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6.xml" ContentType="application/vnd.openxmlformats-officedocument.spreadsheetml.table+xml"/>
  <Override PartName="/xl/tables/table19.xml" ContentType="application/vnd.openxmlformats-officedocument.spreadsheetml.table+xml"/>
  <Override PartName="/xl/tables/table12.xml" ContentType="application/vnd.openxmlformats-officedocument.spreadsheetml.table+xml"/>
  <Override PartName="/xl/tables/table18.xml" ContentType="application/vnd.openxmlformats-officedocument.spreadsheetml.table+xml"/>
  <Override PartName="/xl/tables/table13.xml" ContentType="application/vnd.openxmlformats-officedocument.spreadsheetml.table+xml"/>
  <Override PartName="/xl/tables/table17.xml" ContentType="application/vnd.openxmlformats-officedocument.spreadsheetml.table+xml"/>
  <Override PartName="/xl/tables/table15.xml" ContentType="application/vnd.openxmlformats-officedocument.spreadsheetml.table+xml"/>
  <Override PartName="/xl/tables/table14.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<sst xmlns="http://schemas.openxmlformats.org/spreadsheetml/2006/main" count="7198" uniqueCount="1592">
  <si>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</si>
  <si>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</si>
  <si>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</si>
  <si>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</si>
  <si>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</si>
  <si>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</si>
  <si>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</si>
  <si>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</si>
  <si>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</si>
  <si>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</si>
  <si>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</si>
  <si>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</si>
  <si>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</si>
  <si>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</si>
  <si>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</si>
  <si>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</si>
  <si>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</si>
  <si>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</si>
  <si>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</si>
  <si>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</si>
  <si>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</si>
  <si>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</si>
  <si>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</si>
  <si>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</si>
  <si>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</si>
  <si>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</si>
  <si>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</si>
  <si>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</si>
  <si>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</si>
  <si>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</si>
  <si>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</si>
  <si>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</si>
  <si>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</si>
  <si>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</si>
  <si>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</si>
  <si>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</si>
  <si>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</si>
  <si>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</si>
  <si>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</si>
  <si>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</si>
  <si>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</si>
  <si>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</si>
  <si>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</si>
  <si>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</si>
  <si>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</si>
  <si>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</si>
  <si>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</si>
  <si>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</si>
  <si>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</si>
  <si>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</si>
  <si>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</si>
  <si>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</si>
  <si>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</si>
  <si>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</si>
  <si>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</si>
  <si>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</si>
  <si>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</si>
  <si>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</si>
  <si>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</si>
  <si>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</si>
  <si>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</si>
  <si>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</si>
  <si>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</si>
  <si>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</si>
  <si>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</si>
  <si>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</si>
  <si>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</si>
  <si>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</si>
  <si>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</si>
  <si>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</si>
  <si>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</si>
  <si>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</si>
  <si>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</si>
  <si>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</si>
  <si>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</si>
  <si>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</si>
  <si>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</si>
  <si>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</si>
  <si>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</si>
  <si>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</si>
  <si>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</si>
  <si>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</si>
  <si>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</si>
  <si>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</si>
  <si>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</si>
  <si>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</si>
  <si>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</si>
  <si>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</si>
  <si>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</si>
  <si>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</si>
  <si>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</si>
  <si>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</si>
  <si>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</si>
  <si>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</si>
  <si>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</si>
  <si>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</si>
  <si>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</si>
  <si>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</si>
  <si>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</si>
  <si>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</si>
  <si>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</si>
  <si>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</si>
  <si>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</si>
  <si>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</si>
  <si>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</si>
  <si>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</si>
  <si>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</si>
  <si>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</si>
  <si>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</si>
  <si>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</si>
  <si>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</si>
  <si>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</si>
  <si>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</si>
  <si>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</si>
  <si>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</si>
  <si>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</si>
  <si>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</si>
  <si>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</si>
  <si>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</si>
  <si>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</si>
  <si>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</si>
  <si>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</si>
  <si>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</si>
  <si>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</si>
  <si>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</si>
  <si>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</si>
  <si>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</si>
  <si>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</si>
  <si>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</si>
  <si>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</si>
  <si>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</si>
  <si>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</si>
  <si>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</si>
  <si>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</si>
  <si>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</si>
  <si>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</si>
  <si>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</si>
  <si>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</si>
  <si>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</si>
  <si>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</si>
  <si>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</si>
  <si>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</si>
  <si>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</si>
  <si>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</si>
  <si>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</si>
  <si>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</si>
  <si>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</si>
  <si>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</si>
  <si>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</si>
  <si>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</si>
  <si>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</si>
  <si>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</si>
  <si>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</si>
  <si>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</si>
  <si>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</si>
  <si>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</si>
  <si>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</si>
  <si>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</si>
  <si>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</si>
  <si>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</si>
  <si>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</si>
  <si>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</si>
  <si>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</si>
  <si>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</si>
  <si>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</si>
  <si>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</si>
  <si>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</si>
  <si>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</si>
  <si>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</si>
  <si>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</si>
  <si>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</si>
  <si>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</si>
  <si>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</si>
  <si>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</si>
  <si>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</si>
  <si>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</si>
  <si>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</si>
  <si>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</si>
  <si>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</si>
  <si>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</si>
  <si>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</si>
  <si>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</si>
  <si>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</si>
  <si>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</si>
  <si>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</si>
  <si>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</si>
  <si>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</si>
  <si>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</si>
  <si>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</si>
  <si>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</si>
  <si>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</si>
  <si>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</si>
  <si>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</si>
  <si>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</si>
  <si>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</si>
  <si>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</si>
  <si>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</si>
  <si>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</si>
  <si>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</si>
  <si>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</si>
  <si>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</si>
  <si>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</si>
  <si>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</si>
  <si>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</si>
  <si>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</si>
  <si>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</si>
  <si>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</si>
  <si>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</si>
  <si>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</si>
  <si>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</si>
  <si>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</si>
  <si>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</si>
  <si>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lorimitchellkel</t>
  </si>
  <si>
    <t>retailbird</t>
  </si>
  <si>
    <t>ganeshgw</t>
  </si>
  <si>
    <t>carinasmessage1</t>
  </si>
  <si>
    <t>theleuker</t>
  </si>
  <si>
    <t>sapconsumer</t>
  </si>
  <si>
    <t>scmatsap</t>
  </si>
  <si>
    <t>shoptalk</t>
  </si>
  <si>
    <t>shop</t>
  </si>
  <si>
    <t>aarete</t>
  </si>
  <si>
    <t>watsonrorschach</t>
  </si>
  <si>
    <t>edsev</t>
  </si>
  <si>
    <t>kedana01</t>
  </si>
  <si>
    <t>canadiangrocer</t>
  </si>
  <si>
    <t>cgtmagazine</t>
  </si>
  <si>
    <t>rammeld7</t>
  </si>
  <si>
    <t>davidshanker</t>
  </si>
  <si>
    <t>pehub</t>
  </si>
  <si>
    <t>tstockdalewave</t>
  </si>
  <si>
    <t>jgkamm</t>
  </si>
  <si>
    <t>simoneknaap</t>
  </si>
  <si>
    <t>path2purchaseiq</t>
  </si>
  <si>
    <t>sandeepdadlani</t>
  </si>
  <si>
    <t>htmagazine</t>
  </si>
  <si>
    <t>wirelessnerd</t>
  </si>
  <si>
    <t>ensembleiq</t>
  </si>
  <si>
    <t>gd0748</t>
  </si>
  <si>
    <t>siia_connectiv</t>
  </si>
  <si>
    <t>compellingsites</t>
  </si>
  <si>
    <t>pheatherc</t>
  </si>
  <si>
    <t>cegepmatane</t>
  </si>
  <si>
    <t>fp118fp</t>
  </si>
  <si>
    <t>sap_retail</t>
  </si>
  <si>
    <t>pgrocer</t>
  </si>
  <si>
    <t>carolyntweet</t>
  </si>
  <si>
    <t>convenienceu</t>
  </si>
  <si>
    <t>madtreebrewing</t>
  </si>
  <si>
    <t>pewresearch</t>
  </si>
  <si>
    <t>risnewsinsights</t>
  </si>
  <si>
    <t>didgebridge</t>
  </si>
  <si>
    <t>albertguffanti</t>
  </si>
  <si>
    <t>therbig</t>
  </si>
  <si>
    <t>chainstoreage</t>
  </si>
  <si>
    <t>jasonsilva</t>
  </si>
  <si>
    <t>campbells</t>
  </si>
  <si>
    <t>kroger</t>
  </si>
  <si>
    <t>walmart</t>
  </si>
  <si>
    <t>levis</t>
  </si>
  <si>
    <t>stevefrenda1</t>
  </si>
  <si>
    <t>kelloggsus</t>
  </si>
  <si>
    <t>e2open</t>
  </si>
  <si>
    <t>facebook</t>
  </si>
  <si>
    <t>marsglobal</t>
  </si>
  <si>
    <t>billittle</t>
  </si>
  <si>
    <t>Mentions</t>
  </si>
  <si>
    <t>Replies to</t>
  </si>
  <si>
    <t>With recall after recall, food safety is top of mind for consumers and food retailers are feverishly exploring the capabilities and potential of #blockchain as a solution. @pgrocer asked for my insight on the topic, as featured here https://t.co/w7RtKKpedF #retail  @SAP_Retail</t>
  </si>
  <si>
    <t>RT @LoriMitchellKel: With recall after recall, food safety is top of mind for consumers and food retailers are feverishly exploring the cap…</t>
  </si>
  <si>
    <t>How agribusiness leaders can implement #blockchain technology to work simultaneously with the supply chain for improved food safety of plant-based products https://t.co/4x4iHORpd1  @carolyntweet https://t.co/ZfxlwNrKHv</t>
  </si>
  <si>
    <t>RT @SAP_CP: How agribusiness leaders can implement #blockchain technology to work simultaneously with the supply chain for improved food sa…</t>
  </si>
  <si>
    <t>RT @SimoneKnaap: Levi's Uses New Tech to Let Customers Design Custom Jeans. #retail #consumergoods #brands #apparel #fashion #demin #techno…</t>
  </si>
  <si>
    <t>What trends do you expect to see in brick and mortar retail stores this year? See why Senior Managing Director Tim Lefkowicz thinks "Treasure Hunts" will be one of the next big things to amp up in-store experiences. #Retail #TreasureHunts #Trends
https://t.co/UeE6M7CJkN</t>
  </si>
  <si>
    <t>RT @AArete: What trends do you expect to see in brick and mortar retail stores this year? See why Senior Managing Director Tim Lefkowicz th…</t>
  </si>
  <si>
    <t>@convenienceu #convenienceu the incredible ENSEMBLEIQ INSPIRING EVENTS team does it again. Packed floor for Toronto @convenieceU. From Dallas #SPECS Monday to Toronto Wed and next up #MURTEC Las Vegas https://t.co/HdEd6f1ULL</t>
  </si>
  <si>
    <t>Sit back, relax, grab a cup of coffee and dig into our latest issue! https://t.co/UJEO5MGXYW https://t.co/BqY9OINMQ3</t>
  </si>
  <si>
    <t>1 day left to get early bird rates for #RCAS19! Learn how to design the intelligent enterprise from companies like @Walmart @Campbells @MadTreeBrewing 
To save $700 off your ticket register at https://t.co/bzdfAiZsXO
#data #analytics #retailtech #innovation #AI #collaboration https://t.co/LjvVxBN3aw</t>
  </si>
  <si>
    <t>Some fascinating numbers in this data!  Do you have any trend data?  Curious as to how things are changing over time.  @didgebridge @CGTMagazine @risnewsinsights @EnsembleIQ @therbig @AlbertGuffanti @pewresearch https://t.co/IZkgk2l7Fb</t>
  </si>
  <si>
    <t>Kicking off #SPECS2019 with @ChainStoreAge Brand Director Gary Esposito. @EnsembleIQ https://t.co/EUNY8tTOJj</t>
  </si>
  <si>
    <t>@JasonSilva kicking off #Murtec2019 with his keynote on technology and companies of the future. @EnsembleIQ</t>
  </si>
  <si>
    <t>PE-backed EnsembleIQ promotes Hughes to COO https://t.co/wLEVFOC20n</t>
  </si>
  <si>
    <t>RT @peHUB: PE-backed EnsembleIQ promotes Hughes to COO https://t.co/wLEVFOC20n</t>
  </si>
  <si>
    <t>PE-backed EnsembleIQ promotes Hughes to COO https://t.co/cW4oU8P8Nf</t>
  </si>
  <si>
    <t>Learn how to Design the Intelligent Enterprise from companies like @Walmart @Kroger @Campbells and more at #RCAS19. For full agenda, speaker info &amp;amp;  registration visit https://t.co/yiQZ1RxLB3 @AlbertGuffanti @billittle @therbig @CGTMagazine https://t.co/y1El3KgzHj</t>
  </si>
  <si>
    <t>Don't miss out on fastest way to build your #shopper knowledge and skills for immediate on-the-job success: https://t.co/WHRF7RoFbz #shoppermarketing #consumergoods https://t.co/oxO7482NSh</t>
  </si>
  <si>
    <t>Levi's Uses New Tech to Let Customers Design Custom Jeans. #retail #consumergoods #brands #apparel #fashion #demin #technology @LEVIS #shoptalk2019 @EnsembleIQ @Path2PurchaseIQ @CGTMagazine https://t.co/qS13lEF8sQ https://t.co/Ijl1DR99zP</t>
  </si>
  <si>
    <t>#RCAS19 is trilled to announce Reiko Yoshida of @facebook as a 2019 speaker! Join us to hear how Reiko is 'Attacking the Biggest Business Opportunities with Advanced Analytics'.  @AlbertGuffanti  @billittle @CGTMagazine @therbig @stevefrenda1 @davidshanker https://t.co/7oBg7KtHIh https://t.co/3blEGkly5H</t>
  </si>
  <si>
    <t>Excited to announce @E2open as a Session Sponsor with @KelloggsUS at #RCAS2019 in April! @CGTMagazine @AlbertGuffanti @billittle @therbig @davidshanker https://t.co/7oBg7KtHIh https://t.co/atkOEr0LMr</t>
  </si>
  <si>
    <t>#RCAS19 is thrilled to announce Reiko Yoshida of @facebook as a 2019 speaker! Join us to hear how Reiko is 'Attacking the Biggest Business Opportunities with Advanced Analytics' 
Register today at https://t.co/nZJWnWXKA8
#datascience #retailtech #data #Analytics #consumergoods https://t.co/neWZmATlSF</t>
  </si>
  <si>
    <t>RT @SimoneKnaap: #RCAS19 is trilled to announce Reiko Yoshida of @facebook as a 2019 speaker! Join us to hear how Reiko is 'Attacking the B…</t>
  </si>
  <si>
    <t>RT @CGTMagazine: #RCAS19 is thrilled to announce Reiko Yoshida of @facebook as a 2019 speaker! Join us to hear how Reiko is 'Attacking the…</t>
  </si>
  <si>
    <t>RT @CGTMagazine: 1 day left to get early bird rates for #RCAS19! Learn how to design the intelligent enterprise from companies like @Walmarâ€¦</t>
  </si>
  <si>
    <t>✔️Check something off your to-do list and register for #RCAS19! If you have anything to do with #data &amp;amp; #analytics for your organization this is a can't miss event! Only 4 days left to register with our early bird rates. Learn more at https://t.co/bzdfAiHRze https://t.co/ASmKEbITRj</t>
  </si>
  <si>
    <t>Happy Friday, don't forget to sign up for #RCAS19! 
Only 3 days left to save $700 for your all-inclusive ticket with our early bird rates. 
Discover what you need to know about #AI #machinelearning #collaboration and more! Register at https://t.co/bzdfAiZsXO https://t.co/WuQloycKDr</t>
  </si>
  <si>
    <t>2 Days Left! Early bird prices end @ midnight on March 4 for #RCAS19! 
Register today to hear from industry leaders, network with peers and learn how to unleash your #data across your enterprise. Register at https://t.co/bzdfAiZsXO
#retailtech #solutions #DataAnalytics https://t.co/vofzqPwg88</t>
  </si>
  <si>
    <t>ðŸš¨â° Last Chance! Register today by midnight to get early bird rates for #RCAS19! If you are a retailer or consumer goods executive this is a must attend event to learn how to leverage your #data &amp;amp; #analytics 
To register visit https://t.co/bzdfAiZsXO
#retailtech #innovation https://t.co/ZWtWbeUnNo</t>
  </si>
  <si>
    <t>_xD83E__xDD14_ Did you know that 41% of #retailers &amp;amp; 39% of #consumergoods companies are missing a well articulated analytics strategy? Join us &amp;amp; learn how to unleash #data &amp;amp; #analytics to drive your #competitive advantage. Visit https://t.co/nZJWnWXKA8 to learn more &amp;amp; to register! #RCAS19 https://t.co/jZZ44aSYTW</t>
  </si>
  <si>
    <t>#RCAS19 is thrilled to announce @SandeepDadlani of @MarsGlobal as a 2019 co-chairperson! Join us as we discuss how to leverage #Data &amp;amp; #Analytics across your enterprise. For more information about Sandeep, #RCAS19 and to register visit https://t.co/nZJWnWXKA8
#retailtech https://t.co/SJw479DEc3</t>
  </si>
  <si>
    <t>Check out our list of speaker for the Retail &amp;amp; Consumer Goods Analytics Summit in April! Join us as we focus on how to design the intelligent enterprise. #RCAS2019 @CGTMagazine #analytics #retail #consumergoods https://t.co/yiQZ1RxLB3 https://t.co/A1ISc15flI</t>
  </si>
  <si>
    <t>RT @CGTMagazine: _xD83E__xDD14_ Did you know that 41% of #retailers &amp;amp; 39% of #consumergoods companies are missing a well articulated analytics strategy?…</t>
  </si>
  <si>
    <t>#RCAS19 is thrilled to announce @SandeepDadlani of @MarsGlobal as a 2019 co-chairperson! Join us as we discuss how to leverage #Data &amp;amp; #Analytics across your enterprise. For more information visit https://t.co/7oBg7KtHIh @davidshanker @AlbertGuffanti @billittle @therbig https://t.co/aRobvSY9yi</t>
  </si>
  <si>
    <t>Congratulations to this year’s winners!
https://t.co/g25iT4mdpv
EnsembleIQ Hospitality Technology https://t.co/eQW2PSUxSq</t>
  </si>
  <si>
    <t>Did you know that 41% of #retailers &amp;amp; 39% of #consumergoods companies are missing a clearly articulated analytics strategy? Learn how to unleash #data &amp;amp; #analytics to drive your #competitive advantage, https://t.co/7oBg7KtHIh  #RCAS19 @AlbertGuffanti @billittle @davidshanker https://t.co/V0DXKAxfdJ</t>
  </si>
  <si>
    <t>RT @Wirelessnerd: [Blog] MURTEC surprises and delights as I get a peek into the chain restaurant industry! A view from a first time attende…</t>
  </si>
  <si>
    <t>@Wirelessnerd @EnsembleIQ What a great article @Wirelessnerd Glad you enjoyed #MURTEC. Have an awesome last day!</t>
  </si>
  <si>
    <t>[Blog] MURTEC surprises and delights as I get a peek into the chain restaurant industry! A view from a first time attendee and avid restaurant customer _xD83C__xDF2E__xD83C__xDF55__xD83C__xDF54__xD83E__xDD57_
https://t.co/2jSPr3a1cz
#murtec #Hospitality #Restaurant #RestaurantTech #Analytics 
@htmagazine @EnsembleIQ https://t.co/se5YqIFfsC</t>
  </si>
  <si>
    <t>@htmagazine @EnsembleIQ Thanks for welcoming me so graciously into your world! I had a blast!</t>
  </si>
  <si>
    <t>Submit your store's innovative #mealsolutions concepts for the @pgrocer Total Meal Solutions Awards! More details h… https://t.co/4yfKs5arye</t>
  </si>
  <si>
    <t>Cut the cold calls. Save time. Make real business connections. 
StratConn: Digital Commerce is an effective corporate speed-dating event that will help you maximize your investment in the #digital #commerce space
Join us March 26-28 in Chicago! Visit ➡️ https://t.co/Mn9OCWJOLg https://t.co/AL1Sejnq5j</t>
  </si>
  <si>
    <t>Are you interested in #data &amp;amp; #analytics? Are you looking to up your #marketing game? Want to find a place for your whole team to learn about the #future of #commerce?
Check P2PI's calendar of unbeatable #networking forums! https://t.co/suH29u0teS
#RCAS19 #P2PSummit #CGSM19 #P2PX https://t.co/CFapA2rwSu</t>
  </si>
  <si>
    <t>RT @cegepmatane: Jacinthe Savard, enseignante en Soins infirmiers au Cégep de Matane, a remporté l’un des dix Prix Profession Santé lors de…</t>
  </si>
  <si>
    <t>In today's Connectiv Daily: Announcing the 2019 Connectiv Innovation Award Winners; EnsembleIQ promotes Joel Hughes to COO; Architectural Digest launches B2B product and more. https://t.co/EZSFeC2Md4 #b2b media</t>
  </si>
  <si>
    <t>RT @SIIA_Connectiv: In today's Connectiv Daily: Announcing the 2019 Connectiv Innovation Award Winners; EnsembleIQ promotes Joel Hughes to…</t>
  </si>
  <si>
    <t>EnsembleIQ, WATT, Northstar Among Winners in the 2019 Connectiv Innovation Awards #execsummit  https://t.co/jELUk4EdmB https://t.co/k5aEuclq2Q</t>
  </si>
  <si>
    <t>Jacinthe Savard, enseignante en Soins infirmiers au Cégep de Matane, a remporté l’un des dix Prix Profession Santé… https://t.co/FNWW1WODWC</t>
  </si>
  <si>
    <t>Jacinthe Savard, enseignante en Soins infirmiers au Cégep de Matane, a remporté l’un des dix Prix Profession Santé… https://t.co/dXIlJ2O2gu</t>
  </si>
  <si>
    <t>Jacinthe Savard, enseignante en Soins infirmiers au Cégep de Matane, a remporté l’un des dix Prix Profession Santé lors de l’édition 2018 de ces prix remis par le Groupe Santé d’EnsembleIQ.
#Experiencematane #Cegep #Matane #Enseignante #Soinsinfirmiers
https://t.co/ctGLWTsPWq</t>
  </si>
  <si>
    <t>https://www.nxtbook.com/nxtbooks/ensembleiq/pg_201902/index.php#/80</t>
  </si>
  <si>
    <t>https://www.nxtbook.com/nxtbooks/ensembleiq/csa_20181112/index.php?utm_content=86552309&amp;utm_medium=social&amp;utm_source=twitter&amp;hss_channel=tw-107461525#/10</t>
  </si>
  <si>
    <t>https://issuu.com/ensembleiq/docs/cg_feb_19?e=37211642/68043378</t>
  </si>
  <si>
    <t>https://events.ensembleiq.com/rcas-2019</t>
  </si>
  <si>
    <t>https://twitter.com/pewresearch/status/1105447101813702656</t>
  </si>
  <si>
    <t>https://www.pehub.com/2019/03/pe-backed-ensembleiq-promotes-hughes-to-coo/?utm_source=dlvr.it&amp;utm_medium=twitter</t>
  </si>
  <si>
    <t>https://events.ensembleiq.com/p2plu-bootcamp</t>
  </si>
  <si>
    <t>https://consumergoods.com/levis-uses-new-tech-let-customers-design-custom-jeans</t>
  </si>
  <si>
    <t>https://events.ensembleiq.com/rcas-2019/208595</t>
  </si>
  <si>
    <t>https://lnkd.in/e_Z4Cz7 https://lnkd.in/eUegRca</t>
  </si>
  <si>
    <t>https://medium.com/@Wirelessnerd/murtec-surprises-and-delights-as-i-get-a-peek-into-the-chain-restaurant-industry-5fe13ef90f37?source=friends_link&amp;sk=52ac676fea5c3e664fd31d434f4fbe02</t>
  </si>
  <si>
    <t>https://twitter.com/i/web/status/1105834671802404865</t>
  </si>
  <si>
    <t>https://www.stratconn.org/</t>
  </si>
  <si>
    <t>https://drive.google.com/file/d/0B8CCIsUxOgrBTVp2TTF4WjdLX3RvbExNQTB0RU0zQTZZbUZn/view</t>
  </si>
  <si>
    <t>https://mailchi.mp/siia/connectiv-innovation-award-winners-announced</t>
  </si>
  <si>
    <t>https://lnkd.in/eUN76VR</t>
  </si>
  <si>
    <t>https://twitter.com/i/web/status/1105845972519792641</t>
  </si>
  <si>
    <t>https://twitter.com/i/web/status/1105849825726214144</t>
  </si>
  <si>
    <t>http://www.cegep-matane.qc.ca/nouvelles/2019/une-enseignante-en-soins-infirmiers-honoree/</t>
  </si>
  <si>
    <t>nxtbook.com</t>
  </si>
  <si>
    <t>issuu.com</t>
  </si>
  <si>
    <t>ensembleiq.com</t>
  </si>
  <si>
    <t>twitter.com</t>
  </si>
  <si>
    <t>pehub.com</t>
  </si>
  <si>
    <t>consumergoods.com</t>
  </si>
  <si>
    <t>lnkd.in lnkd.in</t>
  </si>
  <si>
    <t>medium.com</t>
  </si>
  <si>
    <t>stratconn.org</t>
  </si>
  <si>
    <t>google.com</t>
  </si>
  <si>
    <t>mailchi.mp</t>
  </si>
  <si>
    <t>lnkd.in</t>
  </si>
  <si>
    <t>qc.ca</t>
  </si>
  <si>
    <t>blockchain retail</t>
  </si>
  <si>
    <t>blockchain</t>
  </si>
  <si>
    <t>retail consumergoods brands apparel fashion demin</t>
  </si>
  <si>
    <t>retail treasurehunts trends</t>
  </si>
  <si>
    <t>convenienceu specs murtec</t>
  </si>
  <si>
    <t>rcas19 data analytics retailtech innovation ai collaboration</t>
  </si>
  <si>
    <t>specs2019</t>
  </si>
  <si>
    <t>murtec2019</t>
  </si>
  <si>
    <t>rcas19</t>
  </si>
  <si>
    <t>shopper shoppermarketing consumergoods</t>
  </si>
  <si>
    <t>retail consumergoods brands apparel fashion demin technology shoptalk2019</t>
  </si>
  <si>
    <t>rcas2019</t>
  </si>
  <si>
    <t>rcas19 datascience retailtech data analytics consumergoods</t>
  </si>
  <si>
    <t>rcas19 data analytics</t>
  </si>
  <si>
    <t>rcas19 ai machinelearning collaboration</t>
  </si>
  <si>
    <t>rcas19 data retailtech solutions dataanalytics</t>
  </si>
  <si>
    <t>rcas19 data analytics retailtech innovation</t>
  </si>
  <si>
    <t>retailers consumergoods data analytics competitive rcas19</t>
  </si>
  <si>
    <t>rcas19 data analytics rcas19 retailtech</t>
  </si>
  <si>
    <t>rcas2019 analytics retail consumergoods</t>
  </si>
  <si>
    <t>retailers consumergoods</t>
  </si>
  <si>
    <t>murtec</t>
  </si>
  <si>
    <t>murtec hospitality restaurant restauranttech analytics</t>
  </si>
  <si>
    <t>mealsolutions</t>
  </si>
  <si>
    <t>digital commerce</t>
  </si>
  <si>
    <t>data analytics marketing future commerce networking rcas19 p2psummit cgsm19 p2px</t>
  </si>
  <si>
    <t>b2b</t>
  </si>
  <si>
    <t>execsummit</t>
  </si>
  <si>
    <t>experiencematane cegep matane enseignante soinsinfirmiers</t>
  </si>
  <si>
    <t>https://pbs.twimg.com/media/D00u3j_WwAAZaRK.jpg</t>
  </si>
  <si>
    <t>https://pbs.twimg.com/media/D1BbNUUX4AEL5W7.jpg</t>
  </si>
  <si>
    <t>https://pbs.twimg.com/media/D1ONK47X0AIkpup.jpg</t>
  </si>
  <si>
    <t>https://pbs.twimg.com/media/D0wFyJjXgAAjTGW.jpg</t>
  </si>
  <si>
    <t>https://pbs.twimg.com/media/D00drwgWsAE57m9.jpg</t>
  </si>
  <si>
    <t>https://pbs.twimg.com/media/D0mv8EcXQAEEyMU.jpg</t>
  </si>
  <si>
    <t>https://pbs.twimg.com/tweet_video_thumb/D1YnqJRXQAE_0-h.jpg</t>
  </si>
  <si>
    <t>https://pbs.twimg.com/media/D0_oCr8X0AAJ7Qn.jpg</t>
  </si>
  <si>
    <t>https://pbs.twimg.com/media/D0_4EMeXQAA4YVS.jpg</t>
  </si>
  <si>
    <t>https://pbs.twimg.com/media/D1J4caQXQAA4gRS.png</t>
  </si>
  <si>
    <t>https://pbs.twimg.com/media/D1AW9y-WkAESxgh.jpg</t>
  </si>
  <si>
    <t>https://pbs.twimg.com/media/D0gpBPIX0AAMVn5.jpg</t>
  </si>
  <si>
    <t>https://pbs.twimg.com/media/D0lymjSWsAAg6Su.jpg</t>
  </si>
  <si>
    <t>https://pbs.twimg.com/media/D0qhpZpWkAUdTyt.jpg</t>
  </si>
  <si>
    <t>https://pbs.twimg.com/media/D0000k_X4AISNYS.jpg</t>
  </si>
  <si>
    <t>https://pbs.twimg.com/media/D1J1vKbWwAAC4tZ.jpg</t>
  </si>
  <si>
    <t>https://pbs.twimg.com/media/D1dzznKXgAALGPj.jpg</t>
  </si>
  <si>
    <t>https://pbs.twimg.com/media/D07kfwxXcAI44Ez.png</t>
  </si>
  <si>
    <t>https://pbs.twimg.com/media/D1ej3x8X0AEXR4C.jpg</t>
  </si>
  <si>
    <t>https://pbs.twimg.com/media/D1fZ46aX0AEC80x.jpg</t>
  </si>
  <si>
    <t>https://pbs.twimg.com/media/D1irkzkVYAAmRFm.jpg</t>
  </si>
  <si>
    <t>https://pbs.twimg.com/media/D0gugSRX0AMwahF.jpg</t>
  </si>
  <si>
    <t>https://pbs.twimg.com/media/D1Exo-LW0AIyiAi.jpg</t>
  </si>
  <si>
    <t>https://pbs.twimg.com/media/D1kQvj8X0AA8EaH.png</t>
  </si>
  <si>
    <t>http://pbs.twimg.com/profile_images/3149744811/8c61c8ded40f4cabada4a57bc2475578_normal.jpeg</t>
  </si>
  <si>
    <t>http://pbs.twimg.com/profile_images/1432709199/Woodstock-groceries_normal.jpg</t>
  </si>
  <si>
    <t>http://pbs.twimg.com/profile_images/533349924532785152/Hf8i_jCc_normal.jpeg</t>
  </si>
  <si>
    <t>http://pbs.twimg.com/profile_images/1084837760920403968/PF9wcYTH_normal.jpg</t>
  </si>
  <si>
    <t>http://pbs.twimg.com/profile_images/752849959570051072/iNIP9YwT_normal.jpg</t>
  </si>
  <si>
    <t>http://pbs.twimg.com/profile_images/940335489965473792/TcrPm_un_normal.jpg</t>
  </si>
  <si>
    <t>http://pbs.twimg.com/profile_images/1045331614316748800/oOUCS9ED_normal.jpg</t>
  </si>
  <si>
    <t>http://pbs.twimg.com/profile_images/1102262669371879424/AidNyqDl_normal.jpg</t>
  </si>
  <si>
    <t>http://pbs.twimg.com/profile_images/1014173125129449475/trt5y-rE_normal.jpg</t>
  </si>
  <si>
    <t>http://pbs.twimg.com/profile_images/992636079189692416/6rScwu3p_normal.jpg</t>
  </si>
  <si>
    <t>http://pbs.twimg.com/profile_images/1060466626842128390/OkV4SWcV_normal.jpg</t>
  </si>
  <si>
    <t>http://pbs.twimg.com/profile_images/1210606123/Hackers___Founders_Dec_2010_IBJ_normal.jpg</t>
  </si>
  <si>
    <t>http://pbs.twimg.com/profile_images/459409141228777472/RfDnn7bb_normal.jpeg</t>
  </si>
  <si>
    <t>http://pbs.twimg.com/profile_images/662454838425358337/Lw-ubiKV_normal.jpg</t>
  </si>
  <si>
    <t>http://pbs.twimg.com/profile_images/1746343088/WaveLength_normal.PNG</t>
  </si>
  <si>
    <t>http://pbs.twimg.com/profile_images/682592185624190976/zYfR0gU__normal.jpg</t>
  </si>
  <si>
    <t>http://pbs.twimg.com/profile_images/785535689819561984/X5KiijPc_normal.jpg</t>
  </si>
  <si>
    <t>http://pbs.twimg.com/profile_images/980116812577886209/FURbEYEm_normal.jpg</t>
  </si>
  <si>
    <t>http://pbs.twimg.com/profile_images/785837445929656321/ddKXBDpW_normal.jpg</t>
  </si>
  <si>
    <t>http://pbs.twimg.com/profile_images/595800290663768065/8DunRRCV_normal.png</t>
  </si>
  <si>
    <t>http://pbs.twimg.com/profile_images/763785096436461568/Gmu9I3qZ_normal.jpg</t>
  </si>
  <si>
    <t>http://pbs.twimg.com/profile_images/486901802781011968/pwkmdEx__normal.jpeg</t>
  </si>
  <si>
    <t>http://pbs.twimg.com/profile_images/667099927835574272/ApvNxwMY_normal.png</t>
  </si>
  <si>
    <t>http://pbs.twimg.com/profile_images/567986073486102528/OeS0PPu5_normal.jpeg</t>
  </si>
  <si>
    <t>http://pbs.twimg.com/profile_images/604277823814033408/38BkxTzM_normal.png</t>
  </si>
  <si>
    <t>http://pbs.twimg.com/profile_images/444661382911655937/WsE7-wkN_normal.jpeg</t>
  </si>
  <si>
    <t>https://twitter.com/#!/lorimitchellkel/status/1100759155831230464</t>
  </si>
  <si>
    <t>https://twitter.com/#!/retailbird/status/1100946715312558080</t>
  </si>
  <si>
    <t>https://twitter.com/#!/ganeshgw/status/1100966674046611456</t>
  </si>
  <si>
    <t>https://twitter.com/#!/carinasmessage1/status/1101126689252409345</t>
  </si>
  <si>
    <t>https://twitter.com/#!/theleuker/status/1101392750379974657</t>
  </si>
  <si>
    <t>https://twitter.com/#!/sapconsumer/status/1102589017978273792</t>
  </si>
  <si>
    <t>https://twitter.com/#!/scmatsap/status/1102594550185541632</t>
  </si>
  <si>
    <t>https://twitter.com/#!/shoptalk/status/1103358742882467840</t>
  </si>
  <si>
    <t>https://twitter.com/#!/shop/status/1103361662747258880</t>
  </si>
  <si>
    <t>https://twitter.com/#!/aarete/status/1103304817487855616</t>
  </si>
  <si>
    <t>https://twitter.com/#!/aarete/status/1103425804212600839</t>
  </si>
  <si>
    <t>https://twitter.com/#!/watsonrorschach/status/1103426140629278722</t>
  </si>
  <si>
    <t>https://twitter.com/#!/edsev/status/1103482199129681921</t>
  </si>
  <si>
    <t>https://twitter.com/#!/kedana01/status/1103738484701847553</t>
  </si>
  <si>
    <t>https://twitter.com/#!/canadiangrocer/status/1104381553973571584</t>
  </si>
  <si>
    <t>https://twitter.com/#!/cgtmagazine/status/1102262369823145986</t>
  </si>
  <si>
    <t>https://twitter.com/#!/rammeld7/status/1105507583652184064</t>
  </si>
  <si>
    <t>https://twitter.com/#!/davidshanker/status/1102570130389778432</t>
  </si>
  <si>
    <t>https://twitter.com/#!/davidshanker/status/1105504129978265600</t>
  </si>
  <si>
    <t>https://twitter.com/#!/pehub/status/1105573564277710848</t>
  </si>
  <si>
    <t>https://twitter.com/#!/tstockdalewave/status/1105574107129630722</t>
  </si>
  <si>
    <t>https://twitter.com/#!/jgkamm/status/1105577210247700480</t>
  </si>
  <si>
    <t>https://twitter.com/#!/simoneknaap/status/1101605032137498631</t>
  </si>
  <si>
    <t>https://twitter.com/#!/path2purchaseiq/status/1105114368885358593</t>
  </si>
  <si>
    <t>https://twitter.com/#!/simoneknaap/status/1103355568104845312</t>
  </si>
  <si>
    <t>https://twitter.com/#!/simoneknaap/status/1103373186312425474</t>
  </si>
  <si>
    <t>https://twitter.com/#!/simoneknaap/status/1104077290701578240</t>
  </si>
  <si>
    <t>https://twitter.com/#!/cgtmagazine/status/1103407161105887233</t>
  </si>
  <si>
    <t>https://twitter.com/#!/davidshanker/status/1103412930026991616</t>
  </si>
  <si>
    <t>https://twitter.com/#!/simoneknaap/status/1104777939466551301</t>
  </si>
  <si>
    <t>https://twitter.com/#!/sandeepdadlani/status/1102265563861172225</t>
  </si>
  <si>
    <t>https://twitter.com/#!/cgtmagazine/status/1101175212094087168</t>
  </si>
  <si>
    <t>https://twitter.com/#!/cgtmagazine/status/1101537592032616449</t>
  </si>
  <si>
    <t>https://twitter.com/#!/cgtmagazine/status/1101870793200488448</t>
  </si>
  <si>
    <t>https://twitter.com/#!/cgtmagazine/status/1102595563357462528</t>
  </si>
  <si>
    <t>https://twitter.com/#!/cgtmagazine/status/1104074313714581504</t>
  </si>
  <si>
    <t>https://twitter.com/#!/cgtmagazine/status/1105479565647007744</t>
  </si>
  <si>
    <t>https://twitter.com/#!/simoneknaap/status/1103070194845528064</t>
  </si>
  <si>
    <t>https://twitter.com/#!/simoneknaap/status/1104442730237841410</t>
  </si>
  <si>
    <t>https://twitter.com/#!/simoneknaap/status/1105532414401658881</t>
  </si>
  <si>
    <t>https://twitter.com/#!/davidshanker/status/1105541875036028928</t>
  </si>
  <si>
    <t>https://twitter.com/#!/simoneknaap/status/1105591807126188037</t>
  </si>
  <si>
    <t>https://twitter.com/#!/htmagazine/status/1105822599257440257</t>
  </si>
  <si>
    <t>https://twitter.com/#!/htmagazine/status/1105824809848631296</t>
  </si>
  <si>
    <t>https://twitter.com/#!/wirelessnerd/status/1105822369111658496</t>
  </si>
  <si>
    <t>https://twitter.com/#!/wirelessnerd/status/1105828158316650496</t>
  </si>
  <si>
    <t>https://twitter.com/#!/ensembleiq/status/1105834671802404865</t>
  </si>
  <si>
    <t>https://twitter.com/#!/ensembleiq/status/1101181242882568193</t>
  </si>
  <si>
    <t>https://twitter.com/#!/ensembleiq/status/1103717965290266625</t>
  </si>
  <si>
    <t>https://twitter.com/#!/gd0748/status/1105854166730264576</t>
  </si>
  <si>
    <t>https://twitter.com/#!/siia_connectiv/status/1105916895876788225</t>
  </si>
  <si>
    <t>https://twitter.com/#!/compellingsites/status/1105917946923286529</t>
  </si>
  <si>
    <t>https://twitter.com/#!/pheatherc/status/1105933644122730496</t>
  </si>
  <si>
    <t>https://twitter.com/#!/cegepmatane/status/1105845972519792641</t>
  </si>
  <si>
    <t>https://twitter.com/#!/cegepmatane/status/1105849825726214144</t>
  </si>
  <si>
    <t>https://twitter.com/#!/cegepmatane/status/1105850426182811648</t>
  </si>
  <si>
    <t>https://twitter.com/#!/fp118fp/status/1105965809040588800</t>
  </si>
  <si>
    <t>1100759155831230464</t>
  </si>
  <si>
    <t>1100946715312558080</t>
  </si>
  <si>
    <t>1100966674046611456</t>
  </si>
  <si>
    <t>1101126689252409345</t>
  </si>
  <si>
    <t>1101392750379974657</t>
  </si>
  <si>
    <t>1102589017978273792</t>
  </si>
  <si>
    <t>1102594550185541632</t>
  </si>
  <si>
    <t>1103358742882467840</t>
  </si>
  <si>
    <t>1103361662747258880</t>
  </si>
  <si>
    <t>1103304817487855616</t>
  </si>
  <si>
    <t>1103425804212600839</t>
  </si>
  <si>
    <t>1103426140629278722</t>
  </si>
  <si>
    <t>1103482199129681921</t>
  </si>
  <si>
    <t>1103738484701847553</t>
  </si>
  <si>
    <t>1104381553973571584</t>
  </si>
  <si>
    <t>1102262369823145986</t>
  </si>
  <si>
    <t>1105507583652184064</t>
  </si>
  <si>
    <t>1102570130389778432</t>
  </si>
  <si>
    <t>1105504129978265600</t>
  </si>
  <si>
    <t>1105573564277710848</t>
  </si>
  <si>
    <t>1105574107129630722</t>
  </si>
  <si>
    <t>1105577210247700480</t>
  </si>
  <si>
    <t>1101605032137498631</t>
  </si>
  <si>
    <t>1105114368885358593</t>
  </si>
  <si>
    <t>1103355568104845312</t>
  </si>
  <si>
    <t>1103373186312425474</t>
  </si>
  <si>
    <t>1104077290701578240</t>
  </si>
  <si>
    <t>1103407161105887233</t>
  </si>
  <si>
    <t>1103412930026991616</t>
  </si>
  <si>
    <t>1104777939466551301</t>
  </si>
  <si>
    <t>1102265563861172225</t>
  </si>
  <si>
    <t>1101175212094087168</t>
  </si>
  <si>
    <t>1101537592032616449</t>
  </si>
  <si>
    <t>1101870793200488448</t>
  </si>
  <si>
    <t>1102595563357462528</t>
  </si>
  <si>
    <t>1104074313714581504</t>
  </si>
  <si>
    <t>1105479565647007744</t>
  </si>
  <si>
    <t>1103070194845528064</t>
  </si>
  <si>
    <t>1104442730237841410</t>
  </si>
  <si>
    <t>1105532414401658881</t>
  </si>
  <si>
    <t>1105541875036028928</t>
  </si>
  <si>
    <t>1105591807126188037</t>
  </si>
  <si>
    <t>1105822599257440257</t>
  </si>
  <si>
    <t>1105824809848631296</t>
  </si>
  <si>
    <t>1105822369111658496</t>
  </si>
  <si>
    <t>1105828158316650496</t>
  </si>
  <si>
    <t>1105834671802404865</t>
  </si>
  <si>
    <t>1101181242882568193</t>
  </si>
  <si>
    <t>1103717965290266625</t>
  </si>
  <si>
    <t>1105854166730264576</t>
  </si>
  <si>
    <t>1105916895876788225</t>
  </si>
  <si>
    <t>1105917946923286529</t>
  </si>
  <si>
    <t>1105933644122730496</t>
  </si>
  <si>
    <t>1105845972519792641</t>
  </si>
  <si>
    <t>1105849825726214144</t>
  </si>
  <si>
    <t>1105850426182811648</t>
  </si>
  <si>
    <t>1105965809040588800</t>
  </si>
  <si>
    <t/>
  </si>
  <si>
    <t>399749157</t>
  </si>
  <si>
    <t>43904362</t>
  </si>
  <si>
    <t>121871717</t>
  </si>
  <si>
    <t>63552370</t>
  </si>
  <si>
    <t>en</t>
  </si>
  <si>
    <t>fr</t>
  </si>
  <si>
    <t>1105447101813702656</t>
  </si>
  <si>
    <t>Twitter Web Client</t>
  </si>
  <si>
    <t>Twitter for iPhone</t>
  </si>
  <si>
    <t>Sprinklr</t>
  </si>
  <si>
    <t>HubSpot</t>
  </si>
  <si>
    <t>Hootsuite Inc.</t>
  </si>
  <si>
    <t>Buffer</t>
  </si>
  <si>
    <t>dlvr.it</t>
  </si>
  <si>
    <t>Global Relay Demo Data</t>
  </si>
  <si>
    <t>Twitter for iPad</t>
  </si>
  <si>
    <t>LinkedIn</t>
  </si>
  <si>
    <t>TweetDeck</t>
  </si>
  <si>
    <t>Tweet From Script</t>
  </si>
  <si>
    <t>Twitter for Android</t>
  </si>
  <si>
    <t>Retweet</t>
  </si>
  <si>
    <t>-86.348441,39.631677 
-85.937404,39.631677 
-85.937404,39.927448 
-86.348441,39.927448</t>
  </si>
  <si>
    <t>-115.2092535,35.984784 
-115.0610763,35.984784 
-115.0610763,36.137145 
-115.2092535,36.137145</t>
  </si>
  <si>
    <t>-115.209254,35.984784 
-115.209254,36.137145 
-115.061076,36.137145 
-115.061076,35.984784</t>
  </si>
  <si>
    <t>United States</t>
  </si>
  <si>
    <t>US</t>
  </si>
  <si>
    <t>Indianapolis, IN</t>
  </si>
  <si>
    <t>Paradise, NV</t>
  </si>
  <si>
    <t>018929347840059e</t>
  </si>
  <si>
    <t>8fa6d7a33b83ef26</t>
  </si>
  <si>
    <t>Indianapolis</t>
  </si>
  <si>
    <t>Paradise</t>
  </si>
  <si>
    <t>city</t>
  </si>
  <si>
    <t>https://api.twitter.com/1.1/geo/id/018929347840059e.json</t>
  </si>
  <si>
    <t>https://api.twitter.com/1.1/geo/id/8fa6d7a33b83ef26.json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</si>
  <si>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</si>
  <si>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</si>
  <si>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</si>
  <si>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</si>
  <si>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</si>
  <si>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</si>
  <si>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</si>
  <si>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</si>
  <si>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</si>
  <si>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</si>
  <si>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</si>
  <si>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</si>
  <si>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</si>
  <si>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</si>
  <si>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</si>
  <si>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</si>
  <si>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</si>
  <si>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</si>
  <si>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</si>
  <si>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</si>
  <si>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</si>
  <si>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Lori Mitchell-Keller</t>
  </si>
  <si>
    <t>SAP Retail</t>
  </si>
  <si>
    <t>Stephen Sparrow</t>
  </si>
  <si>
    <t>Ganesh Wadawadigi</t>
  </si>
  <si>
    <t>Carina Legl</t>
  </si>
  <si>
    <t>Progressive Grocer</t>
  </si>
  <si>
    <t>Achim Schneider</t>
  </si>
  <si>
    <t>SAP Consumer Products</t>
  </si>
  <si>
    <t>Carolyn Devadawson_xD83D__xDCE1_</t>
  </si>
  <si>
    <t>SAP Digital Supply Chain</t>
  </si>
  <si>
    <t>Shoptalk</t>
  </si>
  <si>
    <t>Simone Knaap</t>
  </si>
  <si>
    <t>@Shop</t>
  </si>
  <si>
    <t>AArete</t>
  </si>
  <si>
    <t>Richard F. Ashbaugh</t>
  </si>
  <si>
    <t>Ed Several</t>
  </si>
  <si>
    <t>Convenience U</t>
  </si>
  <si>
    <t>Kedana01</t>
  </si>
  <si>
    <t>Canadian Grocer</t>
  </si>
  <si>
    <t>CGT</t>
  </si>
  <si>
    <t>MadTree Brewing</t>
  </si>
  <si>
    <t>Doug Rammel</t>
  </si>
  <si>
    <t>Pew Research Center</t>
  </si>
  <si>
    <t>RIS News Insights</t>
  </si>
  <si>
    <t>Didgebridge</t>
  </si>
  <si>
    <t>Albert Guffanti</t>
  </si>
  <si>
    <t>Terese Herbig</t>
  </si>
  <si>
    <t>EnsembleIQ</t>
  </si>
  <si>
    <t>david shanker</t>
  </si>
  <si>
    <t>Chain Store Age</t>
  </si>
  <si>
    <t>Jason Silva</t>
  </si>
  <si>
    <t>Justin Kamm</t>
  </si>
  <si>
    <t>Campbell's</t>
  </si>
  <si>
    <t>Kroger</t>
  </si>
  <si>
    <t>Walmart</t>
  </si>
  <si>
    <t>Path to Purchase Ins</t>
  </si>
  <si>
    <t>Levi's®</t>
  </si>
  <si>
    <t>Steve Frenda</t>
  </si>
  <si>
    <t>Kellogg's</t>
  </si>
  <si>
    <t>E2open</t>
  </si>
  <si>
    <t>Facebook</t>
  </si>
  <si>
    <t>sandeep dadlani</t>
  </si>
  <si>
    <t>Mars, Incorporated</t>
  </si>
  <si>
    <t>Bill Little</t>
  </si>
  <si>
    <t>Hospitality Tech Mag</t>
  </si>
  <si>
    <t>Wireless Nerd</t>
  </si>
  <si>
    <t>Gérald Desrosiers</t>
  </si>
  <si>
    <t>Cégep de Matane</t>
  </si>
  <si>
    <t>Connectiv</t>
  </si>
  <si>
    <t>Compelling Media _xD83D__xDCA7_</t>
  </si>
  <si>
    <t>Heather Cejovic</t>
  </si>
  <si>
    <t>Francine Parent</t>
  </si>
  <si>
    <t>Co-President Industries at #SAP. Love spending time with my husband and 3 children. Tweets are my personal opinion and not SAP's.</t>
  </si>
  <si>
    <t>SAP Retail connects you to the latest news, insights, and events that help your retail business run better.
SAP privacy statement: https://t.co/JRq4xVCJA4</t>
  </si>
  <si>
    <t>Focus on CP and Retail - Customer Centricity.    Leader of Disruptive Marketing  And yes, opinions are usually my own.</t>
  </si>
  <si>
    <t>Solution Manager SAP Retail | PhD candidate _xD83D__xDD1B_ Former Twitter account: @carinasmessage</t>
  </si>
  <si>
    <t>Progressive Grocer, the voice of the retail food industry for nearly 100 years.</t>
  </si>
  <si>
    <t>Global Head, SAP Retail Business Unit | #Retail #SAP | opinions are mine ...</t>
  </si>
  <si>
    <t>The latest news, insights and solutions for the consumer products industry.
SAP privacy statement for followers: https://t.co/JRq4xVCJA4</t>
  </si>
  <si>
    <t>Tech PR professional. Tweet all things tech but mostly #IoT #AI #M2M #VR #AR #deeplearning #fintech #blockchain #bigdata. Views are mine.</t>
  </si>
  <si>
    <t>Transforming supply chain to digital supply chain of one. Latest news, insights, &amp; trends SAP privacy statement for followers: http://www.sap.com/sps</t>
  </si>
  <si>
    <t>Where innovators come together to create the future of retail. March 22-25, 2020, Mandalay Bay, LV.</t>
  </si>
  <si>
    <t>Associate Brand Director, Consumer Goods Technology at EnsembleIQ</t>
  </si>
  <si>
    <t>Check us out @shoptalk @groceryshop</t>
  </si>
  <si>
    <t>AArete is a global management consulting firm specializing in data-driven operational performance improvement and strategic non-labor cost reduction.</t>
  </si>
  <si>
    <t>Digital and international marketer @aarete; formerly @objectwavecorp and @atkearney. Obsessed with #media, #music, #marketing, #design and #film.</t>
  </si>
  <si>
    <t>Producer of PGA Shows, ISC Security, Connected Security Expo, Global Gaming Expo, Interphex, CardNotPresent in U.S. and Mecanica in Brazil</t>
  </si>
  <si>
    <t>The Convenience U CARWACS show is Canada’s largest convenience, gas and car wash event. Toronto – March 5 &amp; 6, 2019 | Greater Vancouver – October 29 &amp; 30, 2019</t>
  </si>
  <si>
    <t>Former research scientist, tweeting about (hopefully) scientific and healthcare-related matters to humans. @SGKInc</t>
  </si>
  <si>
    <t>Canada's leading national grocery publication, named one of the 20 most influential magazines of all time. Read coast to coast for 130 years.</t>
  </si>
  <si>
    <t>CGT (Consumer Goods Technology) helps consumer goods executives improve business performance through content that matters in print, in person and online.</t>
  </si>
  <si>
    <t>MadTree Brewing was founded in 2013 to cultivate a love of craft and community, and be the most respected brewery in the region. Check out @MadTreeTaproom.</t>
  </si>
  <si>
    <t>Build 4 Future VC, Angel, IPSEF, Abstract Reality Vntrs &amp; SOS2. Form PhD student Hcare Info at IU. Form IT/Ops @ adidas, Reebok &amp; Clev Clinic.  UMichSPH &amp; UTol</t>
  </si>
  <si>
    <t>Nonpartisan, non-advocacy data and analysis on the issues, attitudes and trends shaping the world. Also follow @FactTank, our data blog.</t>
  </si>
  <si>
    <t>RIS News delivers exclusive insights into the business/technology trends shaping the retail market.</t>
  </si>
  <si>
    <t>Digital Ad Tech Shopper Marketing Video + Analytics Company</t>
  </si>
  <si>
    <t>Managing Director - Member Development at The Path to Purchase Institute; I'm into shopper marketing; innovation with meaning; being a mom of teenagers; travel</t>
  </si>
  <si>
    <t>EnsembleIQ is a premier business intelligence resource that connects people, businesses, and organizations to retail markets and helps them succeed.</t>
  </si>
  <si>
    <t>NJ born and raised, father, husband &amp; soccer coach for my daughters - Life long NY Yankee fan &amp; Bruce fan. Exit 63. CEO EnsembleIQ.</t>
  </si>
  <si>
    <t>News and analysis for retail executives</t>
  </si>
  <si>
    <t>Storyteller | Futurist | Hosted @natgeo’s BrainGames | Creator Shots of Awe | keynote speaker | http://Instagram.com/JasonLSilva http://Facebook.com/JasonLSilva</t>
  </si>
  <si>
    <t>#privateequity #pe and #venturecapital #vc news, analysis and data.</t>
  </si>
  <si>
    <t>Chief Operating Officer &amp; Managing Director, Wavelength Securities LLC</t>
  </si>
  <si>
    <t>Family Office | Venture Capital | Private Equity</t>
  </si>
  <si>
    <t>Recipes: @CampbellKitchen; 
Support: @CampbellCares; 
Corporate News: @CampbellSoupCo</t>
  </si>
  <si>
    <t>Fresh food. Low prices. Follow us for special offers, digital coupons, community updates, recipes and more.</t>
  </si>
  <si>
    <t>Where real people go for real good stuff. Save Money. Live Better. Customer support questions? @WalmartHelp</t>
  </si>
  <si>
    <t>The Path to Purchase Institute = global assoc serving needs of retailers, brands &amp; entire ecosystem of solution providers along the p2p. Division of EnsembleIQ.</t>
  </si>
  <si>
    <t>The official US Twitter account of the Levi's® brand.</t>
  </si>
  <si>
    <t>Passionate about my family, my friends, shopper marketing and a little golf when I have time</t>
  </si>
  <si>
    <t>At E2open, we’re creating a more connected, intelligent supply chain.   Demand. Supply. Delivered.</t>
  </si>
  <si>
    <t>Give people the power to build community and bring the world closer together.</t>
  </si>
  <si>
    <t>Chief Digital Officer @MarsGlobal.Views are just mine.</t>
  </si>
  <si>
    <t>Family-owned. Action-driven. 115,000+ Associates building the world we want tomorrow through how we do business today. #TomorrowStartsToday</t>
  </si>
  <si>
    <t>CGT- Associate Brand Director</t>
  </si>
  <si>
    <t>The official tweets of Hospitality Technology (HT) magazine. Producers of #MURTEC, HT-NEXT (#HTNEXT), and MURTEC Executive Summit (#MURTECExec)</t>
  </si>
  <si>
    <t>I make WiFi work for you &amp; for business // Wireless Network Nerd // https://t.co/eMKsUvm64s Co-Founder // https://t.co/smqorgUCCw // KE5ZJO // Tweets are my own ≠ endorsements</t>
  </si>
  <si>
    <t>Un citoyen intéressé par tout ce qui touche les domaines économiques et politiques.</t>
  </si>
  <si>
    <t>Connectiv is the global business information association that accelerates innovation for leading and emerging content, data and technology companies.</t>
  </si>
  <si>
    <t>Website developer / marketer - helping people make a living online since '97. Tel 0207 193 2755 or visit http://www.compelling.org.uk</t>
  </si>
  <si>
    <t>Féministe, souverainiste, et quelques autres ..istes</t>
  </si>
  <si>
    <t>Walldorf, Deutschland</t>
  </si>
  <si>
    <t>Chicago, IL and New York NY</t>
  </si>
  <si>
    <t>London</t>
  </si>
  <si>
    <t>Global</t>
  </si>
  <si>
    <t>New York City</t>
  </si>
  <si>
    <t>Greater New York Area</t>
  </si>
  <si>
    <t>New York, NY</t>
  </si>
  <si>
    <t>Chicago, L.A., N.Y., London.</t>
  </si>
  <si>
    <t>Northeast</t>
  </si>
  <si>
    <t>Canada</t>
  </si>
  <si>
    <t>San Francisco, CA</t>
  </si>
  <si>
    <t>Toronto, Canada</t>
  </si>
  <si>
    <t>Randolph, NJ</t>
  </si>
  <si>
    <t>Cincinnati, OH</t>
  </si>
  <si>
    <t>Washington, DC</t>
  </si>
  <si>
    <t>USA</t>
  </si>
  <si>
    <t>Chicago</t>
  </si>
  <si>
    <t>Chicago, IL</t>
  </si>
  <si>
    <t>iPhone: 40.762726,-73.990387</t>
  </si>
  <si>
    <t>New York</t>
  </si>
  <si>
    <t>Camden, NJ</t>
  </si>
  <si>
    <t>Bentonville, Arkansas</t>
  </si>
  <si>
    <t>Chicago Burbs</t>
  </si>
  <si>
    <t>Austin, TX</t>
  </si>
  <si>
    <t>Menlo Park, California</t>
  </si>
  <si>
    <t>New Jersey, USA</t>
  </si>
  <si>
    <t>McLean, VA</t>
  </si>
  <si>
    <t>Asheville, NC</t>
  </si>
  <si>
    <t>New Jersey</t>
  </si>
  <si>
    <t>Texas, USA</t>
  </si>
  <si>
    <t>Matane</t>
  </si>
  <si>
    <t>Matane, Québec, Canada</t>
  </si>
  <si>
    <t>Northampton, UK</t>
  </si>
  <si>
    <t>Québec</t>
  </si>
  <si>
    <t>https://t.co/W3cq9fotnR</t>
  </si>
  <si>
    <t>http://t.co/5D6wfpzt92</t>
  </si>
  <si>
    <t>http://www.linkedin.com/in/stephensparrow/</t>
  </si>
  <si>
    <t>http://t.co/XxGniIMQic</t>
  </si>
  <si>
    <t>https://de.linkedin.com/in/achim-schneider</t>
  </si>
  <si>
    <t>https://t.co/I3TVCWYxUJ</t>
  </si>
  <si>
    <t>https://uk.linkedin.com/in/carolyn-devadawson</t>
  </si>
  <si>
    <t>http://spr.ly/60038ZyIx</t>
  </si>
  <si>
    <t>http://www.shoptalk.com</t>
  </si>
  <si>
    <t>http://consumergoods.com</t>
  </si>
  <si>
    <t>http://t.co/Gu8tTJ8DT1</t>
  </si>
  <si>
    <t>https://t.co/5v247XT4AX</t>
  </si>
  <si>
    <t>https://t.co/hhp69rnNAF</t>
  </si>
  <si>
    <t>http://convenienceu.ca/</t>
  </si>
  <si>
    <t>http://www.canadiangrocer.com</t>
  </si>
  <si>
    <t>http://t.co/NchSXvwAIj</t>
  </si>
  <si>
    <t>https://t.co/eTlxskAhYT</t>
  </si>
  <si>
    <t>http://t.co/NpejxRVoNw</t>
  </si>
  <si>
    <t>http://t.co/QNnB52XXOz</t>
  </si>
  <si>
    <t>http://www.didgebridge.com</t>
  </si>
  <si>
    <t>http://t.co/frvVjFCedJ</t>
  </si>
  <si>
    <t>http://www.ensembleiq.com</t>
  </si>
  <si>
    <t>http://t.co/OS8rmXHyqS</t>
  </si>
  <si>
    <t>http://thisisjasonsilva.com</t>
  </si>
  <si>
    <t>http://www.peHUB.com</t>
  </si>
  <si>
    <t>http://jgkamm.com</t>
  </si>
  <si>
    <t>http://t.co/weXkjhwRGh</t>
  </si>
  <si>
    <t>http://t.co/4HKQ5HmWcJ</t>
  </si>
  <si>
    <t>https://t.co/8VJ0n5Evel</t>
  </si>
  <si>
    <t>http://t.co/PwAleiljDc</t>
  </si>
  <si>
    <t>https://t.co/hrEc4YVI49</t>
  </si>
  <si>
    <t>https://t.co/rx5ZoXMCf7</t>
  </si>
  <si>
    <t>http://t.co/7bZ2KCQJ2k</t>
  </si>
  <si>
    <t>https://t.co/D97UVDTK9l</t>
  </si>
  <si>
    <t>https://t.co/oXGElLgM1C</t>
  </si>
  <si>
    <t>http://www.hospitalitytech.com</t>
  </si>
  <si>
    <t>https://t.co/BCS8mYOZml</t>
  </si>
  <si>
    <t>http://t.co/kYLzFMqdg4</t>
  </si>
  <si>
    <t>https://t.co/Gg2TpIiRRh</t>
  </si>
  <si>
    <t>http://www.compelling.org.uk</t>
  </si>
  <si>
    <t>https://t.co/epveBvhsUv</t>
  </si>
  <si>
    <t>Central Time (US &amp; Canada)</t>
  </si>
  <si>
    <t>Eastern Time (US &amp; Canada)</t>
  </si>
  <si>
    <t>https://pbs.twimg.com/profile_banners/402067208/1547415160</t>
  </si>
  <si>
    <t>https://pbs.twimg.com/profile_banners/80073493/1517903902</t>
  </si>
  <si>
    <t>https://pbs.twimg.com/profile_banners/43012708/1515379891</t>
  </si>
  <si>
    <t>https://pbs.twimg.com/profile_banners/1084836444559077376/1547645801</t>
  </si>
  <si>
    <t>https://pbs.twimg.com/profile_banners/25840746/1552599860</t>
  </si>
  <si>
    <t>https://pbs.twimg.com/profile_banners/1651110806/1468328317</t>
  </si>
  <si>
    <t>https://pbs.twimg.com/profile_banners/352352288/1478534682</t>
  </si>
  <si>
    <t>https://pbs.twimg.com/profile_banners/35822900/1541310828</t>
  </si>
  <si>
    <t>https://pbs.twimg.com/profile_banners/217223915/1547684868</t>
  </si>
  <si>
    <t>https://pbs.twimg.com/profile_banners/1202252881/1552583181</t>
  </si>
  <si>
    <t>https://pbs.twimg.com/profile_banners/282134662/1382118237</t>
  </si>
  <si>
    <t>https://pbs.twimg.com/profile_banners/107461525/1542232916</t>
  </si>
  <si>
    <t>https://pbs.twimg.com/profile_banners/571096297/1525497913</t>
  </si>
  <si>
    <t>https://pbs.twimg.com/profile_banners/399749157/1539959870</t>
  </si>
  <si>
    <t>https://pbs.twimg.com/profile_banners/235333534/1546932036</t>
  </si>
  <si>
    <t>https://pbs.twimg.com/profile_banners/106752032/1401392666</t>
  </si>
  <si>
    <t>https://pbs.twimg.com/profile_banners/118419982/1550270120</t>
  </si>
  <si>
    <t>https://pbs.twimg.com/profile_banners/22642788/1494338667</t>
  </si>
  <si>
    <t>https://pbs.twimg.com/profile_banners/19007524/1407874528</t>
  </si>
  <si>
    <t>https://pbs.twimg.com/profile_banners/92388980/1535046694</t>
  </si>
  <si>
    <t>https://pbs.twimg.com/profile_banners/198646078/1408551568</t>
  </si>
  <si>
    <t>https://pbs.twimg.com/profile_banners/763778486146310145/1524498989</t>
  </si>
  <si>
    <t>https://pbs.twimg.com/profile_banners/14253334/1398379152</t>
  </si>
  <si>
    <t>https://pbs.twimg.com/profile_banners/20439423/1489346790</t>
  </si>
  <si>
    <t>https://pbs.twimg.com/profile_banners/43904362/1526930476</t>
  </si>
  <si>
    <t>https://pbs.twimg.com/profile_banners/16247045/1400028149</t>
  </si>
  <si>
    <t>https://pbs.twimg.com/profile_banners/1231830865/1520350993</t>
  </si>
  <si>
    <t>https://pbs.twimg.com/profile_banners/36359791/1551363670</t>
  </si>
  <si>
    <t>https://pbs.twimg.com/profile_banners/17137891/1544133712</t>
  </si>
  <si>
    <t>https://pbs.twimg.com/profile_banners/17539499/1539608936</t>
  </si>
  <si>
    <t>https://pbs.twimg.com/profile_banners/203144854/1551480640</t>
  </si>
  <si>
    <t>https://pbs.twimg.com/profile_banners/20554956/1548802151</t>
  </si>
  <si>
    <t>https://pbs.twimg.com/profile_banners/2425151/1506715336</t>
  </si>
  <si>
    <t>https://pbs.twimg.com/profile_banners/300360969/1552363228</t>
  </si>
  <si>
    <t>https://pbs.twimg.com/profile_banners/63552370/1501513013</t>
  </si>
  <si>
    <t>https://pbs.twimg.com/profile_banners/121871717/1428501256</t>
  </si>
  <si>
    <t>https://pbs.twimg.com/profile_banners/136335769/1545570802</t>
  </si>
  <si>
    <t>https://pbs.twimg.com/profile_banners/86405875/1507749463</t>
  </si>
  <si>
    <t>https://pbs.twimg.com/profile_banners/23451057/1549565788</t>
  </si>
  <si>
    <t>https://pbs.twimg.com/profile_banners/21387913/1426789984</t>
  </si>
  <si>
    <t>https://pbs.twimg.com/profile_banners/22487618/1545918687</t>
  </si>
  <si>
    <t>https://pbs.twimg.com/profile_banners/792139214/1394850509</t>
  </si>
  <si>
    <t>de</t>
  </si>
  <si>
    <t>http://abs.twimg.com/images/themes/theme1/bg.png</t>
  </si>
  <si>
    <t>http://abs.twimg.com/images/themes/theme8/bg.gif</t>
  </si>
  <si>
    <t>http://abs.twimg.com/images/themes/theme5/bg.gif</t>
  </si>
  <si>
    <t>http://abs.twimg.com/images/themes/theme15/bg.png</t>
  </si>
  <si>
    <t>http://abs.twimg.com/images/themes/theme2/bg.gif</t>
  </si>
  <si>
    <t>http://abs.twimg.com/images/themes/theme9/bg.gif</t>
  </si>
  <si>
    <t>http://abs.twimg.com/images/themes/theme14/bg.gif</t>
  </si>
  <si>
    <t>http://pbs.twimg.com/profile_background_images/378800000105735304/5459d737ca229f978e99d1bb2fa094fa.jpeg</t>
  </si>
  <si>
    <t>http://abs.twimg.com/images/themes/theme18/bg.gif</t>
  </si>
  <si>
    <t>http://abs.twimg.com/images/themes/theme13/bg.gif</t>
  </si>
  <si>
    <t>http://pbs.twimg.com/profile_images/1267821034/180x180_150dpi_FB_final_3March_normal.png</t>
  </si>
  <si>
    <t>http://pbs.twimg.com/profile_images/941402228732186624/ujSMhmvZ_normal.jpg</t>
  </si>
  <si>
    <t>http://pbs.twimg.com/profile_images/1488090702/SAP_TW_Logos_022311_B_EED64_normal.jpg</t>
  </si>
  <si>
    <t>http://pbs.twimg.com/profile_images/950314914618445824/b1kh8bRa_normal.jpg</t>
  </si>
  <si>
    <t>http://pbs.twimg.com/profile_images/306023647/golf_ball_normal.jpg</t>
  </si>
  <si>
    <t>http://pbs.twimg.com/profile_images/1004785493760806912/KYLEjKI3_normal.jpg</t>
  </si>
  <si>
    <t>http://pbs.twimg.com/profile_images/1067875713565384704/BLpQSnpU_normal.jpg</t>
  </si>
  <si>
    <t>http://pbs.twimg.com/profile_images/472101385899483136/Hiey8bNM_normal.jpeg</t>
  </si>
  <si>
    <t>http://pbs.twimg.com/profile_images/1096538472695898112/z6bfZD2c_normal.jpg</t>
  </si>
  <si>
    <t>http://pbs.twimg.com/profile_images/879728447026868228/U4Uzpdp6_normal.jpg</t>
  </si>
  <si>
    <t>http://pbs.twimg.com/profile_images/71209706/rlogo_normal.jpg</t>
  </si>
  <si>
    <t>http://pbs.twimg.com/profile_images/835773631/db_logo_white_normal.jpg</t>
  </si>
  <si>
    <t>http://pbs.twimg.com/profile_images/779425516629663747/6T0dd2M2_normal.jpg</t>
  </si>
  <si>
    <t>http://pbs.twimg.com/profile_images/502127531529474050/c_-iDGhy_normal.jpeg</t>
  </si>
  <si>
    <t>http://pbs.twimg.com/profile_images/474221607884308480/mzsCEXDC_normal.jpeg</t>
  </si>
  <si>
    <t>http://pbs.twimg.com/profile_images/998644725904113664/XYzzW5vr_normal.jpg</t>
  </si>
  <si>
    <t>http://pbs.twimg.com/profile_images/614431221788114944/L-BJRdN0_normal.png</t>
  </si>
  <si>
    <t>http://pbs.twimg.com/profile_images/829112544921006082/rfcZbBI5_normal.jpg</t>
  </si>
  <si>
    <t>http://pbs.twimg.com/profile_images/1087396420141731840/c18XRlag_normal.jpg</t>
  </si>
  <si>
    <t>http://pbs.twimg.com/profile_images/877962175997812736/iyfQEmTp_normal.jpg</t>
  </si>
  <si>
    <t>http://pbs.twimg.com/profile_images/618797620819955714/KAmM5sKU_normal.jpg</t>
  </si>
  <si>
    <t>http://pbs.twimg.com/profile_images/988863275/frenda_steve_1a_normal.jpeg</t>
  </si>
  <si>
    <t>http://pbs.twimg.com/profile_images/789507154873032704/pV1_sVfx_normal.jpg</t>
  </si>
  <si>
    <t>http://pbs.twimg.com/profile_images/994840334294274048/-xqNwjCZ_normal.jpg</t>
  </si>
  <si>
    <t>http://pbs.twimg.com/profile_images/3513354941/24aaffa670e634a7da9a087bfa83abe6_normal.png</t>
  </si>
  <si>
    <t>http://pbs.twimg.com/profile_images/1105304184046399490/w5PDrTk__normal.png</t>
  </si>
  <si>
    <t>http://pbs.twimg.com/profile_images/605811250061148161/F8XU8fHC_normal.jpg</t>
  </si>
  <si>
    <t>http://pbs.twimg.com/profile_images/1009522067274780672/1J7Nj8bt_normal.jpg</t>
  </si>
  <si>
    <t>Open Twitter Page for This Person</t>
  </si>
  <si>
    <t>https://twitter.com/lorimitchellkel</t>
  </si>
  <si>
    <t>https://twitter.com/sap_retail</t>
  </si>
  <si>
    <t>https://twitter.com/retailbird</t>
  </si>
  <si>
    <t>https://twitter.com/ganeshgw</t>
  </si>
  <si>
    <t>https://twitter.com/carinasmessage1</t>
  </si>
  <si>
    <t>https://twitter.com/pgrocer</t>
  </si>
  <si>
    <t>https://twitter.com/theleuker</t>
  </si>
  <si>
    <t>https://twitter.com/sapconsumer</t>
  </si>
  <si>
    <t>https://twitter.com/carolyntweet</t>
  </si>
  <si>
    <t>https://twitter.com/scmatsap</t>
  </si>
  <si>
    <t>https://twitter.com/shoptalk</t>
  </si>
  <si>
    <t>https://twitter.com/simoneknaap</t>
  </si>
  <si>
    <t>https://twitter.com/shop</t>
  </si>
  <si>
    <t>https://twitter.com/aarete</t>
  </si>
  <si>
    <t>https://twitter.com/watsonrorschach</t>
  </si>
  <si>
    <t>https://twitter.com/edsev</t>
  </si>
  <si>
    <t>https://twitter.com/convenienceu</t>
  </si>
  <si>
    <t>https://twitter.com/kedana01</t>
  </si>
  <si>
    <t>https://twitter.com/canadiangrocer</t>
  </si>
  <si>
    <t>https://twitter.com/cgtmagazine</t>
  </si>
  <si>
    <t>https://twitter.com/madtreebrewing</t>
  </si>
  <si>
    <t>https://twitter.com/rammeld7</t>
  </si>
  <si>
    <t>https://twitter.com/pewresearch</t>
  </si>
  <si>
    <t>https://twitter.com/risnewsinsights</t>
  </si>
  <si>
    <t>https://twitter.com/didgebridge</t>
  </si>
  <si>
    <t>https://twitter.com/albertguffanti</t>
  </si>
  <si>
    <t>https://twitter.com/therbig</t>
  </si>
  <si>
    <t>https://twitter.com/ensembleiq</t>
  </si>
  <si>
    <t>https://twitter.com/davidshanker</t>
  </si>
  <si>
    <t>https://twitter.com/chainstoreage</t>
  </si>
  <si>
    <t>https://twitter.com/jasonsilva</t>
  </si>
  <si>
    <t>https://twitter.com/pehub</t>
  </si>
  <si>
    <t>https://twitter.com/tstockdalewave</t>
  </si>
  <si>
    <t>https://twitter.com/jgkamm</t>
  </si>
  <si>
    <t>https://twitter.com/campbells</t>
  </si>
  <si>
    <t>https://twitter.com/kroger</t>
  </si>
  <si>
    <t>https://twitter.com/walmart</t>
  </si>
  <si>
    <t>https://twitter.com/path2purchaseiq</t>
  </si>
  <si>
    <t>https://twitter.com/levis</t>
  </si>
  <si>
    <t>https://twitter.com/stevefrenda1</t>
  </si>
  <si>
    <t>https://twitter.com/kelloggsus</t>
  </si>
  <si>
    <t>https://twitter.com/e2open</t>
  </si>
  <si>
    <t>https://twitter.com/facebook</t>
  </si>
  <si>
    <t>https://twitter.com/sandeepdadlani</t>
  </si>
  <si>
    <t>https://twitter.com/marsglobal</t>
  </si>
  <si>
    <t>https://twitter.com/billittle</t>
  </si>
  <si>
    <t>https://twitter.com/htmagazine</t>
  </si>
  <si>
    <t>https://twitter.com/wirelessnerd</t>
  </si>
  <si>
    <t>https://twitter.com/gd0748</t>
  </si>
  <si>
    <t>https://twitter.com/cegepmatane</t>
  </si>
  <si>
    <t>https://twitter.com/siia_connectiv</t>
  </si>
  <si>
    <t>https://twitter.com/compellingsites</t>
  </si>
  <si>
    <t>https://twitter.com/pheatherc</t>
  </si>
  <si>
    <t>https://twitter.com/fp118fp</t>
  </si>
  <si>
    <t>lorimitchellkel
With recall after recall, food
safety is top of mind for consumers
and food retailers are feverishly
exploring the capabilities and
potential of #blockchain as a solution.
@pgrocer asked for my insight on
the topic, as featured here https://t.co/w7RtKKpedF
#retail @SAP_Retail</t>
  </si>
  <si>
    <t xml:space="preserve">sap_retail
</t>
  </si>
  <si>
    <t>retailbird
RT @LoriMitchellKel: With recall
after recall, food safety is top
of mind for consumers and food
retailers are feverishly exploring
the cap…</t>
  </si>
  <si>
    <t>ganeshgw
RT @LoriMitchellKel: With recall
after recall, food safety is top
of mind for consumers and food
retailers are feverishly exploring
the cap…</t>
  </si>
  <si>
    <t>carinasmessage1
RT @LoriMitchellKel: With recall
after recall, food safety is top
of mind for consumers and food
retailers are feverishly exploring
the cap…</t>
  </si>
  <si>
    <t xml:space="preserve">pgrocer
</t>
  </si>
  <si>
    <t>theleuker
RT @LoriMitchellKel: With recall
after recall, food safety is top
of mind for consumers and food
retailers are feverishly exploring
the cap…</t>
  </si>
  <si>
    <t>sapconsumer
How agribusiness leaders can implement
#blockchain technology to work
simultaneously with the supply
chain for improved food safety
of plant-based products https://t.co/4x4iHORpd1
@carolyntweet https://t.co/ZfxlwNrKHv</t>
  </si>
  <si>
    <t xml:space="preserve">carolyntweet
</t>
  </si>
  <si>
    <t>scmatsap
RT @SAP_CP: How agribusiness leaders
can implement #blockchain technology
to work simultaneously with the
supply chain for improved food
sa…</t>
  </si>
  <si>
    <t>shoptalk
RT @SimoneKnaap: Levi's Uses New
Tech to Let Customers Design Custom
Jeans. #retail #consumergoods #brands
#apparel #fashion #demin #techno…</t>
  </si>
  <si>
    <t>simoneknaap
Did you know that 41% of #retailers
&amp;amp; 39% of #consumergoods companies
are missing a clearly articulated
analytics strategy? Learn how to
unleash #data &amp;amp; #analytics
to drive your #competitive advantage,
https://t.co/7oBg7KtHIh #RCAS19
@AlbertGuffanti @billittle @davidshanker
https://t.co/V0DXKAxfdJ</t>
  </si>
  <si>
    <t>shop
RT @SimoneKnaap: Levi's Uses New
Tech to Let Customers Design Custom
Jeans. #retail #consumergoods #brands
#apparel #fashion #demin #techno…</t>
  </si>
  <si>
    <t>aarete
RT @AArete: What trends do you
expect to see in brick and mortar
retail stores this year? See why
Senior Managing Director Tim Lefkowicz
th…</t>
  </si>
  <si>
    <t>watsonrorschach
RT @AArete: What trends do you
expect to see in brick and mortar
retail stores this year? See why
Senior Managing Director Tim Lefkowicz
th…</t>
  </si>
  <si>
    <t>edsev
@convenienceu #convenienceu the
incredible ENSEMBLEIQ INSPIRING
EVENTS team does it again. Packed
floor for Toronto @convenieceU.
From Dallas #SPECS Monday to Toronto
Wed and next up #MURTEC Las Vegas
https://t.co/HdEd6f1ULL</t>
  </si>
  <si>
    <t xml:space="preserve">convenienceu
</t>
  </si>
  <si>
    <t>kedana01
RT @SimoneKnaap: Levi's Uses New
Tech to Let Customers Design Custom
Jeans. #retail #consumergoods #brands
#apparel #fashion #demin #techno…</t>
  </si>
  <si>
    <t>canadiangrocer
Sit back, relax, grab a cup of
coffee and dig into our latest
issue! https://t.co/UJEO5MGXYW
https://t.co/BqY9OINMQ3</t>
  </si>
  <si>
    <t>cgtmagazine
#RCAS19 is thrilled to announce
@SandeepDadlani of @MarsGlobal
as a 2019 co-chairperson! Join
us as we discuss how to leverage
#Data &amp;amp; #Analytics across your
enterprise. For more information
about Sandeep, #RCAS19 and to register
visit https://t.co/nZJWnWXKA8 #retailtech
https://t.co/SJw479DEc3</t>
  </si>
  <si>
    <t xml:space="preserve">madtreebrewing
</t>
  </si>
  <si>
    <t>rammeld7
Some fascinating numbers in this
data! Do you have any trend data?
Curious as to how things are changing
over time. @didgebridge @CGTMagazine
@risnewsinsights @EnsembleIQ @therbig
@AlbertGuffanti @pewresearch https://t.co/IZkgk2l7Fb</t>
  </si>
  <si>
    <t xml:space="preserve">pewresearch
</t>
  </si>
  <si>
    <t xml:space="preserve">risnewsinsights
</t>
  </si>
  <si>
    <t xml:space="preserve">didgebridge
</t>
  </si>
  <si>
    <t xml:space="preserve">albertguffanti
</t>
  </si>
  <si>
    <t xml:space="preserve">therbig
</t>
  </si>
  <si>
    <t>ensembleiq
Submit your store's innovative
#mealsolutions concepts for the
@pgrocer Total Meal Solutions Awards!
More details h… https://t.co/4yfKs5arye</t>
  </si>
  <si>
    <t>davidshanker
Congratulations to this year’s
winners! https://t.co/g25iT4mdpv
EnsembleIQ Hospitality Technology
https://t.co/eQW2PSUxSq</t>
  </si>
  <si>
    <t xml:space="preserve">chainstoreage
</t>
  </si>
  <si>
    <t xml:space="preserve">jasonsilva
</t>
  </si>
  <si>
    <t>pehub
PE-backed EnsembleIQ promotes Hughes
to COO https://t.co/wLEVFOC20n</t>
  </si>
  <si>
    <t>tstockdalewave
RT @peHUB: PE-backed EnsembleIQ
promotes Hughes to COO https://t.co/wLEVFOC20n</t>
  </si>
  <si>
    <t>jgkamm
PE-backed EnsembleIQ promotes Hughes
to COO https://t.co/cW4oU8P8Nf</t>
  </si>
  <si>
    <t xml:space="preserve">campbells
</t>
  </si>
  <si>
    <t xml:space="preserve">kroger
</t>
  </si>
  <si>
    <t xml:space="preserve">walmart
</t>
  </si>
  <si>
    <t>path2purchaseiq
Don't miss out on fastest way to
build your #shopper knowledge and
skills for immediate on-the-job
success: https://t.co/WHRF7RoFbz
#shoppermarketing #consumergoods
https://t.co/oxO7482NSh</t>
  </si>
  <si>
    <t xml:space="preserve">levis
</t>
  </si>
  <si>
    <t xml:space="preserve">stevefrenda1
</t>
  </si>
  <si>
    <t xml:space="preserve">kelloggsus
</t>
  </si>
  <si>
    <t xml:space="preserve">e2open
</t>
  </si>
  <si>
    <t xml:space="preserve">facebook
</t>
  </si>
  <si>
    <t>sandeepdadlani
RT @CGTMagazine: 1 day left to
get early bird rates for #RCAS19!
Learn how to design the intelligent
enterprise from companies like
@Walmarâ€¦</t>
  </si>
  <si>
    <t xml:space="preserve">marsglobal
</t>
  </si>
  <si>
    <t xml:space="preserve">billittle
</t>
  </si>
  <si>
    <t>htmagazine
@Wirelessnerd @EnsembleIQ What
a great article @Wirelessnerd Glad
you enjoyed #MURTEC. Have an awesome
last day!</t>
  </si>
  <si>
    <t>wirelessnerd
@htmagazine @EnsembleIQ Thanks
for welcoming me so graciously
into your world! I had a blast!</t>
  </si>
  <si>
    <t>gd0748
RT @cegepmatane: Jacinthe Savard,
enseignante en Soins infirmiers
au Cégep de Matane, a remporté
l’un des dix Prix Profession Santé
lors de…</t>
  </si>
  <si>
    <t>cegepmatane
Jacinthe Savard, enseignante en
Soins infirmiers au Cégep de Matane,
a remporté l’un des dix Prix Profession
Santé lors de l’édition 2018 de
ces prix remis par le Groupe Santé
d’EnsembleIQ. #Experiencematane
#Cegep #Matane #Enseignante #Soinsinfirmiers
https://t.co/ctGLWTsPWq</t>
  </si>
  <si>
    <t>siia_connectiv
In today's Connectiv Daily: Announcing
the 2019 Connectiv Innovation Award
Winners; EnsembleIQ promotes Joel
Hughes to COO; Architectural Digest
launches B2B product and more.
https://t.co/EZSFeC2Md4 #b2b media</t>
  </si>
  <si>
    <t>compellingsites
RT @SIIA_Connectiv: In today's
Connectiv Daily: Announcing the
2019 Connectiv Innovation Award
Winners; EnsembleIQ promotes Joel
Hughes to…</t>
  </si>
  <si>
    <t>pheatherc
EnsembleIQ, WATT, Northstar Among
Winners in the 2019 Connectiv Innovation
Awards #execsummit https://t.co/jELUk4EdmB
https://t.co/k5aEuclq2Q</t>
  </si>
  <si>
    <t>fp118fp
RT @cegepmatane: Jacinthe Savard,
enseignante en Soins infirmiers
au Cégep de Matane, a remporté
l’un des dix Prix Profession Santé
lors de…</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</si>
  <si>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</si>
  <si>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</si>
  <si>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</si>
  <si>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</si>
  <si>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</si>
  <si>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</si>
  <si>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</si>
  <si>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&lt;value&gt;aguffanti@ensembleiq.com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t>
  </si>
  <si>
    <t>Workbook Settings 5</t>
  </si>
  <si>
    <t>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
  </si>
  <si>
    <t>Workbook Settings 6</t>
  </si>
  <si>
    <t>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t>
  </si>
  <si>
    <t>Workbook Settings 7</t>
  </si>
  <si>
    <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
  </si>
  <si>
    <t>Workbook Settings 8</t>
  </si>
  <si>
    <t>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t>
  </si>
  <si>
    <t>Workbook Settings 9</t>
  </si>
  <si>
    <t>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t>
  </si>
  <si>
    <t>Workbook Settings 10</t>
  </si>
  <si>
    <t>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t>
  </si>
  <si>
    <t>Workbook Settings 11</t>
  </si>
  <si>
    <t>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t>
  </si>
  <si>
    <t>Workbook Settings 12</t>
  </si>
  <si>
    <t>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t>
  </si>
  <si>
    <t>Workbook Settings 13</t>
  </si>
  <si>
    <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t>
  </si>
  <si>
    <t>Workbook Settings 14</t>
  </si>
  <si>
    <t>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t>
  </si>
  <si>
    <t>Workbook Settings 15</t>
  </si>
  <si>
    <t>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t>
  </si>
  <si>
    <t>Workbook Settings 16</t>
  </si>
  <si>
    <t xml:space="preserve"> zaps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t>
  </si>
  <si>
    <t>Workbook Settings 17</t>
  </si>
  <si>
    <t>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t>
  </si>
  <si>
    <t>Workbook Settings 18</t>
  </si>
  <si>
    <t>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</si>
  <si>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</si>
  <si>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</si>
  <si>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</si>
  <si>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</si>
  <si>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</si>
  <si>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</si>
  <si>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</si>
  <si>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</si>
  <si>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</si>
  <si>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</si>
  <si>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</si>
  <si>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</si>
  <si>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</si>
  <si>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</si>
  <si>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</si>
  <si>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</si>
  <si>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</si>
  <si>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</si>
  <si>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</si>
  <si>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</si>
  <si>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</si>
  <si>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</si>
  <si>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</si>
  <si>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</si>
  <si>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</si>
  <si>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</si>
  <si>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</si>
  <si>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</si>
  <si>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</si>
  <si>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</si>
  <si>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Group 1</t>
  </si>
  <si>
    <t>Group 2</t>
  </si>
  <si>
    <t>Edges</t>
  </si>
  <si>
    <t>Graph Type</t>
  </si>
  <si>
    <t>Number of Edge Types</t>
  </si>
  <si>
    <t>Modularity</t>
  </si>
  <si>
    <t>NodeXL Version</t>
  </si>
  <si>
    <t>1.0.1.409</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</si>
  <si>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</si>
  <si>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</si>
  <si>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</si>
  <si>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</si>
  <si>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</si>
  <si>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</si>
  <si>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</si>
  <si>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</si>
  <si>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</si>
  <si>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</si>
  <si>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</si>
  <si>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https://lnkd.in/e_Z4Cz7</t>
  </si>
  <si>
    <t>https://lnkd.in/eUegRca</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</si>
  <si>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</si>
  <si>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</si>
  <si>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</si>
  <si>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</si>
  <si>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</si>
  <si>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</si>
  <si>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</si>
  <si>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</si>
  <si>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</si>
  <si>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</si>
  <si>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</si>
  <si>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</si>
  <si>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https://events.ensembleiq.com/rcas-2019/208595 https://events.ensembleiq.com/rcas-2019 https://consumergoods.com/levis-uses-new-tech-let-customers-design-custom-jeans https://events.ensembleiq.com/p2plu-bootcamp</t>
  </si>
  <si>
    <t>https://medium.com/@Wirelessnerd/murtec-surprises-and-delights-as-i-get-a-peek-into-the-chain-restaurant-industry-5fe13ef90f37?source=friends_link&amp;sk=52ac676fea5c3e664fd31d434f4fbe02 https://drive.google.com/file/d/0B8CCIsUxOgrBTVp2TTF4WjdLX3RvbExNQTB0RU0zQTZZbUZn/view https://twitter.com/i/web/status/1105834671802404865 https://www.stratconn.org/</t>
  </si>
  <si>
    <t>https://issuu.com/ensembleiq/docs/cg_feb_19?e=37211642/68043378 https://www.pehub.com/2019/03/pe-backed-ensembleiq-promotes-hughes-to-coo/?utm_source=dlvr.it&amp;utm_medium=twitter https://lnkd.in/eUN76VR</t>
  </si>
  <si>
    <t>http://www.cegep-matane.qc.ca/nouvelles/2019/une-enseignante-en-soins-infirmiers-honoree/ https://twitter.com/i/web/status/1105845972519792641 https://twitter.com/i/web/status/1105849825726214144</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</si>
  <si>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</si>
  <si>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</si>
  <si>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</si>
  <si>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</si>
  <si>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</si>
  <si>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</si>
  <si>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</si>
  <si>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</si>
  <si>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</si>
  <si>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</si>
  <si>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</si>
  <si>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</si>
  <si>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ensembleiq.com consumergoods.com</t>
  </si>
  <si>
    <t>medium.com google.com twitter.com stratconn.org</t>
  </si>
  <si>
    <t>issuu.com pehub.com lnkd.in</t>
  </si>
  <si>
    <t>twitter.com qc.ca</t>
  </si>
  <si>
    <t>Top Hashtags in Tweet in Entire Graph</t>
  </si>
  <si>
    <t>analytics</t>
  </si>
  <si>
    <t>consumergoods</t>
  </si>
  <si>
    <t>data</t>
  </si>
  <si>
    <t>retail</t>
  </si>
  <si>
    <t>retailtech</t>
  </si>
  <si>
    <t>brands</t>
  </si>
  <si>
    <t>apparel</t>
  </si>
  <si>
    <t>fashion</t>
  </si>
  <si>
    <t>demin</t>
  </si>
  <si>
    <t>Top Hashtags in Tweet in G1</t>
  </si>
  <si>
    <t>Top Hashtags in Tweet in G2</t>
  </si>
  <si>
    <t>Top Hashtags in Tweet in G3</t>
  </si>
  <si>
    <t>Top Hashtags in Tweet in G4</t>
  </si>
  <si>
    <t>commerce</t>
  </si>
  <si>
    <t>hospitality</t>
  </si>
  <si>
    <t>restaurant</t>
  </si>
  <si>
    <t>restauranttech</t>
  </si>
  <si>
    <t>marketing</t>
  </si>
  <si>
    <t>future</t>
  </si>
  <si>
    <t>networking</t>
  </si>
  <si>
    <t>Top Hashtags in Tweet in G5</t>
  </si>
  <si>
    <t>Top Hashtags in Tweet in G6</t>
  </si>
  <si>
    <t>Top Hashtags in Tweet in G7</t>
  </si>
  <si>
    <t>experiencematane</t>
  </si>
  <si>
    <t>cegep</t>
  </si>
  <si>
    <t>matane</t>
  </si>
  <si>
    <t>enseignante</t>
  </si>
  <si>
    <t>soinsinfirmiers</t>
  </si>
  <si>
    <t>Top Hashtags in Tweet in G8</t>
  </si>
  <si>
    <t>Top Hashtags in Tweet in G9</t>
  </si>
  <si>
    <t>Top Hashtags in Tweet in G10</t>
  </si>
  <si>
    <t>specs</t>
  </si>
  <si>
    <t>Top Hashtags in Tweet</t>
  </si>
  <si>
    <t>rcas19 consumergoods data analytics retail retailtech brands apparel fashion demin</t>
  </si>
  <si>
    <t>murtec analytics commerce hospitality restaurant restauranttech data marketing future networking</t>
  </si>
  <si>
    <t>rcas19 specs2019 murtec2019</t>
  </si>
  <si>
    <t>blockchain execsummit</t>
  </si>
  <si>
    <t>Top Words in Tweet in Entire Graph</t>
  </si>
  <si>
    <t>Words in Sentiment List#1: Positive</t>
  </si>
  <si>
    <t>Words in Sentiment List#2: Negative</t>
  </si>
  <si>
    <t>Words in Sentiment List#3: Angry/Violent</t>
  </si>
  <si>
    <t>Non-categorized Words</t>
  </si>
  <si>
    <t>Total Words</t>
  </si>
  <si>
    <t>food</t>
  </si>
  <si>
    <t>Top Words in Tweet in G1</t>
  </si>
  <si>
    <t>register</t>
  </si>
  <si>
    <t>learn</t>
  </si>
  <si>
    <t>design</t>
  </si>
  <si>
    <t>join</t>
  </si>
  <si>
    <t>enterprise</t>
  </si>
  <si>
    <t>Top Words in Tweet in G2</t>
  </si>
  <si>
    <t>Top Words in Tweet in G3</t>
  </si>
  <si>
    <t>recall</t>
  </si>
  <si>
    <t>safety</t>
  </si>
  <si>
    <t>top</t>
  </si>
  <si>
    <t>mind</t>
  </si>
  <si>
    <t>consumers</t>
  </si>
  <si>
    <t>retailers</t>
  </si>
  <si>
    <t>feverishly</t>
  </si>
  <si>
    <t>exploring</t>
  </si>
  <si>
    <t>Top Words in Tweet in G4</t>
  </si>
  <si>
    <t>time</t>
  </si>
  <si>
    <t>blog</t>
  </si>
  <si>
    <t>surprises</t>
  </si>
  <si>
    <t>delights</t>
  </si>
  <si>
    <t>Top Words in Tweet in G5</t>
  </si>
  <si>
    <t>reiko</t>
  </si>
  <si>
    <t>technology</t>
  </si>
  <si>
    <t>kicking</t>
  </si>
  <si>
    <t>Top Words in Tweet in G6</t>
  </si>
  <si>
    <t>Top Words in Tweet in G7</t>
  </si>
  <si>
    <t>l</t>
  </si>
  <si>
    <t>prix</t>
  </si>
  <si>
    <t>santé</t>
  </si>
  <si>
    <t>jacinthe</t>
  </si>
  <si>
    <t>savard</t>
  </si>
  <si>
    <t>soins</t>
  </si>
  <si>
    <t>infirmiers</t>
  </si>
  <si>
    <t>au</t>
  </si>
  <si>
    <t>Top Words in Tweet in G8</t>
  </si>
  <si>
    <t>connectiv</t>
  </si>
  <si>
    <t>today's</t>
  </si>
  <si>
    <t>daily</t>
  </si>
  <si>
    <t>announcing</t>
  </si>
  <si>
    <t>2019</t>
  </si>
  <si>
    <t>innovation</t>
  </si>
  <si>
    <t>award</t>
  </si>
  <si>
    <t>winners</t>
  </si>
  <si>
    <t>promotes</t>
  </si>
  <si>
    <t>Top Words in Tweet in G9</t>
  </si>
  <si>
    <t>pe</t>
  </si>
  <si>
    <t>backed</t>
  </si>
  <si>
    <t>hughes</t>
  </si>
  <si>
    <t>coo</t>
  </si>
  <si>
    <t>Top Words in Tweet in G10</t>
  </si>
  <si>
    <t>toronto</t>
  </si>
  <si>
    <t>Top Words in Tweet</t>
  </si>
  <si>
    <t>rcas19 analytics register consumergoods learn data design cgtmagazine join enterprise</t>
  </si>
  <si>
    <t>recall food safety top mind consumers retailers feverishly exploring lorimitchellkel</t>
  </si>
  <si>
    <t>murtec restaurant ensembleiq time commerce wirelessnerd htmagazine blog surprises delights</t>
  </si>
  <si>
    <t>ensembleiq reiko technology kicking</t>
  </si>
  <si>
    <t>enseignante matane l prix santé jacinthe savard soins infirmiers au</t>
  </si>
  <si>
    <t>connectiv today's daily announcing 2019 innovation award winners ensembleiq promotes</t>
  </si>
  <si>
    <t>pe backed ensembleiq promotes hughes coo</t>
  </si>
  <si>
    <t>convenienceu toronto</t>
  </si>
  <si>
    <t>see trends retail expect brick mortar stores year senior managing</t>
  </si>
  <si>
    <t>Top Word Pairs in Tweet in Entire Graph</t>
  </si>
  <si>
    <t>data,analytics</t>
  </si>
  <si>
    <t>early,bird</t>
  </si>
  <si>
    <t>food,safety</t>
  </si>
  <si>
    <t>jacinthe,savard</t>
  </si>
  <si>
    <t>savard,enseignante</t>
  </si>
  <si>
    <t>enseignante,soins</t>
  </si>
  <si>
    <t>soins,infirmiers</t>
  </si>
  <si>
    <t>infirmiers,au</t>
  </si>
  <si>
    <t>au,cégep</t>
  </si>
  <si>
    <t>cégep,matane</t>
  </si>
  <si>
    <t>Top Word Pairs in Tweet in G1</t>
  </si>
  <si>
    <t>albertguffanti,billittle</t>
  </si>
  <si>
    <t>retail,consumergoods</t>
  </si>
  <si>
    <t>bird,rates</t>
  </si>
  <si>
    <t>design,intelligent</t>
  </si>
  <si>
    <t>intelligent,enterprise</t>
  </si>
  <si>
    <t>levi's,uses</t>
  </si>
  <si>
    <t>uses,new</t>
  </si>
  <si>
    <t>new,tech</t>
  </si>
  <si>
    <t>Top Word Pairs in Tweet in G2</t>
  </si>
  <si>
    <t>Top Word Pairs in Tweet in G3</t>
  </si>
  <si>
    <t>recall,recall</t>
  </si>
  <si>
    <t>recall,food</t>
  </si>
  <si>
    <t>safety,top</t>
  </si>
  <si>
    <t>top,mind</t>
  </si>
  <si>
    <t>mind,consumers</t>
  </si>
  <si>
    <t>consumers,food</t>
  </si>
  <si>
    <t>food,retailers</t>
  </si>
  <si>
    <t>retailers,feverishly</t>
  </si>
  <si>
    <t>feverishly,exploring</t>
  </si>
  <si>
    <t>Top Word Pairs in Tweet in G4</t>
  </si>
  <si>
    <t>htmagazine,ensembleiq</t>
  </si>
  <si>
    <t>blog,murtec</t>
  </si>
  <si>
    <t>murtec,surprises</t>
  </si>
  <si>
    <t>surprises,delights</t>
  </si>
  <si>
    <t>delights,peek</t>
  </si>
  <si>
    <t>peek,chain</t>
  </si>
  <si>
    <t>chain,restaurant</t>
  </si>
  <si>
    <t>restaurant,industry</t>
  </si>
  <si>
    <t>industry,view</t>
  </si>
  <si>
    <t>view,first</t>
  </si>
  <si>
    <t>Top Word Pairs in Tweet in G5</t>
  </si>
  <si>
    <t>Top Word Pairs in Tweet in G6</t>
  </si>
  <si>
    <t>Top Word Pairs in Tweet in G7</t>
  </si>
  <si>
    <t>matane,remporté</t>
  </si>
  <si>
    <t>remporté,l</t>
  </si>
  <si>
    <t>l,des</t>
  </si>
  <si>
    <t>Top Word Pairs in Tweet in G8</t>
  </si>
  <si>
    <t>today's,connectiv</t>
  </si>
  <si>
    <t>connectiv,daily</t>
  </si>
  <si>
    <t>daily,announcing</t>
  </si>
  <si>
    <t>announcing,2019</t>
  </si>
  <si>
    <t>2019,connectiv</t>
  </si>
  <si>
    <t>connectiv,innovation</t>
  </si>
  <si>
    <t>innovation,award</t>
  </si>
  <si>
    <t>award,winners</t>
  </si>
  <si>
    <t>winners,ensembleiq</t>
  </si>
  <si>
    <t>ensembleiq,promotes</t>
  </si>
  <si>
    <t>Top Word Pairs in Tweet in G9</t>
  </si>
  <si>
    <t>pe,backed</t>
  </si>
  <si>
    <t>backed,ensembleiq</t>
  </si>
  <si>
    <t>promotes,hughes</t>
  </si>
  <si>
    <t>hughes,coo</t>
  </si>
  <si>
    <t>Top Word Pairs in Tweet in G10</t>
  </si>
  <si>
    <t>Top Word Pairs in Tweet</t>
  </si>
  <si>
    <t>data,analytics  early,bird  albertguffanti,billittle  retail,consumergoods  bird,rates  design,intelligent  intelligent,enterprise  levi's,uses  uses,new  new,tech</t>
  </si>
  <si>
    <t>recall,recall  recall,food  food,safety  safety,top  top,mind  mind,consumers  consumers,food  food,retailers  retailers,feverishly  feverishly,exploring</t>
  </si>
  <si>
    <t>htmagazine,ensembleiq  blog,murtec  murtec,surprises  surprises,delights  delights,peek  peek,chain  chain,restaurant  restaurant,industry  industry,view  view,first</t>
  </si>
  <si>
    <t>jacinthe,savard  savard,enseignante  enseignante,soins  soins,infirmiers  infirmiers,au  au,cégep  cégep,matane  matane,remporté  remporté,l  l,des</t>
  </si>
  <si>
    <t>today's,connectiv  connectiv,daily  daily,announcing  announcing,2019  2019,connectiv  connectiv,innovation  innovation,award  award,winners  winners,ensembleiq  ensembleiq,promotes</t>
  </si>
  <si>
    <t>pe,backed  backed,ensembleiq  ensembleiq,promotes  promotes,hughes  hughes,coo</t>
  </si>
  <si>
    <t>trends,expect  expect,see  see,brick  brick,mortar  mortar,retail  retail,stores  stores,year  year,see  see,senior  senior,managing</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</si>
  <si>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</si>
  <si>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</si>
  <si>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</si>
  <si>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</si>
  <si>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</si>
  <si>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</si>
  <si>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</si>
  <si>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</si>
  <si>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</si>
  <si>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</si>
  <si>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</si>
  <si>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</si>
  <si>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</si>
  <si>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</si>
  <si>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</si>
  <si>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sap_cp</t>
  </si>
  <si>
    <t>Top Mentioned in G7</t>
  </si>
  <si>
    <t>Top Replied-To in G8</t>
  </si>
  <si>
    <t>Top Mentioned in G8</t>
  </si>
  <si>
    <t>Top Replied-To in G9</t>
  </si>
  <si>
    <t>Top Mentioned in G9</t>
  </si>
  <si>
    <t>Top Replied-To in G10</t>
  </si>
  <si>
    <t>Top Mentioned in G10</t>
  </si>
  <si>
    <t>convenieceu</t>
  </si>
  <si>
    <t>Top Replied-To in Tweet</t>
  </si>
  <si>
    <t>htmagazine wirelessnerd</t>
  </si>
  <si>
    <t>Top Mentioned in Tweet</t>
  </si>
  <si>
    <t>cgtmagazine albertguffanti billittle davidshanker therbig facebook simoneknaap walmart campbells sandeepdadlani</t>
  </si>
  <si>
    <t>didgebridge cgtmagazine risnewsinsights ensembleiq therbig albertguffanti pewresearch</t>
  </si>
  <si>
    <t>lorimitchellkel pgrocer sap_retail</t>
  </si>
  <si>
    <t>ensembleiq htmagazine pgrocer wirelessnerd</t>
  </si>
  <si>
    <t>ensembleiq simoneknaap facebook chainstoreage</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</si>
  <si>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</si>
  <si>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</si>
  <si>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</si>
  <si>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</si>
  <si>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</si>
  <si>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</si>
  <si>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</si>
  <si>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</si>
  <si>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</si>
  <si>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</si>
  <si>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</si>
  <si>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</si>
  <si>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walmart kroger levis simoneknaap shoptalk path2purchaseiq marsglobal kelloggsus madtreebrewing cgtmagazine</t>
  </si>
  <si>
    <t>pewresearch risnewsinsights rammeld7 therbig didgebridge albertguffanti</t>
  </si>
  <si>
    <t>sap_retail theleuker retailbird lorimitchellkel carinasmessage1 ganeshgw</t>
  </si>
  <si>
    <t>pgrocer wirelessnerd htmagazine ensembleiq</t>
  </si>
  <si>
    <t>jasonsilva facebook chainstoreage davidshanker</t>
  </si>
  <si>
    <t>jgkamm canadiangrocer scmatsap pheatherc</t>
  </si>
  <si>
    <t>fp118fp gd0748 cegepmatane</t>
  </si>
  <si>
    <t>compellingsites siia_connectiv</t>
  </si>
  <si>
    <t>pehub tstockdalewave</t>
  </si>
  <si>
    <t>convenienceu edsev</t>
  </si>
  <si>
    <t>watsonrorschach aarete</t>
  </si>
  <si>
    <t>carolyntweet sapconsumer</t>
  </si>
  <si>
    <t>Top URLs in Tweet by Count</t>
  </si>
  <si>
    <t>https://events.ensembleiq.com/rcas-2019/208595 https://events.ensembleiq.com/rcas-2019 https://consumergoods.com/levis-uses-new-tech-let-customers-design-custom-jeans</t>
  </si>
  <si>
    <t>https://events.ensembleiq.com/rcas-2019 https://events.ensembleiq.com/rcas-2019/208595</t>
  </si>
  <si>
    <t>https://drive.google.com/file/d/0B8CCIsUxOgrBTVp2TTF4WjdLX3RvbExNQTB0RU0zQTZZbUZn/view https://www.stratconn.org/ https://twitter.com/i/web/status/1105834671802404865</t>
  </si>
  <si>
    <t>http://www.cegep-matane.qc.ca/nouvelles/2019/une-enseignante-en-soins-infirmiers-honoree/ https://twitter.com/i/web/status/1105849825726214144 https://twitter.com/i/web/status/1105845972519792641</t>
  </si>
  <si>
    <t>Top URLs in Tweet by Salience</t>
  </si>
  <si>
    <t>https://events.ensembleiq.com/rcas-2019 https://events.ensembleiq.com/rcas-2019/208595 https://consumergoods.com/levis-uses-new-tech-let-customers-design-custom-jeans</t>
  </si>
  <si>
    <t>https://events.ensembleiq.com/rcas-2019/208595 https://events.ensembleiq.com/rcas-2019</t>
  </si>
  <si>
    <t>Top Domains in Tweet by Count</t>
  </si>
  <si>
    <t>google.com stratconn.org twitter.com</t>
  </si>
  <si>
    <t>Top Domains in Tweet by Salience</t>
  </si>
  <si>
    <t>consumergoods.com ensembleiq.com</t>
  </si>
  <si>
    <t>qc.ca twitter.com</t>
  </si>
  <si>
    <t>Top Hashtags in Tweet by Count</t>
  </si>
  <si>
    <t>rcas19 consumergoods analytics retailers data rcas2019 retail competitive brands apparel</t>
  </si>
  <si>
    <t>rcas19 data analytics retailtech consumergoods innovation ai collaboration datascience retailers</t>
  </si>
  <si>
    <t>commerce data analytics marketing future networking rcas19 p2psummit cgsm19 p2px</t>
  </si>
  <si>
    <t>rcas19 murtec2019 specs2019</t>
  </si>
  <si>
    <t>Top Hashtags in Tweet by Salience</t>
  </si>
  <si>
    <t>analytics consumergoods retailers data rcas2019 retail rcas19 competitive brands apparel</t>
  </si>
  <si>
    <t>consumergoods innovation ai collaboration retailtech datascience retailers competitive solutions dataanalytics</t>
  </si>
  <si>
    <t>data analytics marketing future networking rcas19 p2psummit cgsm19 p2px digital</t>
  </si>
  <si>
    <t>Top Words in Tweet by Count</t>
  </si>
  <si>
    <t>recall food safety top mind consumers retailers feverishly exploring capabilities</t>
  </si>
  <si>
    <t>recall food lorimitchellkel safety top mind consumers retailers feverishly exploring</t>
  </si>
  <si>
    <t>agribusiness leaders implement blockchain technology work simultaneously supply chain improved</t>
  </si>
  <si>
    <t>sap_cp agribusiness leaders implement blockchain technology work simultaneously supply chain</t>
  </si>
  <si>
    <t>simoneknaap levi's uses new tech customers design custom jeans retail</t>
  </si>
  <si>
    <t>cgtmagazine analytics rcas19 albertguffanti billittle consumergoods davidshanker announce join therbig</t>
  </si>
  <si>
    <t>see aarete trends expect brick mortar retail stores year senior</t>
  </si>
  <si>
    <t>convenienceu toronto incredible inspiring events team again packed floor convenieceu</t>
  </si>
  <si>
    <t>sit back relax grab cup coffee dig latest issue</t>
  </si>
  <si>
    <t>register rcas19 data analytics learn retailtech early bird more left</t>
  </si>
  <si>
    <t>data fascinating numbers trend curious things changing over time didgebridge</t>
  </si>
  <si>
    <t>commerce digital interested data analytics looking up marketing game want</t>
  </si>
  <si>
    <t>reiko kicking technology simoneknaap rcas19 trilled announce yoshida facebook 2019</t>
  </si>
  <si>
    <t>pe backed promotes hughes coo</t>
  </si>
  <si>
    <t>pehub pe backed promotes hughes coo</t>
  </si>
  <si>
    <t>miss out fastest way build shopper knowledge skills immediate job</t>
  </si>
  <si>
    <t>cgtmagazine 1 day left early bird rates rcas19 learn design</t>
  </si>
  <si>
    <t>wirelessnerd murtec great article glad enjoyed awesome last day blog</t>
  </si>
  <si>
    <t>restaurant htmagazine murtec thanks welcoming graciously world blast blog surprises</t>
  </si>
  <si>
    <t>de cegepmatane jacinthe savard enseignante en soins infirmiers au cégep</t>
  </si>
  <si>
    <t>de enseignante matane l prix santé jacinthe savard en soins</t>
  </si>
  <si>
    <t>connectiv b2b today's daily announcing 2019 innovation award winners promotes</t>
  </si>
  <si>
    <t>connectiv siia_connectiv today's daily announcing 2019 innovation award winners promotes</t>
  </si>
  <si>
    <t>watt northstar winners 2019 connectiv innovation awards execsummit</t>
  </si>
  <si>
    <t>Top Words in Tweet by Salience</t>
  </si>
  <si>
    <t>reiko analytics retail companies 2019 enterprise design consumergoods davidshanker announce</t>
  </si>
  <si>
    <t>aarete th thinks treasure hunts one next big things up</t>
  </si>
  <si>
    <t>reiko join enterprise visit today days learn more left rates</t>
  </si>
  <si>
    <t>digital commerce interested data analytics looking up marketing game want</t>
  </si>
  <si>
    <t>great article glad enjoyed awesome last day blog surprises delights</t>
  </si>
  <si>
    <t>restaurant murtec thanks welcoming graciously world blast blog surprises delights</t>
  </si>
  <si>
    <t>lors édition 2018 ces remis par le groupe d experiencematane</t>
  </si>
  <si>
    <t>Top Word Pairs in Tweet by Count</t>
  </si>
  <si>
    <t>lorimitchellkel,recall  recall,recall  recall,food  food,safety  safety,top  top,mind  mind,consumers  consumers,food  food,retailers  retailers,feverishly</t>
  </si>
  <si>
    <t>agribusiness,leaders  leaders,implement  implement,blockchain  blockchain,technology  technology,work  work,simultaneously  simultaneously,supply  supply,chain  chain,improved  improved,food</t>
  </si>
  <si>
    <t>sap_cp,agribusiness  agribusiness,leaders  leaders,implement  implement,blockchain  blockchain,technology  technology,work  work,simultaneously  simultaneously,supply  supply,chain  chain,improved</t>
  </si>
  <si>
    <t>simoneknaap,levi's  levi's,uses  uses,new  new,tech  tech,customers  customers,design  design,custom  custom,jeans  jeans,retail  retail,consumergoods</t>
  </si>
  <si>
    <t>albertguffanti,billittle  billittle,therbig  know,41  41,retailers  retailers,39  39,consumergoods  consumergoods,companies  companies,missing  articulated,analytics  analytics,strategy</t>
  </si>
  <si>
    <t>aarete,trends  trends,expect  expect,see  see,brick  brick,mortar  mortar,retail  retail,stores  stores,year  year,see  see,senior</t>
  </si>
  <si>
    <t>convenienceu,convenienceu  convenienceu,incredible  incredible,ensembleiq  ensembleiq,inspiring  inspiring,events  events,team  team,again  again,packed  packed,floor  floor,toronto</t>
  </si>
  <si>
    <t>sit,back  back,relax  relax,grab  grab,cup  cup,coffee  coffee,dig  dig,latest  latest,issue</t>
  </si>
  <si>
    <t>data,analytics  early,bird  bird,rates  register,today  days,left  rcas19,thrilled  thrilled,announce  leverage,data  rcas19,register  register,visit</t>
  </si>
  <si>
    <t>fascinating,numbers  numbers,data  data,trend  trend,data  data,curious  curious,things  things,changing  changing,over  over,time  time,didgebridge</t>
  </si>
  <si>
    <t>digital,commerce  interested,data  data,analytics  analytics,looking  looking,up  up,marketing  marketing,game  game,want  want,find  find,place</t>
  </si>
  <si>
    <t>simoneknaap,rcas19  rcas19,trilled  trilled,announce  announce,reiko  reiko,yoshida  yoshida,facebook  facebook,2019  2019,speaker  speaker,join  join,hear</t>
  </si>
  <si>
    <t>pehub,pe  pe,backed  backed,ensembleiq  ensembleiq,promotes  promotes,hughes  hughes,coo</t>
  </si>
  <si>
    <t>miss,out  out,fastest  fastest,way  way,build  build,shopper  shopper,knowledge  knowledge,skills  skills,immediate  immediate,job  job,success</t>
  </si>
  <si>
    <t>cgtmagazine,1  1,day  day,left  left,early  early,bird  bird,rates  rates,rcas19  rcas19,learn  learn,design  design,intelligent</t>
  </si>
  <si>
    <t>wirelessnerd,ensembleiq  ensembleiq,great  great,article  article,wirelessnerd  wirelessnerd,glad  glad,enjoyed  enjoyed,murtec  murtec,awesome  awesome,last  last,day</t>
  </si>
  <si>
    <t>htmagazine,ensembleiq  ensembleiq,thanks  thanks,welcoming  welcoming,graciously  graciously,world  world,blast  blog,murtec  murtec,surprises  surprises,delights  delights,peek</t>
  </si>
  <si>
    <t>cegepmatane,jacinthe  jacinthe,savard  savard,enseignante  enseignante,en  en,soins  soins,infirmiers  infirmiers,au  au,cégep  cégep,de  de,matane</t>
  </si>
  <si>
    <t>jacinthe,savard  savard,enseignante  enseignante,en  en,soins  soins,infirmiers  infirmiers,au  au,cégep  cégep,de  de,matane  matane,remporté</t>
  </si>
  <si>
    <t>siia_connectiv,today's  today's,connectiv  connectiv,daily  daily,announcing  announcing,2019  2019,connectiv  connectiv,innovation  innovation,award  award,winners  winners,ensembleiq</t>
  </si>
  <si>
    <t>ensembleiq,watt  watt,northstar  northstar,winners  winners,2019  2019,connectiv  connectiv,innovation  innovation,awards  awards,execsummit</t>
  </si>
  <si>
    <t>Top Word Pairs in Tweet by Salience</t>
  </si>
  <si>
    <t>billittle,therbig  know,41  41,retailers  retailers,39  39,consumergoods  consumergoods,companies  companies,missing  articulated,analytics  analytics,strategy  data,analytics</t>
  </si>
  <si>
    <t>aarete,trends  lefkowicz,th  lefkowicz,thinks  thinks,treasure  treasure,hunts  hunts,one  one,next  next,big  big,things  things,up</t>
  </si>
  <si>
    <t>register,today  days,left  bird,rates  rcas19,thrilled  thrilled,announce  leverage,data  rcas19,register  register,visit  visit,retailtech  left,early</t>
  </si>
  <si>
    <t>ensembleiq,thanks  thanks,welcoming  welcoming,graciously  graciously,world  world,blast  blog,murtec  murtec,surprises  surprises,delights  delights,peek  peek,chain</t>
  </si>
  <si>
    <t>santé,lors  lors,de  de,l  l,édition  édition,2018  2018,de  de,ces  ces,prix  prix,remis  remis,par</t>
  </si>
  <si>
    <t>Word</t>
  </si>
  <si>
    <t>more</t>
  </si>
  <si>
    <t>companies</t>
  </si>
  <si>
    <t>announce</t>
  </si>
  <si>
    <t>visit</t>
  </si>
  <si>
    <t>speaker</t>
  </si>
  <si>
    <t>early</t>
  </si>
  <si>
    <t>bird</t>
  </si>
  <si>
    <t>see</t>
  </si>
  <si>
    <t>cégep</t>
  </si>
  <si>
    <t>remporté</t>
  </si>
  <si>
    <t>des</t>
  </si>
  <si>
    <t>dix</t>
  </si>
  <si>
    <t>profession</t>
  </si>
  <si>
    <t>hear</t>
  </si>
  <si>
    <t>left</t>
  </si>
  <si>
    <t>rates</t>
  </si>
  <si>
    <t>chain</t>
  </si>
  <si>
    <t>know</t>
  </si>
  <si>
    <t>thrilled</t>
  </si>
  <si>
    <t>yoshida</t>
  </si>
  <si>
    <t>'attacking</t>
  </si>
  <si>
    <t>intelligent</t>
  </si>
  <si>
    <t>levi's</t>
  </si>
  <si>
    <t>uses</t>
  </si>
  <si>
    <t>new</t>
  </si>
  <si>
    <t>tech</t>
  </si>
  <si>
    <t>customers</t>
  </si>
  <si>
    <t>custom</t>
  </si>
  <si>
    <t>jeans</t>
  </si>
  <si>
    <t>director</t>
  </si>
  <si>
    <t>year</t>
  </si>
  <si>
    <t>up</t>
  </si>
  <si>
    <t>trends</t>
  </si>
  <si>
    <t>cap</t>
  </si>
  <si>
    <t>lors</t>
  </si>
  <si>
    <t>industry</t>
  </si>
  <si>
    <t>day</t>
  </si>
  <si>
    <t>41</t>
  </si>
  <si>
    <t>39</t>
  </si>
  <si>
    <t>missing</t>
  </si>
  <si>
    <t>articulated</t>
  </si>
  <si>
    <t>strategy</t>
  </si>
  <si>
    <t>unleash</t>
  </si>
  <si>
    <t>leverage</t>
  </si>
  <si>
    <t>business</t>
  </si>
  <si>
    <t>today</t>
  </si>
  <si>
    <t>save</t>
  </si>
  <si>
    <t>check</t>
  </si>
  <si>
    <t>event</t>
  </si>
  <si>
    <t>days</t>
  </si>
  <si>
    <t>leaders</t>
  </si>
  <si>
    <t>techno</t>
  </si>
  <si>
    <t>expect</t>
  </si>
  <si>
    <t>brick</t>
  </si>
  <si>
    <t>mortar</t>
  </si>
  <si>
    <t>stores</t>
  </si>
  <si>
    <t>senior</t>
  </si>
  <si>
    <t>managing</t>
  </si>
  <si>
    <t>tim</t>
  </si>
  <si>
    <t>lefkowicz</t>
  </si>
  <si>
    <t>awards</t>
  </si>
  <si>
    <t>joel</t>
  </si>
  <si>
    <t>peek</t>
  </si>
  <si>
    <t>view</t>
  </si>
  <si>
    <t>first</t>
  </si>
  <si>
    <t>last</t>
  </si>
  <si>
    <t>drive</t>
  </si>
  <si>
    <t>competitive</t>
  </si>
  <si>
    <t>advantage</t>
  </si>
  <si>
    <t>co</t>
  </si>
  <si>
    <t>chairperson</t>
  </si>
  <si>
    <t>discuss</t>
  </si>
  <si>
    <t>information</t>
  </si>
  <si>
    <t>april</t>
  </si>
  <si>
    <t>trilled</t>
  </si>
  <si>
    <t>biggest</t>
  </si>
  <si>
    <t>opportunities</t>
  </si>
  <si>
    <t>advanced</t>
  </si>
  <si>
    <t>analytics'</t>
  </si>
  <si>
    <t>1</t>
  </si>
  <si>
    <t>miss</t>
  </si>
  <si>
    <t>out</t>
  </si>
  <si>
    <t>700</t>
  </si>
  <si>
    <t>ticket</t>
  </si>
  <si>
    <t>ai</t>
  </si>
  <si>
    <t>collaboration</t>
  </si>
  <si>
    <t>team</t>
  </si>
  <si>
    <t>digital</t>
  </si>
  <si>
    <t>march</t>
  </si>
  <si>
    <t>solutions</t>
  </si>
  <si>
    <t>things</t>
  </si>
  <si>
    <t>well</t>
  </si>
  <si>
    <t>list</t>
  </si>
  <si>
    <t>consumer</t>
  </si>
  <si>
    <t>goods</t>
  </si>
  <si>
    <t>midnight</t>
  </si>
  <si>
    <t>4</t>
  </si>
  <si>
    <t>next</t>
  </si>
  <si>
    <t>th</t>
  </si>
  <si>
    <t>agribusiness</t>
  </si>
  <si>
    <t>implement</t>
  </si>
  <si>
    <t>work</t>
  </si>
  <si>
    <t>simultaneously</t>
  </si>
  <si>
    <t>supply</t>
  </si>
  <si>
    <t>improved</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</si>
  <si>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</si>
  <si>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</si>
  <si>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</si>
  <si>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</si>
  <si>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</si>
  <si>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</si>
  <si>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</si>
  <si>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</si>
  <si>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</si>
  <si>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</si>
  <si>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</si>
  <si>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</si>
  <si>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</si>
  <si>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</si>
  <si>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</si>
  <si>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</si>
  <si>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</si>
  <si>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</si>
  <si>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</si>
  <si>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</si>
  <si>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</si>
  <si>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</si>
  <si>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</si>
  <si>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</si>
  <si>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</si>
  <si>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</si>
  <si>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</si>
  <si>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</si>
  <si>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Count of Tweet Date (UTC)</t>
  </si>
  <si>
    <t>Row Labels</t>
  </si>
  <si>
    <t>Grand Total</t>
  </si>
  <si>
    <t>Feb</t>
  </si>
  <si>
    <t>27-Feb</t>
  </si>
  <si>
    <t>2 PM</t>
  </si>
  <si>
    <t>28-Feb</t>
  </si>
  <si>
    <t>2 AM</t>
  </si>
  <si>
    <t>3 AM</t>
  </si>
  <si>
    <t>5 PM</t>
  </si>
  <si>
    <t>6 PM</t>
  </si>
  <si>
    <t>Mar</t>
  </si>
  <si>
    <t>1-Mar</t>
  </si>
  <si>
    <t>8 AM</t>
  </si>
  <si>
    <t>10 PM</t>
  </si>
  <si>
    <t>2-Mar</t>
  </si>
  <si>
    <t>3 PM</t>
  </si>
  <si>
    <t>3-Mar</t>
  </si>
  <si>
    <t>4-Mar</t>
  </si>
  <si>
    <t>5-Mar</t>
  </si>
  <si>
    <t>11 PM</t>
  </si>
  <si>
    <t>6-Mar</t>
  </si>
  <si>
    <t>7 PM</t>
  </si>
  <si>
    <t>9 PM</t>
  </si>
  <si>
    <t>7-Mar</t>
  </si>
  <si>
    <t>8-Mar</t>
  </si>
  <si>
    <t>9-Mar</t>
  </si>
  <si>
    <t>10-Mar</t>
  </si>
  <si>
    <t>4 PM</t>
  </si>
  <si>
    <t>11-Mar</t>
  </si>
  <si>
    <t>12-Mar</t>
  </si>
  <si>
    <t>8 PM</t>
  </si>
  <si>
    <t>13-Mar</t>
  </si>
  <si>
    <t>1 PM</t>
  </si>
  <si>
    <t>128, 128, 128</t>
  </si>
  <si>
    <t>171, 85, 85</t>
  </si>
  <si>
    <t>Red</t>
  </si>
  <si>
    <t>212, 43, 43</t>
  </si>
  <si>
    <t>G1: rcas19 analytics register consumergoods learn data design cgtmagazine join enterprise</t>
  </si>
  <si>
    <t>G2: data</t>
  </si>
  <si>
    <t>G3: recall food safety top mind consumers retailers feverishly exploring lorimitchellkel</t>
  </si>
  <si>
    <t>G4: murtec restaurant ensembleiq time commerce wirelessnerd htmagazine blog surprises delights</t>
  </si>
  <si>
    <t>G5: ensembleiq reiko technology kicking</t>
  </si>
  <si>
    <t>G6: ensembleiq</t>
  </si>
  <si>
    <t>G7: enseignante matane l prix santé jacinthe savard soins infirmiers au</t>
  </si>
  <si>
    <t>G8: connectiv today's daily announcing 2019 innovation award winners ensembleiq promotes</t>
  </si>
  <si>
    <t>G9: pe backed ensembleiq promotes hughes coo</t>
  </si>
  <si>
    <t>G10: convenienceu toronto</t>
  </si>
  <si>
    <t>G11: see trends retail expect brick mortar stores year senior managing</t>
  </si>
  <si>
    <t>Autofill Workbook Results</t>
  </si>
  <si>
    <t>Edge Weight▓1▓4▓0▓True▓Gray▓Red▓▓Edge Weight▓1▓4▓0▓3▓10▓False▓Edge Weight▓1▓4▓0▓35▓12▓False▓▓0▓0▓0▓True▓Black▓Black▓▓Followers▓23▓957972▓0▓162▓1000▓False▓▓0▓0▓0▓0▓0▓False▓▓0▓0▓0▓0▓0▓False▓▓0▓0▓0▓0▓0▓False</t>
  </si>
  <si>
    <t>GraphSource░GraphServerTwitterSearch▓GraphTerm░EnsembleIQ▓ImportDescription░The graph represents a network of 54 Twitter users whose tweets in the requested range contained "EnsembleIQ", or who were replied to or mentioned in those tweets.  The network was obtained from the NodeXL Graph Server on Friday, 15 March 2019 at 09:22 UTC.
The requested start date was Thursday, 14 March 2019 at 00:01 UTC and the maximum number of days (going backward) was 14.
The maximum number of tweets collected was 5,000.
The tweets in the network were tweeted over the 13-day, 20-hour, 24-minute period from Thursday, 28 February 2019 at 02:32 UTC to Wednesday, 13 March 2019 at 22:56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</si>
</sst>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5"/>
      <tableStyleElement type="headerRow" dxfId="494"/>
    </tableStyle>
    <tableStyle name="NodeXL Table" pivot="0" count="1">
      <tableStyleElement type="headerRow" dxfId="49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10619676"/>
        <c:axId val="28468221"/>
      </c:barChart>
      <c:catAx>
        <c:axId val="1061967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8468221"/>
        <c:crosses val="autoZero"/>
        <c:auto val="1"/>
        <c:lblOffset val="100"/>
        <c:noMultiLvlLbl val="0"/>
      </c:catAx>
      <c:valAx>
        <c:axId val="284682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6196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EnsembleIQ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Series'!$A$26:$A$83</c:f>
              <c:strCache>
                <c:ptCount val="39"/>
                <c:pt idx="0">
                  <c:v>2 PM
27-Feb
Feb
2019</c:v>
                </c:pt>
                <c:pt idx="1">
                  <c:v>2 AM
28-Feb</c:v>
                </c:pt>
                <c:pt idx="2">
                  <c:v>3 AM</c:v>
                </c:pt>
                <c:pt idx="3">
                  <c:v>2 PM</c:v>
                </c:pt>
                <c:pt idx="4">
                  <c:v>5 PM</c:v>
                </c:pt>
                <c:pt idx="5">
                  <c:v>6 PM</c:v>
                </c:pt>
                <c:pt idx="6">
                  <c:v>8 AM
1-Mar
Mar</c:v>
                </c:pt>
                <c:pt idx="7">
                  <c:v>5 PM</c:v>
                </c:pt>
                <c:pt idx="8">
                  <c:v>10 PM</c:v>
                </c:pt>
                <c:pt idx="9">
                  <c:v>3 PM
2-Mar</c:v>
                </c:pt>
                <c:pt idx="10">
                  <c:v>5 PM
3-Mar</c:v>
                </c:pt>
                <c:pt idx="11">
                  <c:v>2 PM
4-Mar</c:v>
                </c:pt>
                <c:pt idx="12">
                  <c:v>3 PM</c:v>
                </c:pt>
                <c:pt idx="13">
                  <c:v>11 PM
5-Mar</c:v>
                </c:pt>
                <c:pt idx="14">
                  <c:v>2 PM
6-Mar</c:v>
                </c:pt>
                <c:pt idx="15">
                  <c:v>6 PM</c:v>
                </c:pt>
                <c:pt idx="16">
                  <c:v>7 PM</c:v>
                </c:pt>
                <c:pt idx="17">
                  <c:v>9 PM</c:v>
                </c:pt>
                <c:pt idx="18">
                  <c:v>10 PM</c:v>
                </c:pt>
                <c:pt idx="19">
                  <c:v>2 AM
7-Mar</c:v>
                </c:pt>
                <c:pt idx="20">
                  <c:v>6 PM</c:v>
                </c:pt>
                <c:pt idx="21">
                  <c:v>7 PM</c:v>
                </c:pt>
                <c:pt idx="22">
                  <c:v>5 PM
8-Mar</c:v>
                </c:pt>
                <c:pt idx="23">
                  <c:v>2 PM
9-Mar</c:v>
                </c:pt>
                <c:pt idx="24">
                  <c:v>6 PM</c:v>
                </c:pt>
                <c:pt idx="25">
                  <c:v>4 PM
10-Mar</c:v>
                </c:pt>
                <c:pt idx="26">
                  <c:v>2 PM
11-Mar</c:v>
                </c:pt>
                <c:pt idx="27">
                  <c:v>2 PM
12-Mar</c:v>
                </c:pt>
                <c:pt idx="28">
                  <c:v>4 PM</c:v>
                </c:pt>
                <c:pt idx="29">
                  <c:v>6 PM</c:v>
                </c:pt>
                <c:pt idx="30">
                  <c:v>8 PM</c:v>
                </c:pt>
                <c:pt idx="31">
                  <c:v>9 PM</c:v>
                </c:pt>
                <c:pt idx="32">
                  <c:v>10 PM</c:v>
                </c:pt>
                <c:pt idx="33">
                  <c:v>1 PM
13-Mar</c:v>
                </c:pt>
                <c:pt idx="34">
                  <c:v>2 PM</c:v>
                </c:pt>
                <c:pt idx="35">
                  <c:v>3 PM</c:v>
                </c:pt>
                <c:pt idx="36">
                  <c:v>7 PM</c:v>
                </c:pt>
                <c:pt idx="37">
                  <c:v>8 PM</c:v>
                </c:pt>
                <c:pt idx="38">
                  <c:v>10 PM</c:v>
                </c:pt>
              </c:strCache>
            </c:strRef>
          </c:cat>
          <c:val>
            <c:numRef>
              <c:f>'Time Series'!$B$26:$B$83</c:f>
              <c:numCache>
                <c:formatCode>General</c:formatCode>
                <c:ptCount val="39"/>
                <c:pt idx="0">
                  <c:v>1</c:v>
                </c:pt>
                <c:pt idx="1">
                  <c:v>1</c:v>
                </c:pt>
                <c:pt idx="2">
                  <c:v>1</c:v>
                </c:pt>
                <c:pt idx="3">
                  <c:v>1</c:v>
                </c:pt>
                <c:pt idx="4">
                  <c:v>1</c:v>
                </c:pt>
                <c:pt idx="5">
                  <c:v>1</c:v>
                </c:pt>
                <c:pt idx="6">
                  <c:v>1</c:v>
                </c:pt>
                <c:pt idx="7">
                  <c:v>1</c:v>
                </c:pt>
                <c:pt idx="8">
                  <c:v>1</c:v>
                </c:pt>
                <c:pt idx="9">
                  <c:v>1</c:v>
                </c:pt>
                <c:pt idx="10">
                  <c:v>2</c:v>
                </c:pt>
                <c:pt idx="11">
                  <c:v>1</c:v>
                </c:pt>
                <c:pt idx="12">
                  <c:v>3</c:v>
                </c:pt>
                <c:pt idx="13">
                  <c:v>1</c:v>
                </c:pt>
                <c:pt idx="14">
                  <c:v>1</c:v>
                </c:pt>
                <c:pt idx="15">
                  <c:v>3</c:v>
                </c:pt>
                <c:pt idx="16">
                  <c:v>1</c:v>
                </c:pt>
                <c:pt idx="17">
                  <c:v>2</c:v>
                </c:pt>
                <c:pt idx="18">
                  <c:v>2</c:v>
                </c:pt>
                <c:pt idx="19">
                  <c:v>1</c:v>
                </c:pt>
                <c:pt idx="20">
                  <c:v>1</c:v>
                </c:pt>
                <c:pt idx="21">
                  <c:v>1</c:v>
                </c:pt>
                <c:pt idx="22">
                  <c:v>2</c:v>
                </c:pt>
                <c:pt idx="23">
                  <c:v>1</c:v>
                </c:pt>
                <c:pt idx="24">
                  <c:v>1</c:v>
                </c:pt>
                <c:pt idx="25">
                  <c:v>1</c:v>
                </c:pt>
                <c:pt idx="26">
                  <c:v>1</c:v>
                </c:pt>
                <c:pt idx="27">
                  <c:v>1</c:v>
                </c:pt>
                <c:pt idx="28">
                  <c:v>2</c:v>
                </c:pt>
                <c:pt idx="29">
                  <c:v>2</c:v>
                </c:pt>
                <c:pt idx="30">
                  <c:v>2</c:v>
                </c:pt>
                <c:pt idx="31">
                  <c:v>1</c:v>
                </c:pt>
                <c:pt idx="32">
                  <c:v>1</c:v>
                </c:pt>
                <c:pt idx="33">
                  <c:v>4</c:v>
                </c:pt>
                <c:pt idx="34">
                  <c:v>1</c:v>
                </c:pt>
                <c:pt idx="35">
                  <c:v>4</c:v>
                </c:pt>
                <c:pt idx="36">
                  <c:v>2</c:v>
                </c:pt>
                <c:pt idx="37">
                  <c:v>1</c:v>
                </c:pt>
                <c:pt idx="38">
                  <c:v>1</c:v>
                </c:pt>
              </c:numCache>
            </c:numRef>
          </c:val>
        </c:ser>
        <c:axId val="19985078"/>
        <c:axId val="45647975"/>
      </c:barChart>
      <c:catAx>
        <c:axId val="19985078"/>
        <c:scaling>
          <c:orientation val="minMax"/>
        </c:scaling>
        <c:axPos val="b"/>
        <c:delete val="0"/>
        <c:numFmt formatCode="General" sourceLinked="1"/>
        <c:majorTickMark val="out"/>
        <c:minorTickMark val="none"/>
        <c:tickLblPos val="nextTo"/>
        <c:crossAx val="45647975"/>
        <c:crosses val="autoZero"/>
        <c:auto val="1"/>
        <c:lblOffset val="100"/>
        <c:noMultiLvlLbl val="0"/>
      </c:catAx>
      <c:valAx>
        <c:axId val="45647975"/>
        <c:scaling>
          <c:orientation val="minMax"/>
        </c:scaling>
        <c:axPos val="l"/>
        <c:majorGridlines/>
        <c:delete val="0"/>
        <c:numFmt formatCode="General" sourceLinked="1"/>
        <c:majorTickMark val="out"/>
        <c:minorTickMark val="none"/>
        <c:tickLblPos val="nextTo"/>
        <c:crossAx val="1998507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54887398"/>
        <c:axId val="24224535"/>
      </c:barChart>
      <c:catAx>
        <c:axId val="5488739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4224535"/>
        <c:crosses val="autoZero"/>
        <c:auto val="1"/>
        <c:lblOffset val="100"/>
        <c:noMultiLvlLbl val="0"/>
      </c:catAx>
      <c:valAx>
        <c:axId val="242245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8873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16694224"/>
        <c:axId val="16030289"/>
      </c:barChart>
      <c:catAx>
        <c:axId val="1669422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6030289"/>
        <c:crosses val="autoZero"/>
        <c:auto val="1"/>
        <c:lblOffset val="100"/>
        <c:noMultiLvlLbl val="0"/>
      </c:catAx>
      <c:valAx>
        <c:axId val="160302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6942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10054874"/>
        <c:axId val="23385003"/>
      </c:barChart>
      <c:catAx>
        <c:axId val="1005487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3385003"/>
        <c:crosses val="autoZero"/>
        <c:auto val="1"/>
        <c:lblOffset val="100"/>
        <c:noMultiLvlLbl val="0"/>
      </c:catAx>
      <c:valAx>
        <c:axId val="233850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0548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9138436"/>
        <c:axId val="15137061"/>
      </c:barChart>
      <c:catAx>
        <c:axId val="913843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5137061"/>
        <c:crosses val="autoZero"/>
        <c:auto val="1"/>
        <c:lblOffset val="100"/>
        <c:noMultiLvlLbl val="0"/>
      </c:catAx>
      <c:valAx>
        <c:axId val="151370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1384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2015822"/>
        <c:axId val="18142399"/>
      </c:barChart>
      <c:catAx>
        <c:axId val="201582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8142399"/>
        <c:crosses val="autoZero"/>
        <c:auto val="1"/>
        <c:lblOffset val="100"/>
        <c:noMultiLvlLbl val="0"/>
      </c:catAx>
      <c:valAx>
        <c:axId val="181423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158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29063864"/>
        <c:axId val="60248185"/>
      </c:barChart>
      <c:catAx>
        <c:axId val="2906386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0248185"/>
        <c:crosses val="autoZero"/>
        <c:auto val="1"/>
        <c:lblOffset val="100"/>
        <c:noMultiLvlLbl val="0"/>
      </c:catAx>
      <c:valAx>
        <c:axId val="602481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0638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5362754"/>
        <c:axId val="48264787"/>
      </c:barChart>
      <c:catAx>
        <c:axId val="536275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8264787"/>
        <c:crosses val="autoZero"/>
        <c:auto val="1"/>
        <c:lblOffset val="100"/>
        <c:noMultiLvlLbl val="0"/>
      </c:catAx>
      <c:valAx>
        <c:axId val="482647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627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31729900"/>
        <c:axId val="17133645"/>
      </c:barChart>
      <c:catAx>
        <c:axId val="31729900"/>
        <c:scaling>
          <c:orientation val="minMax"/>
        </c:scaling>
        <c:axPos val="b"/>
        <c:delete val="1"/>
        <c:majorTickMark val="out"/>
        <c:minorTickMark val="none"/>
        <c:tickLblPos val="none"/>
        <c:crossAx val="17133645"/>
        <c:crosses val="autoZero"/>
        <c:auto val="1"/>
        <c:lblOffset val="100"/>
        <c:noMultiLvlLbl val="0"/>
      </c:catAx>
      <c:valAx>
        <c:axId val="17133645"/>
        <c:scaling>
          <c:orientation val="minMax"/>
        </c:scaling>
        <c:axPos val="l"/>
        <c:delete val="1"/>
        <c:majorTickMark val="out"/>
        <c:minorTickMark val="none"/>
        <c:tickLblPos val="none"/>
        <c:crossAx val="3172990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390525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38100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152400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7" refreshedBy="Marc Smith" refreshedVersion="5">
  <cacheSource type="worksheet">
    <worksheetSource ref="A2:BL59"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0">
        <s v="blockchain retail"/>
        <m/>
        <s v="blockchain"/>
        <s v="retail consumergoods brands apparel fashion demin"/>
        <s v="retail treasurehunts trends"/>
        <s v="convenienceu specs murtec"/>
        <s v="rcas19 data analytics retailtech innovation ai collaboration"/>
        <s v="specs2019"/>
        <s v="murtec2019"/>
        <s v="rcas19"/>
        <s v="shopper shoppermarketing consumergoods"/>
        <s v="retail consumergoods brands apparel fashion demin technology shoptalk2019"/>
        <s v="rcas2019"/>
        <s v="rcas19 datascience retailtech data analytics consumergoods"/>
        <s v="rcas19 data analytics"/>
        <s v="rcas19 ai machinelearning collaboration"/>
        <s v="rcas19 data retailtech solutions dataanalytics"/>
        <s v="rcas19 data analytics retailtech innovation"/>
        <s v="retailers consumergoods data analytics competitive rcas19"/>
        <s v="rcas19 data analytics rcas19 retailtech"/>
        <s v="rcas2019 analytics retail consumergoods"/>
        <s v="retailers consumergoods"/>
        <s v="murtec"/>
        <s v="murtec hospitality restaurant restauranttech analytics"/>
        <s v="mealsolutions"/>
        <s v="digital commerce"/>
        <s v="data analytics marketing future commerce networking rcas19 p2psummit cgsm19 p2px"/>
        <s v="b2b"/>
        <s v="execsummit"/>
        <s v="experiencematane cegep matane enseignante soinsinfirmier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57">
        <d v="2019-02-27T14:06:48.000"/>
        <d v="2019-02-28T02:32:06.000"/>
        <d v="2019-02-28T03:51:24.000"/>
        <d v="2019-02-28T14:27:15.000"/>
        <d v="2019-03-01T08:04:29.000"/>
        <d v="2019-03-04T15:18:01.000"/>
        <d v="2019-03-04T15:40:00.000"/>
        <d v="2019-03-06T18:16:38.000"/>
        <d v="2019-03-06T18:28:14.000"/>
        <d v="2019-03-06T14:42:21.000"/>
        <d v="2019-03-06T22:43:07.000"/>
        <d v="2019-03-06T22:44:27.000"/>
        <d v="2019-03-07T02:27:12.000"/>
        <d v="2019-03-07T19:25:35.000"/>
        <d v="2019-03-09T14:00:55.000"/>
        <d v="2019-03-03T17:40:02.000"/>
        <d v="2019-03-12T16:35:21.000"/>
        <d v="2019-03-04T14:02:58.000"/>
        <d v="2019-03-12T16:21:38.000"/>
        <d v="2019-03-12T20:57:32.000"/>
        <d v="2019-03-12T20:59:42.000"/>
        <d v="2019-03-12T21:12:02.000"/>
        <d v="2019-03-01T22:08:01.000"/>
        <d v="2019-03-11T14:32:52.000"/>
        <d v="2019-03-06T18:04:01.000"/>
        <d v="2019-03-06T19:14:01.000"/>
        <d v="2019-03-08T17:51:53.000"/>
        <d v="2019-03-06T21:29:02.000"/>
        <d v="2019-03-06T21:51:57.000"/>
        <d v="2019-03-10T16:16:01.000"/>
        <d v="2019-03-03T17:52:44.000"/>
        <d v="2019-02-28T17:40:04.000"/>
        <d v="2019-03-01T17:40:02.000"/>
        <d v="2019-03-02T15:44:03.000"/>
        <d v="2019-03-04T15:44:02.000"/>
        <d v="2019-03-08T17:40:03.000"/>
        <d v="2019-03-12T14:44:01.000"/>
        <d v="2019-03-05T23:10:03.000"/>
        <d v="2019-03-09T18:04:01.000"/>
        <d v="2019-03-12T18:14:02.000"/>
        <d v="2019-03-12T18:51:37.000"/>
        <d v="2019-03-12T22:10:02.000"/>
        <d v="2019-03-13T13:27:07.000"/>
        <d v="2019-03-13T13:35:54.000"/>
        <d v="2019-03-13T13:26:12.000"/>
        <d v="2019-03-13T13:49:12.000"/>
        <d v="2019-03-13T14:15:05.000"/>
        <d v="2019-02-28T18:04:01.000"/>
        <d v="2019-03-07T18:04:03.000"/>
        <d v="2019-03-13T15:32:33.000"/>
        <d v="2019-03-13T19:41:49.000"/>
        <d v="2019-03-13T19:46:00.000"/>
        <d v="2019-03-13T20:48:22.000"/>
        <d v="2019-03-13T15:00:00.000"/>
        <d v="2019-03-13T15:15:18.000"/>
        <d v="2019-03-13T15:17:41.000"/>
        <d v="2019-03-13T22:56:11.000"/>
      </sharedItems>
      <fieldGroup par="66" base="22">
        <rangePr groupBy="hours" autoEnd="1" autoStart="1" startDate="2019-02-27T14:06:48.000" endDate="2019-03-13T22:56:11.000"/>
        <groupItems count="26">
          <s v="&lt;2/27/2019"/>
          <s v="12 AM"/>
          <s v="1 AM"/>
          <s v="2 AM"/>
          <s v="3 AM"/>
          <s v="4 AM"/>
          <s v="5 AM"/>
          <s v="6 AM"/>
          <s v="7 AM"/>
          <s v="8 AM"/>
          <s v="9 AM"/>
          <s v="10 AM"/>
          <s v="11 AM"/>
          <s v="12 PM"/>
          <s v="1 PM"/>
          <s v="2 PM"/>
          <s v="3 PM"/>
          <s v="4 PM"/>
          <s v="5 PM"/>
          <s v="6 PM"/>
          <s v="7 PM"/>
          <s v="8 PM"/>
          <s v="9 PM"/>
          <s v="10 PM"/>
          <s v="11 PM"/>
          <s v="&gt;3/13/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2-27T14:06:48.000" endDate="2019-03-13T22:56:11.000"/>
        <groupItems count="368">
          <s v="&lt;2/27/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13/2019"/>
        </groupItems>
      </fieldGroup>
    </cacheField>
    <cacheField name="Months" databaseField="0">
      <sharedItems containsMixedTypes="0" count="0"/>
      <fieldGroup base="22">
        <rangePr groupBy="months" autoEnd="1" autoStart="1" startDate="2019-02-27T14:06:48.000" endDate="2019-03-13T22:56:11.000"/>
        <groupItems count="14">
          <s v="&lt;2/27/2019"/>
          <s v="Jan"/>
          <s v="Feb"/>
          <s v="Mar"/>
          <s v="Apr"/>
          <s v="May"/>
          <s v="Jun"/>
          <s v="Jul"/>
          <s v="Aug"/>
          <s v="Sep"/>
          <s v="Oct"/>
          <s v="Nov"/>
          <s v="Dec"/>
          <s v="&gt;3/13/2019"/>
        </groupItems>
      </fieldGroup>
    </cacheField>
    <cacheField name="Years" databaseField="0">
      <sharedItems containsMixedTypes="0" count="0"/>
      <fieldGroup base="22">
        <rangePr groupBy="years" autoEnd="1" autoStart="1" startDate="2019-02-27T14:06:48.000" endDate="2019-03-13T22:56:11.000"/>
        <groupItems count="3">
          <s v="&lt;2/27/2019"/>
          <s v="2019"/>
          <s v="&gt;3/13/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57">
  <r>
    <s v="lorimitchellkel"/>
    <s v="sap_retail"/>
    <m/>
    <m/>
    <m/>
    <m/>
    <m/>
    <m/>
    <m/>
    <m/>
    <s v="No"/>
    <n v="3"/>
    <m/>
    <m/>
    <x v="0"/>
    <d v="2019-02-27T14:06:48.000"/>
    <s v="With recall after recall, food safety is top of mind for consumers and food retailers are feverishly exploring the capabilities and potential of #blockchain as a solution. @pgrocer asked for my insight on the topic, as featured here https://t.co/w7RtKKpedF #retail  @SAP_Retail"/>
    <s v="https://www.nxtbook.com/nxtbooks/ensembleiq/pg_201902/index.php#/80"/>
    <s v="nxtbook.com"/>
    <x v="0"/>
    <m/>
    <s v="http://pbs.twimg.com/profile_images/3149744811/8c61c8ded40f4cabada4a57bc2475578_normal.jpeg"/>
    <x v="0"/>
    <s v="https://twitter.com/#!/lorimitchellkel/status/1100759155831230464"/>
    <m/>
    <m/>
    <s v="1100759155831230464"/>
    <m/>
    <b v="0"/>
    <n v="7"/>
    <s v=""/>
    <b v="0"/>
    <s v="en"/>
    <m/>
    <s v=""/>
    <b v="0"/>
    <n v="5"/>
    <s v=""/>
    <s v="Twitter Web Client"/>
    <b v="0"/>
    <s v="1100759155831230464"/>
    <s v="Retweet"/>
    <n v="0"/>
    <n v="0"/>
    <m/>
    <m/>
    <m/>
    <m/>
    <m/>
    <m/>
    <m/>
    <m/>
    <n v="1"/>
    <s v="3"/>
    <s v="3"/>
    <m/>
    <m/>
    <m/>
    <m/>
    <m/>
    <m/>
    <m/>
    <m/>
    <m/>
  </r>
  <r>
    <s v="retailbird"/>
    <s v="lorimitchellkel"/>
    <m/>
    <m/>
    <m/>
    <m/>
    <m/>
    <m/>
    <m/>
    <m/>
    <s v="No"/>
    <n v="4"/>
    <m/>
    <m/>
    <x v="0"/>
    <d v="2019-02-28T02:32:06.000"/>
    <s v="RT @LoriMitchellKel: With recall after recall, food safety is top of mind for consumers and food retailers are feverishly exploring the cap…"/>
    <m/>
    <m/>
    <x v="1"/>
    <m/>
    <s v="http://pbs.twimg.com/profile_images/1432709199/Woodstock-groceries_normal.jpg"/>
    <x v="1"/>
    <s v="https://twitter.com/#!/retailbird/status/1100946715312558080"/>
    <m/>
    <m/>
    <s v="1100946715312558080"/>
    <m/>
    <b v="0"/>
    <n v="0"/>
    <s v=""/>
    <b v="0"/>
    <s v="en"/>
    <m/>
    <s v=""/>
    <b v="0"/>
    <n v="3"/>
    <s v="1100759155831230464"/>
    <s v="Twitter Web Client"/>
    <b v="0"/>
    <s v="1100759155831230464"/>
    <s v="Tweet"/>
    <n v="0"/>
    <n v="0"/>
    <m/>
    <m/>
    <m/>
    <m/>
    <m/>
    <m/>
    <m/>
    <m/>
    <n v="1"/>
    <s v="3"/>
    <s v="3"/>
    <n v="1"/>
    <n v="4.545454545454546"/>
    <n v="0"/>
    <n v="0"/>
    <n v="0"/>
    <n v="0"/>
    <n v="21"/>
    <n v="95.45454545454545"/>
    <n v="22"/>
  </r>
  <r>
    <s v="ganeshgw"/>
    <s v="lorimitchellkel"/>
    <m/>
    <m/>
    <m/>
    <m/>
    <m/>
    <m/>
    <m/>
    <m/>
    <s v="No"/>
    <n v="5"/>
    <m/>
    <m/>
    <x v="0"/>
    <d v="2019-02-28T03:51:24.000"/>
    <s v="RT @LoriMitchellKel: With recall after recall, food safety is top of mind for consumers and food retailers are feverishly exploring the cap…"/>
    <m/>
    <m/>
    <x v="1"/>
    <m/>
    <s v="http://pbs.twimg.com/profile_images/533349924532785152/Hf8i_jCc_normal.jpeg"/>
    <x v="2"/>
    <s v="https://twitter.com/#!/ganeshgw/status/1100966674046611456"/>
    <m/>
    <m/>
    <s v="1100966674046611456"/>
    <m/>
    <b v="0"/>
    <n v="0"/>
    <s v=""/>
    <b v="0"/>
    <s v="en"/>
    <m/>
    <s v=""/>
    <b v="0"/>
    <n v="3"/>
    <s v="1100759155831230464"/>
    <s v="Twitter for iPhone"/>
    <b v="0"/>
    <s v="1100759155831230464"/>
    <s v="Tweet"/>
    <n v="0"/>
    <n v="0"/>
    <m/>
    <m/>
    <m/>
    <m/>
    <m/>
    <m/>
    <m/>
    <m/>
    <n v="1"/>
    <s v="3"/>
    <s v="3"/>
    <n v="1"/>
    <n v="4.545454545454546"/>
    <n v="0"/>
    <n v="0"/>
    <n v="0"/>
    <n v="0"/>
    <n v="21"/>
    <n v="95.45454545454545"/>
    <n v="22"/>
  </r>
  <r>
    <s v="carinasmessage1"/>
    <s v="lorimitchellkel"/>
    <m/>
    <m/>
    <m/>
    <m/>
    <m/>
    <m/>
    <m/>
    <m/>
    <s v="No"/>
    <n v="6"/>
    <m/>
    <m/>
    <x v="0"/>
    <d v="2019-02-28T14:27:15.000"/>
    <s v="RT @LoriMitchellKel: With recall after recall, food safety is top of mind for consumers and food retailers are feverishly exploring the cap…"/>
    <m/>
    <m/>
    <x v="1"/>
    <m/>
    <s v="http://pbs.twimg.com/profile_images/1084837760920403968/PF9wcYTH_normal.jpg"/>
    <x v="3"/>
    <s v="https://twitter.com/#!/carinasmessage1/status/1101126689252409345"/>
    <m/>
    <m/>
    <s v="1101126689252409345"/>
    <m/>
    <b v="0"/>
    <n v="0"/>
    <s v=""/>
    <b v="0"/>
    <s v="en"/>
    <m/>
    <s v=""/>
    <b v="0"/>
    <n v="5"/>
    <s v="1100759155831230464"/>
    <s v="Twitter Web Client"/>
    <b v="0"/>
    <s v="1100759155831230464"/>
    <s v="Tweet"/>
    <n v="0"/>
    <n v="0"/>
    <m/>
    <m/>
    <m/>
    <m/>
    <m/>
    <m/>
    <m/>
    <m/>
    <n v="1"/>
    <s v="3"/>
    <s v="3"/>
    <n v="1"/>
    <n v="4.545454545454546"/>
    <n v="0"/>
    <n v="0"/>
    <n v="0"/>
    <n v="0"/>
    <n v="21"/>
    <n v="95.45454545454545"/>
    <n v="22"/>
  </r>
  <r>
    <s v="theleuker"/>
    <s v="lorimitchellkel"/>
    <m/>
    <m/>
    <m/>
    <m/>
    <m/>
    <m/>
    <m/>
    <m/>
    <s v="No"/>
    <n v="8"/>
    <m/>
    <m/>
    <x v="0"/>
    <d v="2019-03-01T08:04:29.000"/>
    <s v="RT @LoriMitchellKel: With recall after recall, food safety is top of mind for consumers and food retailers are feverishly exploring the cap…"/>
    <m/>
    <m/>
    <x v="1"/>
    <m/>
    <s v="http://pbs.twimg.com/profile_images/752849959570051072/iNIP9YwT_normal.jpg"/>
    <x v="4"/>
    <s v="https://twitter.com/#!/theleuker/status/1101392750379974657"/>
    <m/>
    <m/>
    <s v="1101392750379974657"/>
    <m/>
    <b v="0"/>
    <n v="0"/>
    <s v=""/>
    <b v="0"/>
    <s v="en"/>
    <m/>
    <s v=""/>
    <b v="0"/>
    <n v="5"/>
    <s v="1100759155831230464"/>
    <s v="Twitter Web Client"/>
    <b v="0"/>
    <s v="1100759155831230464"/>
    <s v="Tweet"/>
    <n v="0"/>
    <n v="0"/>
    <m/>
    <m/>
    <m/>
    <m/>
    <m/>
    <m/>
    <m/>
    <m/>
    <n v="1"/>
    <s v="3"/>
    <s v="3"/>
    <n v="1"/>
    <n v="4.545454545454546"/>
    <n v="0"/>
    <n v="0"/>
    <n v="0"/>
    <n v="0"/>
    <n v="21"/>
    <n v="95.45454545454545"/>
    <n v="22"/>
  </r>
  <r>
    <s v="sapconsumer"/>
    <s v="carolyntweet"/>
    <m/>
    <m/>
    <m/>
    <m/>
    <m/>
    <m/>
    <m/>
    <m/>
    <s v="No"/>
    <n v="9"/>
    <m/>
    <m/>
    <x v="0"/>
    <d v="2019-03-04T15:18:01.000"/>
    <s v="How agribusiness leaders can implement #blockchain technology to work simultaneously with the supply chain for improved food safety of plant-based products https://t.co/4x4iHORpd1  @carolyntweet https://t.co/ZfxlwNrKHv"/>
    <s v="https://www.nxtbook.com/nxtbooks/ensembleiq/pg_201902/index.php#/80"/>
    <s v="nxtbook.com"/>
    <x v="2"/>
    <s v="https://pbs.twimg.com/media/D00u3j_WwAAZaRK.jpg"/>
    <s v="https://pbs.twimg.com/media/D00u3j_WwAAZaRK.jpg"/>
    <x v="5"/>
    <s v="https://twitter.com/#!/sapconsumer/status/1102589017978273792"/>
    <m/>
    <m/>
    <s v="1102589017978273792"/>
    <m/>
    <b v="0"/>
    <n v="1"/>
    <s v=""/>
    <b v="0"/>
    <s v="en"/>
    <m/>
    <s v=""/>
    <b v="0"/>
    <n v="1"/>
    <s v=""/>
    <s v="Sprinklr"/>
    <b v="0"/>
    <s v="1102589017978273792"/>
    <s v="Tweet"/>
    <n v="0"/>
    <n v="0"/>
    <m/>
    <m/>
    <m/>
    <m/>
    <m/>
    <m/>
    <m/>
    <m/>
    <n v="1"/>
    <s v="12"/>
    <s v="12"/>
    <n v="2"/>
    <n v="8.695652173913043"/>
    <n v="0"/>
    <n v="0"/>
    <n v="0"/>
    <n v="0"/>
    <n v="21"/>
    <n v="91.30434782608695"/>
    <n v="23"/>
  </r>
  <r>
    <s v="scmatsap"/>
    <s v="scmatsap"/>
    <m/>
    <m/>
    <m/>
    <m/>
    <m/>
    <m/>
    <m/>
    <m/>
    <s v="No"/>
    <n v="10"/>
    <m/>
    <m/>
    <x v="1"/>
    <d v="2019-03-04T15:40:00.000"/>
    <s v="RT @SAP_CP: How agribusiness leaders can implement #blockchain technology to work simultaneously with the supply chain for improved food sa…"/>
    <m/>
    <m/>
    <x v="2"/>
    <m/>
    <s v="http://pbs.twimg.com/profile_images/940335489965473792/TcrPm_un_normal.jpg"/>
    <x v="6"/>
    <s v="https://twitter.com/#!/scmatsap/status/1102594550185541632"/>
    <m/>
    <m/>
    <s v="1102594550185541632"/>
    <m/>
    <b v="0"/>
    <n v="0"/>
    <s v=""/>
    <b v="0"/>
    <s v="en"/>
    <m/>
    <s v=""/>
    <b v="0"/>
    <n v="1"/>
    <s v="1102589017978273792"/>
    <s v="Sprinklr"/>
    <b v="0"/>
    <s v="1102589017978273792"/>
    <s v="Tweet"/>
    <n v="0"/>
    <n v="0"/>
    <m/>
    <m/>
    <m/>
    <m/>
    <m/>
    <m/>
    <m/>
    <m/>
    <n v="1"/>
    <s v="6"/>
    <s v="6"/>
    <n v="2"/>
    <n v="10"/>
    <n v="0"/>
    <n v="0"/>
    <n v="0"/>
    <n v="0"/>
    <n v="18"/>
    <n v="90"/>
    <n v="20"/>
  </r>
  <r>
    <s v="shoptalk"/>
    <s v="simoneknaap"/>
    <m/>
    <m/>
    <m/>
    <m/>
    <m/>
    <m/>
    <m/>
    <m/>
    <s v="No"/>
    <n v="11"/>
    <m/>
    <m/>
    <x v="0"/>
    <d v="2019-03-06T18:16:38.000"/>
    <s v="RT @SimoneKnaap: Levi's Uses New Tech to Let Customers Design Custom Jeans. #retail #consumergoods #brands #apparel #fashion #demin #techno…"/>
    <m/>
    <m/>
    <x v="3"/>
    <m/>
    <s v="http://pbs.twimg.com/profile_images/1045331614316748800/oOUCS9ED_normal.jpg"/>
    <x v="7"/>
    <s v="https://twitter.com/#!/shoptalk/status/1103358742882467840"/>
    <m/>
    <m/>
    <s v="1103358742882467840"/>
    <m/>
    <b v="0"/>
    <n v="0"/>
    <s v=""/>
    <b v="0"/>
    <s v="en"/>
    <m/>
    <s v=""/>
    <b v="0"/>
    <n v="3"/>
    <s v="1103355568104845312"/>
    <s v="Twitter for iPhone"/>
    <b v="0"/>
    <s v="1103355568104845312"/>
    <s v="Tweet"/>
    <n v="0"/>
    <n v="0"/>
    <m/>
    <m/>
    <m/>
    <m/>
    <m/>
    <m/>
    <m/>
    <m/>
    <n v="1"/>
    <s v="1"/>
    <s v="1"/>
    <n v="0"/>
    <n v="0"/>
    <n v="0"/>
    <n v="0"/>
    <n v="0"/>
    <n v="0"/>
    <n v="19"/>
    <n v="100"/>
    <n v="19"/>
  </r>
  <r>
    <s v="shop"/>
    <s v="simoneknaap"/>
    <m/>
    <m/>
    <m/>
    <m/>
    <m/>
    <m/>
    <m/>
    <m/>
    <s v="No"/>
    <n v="12"/>
    <m/>
    <m/>
    <x v="0"/>
    <d v="2019-03-06T18:28:14.000"/>
    <s v="RT @SimoneKnaap: Levi's Uses New Tech to Let Customers Design Custom Jeans. #retail #consumergoods #brands #apparel #fashion #demin #techno…"/>
    <m/>
    <m/>
    <x v="3"/>
    <m/>
    <s v="http://pbs.twimg.com/profile_images/1102262669371879424/AidNyqDl_normal.jpg"/>
    <x v="8"/>
    <s v="https://twitter.com/#!/shop/status/1103361662747258880"/>
    <m/>
    <m/>
    <s v="1103361662747258880"/>
    <m/>
    <b v="0"/>
    <n v="0"/>
    <s v=""/>
    <b v="0"/>
    <s v="en"/>
    <m/>
    <s v=""/>
    <b v="0"/>
    <n v="3"/>
    <s v="1103355568104845312"/>
    <s v="Twitter for iPhone"/>
    <b v="0"/>
    <s v="1103355568104845312"/>
    <s v="Tweet"/>
    <n v="0"/>
    <n v="0"/>
    <m/>
    <m/>
    <m/>
    <m/>
    <m/>
    <m/>
    <m/>
    <m/>
    <n v="1"/>
    <s v="1"/>
    <s v="1"/>
    <n v="0"/>
    <n v="0"/>
    <n v="0"/>
    <n v="0"/>
    <n v="0"/>
    <n v="0"/>
    <n v="19"/>
    <n v="100"/>
    <n v="19"/>
  </r>
  <r>
    <s v="aarete"/>
    <s v="aarete"/>
    <m/>
    <m/>
    <m/>
    <m/>
    <m/>
    <m/>
    <m/>
    <m/>
    <s v="No"/>
    <n v="13"/>
    <m/>
    <m/>
    <x v="1"/>
    <d v="2019-03-06T14:42:21.000"/>
    <s v="What trends do you expect to see in brick and mortar retail stores this year? See why Senior Managing Director Tim Lefkowicz thinks &quot;Treasure Hunts&quot; will be one of the next big things to amp up in-store experiences. #Retail #TreasureHunts #Trends_x000a_https://t.co/UeE6M7CJkN"/>
    <s v="https://www.nxtbook.com/nxtbooks/ensembleiq/csa_20181112/index.php?utm_content=86552309&amp;utm_medium=social&amp;utm_source=twitter&amp;hss_channel=tw-107461525#/10"/>
    <s v="nxtbook.com"/>
    <x v="4"/>
    <m/>
    <s v="http://pbs.twimg.com/profile_images/1014173125129449475/trt5y-rE_normal.jpg"/>
    <x v="9"/>
    <s v="https://twitter.com/#!/aarete/status/1103304817487855616"/>
    <m/>
    <m/>
    <s v="1103304817487855616"/>
    <m/>
    <b v="0"/>
    <n v="2"/>
    <s v=""/>
    <b v="0"/>
    <s v="en"/>
    <m/>
    <s v=""/>
    <b v="0"/>
    <n v="2"/>
    <s v=""/>
    <s v="HubSpot"/>
    <b v="0"/>
    <s v="1103304817487855616"/>
    <s v="Tweet"/>
    <n v="0"/>
    <n v="0"/>
    <m/>
    <m/>
    <m/>
    <m/>
    <m/>
    <m/>
    <m/>
    <m/>
    <n v="2"/>
    <s v="11"/>
    <s v="11"/>
    <n v="1"/>
    <n v="2.380952380952381"/>
    <n v="0"/>
    <n v="0"/>
    <n v="0"/>
    <n v="0"/>
    <n v="41"/>
    <n v="97.61904761904762"/>
    <n v="42"/>
  </r>
  <r>
    <s v="aarete"/>
    <s v="aarete"/>
    <m/>
    <m/>
    <m/>
    <m/>
    <m/>
    <m/>
    <m/>
    <m/>
    <s v="No"/>
    <n v="14"/>
    <m/>
    <m/>
    <x v="1"/>
    <d v="2019-03-06T22:43:07.000"/>
    <s v="RT @AArete: What trends do you expect to see in brick and mortar retail stores this year? See why Senior Managing Director Tim Lefkowicz th…"/>
    <m/>
    <m/>
    <x v="1"/>
    <m/>
    <s v="http://pbs.twimg.com/profile_images/1014173125129449475/trt5y-rE_normal.jpg"/>
    <x v="10"/>
    <s v="https://twitter.com/#!/aarete/status/1103425804212600839"/>
    <m/>
    <m/>
    <s v="1103425804212600839"/>
    <m/>
    <b v="0"/>
    <n v="0"/>
    <s v=""/>
    <b v="0"/>
    <s v="en"/>
    <m/>
    <s v=""/>
    <b v="0"/>
    <n v="2"/>
    <s v="1103304817487855616"/>
    <s v="Twitter for iPhone"/>
    <b v="0"/>
    <s v="1103304817487855616"/>
    <s v="Tweet"/>
    <n v="0"/>
    <n v="0"/>
    <m/>
    <m/>
    <m/>
    <m/>
    <m/>
    <m/>
    <m/>
    <m/>
    <n v="2"/>
    <s v="11"/>
    <s v="11"/>
    <n v="0"/>
    <n v="0"/>
    <n v="0"/>
    <n v="0"/>
    <n v="0"/>
    <n v="0"/>
    <n v="25"/>
    <n v="100"/>
    <n v="25"/>
  </r>
  <r>
    <s v="watsonrorschach"/>
    <s v="aarete"/>
    <m/>
    <m/>
    <m/>
    <m/>
    <m/>
    <m/>
    <m/>
    <m/>
    <s v="No"/>
    <n v="15"/>
    <m/>
    <m/>
    <x v="0"/>
    <d v="2019-03-06T22:44:27.000"/>
    <s v="RT @AArete: What trends do you expect to see in brick and mortar retail stores this year? See why Senior Managing Director Tim Lefkowicz th…"/>
    <m/>
    <m/>
    <x v="1"/>
    <m/>
    <s v="http://pbs.twimg.com/profile_images/992636079189692416/6rScwu3p_normal.jpg"/>
    <x v="11"/>
    <s v="https://twitter.com/#!/watsonrorschach/status/1103426140629278722"/>
    <m/>
    <m/>
    <s v="1103426140629278722"/>
    <m/>
    <b v="0"/>
    <n v="0"/>
    <s v=""/>
    <b v="0"/>
    <s v="en"/>
    <m/>
    <s v=""/>
    <b v="0"/>
    <n v="2"/>
    <s v="1103304817487855616"/>
    <s v="Twitter for iPhone"/>
    <b v="0"/>
    <s v="1103304817487855616"/>
    <s v="Tweet"/>
    <n v="0"/>
    <n v="0"/>
    <m/>
    <m/>
    <m/>
    <m/>
    <m/>
    <m/>
    <m/>
    <m/>
    <n v="1"/>
    <s v="11"/>
    <s v="11"/>
    <n v="0"/>
    <n v="0"/>
    <n v="0"/>
    <n v="0"/>
    <n v="0"/>
    <n v="0"/>
    <n v="25"/>
    <n v="100"/>
    <n v="25"/>
  </r>
  <r>
    <s v="edsev"/>
    <s v="convenienceu"/>
    <m/>
    <m/>
    <m/>
    <m/>
    <m/>
    <m/>
    <m/>
    <m/>
    <s v="No"/>
    <n v="16"/>
    <m/>
    <m/>
    <x v="2"/>
    <d v="2019-03-07T02:27:12.000"/>
    <s v="@convenienceu #convenienceu the incredible ENSEMBLEIQ INSPIRING EVENTS team does it again. Packed floor for Toronto @convenieceU. From Dallas #SPECS Monday to Toronto Wed and next up #MURTEC Las Vegas https://t.co/HdEd6f1ULL"/>
    <m/>
    <m/>
    <x v="5"/>
    <s v="https://pbs.twimg.com/media/D1BbNUUX4AEL5W7.jpg"/>
    <s v="https://pbs.twimg.com/media/D1BbNUUX4AEL5W7.jpg"/>
    <x v="12"/>
    <s v="https://twitter.com/#!/edsev/status/1103482199129681921"/>
    <m/>
    <m/>
    <s v="1103482199129681921"/>
    <m/>
    <b v="0"/>
    <n v="1"/>
    <s v="399749157"/>
    <b v="0"/>
    <s v="en"/>
    <m/>
    <s v=""/>
    <b v="0"/>
    <n v="0"/>
    <s v=""/>
    <s v="Twitter for iPhone"/>
    <b v="0"/>
    <s v="1103482199129681921"/>
    <s v="Tweet"/>
    <n v="0"/>
    <n v="0"/>
    <m/>
    <m/>
    <m/>
    <m/>
    <m/>
    <m/>
    <m/>
    <m/>
    <n v="1"/>
    <s v="10"/>
    <s v="10"/>
    <n v="2"/>
    <n v="6.896551724137931"/>
    <n v="0"/>
    <n v="0"/>
    <n v="0"/>
    <n v="0"/>
    <n v="27"/>
    <n v="93.10344827586206"/>
    <n v="29"/>
  </r>
  <r>
    <s v="kedana01"/>
    <s v="simoneknaap"/>
    <m/>
    <m/>
    <m/>
    <m/>
    <m/>
    <m/>
    <m/>
    <m/>
    <s v="No"/>
    <n v="17"/>
    <m/>
    <m/>
    <x v="0"/>
    <d v="2019-03-07T19:25:35.000"/>
    <s v="RT @SimoneKnaap: Levi's Uses New Tech to Let Customers Design Custom Jeans. #retail #consumergoods #brands #apparel #fashion #demin #techno…"/>
    <m/>
    <m/>
    <x v="3"/>
    <m/>
    <s v="http://pbs.twimg.com/profile_images/1060466626842128390/OkV4SWcV_normal.jpg"/>
    <x v="13"/>
    <s v="https://twitter.com/#!/kedana01/status/1103738484701847553"/>
    <m/>
    <m/>
    <s v="1103738484701847553"/>
    <m/>
    <b v="0"/>
    <n v="0"/>
    <s v=""/>
    <b v="0"/>
    <s v="en"/>
    <m/>
    <s v=""/>
    <b v="0"/>
    <n v="3"/>
    <s v="1103355568104845312"/>
    <s v="Twitter Web Client"/>
    <b v="0"/>
    <s v="1103355568104845312"/>
    <s v="Tweet"/>
    <n v="0"/>
    <n v="0"/>
    <m/>
    <m/>
    <m/>
    <m/>
    <m/>
    <m/>
    <m/>
    <m/>
    <n v="1"/>
    <s v="1"/>
    <s v="1"/>
    <n v="0"/>
    <n v="0"/>
    <n v="0"/>
    <n v="0"/>
    <n v="0"/>
    <n v="0"/>
    <n v="19"/>
    <n v="100"/>
    <n v="19"/>
  </r>
  <r>
    <s v="canadiangrocer"/>
    <s v="canadiangrocer"/>
    <m/>
    <m/>
    <m/>
    <m/>
    <m/>
    <m/>
    <m/>
    <m/>
    <s v="No"/>
    <n v="18"/>
    <m/>
    <m/>
    <x v="1"/>
    <d v="2019-03-09T14:00:55.000"/>
    <s v="Sit back, relax, grab a cup of coffee and dig into our latest issue! https://t.co/UJEO5MGXYW https://t.co/BqY9OINMQ3"/>
    <s v="https://issuu.com/ensembleiq/docs/cg_feb_19?e=37211642/68043378"/>
    <s v="issuu.com"/>
    <x v="1"/>
    <s v="https://pbs.twimg.com/media/D1ONK47X0AIkpup.jpg"/>
    <s v="https://pbs.twimg.com/media/D1ONK47X0AIkpup.jpg"/>
    <x v="14"/>
    <s v="https://twitter.com/#!/canadiangrocer/status/1104381553973571584"/>
    <m/>
    <m/>
    <s v="1104381553973571584"/>
    <m/>
    <b v="0"/>
    <n v="0"/>
    <s v=""/>
    <b v="0"/>
    <s v="en"/>
    <m/>
    <s v=""/>
    <b v="0"/>
    <n v="0"/>
    <s v=""/>
    <s v="Hootsuite Inc."/>
    <b v="0"/>
    <s v="1104381553973571584"/>
    <s v="Tweet"/>
    <n v="0"/>
    <n v="0"/>
    <m/>
    <m/>
    <m/>
    <m/>
    <m/>
    <m/>
    <m/>
    <m/>
    <n v="1"/>
    <s v="6"/>
    <s v="6"/>
    <n v="0"/>
    <n v="0"/>
    <n v="1"/>
    <n v="7.142857142857143"/>
    <n v="0"/>
    <n v="0"/>
    <n v="13"/>
    <n v="92.85714285714286"/>
    <n v="14"/>
  </r>
  <r>
    <s v="cgtmagazine"/>
    <s v="madtreebrewing"/>
    <m/>
    <m/>
    <m/>
    <m/>
    <m/>
    <m/>
    <m/>
    <m/>
    <s v="No"/>
    <n v="19"/>
    <m/>
    <m/>
    <x v="0"/>
    <d v="2019-03-03T17:40:02.000"/>
    <s v="1 day left to get early bird rates for #RCAS19! Learn how to design the intelligent enterprise from companies like @Walmart @Campbells @MadTreeBrewing _x000a_To save $700 off your ticket register at https://t.co/bzdfAiZsXO_x000a_#data #analytics #retailtech #innovation #AI #collaboration https://t.co/LjvVxBN3aw"/>
    <s v="https://events.ensembleiq.com/rcas-2019"/>
    <s v="ensembleiq.com"/>
    <x v="6"/>
    <s v="https://pbs.twimg.com/media/D0wFyJjXgAAjTGW.jpg"/>
    <s v="https://pbs.twimg.com/media/D0wFyJjXgAAjTGW.jpg"/>
    <x v="15"/>
    <s v="https://twitter.com/#!/cgtmagazine/status/1102262369823145986"/>
    <m/>
    <m/>
    <s v="1102262369823145986"/>
    <m/>
    <b v="0"/>
    <n v="1"/>
    <s v=""/>
    <b v="0"/>
    <s v="en"/>
    <m/>
    <s v=""/>
    <b v="0"/>
    <n v="1"/>
    <s v=""/>
    <s v="Buffer"/>
    <b v="0"/>
    <s v="1102262369823145986"/>
    <s v="Tweet"/>
    <n v="0"/>
    <n v="0"/>
    <m/>
    <m/>
    <m/>
    <m/>
    <m/>
    <m/>
    <m/>
    <m/>
    <n v="1"/>
    <s v="1"/>
    <s v="1"/>
    <m/>
    <m/>
    <m/>
    <m/>
    <m/>
    <m/>
    <m/>
    <m/>
    <m/>
  </r>
  <r>
    <s v="rammeld7"/>
    <s v="pewresearch"/>
    <m/>
    <m/>
    <m/>
    <m/>
    <m/>
    <m/>
    <m/>
    <m/>
    <s v="No"/>
    <n v="20"/>
    <m/>
    <m/>
    <x v="0"/>
    <d v="2019-03-12T16:35:21.000"/>
    <s v="Some fascinating numbers in this data!  Do you have any trend data?  Curious as to how things are changing over time.  @didgebridge @CGTMagazine @risnewsinsights @EnsembleIQ @therbig @AlbertGuffanti @pewresearch https://t.co/IZkgk2l7Fb"/>
    <s v="https://twitter.com/pewresearch/status/1105447101813702656"/>
    <s v="twitter.com"/>
    <x v="1"/>
    <m/>
    <s v="http://pbs.twimg.com/profile_images/1210606123/Hackers___Founders_Dec_2010_IBJ_normal.jpg"/>
    <x v="16"/>
    <s v="https://twitter.com/#!/rammeld7/status/1105507583652184064"/>
    <m/>
    <m/>
    <s v="1105507583652184064"/>
    <m/>
    <b v="0"/>
    <n v="1"/>
    <s v=""/>
    <b v="1"/>
    <s v="en"/>
    <m/>
    <s v="1105447101813702656"/>
    <b v="0"/>
    <n v="0"/>
    <s v=""/>
    <s v="Twitter for iPhone"/>
    <b v="0"/>
    <s v="1105507583652184064"/>
    <s v="Tweet"/>
    <n v="0"/>
    <n v="0"/>
    <s v="-86.348441,39.631677 _x000a_-85.937404,39.631677 _x000a_-85.937404,39.927448 _x000a_-86.348441,39.927448"/>
    <s v="United States"/>
    <s v="US"/>
    <s v="Indianapolis, IN"/>
    <s v="018929347840059e"/>
    <s v="Indianapolis"/>
    <s v="city"/>
    <s v="https://api.twitter.com/1.1/geo/id/018929347840059e.json"/>
    <n v="1"/>
    <s v="2"/>
    <s v="2"/>
    <m/>
    <m/>
    <m/>
    <m/>
    <m/>
    <m/>
    <m/>
    <m/>
    <m/>
  </r>
  <r>
    <s v="davidshanker"/>
    <s v="chainstoreage"/>
    <m/>
    <m/>
    <m/>
    <m/>
    <m/>
    <m/>
    <m/>
    <m/>
    <s v="No"/>
    <n v="27"/>
    <m/>
    <m/>
    <x v="0"/>
    <d v="2019-03-04T14:02:58.000"/>
    <s v="Kicking off #SPECS2019 with @ChainStoreAge Brand Director Gary Esposito. @EnsembleIQ https://t.co/EUNY8tTOJj"/>
    <m/>
    <m/>
    <x v="7"/>
    <s v="https://pbs.twimg.com/media/D00drwgWsAE57m9.jpg"/>
    <s v="https://pbs.twimg.com/media/D00drwgWsAE57m9.jpg"/>
    <x v="17"/>
    <s v="https://twitter.com/#!/davidshanker/status/1102570130389778432"/>
    <m/>
    <m/>
    <s v="1102570130389778432"/>
    <m/>
    <b v="0"/>
    <n v="6"/>
    <s v=""/>
    <b v="0"/>
    <s v="en"/>
    <m/>
    <s v=""/>
    <b v="0"/>
    <n v="0"/>
    <s v=""/>
    <s v="Twitter for iPhone"/>
    <b v="0"/>
    <s v="1102570130389778432"/>
    <s v="Tweet"/>
    <n v="0"/>
    <n v="0"/>
    <m/>
    <m/>
    <m/>
    <m/>
    <m/>
    <m/>
    <m/>
    <m/>
    <n v="1"/>
    <s v="5"/>
    <s v="5"/>
    <n v="0"/>
    <n v="0"/>
    <n v="0"/>
    <n v="0"/>
    <n v="0"/>
    <n v="0"/>
    <n v="10"/>
    <n v="100"/>
    <n v="10"/>
  </r>
  <r>
    <s v="davidshanker"/>
    <s v="jasonsilva"/>
    <m/>
    <m/>
    <m/>
    <m/>
    <m/>
    <m/>
    <m/>
    <m/>
    <s v="No"/>
    <n v="28"/>
    <m/>
    <m/>
    <x v="2"/>
    <d v="2019-03-12T16:21:38.000"/>
    <s v="@JasonSilva kicking off #Murtec2019 with his keynote on technology and companies of the future. @EnsembleIQ"/>
    <m/>
    <m/>
    <x v="8"/>
    <m/>
    <s v="http://pbs.twimg.com/profile_images/459409141228777472/RfDnn7bb_normal.jpeg"/>
    <x v="18"/>
    <s v="https://twitter.com/#!/davidshanker/status/1105504129978265600"/>
    <m/>
    <m/>
    <s v="1105504129978265600"/>
    <m/>
    <b v="0"/>
    <n v="1"/>
    <s v="43904362"/>
    <b v="0"/>
    <s v="en"/>
    <m/>
    <s v=""/>
    <b v="0"/>
    <n v="0"/>
    <s v=""/>
    <s v="Twitter for iPhone"/>
    <b v="0"/>
    <s v="1105504129978265600"/>
    <s v="Tweet"/>
    <n v="0"/>
    <n v="0"/>
    <s v="-115.2092535,35.984784 _x000a_-115.0610763,35.984784 _x000a_-115.0610763,36.137145 _x000a_-115.2092535,36.137145"/>
    <s v="United States"/>
    <s v="US"/>
    <s v="Paradise, NV"/>
    <s v="8fa6d7a33b83ef26"/>
    <s v="Paradise"/>
    <s v="city"/>
    <s v="https://api.twitter.com/1.1/geo/id/8fa6d7a33b83ef26.json"/>
    <n v="1"/>
    <s v="5"/>
    <s v="5"/>
    <n v="0"/>
    <n v="0"/>
    <n v="0"/>
    <n v="0"/>
    <n v="0"/>
    <n v="0"/>
    <n v="15"/>
    <n v="100"/>
    <n v="15"/>
  </r>
  <r>
    <s v="pehub"/>
    <s v="pehub"/>
    <m/>
    <m/>
    <m/>
    <m/>
    <m/>
    <m/>
    <m/>
    <m/>
    <s v="No"/>
    <n v="29"/>
    <m/>
    <m/>
    <x v="1"/>
    <d v="2019-03-12T20:57:32.000"/>
    <s v="PE-backed EnsembleIQ promotes Hughes to COO https://t.co/wLEVFOC20n"/>
    <s v="https://www.pehub.com/2019/03/pe-backed-ensembleiq-promotes-hughes-to-coo/?utm_source=dlvr.it&amp;utm_medium=twitter"/>
    <s v="pehub.com"/>
    <x v="1"/>
    <m/>
    <s v="http://pbs.twimg.com/profile_images/662454838425358337/Lw-ubiKV_normal.jpg"/>
    <x v="19"/>
    <s v="https://twitter.com/#!/pehub/status/1105573564277710848"/>
    <m/>
    <m/>
    <s v="1105573564277710848"/>
    <m/>
    <b v="0"/>
    <n v="0"/>
    <s v=""/>
    <b v="0"/>
    <s v="en"/>
    <m/>
    <s v=""/>
    <b v="0"/>
    <n v="0"/>
    <s v=""/>
    <s v="dlvr.it"/>
    <b v="0"/>
    <s v="1105573564277710848"/>
    <s v="Tweet"/>
    <n v="0"/>
    <n v="0"/>
    <m/>
    <m/>
    <m/>
    <m/>
    <m/>
    <m/>
    <m/>
    <m/>
    <n v="1"/>
    <s v="9"/>
    <s v="9"/>
    <n v="0"/>
    <n v="0"/>
    <n v="0"/>
    <n v="0"/>
    <n v="0"/>
    <n v="0"/>
    <n v="7"/>
    <n v="100"/>
    <n v="7"/>
  </r>
  <r>
    <s v="tstockdalewave"/>
    <s v="pehub"/>
    <m/>
    <m/>
    <m/>
    <m/>
    <m/>
    <m/>
    <m/>
    <m/>
    <s v="No"/>
    <n v="30"/>
    <m/>
    <m/>
    <x v="0"/>
    <d v="2019-03-12T20:59:42.000"/>
    <s v="RT @peHUB: PE-backed EnsembleIQ promotes Hughes to COO https://t.co/wLEVFOC20n"/>
    <s v="https://www.pehub.com/2019/03/pe-backed-ensembleiq-promotes-hughes-to-coo/?utm_source=dlvr.it&amp;utm_medium=twitter"/>
    <s v="pehub.com"/>
    <x v="1"/>
    <m/>
    <s v="http://pbs.twimg.com/profile_images/1746343088/WaveLength_normal.PNG"/>
    <x v="20"/>
    <s v="https://twitter.com/#!/tstockdalewave/status/1105574107129630722"/>
    <m/>
    <m/>
    <s v="1105574107129630722"/>
    <m/>
    <b v="0"/>
    <n v="0"/>
    <s v=""/>
    <b v="0"/>
    <s v="en"/>
    <m/>
    <s v=""/>
    <b v="0"/>
    <n v="0"/>
    <s v="1105573564277710848"/>
    <s v="Global Relay Demo Data"/>
    <b v="0"/>
    <s v="1105573564277710848"/>
    <s v="Tweet"/>
    <n v="0"/>
    <n v="0"/>
    <m/>
    <m/>
    <m/>
    <m/>
    <m/>
    <m/>
    <m/>
    <m/>
    <n v="1"/>
    <s v="9"/>
    <s v="9"/>
    <n v="0"/>
    <n v="0"/>
    <n v="0"/>
    <n v="0"/>
    <n v="0"/>
    <n v="0"/>
    <n v="9"/>
    <n v="100"/>
    <n v="9"/>
  </r>
  <r>
    <s v="jgkamm"/>
    <s v="jgkamm"/>
    <m/>
    <m/>
    <m/>
    <m/>
    <m/>
    <m/>
    <m/>
    <m/>
    <s v="No"/>
    <n v="31"/>
    <m/>
    <m/>
    <x v="1"/>
    <d v="2019-03-12T21:12:02.000"/>
    <s v="PE-backed EnsembleIQ promotes Hughes to COO https://t.co/cW4oU8P8Nf"/>
    <s v="https://www.pehub.com/2019/03/pe-backed-ensembleiq-promotes-hughes-to-coo/?utm_source=dlvr.it&amp;utm_medium=twitter"/>
    <s v="pehub.com"/>
    <x v="1"/>
    <m/>
    <s v="http://pbs.twimg.com/profile_images/682592185624190976/zYfR0gU__normal.jpg"/>
    <x v="21"/>
    <s v="https://twitter.com/#!/jgkamm/status/1105577210247700480"/>
    <m/>
    <m/>
    <s v="1105577210247700480"/>
    <m/>
    <b v="0"/>
    <n v="0"/>
    <s v=""/>
    <b v="0"/>
    <s v="en"/>
    <m/>
    <s v=""/>
    <b v="0"/>
    <n v="0"/>
    <s v=""/>
    <s v="dlvr.it"/>
    <b v="0"/>
    <s v="1105577210247700480"/>
    <s v="Tweet"/>
    <n v="0"/>
    <n v="0"/>
    <m/>
    <m/>
    <m/>
    <m/>
    <m/>
    <m/>
    <m/>
    <m/>
    <n v="1"/>
    <s v="6"/>
    <s v="6"/>
    <n v="0"/>
    <n v="0"/>
    <n v="0"/>
    <n v="0"/>
    <n v="0"/>
    <n v="0"/>
    <n v="7"/>
    <n v="100"/>
    <n v="7"/>
  </r>
  <r>
    <s v="simoneknaap"/>
    <s v="campbells"/>
    <m/>
    <m/>
    <m/>
    <m/>
    <m/>
    <m/>
    <m/>
    <m/>
    <s v="No"/>
    <n v="33"/>
    <m/>
    <m/>
    <x v="0"/>
    <d v="2019-03-01T22:08:01.000"/>
    <s v="Learn how to Design the Intelligent Enterprise from companies like @Walmart @Kroger @Campbells and more at #RCAS19. For full agenda, speaker info &amp;amp;  registration visit https://t.co/yiQZ1RxLB3 @AlbertGuffanti @billittle @therbig @CGTMagazine https://t.co/y1El3KgzHj"/>
    <s v="https://events.ensembleiq.com/rcas-2019"/>
    <s v="ensembleiq.com"/>
    <x v="9"/>
    <s v="https://pbs.twimg.com/media/D0mv8EcXQAEEyMU.jpg"/>
    <s v="https://pbs.twimg.com/media/D0mv8EcXQAEEyMU.jpg"/>
    <x v="22"/>
    <s v="https://twitter.com/#!/simoneknaap/status/1101605032137498631"/>
    <m/>
    <m/>
    <s v="1101605032137498631"/>
    <m/>
    <b v="0"/>
    <n v="0"/>
    <s v=""/>
    <b v="0"/>
    <s v="en"/>
    <m/>
    <s v=""/>
    <b v="0"/>
    <n v="0"/>
    <s v=""/>
    <s v="Buffer"/>
    <b v="0"/>
    <s v="1101605032137498631"/>
    <s v="Tweet"/>
    <n v="0"/>
    <n v="0"/>
    <m/>
    <m/>
    <m/>
    <m/>
    <m/>
    <m/>
    <m/>
    <m/>
    <n v="1"/>
    <s v="1"/>
    <s v="1"/>
    <m/>
    <m/>
    <m/>
    <m/>
    <m/>
    <m/>
    <m/>
    <m/>
    <m/>
  </r>
  <r>
    <s v="path2purchaseiq"/>
    <s v="path2purchaseiq"/>
    <m/>
    <m/>
    <m/>
    <m/>
    <m/>
    <m/>
    <m/>
    <m/>
    <s v="No"/>
    <n v="37"/>
    <m/>
    <m/>
    <x v="1"/>
    <d v="2019-03-11T14:32:52.000"/>
    <s v="Don't miss out on fastest way to build your #shopper knowledge and skills for immediate on-the-job success: https://t.co/WHRF7RoFbz #shoppermarketing #consumergoods https://t.co/oxO7482NSh"/>
    <s v="https://events.ensembleiq.com/p2plu-bootcamp"/>
    <s v="ensembleiq.com"/>
    <x v="10"/>
    <s v="https://pbs.twimg.com/tweet_video_thumb/D1YnqJRXQAE_0-h.jpg"/>
    <s v="https://pbs.twimg.com/tweet_video_thumb/D1YnqJRXQAE_0-h.jpg"/>
    <x v="23"/>
    <s v="https://twitter.com/#!/path2purchaseiq/status/1105114368885358593"/>
    <m/>
    <m/>
    <s v="1105114368885358593"/>
    <m/>
    <b v="0"/>
    <n v="0"/>
    <s v=""/>
    <b v="0"/>
    <s v="en"/>
    <m/>
    <s v=""/>
    <b v="0"/>
    <n v="0"/>
    <s v=""/>
    <s v="Buffer"/>
    <b v="0"/>
    <s v="1105114368885358593"/>
    <s v="Tweet"/>
    <n v="0"/>
    <n v="0"/>
    <m/>
    <m/>
    <m/>
    <m/>
    <m/>
    <m/>
    <m/>
    <m/>
    <n v="1"/>
    <s v="1"/>
    <s v="1"/>
    <n v="2"/>
    <n v="9.523809523809524"/>
    <n v="1"/>
    <n v="4.761904761904762"/>
    <n v="0"/>
    <n v="0"/>
    <n v="18"/>
    <n v="85.71428571428571"/>
    <n v="21"/>
  </r>
  <r>
    <s v="simoneknaap"/>
    <s v="path2purchaseiq"/>
    <m/>
    <m/>
    <m/>
    <m/>
    <m/>
    <m/>
    <m/>
    <m/>
    <s v="No"/>
    <n v="38"/>
    <m/>
    <m/>
    <x v="0"/>
    <d v="2019-03-06T18:04:01.000"/>
    <s v="Levi's Uses New Tech to Let Customers Design Custom Jeans. #retail #consumergoods #brands #apparel #fashion #demin #technology @LEVIS #shoptalk2019 @EnsembleIQ @Path2PurchaseIQ @CGTMagazine https://t.co/qS13lEF8sQ https://t.co/Ijl1DR99zP"/>
    <s v="https://consumergoods.com/levis-uses-new-tech-let-customers-design-custom-jeans"/>
    <s v="consumergoods.com"/>
    <x v="11"/>
    <s v="https://pbs.twimg.com/media/D0_oCr8X0AAJ7Qn.jpg"/>
    <s v="https://pbs.twimg.com/media/D0_oCr8X0AAJ7Qn.jpg"/>
    <x v="24"/>
    <s v="https://twitter.com/#!/simoneknaap/status/1103355568104845312"/>
    <m/>
    <m/>
    <s v="1103355568104845312"/>
    <m/>
    <b v="0"/>
    <n v="4"/>
    <s v=""/>
    <b v="0"/>
    <s v="en"/>
    <m/>
    <s v=""/>
    <b v="0"/>
    <n v="3"/>
    <s v=""/>
    <s v="Buffer"/>
    <b v="0"/>
    <s v="1103355568104845312"/>
    <s v="Tweet"/>
    <n v="0"/>
    <n v="0"/>
    <m/>
    <m/>
    <m/>
    <m/>
    <m/>
    <m/>
    <m/>
    <m/>
    <n v="1"/>
    <s v="1"/>
    <s v="1"/>
    <m/>
    <m/>
    <m/>
    <m/>
    <m/>
    <m/>
    <m/>
    <m/>
    <m/>
  </r>
  <r>
    <s v="simoneknaap"/>
    <s v="stevefrenda1"/>
    <m/>
    <m/>
    <m/>
    <m/>
    <m/>
    <m/>
    <m/>
    <m/>
    <s v="No"/>
    <n v="40"/>
    <m/>
    <m/>
    <x v="0"/>
    <d v="2019-03-06T19:14:01.000"/>
    <s v="#RCAS19 is trilled to announce Reiko Yoshida of @facebook as a 2019 speaker! Join us to hear how Reiko is 'Attacking the Biggest Business Opportunities with Advanced Analytics'.  @AlbertGuffanti  @billittle @CGTMagazine @therbig @stevefrenda1 @davidshanker https://t.co/7oBg7KtHIh https://t.co/3blEGkly5H"/>
    <s v="https://events.ensembleiq.com/rcas-2019/208595"/>
    <s v="ensembleiq.com"/>
    <x v="9"/>
    <s v="https://pbs.twimg.com/media/D0_4EMeXQAA4YVS.jpg"/>
    <s v="https://pbs.twimg.com/media/D0_4EMeXQAA4YVS.jpg"/>
    <x v="25"/>
    <s v="https://twitter.com/#!/simoneknaap/status/1103373186312425474"/>
    <m/>
    <m/>
    <s v="1103373186312425474"/>
    <m/>
    <b v="0"/>
    <n v="1"/>
    <s v=""/>
    <b v="0"/>
    <s v="en"/>
    <m/>
    <s v=""/>
    <b v="0"/>
    <n v="1"/>
    <s v=""/>
    <s v="Buffer"/>
    <b v="0"/>
    <s v="1103373186312425474"/>
    <s v="Tweet"/>
    <n v="0"/>
    <n v="0"/>
    <m/>
    <m/>
    <m/>
    <m/>
    <m/>
    <m/>
    <m/>
    <m/>
    <n v="1"/>
    <s v="1"/>
    <s v="1"/>
    <m/>
    <m/>
    <m/>
    <m/>
    <m/>
    <m/>
    <m/>
    <m/>
    <m/>
  </r>
  <r>
    <s v="simoneknaap"/>
    <s v="kelloggsus"/>
    <m/>
    <m/>
    <m/>
    <m/>
    <m/>
    <m/>
    <m/>
    <m/>
    <s v="No"/>
    <n v="41"/>
    <m/>
    <m/>
    <x v="0"/>
    <d v="2019-03-08T17:51:53.000"/>
    <s v="Excited to announce @E2open as a Session Sponsor with @KelloggsUS at #RCAS2019 in April! @CGTMagazine @AlbertGuffanti @billittle @therbig @davidshanker https://t.co/7oBg7KtHIh https://t.co/atkOEr0LMr"/>
    <s v="https://events.ensembleiq.com/rcas-2019/208595"/>
    <s v="ensembleiq.com"/>
    <x v="12"/>
    <s v="https://pbs.twimg.com/media/D1J4caQXQAA4gRS.png"/>
    <s v="https://pbs.twimg.com/media/D1J4caQXQAA4gRS.png"/>
    <x v="26"/>
    <s v="https://twitter.com/#!/simoneknaap/status/1104077290701578240"/>
    <m/>
    <m/>
    <s v="1104077290701578240"/>
    <m/>
    <b v="0"/>
    <n v="1"/>
    <s v=""/>
    <b v="0"/>
    <s v="en"/>
    <m/>
    <s v=""/>
    <b v="0"/>
    <n v="0"/>
    <s v=""/>
    <s v="Buffer"/>
    <b v="0"/>
    <s v="1104077290701578240"/>
    <s v="Tweet"/>
    <n v="0"/>
    <n v="0"/>
    <m/>
    <m/>
    <m/>
    <m/>
    <m/>
    <m/>
    <m/>
    <m/>
    <n v="1"/>
    <s v="1"/>
    <s v="1"/>
    <m/>
    <m/>
    <m/>
    <m/>
    <m/>
    <m/>
    <m/>
    <m/>
    <m/>
  </r>
  <r>
    <s v="cgtmagazine"/>
    <s v="facebook"/>
    <m/>
    <m/>
    <m/>
    <m/>
    <m/>
    <m/>
    <m/>
    <m/>
    <s v="No"/>
    <n v="43"/>
    <m/>
    <m/>
    <x v="0"/>
    <d v="2019-03-06T21:29:02.000"/>
    <s v="#RCAS19 is thrilled to announce Reiko Yoshida of @facebook as a 2019 speaker! Join us to hear how Reiko is 'Attacking the Biggest Business Opportunities with Advanced Analytics' _x000a_Register today at https://t.co/nZJWnWXKA8_x000a__x000a_#datascience #retailtech #data #Analytics #consumergoods https://t.co/neWZmATlSF"/>
    <s v="https://events.ensembleiq.com/rcas-2019/208595"/>
    <s v="ensembleiq.com"/>
    <x v="13"/>
    <s v="https://pbs.twimg.com/media/D1AW9y-WkAESxgh.jpg"/>
    <s v="https://pbs.twimg.com/media/D1AW9y-WkAESxgh.jpg"/>
    <x v="27"/>
    <s v="https://twitter.com/#!/cgtmagazine/status/1103407161105887233"/>
    <m/>
    <m/>
    <s v="1103407161105887233"/>
    <m/>
    <b v="0"/>
    <n v="0"/>
    <s v=""/>
    <b v="0"/>
    <s v="en"/>
    <m/>
    <s v=""/>
    <b v="0"/>
    <n v="0"/>
    <s v=""/>
    <s v="Buffer"/>
    <b v="0"/>
    <s v="1103407161105887233"/>
    <s v="Tweet"/>
    <n v="0"/>
    <n v="0"/>
    <m/>
    <m/>
    <m/>
    <m/>
    <m/>
    <m/>
    <m/>
    <m/>
    <n v="1"/>
    <s v="1"/>
    <s v="5"/>
    <n v="2"/>
    <n v="5.555555555555555"/>
    <n v="0"/>
    <n v="0"/>
    <n v="0"/>
    <n v="0"/>
    <n v="34"/>
    <n v="94.44444444444444"/>
    <n v="36"/>
  </r>
  <r>
    <s v="davidshanker"/>
    <s v="facebook"/>
    <m/>
    <m/>
    <m/>
    <m/>
    <m/>
    <m/>
    <m/>
    <m/>
    <s v="No"/>
    <n v="44"/>
    <m/>
    <m/>
    <x v="0"/>
    <d v="2019-03-06T21:51:57.000"/>
    <s v="RT @SimoneKnaap: #RCAS19 is trilled to announce Reiko Yoshida of @facebook as a 2019 speaker! Join us to hear how Reiko is 'Attacking the B…"/>
    <m/>
    <m/>
    <x v="9"/>
    <m/>
    <s v="http://pbs.twimg.com/profile_images/459409141228777472/RfDnn7bb_normal.jpeg"/>
    <x v="28"/>
    <s v="https://twitter.com/#!/davidshanker/status/1103412930026991616"/>
    <m/>
    <m/>
    <s v="1103412930026991616"/>
    <m/>
    <b v="0"/>
    <n v="0"/>
    <s v=""/>
    <b v="0"/>
    <s v="en"/>
    <m/>
    <s v=""/>
    <b v="0"/>
    <n v="1"/>
    <s v="1103373186312425474"/>
    <s v="Twitter for iPad"/>
    <b v="0"/>
    <s v="1103373186312425474"/>
    <s v="Tweet"/>
    <n v="0"/>
    <n v="0"/>
    <m/>
    <m/>
    <m/>
    <m/>
    <m/>
    <m/>
    <m/>
    <m/>
    <n v="1"/>
    <s v="5"/>
    <s v="5"/>
    <n v="0"/>
    <n v="0"/>
    <n v="0"/>
    <n v="0"/>
    <n v="0"/>
    <n v="0"/>
    <n v="25"/>
    <n v="100"/>
    <n v="25"/>
  </r>
  <r>
    <s v="simoneknaap"/>
    <s v="facebook"/>
    <m/>
    <m/>
    <m/>
    <m/>
    <m/>
    <m/>
    <m/>
    <m/>
    <s v="No"/>
    <n v="46"/>
    <m/>
    <m/>
    <x v="0"/>
    <d v="2019-03-10T16:16:01.000"/>
    <s v="RT @CGTMagazine: #RCAS19 is thrilled to announce Reiko Yoshida of @facebook as a 2019 speaker! Join us to hear how Reiko is 'Attacking the…"/>
    <m/>
    <m/>
    <x v="9"/>
    <m/>
    <s v="http://pbs.twimg.com/profile_images/785535689819561984/X5KiijPc_normal.jpg"/>
    <x v="29"/>
    <s v="https://twitter.com/#!/simoneknaap/status/1104777939466551301"/>
    <m/>
    <m/>
    <s v="1104777939466551301"/>
    <m/>
    <b v="0"/>
    <n v="0"/>
    <s v=""/>
    <b v="0"/>
    <s v="en"/>
    <m/>
    <s v=""/>
    <b v="0"/>
    <n v="1"/>
    <s v="1103407161105887233"/>
    <s v="Buffer"/>
    <b v="0"/>
    <s v="1103407161105887233"/>
    <s v="Tweet"/>
    <n v="0"/>
    <n v="0"/>
    <m/>
    <m/>
    <m/>
    <m/>
    <m/>
    <m/>
    <m/>
    <m/>
    <n v="2"/>
    <s v="1"/>
    <s v="5"/>
    <n v="1"/>
    <n v="4.166666666666667"/>
    <n v="0"/>
    <n v="0"/>
    <n v="0"/>
    <n v="0"/>
    <n v="23"/>
    <n v="95.83333333333333"/>
    <n v="24"/>
  </r>
  <r>
    <s v="sandeepdadlani"/>
    <s v="cgtmagazine"/>
    <m/>
    <m/>
    <m/>
    <m/>
    <m/>
    <m/>
    <m/>
    <m/>
    <s v="Yes"/>
    <n v="47"/>
    <m/>
    <m/>
    <x v="0"/>
    <d v="2019-03-03T17:52:44.000"/>
    <s v="RT @CGTMagazine: 1 day left to get early bird rates for #RCAS19! Learn how to design the intelligent enterprise from companies like @Walmarâ€¦"/>
    <m/>
    <m/>
    <x v="9"/>
    <m/>
    <s v="http://pbs.twimg.com/profile_images/980116812577886209/FURbEYEm_normal.jpg"/>
    <x v="30"/>
    <s v="https://twitter.com/#!/sandeepdadlani/status/1102265563861172225"/>
    <m/>
    <m/>
    <s v="1102265563861172225"/>
    <m/>
    <b v="0"/>
    <n v="0"/>
    <s v=""/>
    <b v="0"/>
    <s v="en"/>
    <m/>
    <s v=""/>
    <b v="0"/>
    <n v="1"/>
    <s v="1102262369823145986"/>
    <s v="Twitter for iPhone"/>
    <b v="0"/>
    <s v="1102262369823145986"/>
    <s v="Tweet"/>
    <n v="0"/>
    <n v="0"/>
    <m/>
    <m/>
    <m/>
    <m/>
    <m/>
    <m/>
    <m/>
    <m/>
    <n v="1"/>
    <s v="1"/>
    <s v="1"/>
    <n v="2"/>
    <n v="8.695652173913043"/>
    <n v="0"/>
    <n v="0"/>
    <n v="0"/>
    <n v="0"/>
    <n v="21"/>
    <n v="91.30434782608695"/>
    <n v="23"/>
  </r>
  <r>
    <s v="cgtmagazine"/>
    <s v="cgtmagazine"/>
    <m/>
    <m/>
    <m/>
    <m/>
    <m/>
    <m/>
    <m/>
    <m/>
    <s v="No"/>
    <n v="48"/>
    <m/>
    <m/>
    <x v="1"/>
    <d v="2019-02-28T17:40:04.000"/>
    <s v="✔️Check something off your to-do list and register for #RCAS19! If you have anything to do with #data &amp;amp; #analytics for your organization this is a can't miss event! Only 4 days left to register with our early bird rates. Learn more at https://t.co/bzdfAiHRze https://t.co/ASmKEbITRj"/>
    <s v="https://events.ensembleiq.com/rcas-2019"/>
    <s v="ensembleiq.com"/>
    <x v="14"/>
    <s v="https://pbs.twimg.com/media/D0gpBPIX0AAMVn5.jpg"/>
    <s v="https://pbs.twimg.com/media/D0gpBPIX0AAMVn5.jpg"/>
    <x v="31"/>
    <s v="https://twitter.com/#!/cgtmagazine/status/1101175212094087168"/>
    <m/>
    <m/>
    <s v="1101175212094087168"/>
    <m/>
    <b v="0"/>
    <n v="0"/>
    <s v=""/>
    <b v="0"/>
    <s v="en"/>
    <m/>
    <s v=""/>
    <b v="0"/>
    <n v="0"/>
    <s v=""/>
    <s v="Buffer"/>
    <b v="0"/>
    <s v="1101175212094087168"/>
    <s v="Tweet"/>
    <n v="0"/>
    <n v="0"/>
    <m/>
    <m/>
    <m/>
    <m/>
    <m/>
    <m/>
    <m/>
    <m/>
    <n v="5"/>
    <s v="1"/>
    <s v="1"/>
    <n v="0"/>
    <n v="0"/>
    <n v="1"/>
    <n v="2.272727272727273"/>
    <n v="0"/>
    <n v="0"/>
    <n v="43"/>
    <n v="97.72727272727273"/>
    <n v="44"/>
  </r>
  <r>
    <s v="cgtmagazine"/>
    <s v="cgtmagazine"/>
    <m/>
    <m/>
    <m/>
    <m/>
    <m/>
    <m/>
    <m/>
    <m/>
    <s v="No"/>
    <n v="49"/>
    <m/>
    <m/>
    <x v="1"/>
    <d v="2019-03-01T17:40:02.000"/>
    <s v="Happy Friday, don't forget to sign up for #RCAS19! _x000a_Only 3 days left to save $700 for your all-inclusive ticket with our early bird rates. _x000a_Discover what you need to know about #AI #machinelearning #collaboration and more! Register at https://t.co/bzdfAiZsXO https://t.co/WuQloycKDr"/>
    <s v="https://events.ensembleiq.com/rcas-2019"/>
    <s v="ensembleiq.com"/>
    <x v="15"/>
    <s v="https://pbs.twimg.com/media/D0lymjSWsAAg6Su.jpg"/>
    <s v="https://pbs.twimg.com/media/D0lymjSWsAAg6Su.jpg"/>
    <x v="32"/>
    <s v="https://twitter.com/#!/cgtmagazine/status/1101537592032616449"/>
    <m/>
    <m/>
    <s v="1101537592032616449"/>
    <m/>
    <b v="0"/>
    <n v="0"/>
    <s v=""/>
    <b v="0"/>
    <s v="en"/>
    <m/>
    <s v=""/>
    <b v="0"/>
    <n v="0"/>
    <s v=""/>
    <s v="Buffer"/>
    <b v="0"/>
    <s v="1101537592032616449"/>
    <s v="Tweet"/>
    <n v="0"/>
    <n v="0"/>
    <m/>
    <m/>
    <m/>
    <m/>
    <m/>
    <m/>
    <m/>
    <m/>
    <n v="5"/>
    <s v="1"/>
    <s v="1"/>
    <n v="1"/>
    <n v="2.5"/>
    <n v="0"/>
    <n v="0"/>
    <n v="0"/>
    <n v="0"/>
    <n v="39"/>
    <n v="97.5"/>
    <n v="40"/>
  </r>
  <r>
    <s v="cgtmagazine"/>
    <s v="cgtmagazine"/>
    <m/>
    <m/>
    <m/>
    <m/>
    <m/>
    <m/>
    <m/>
    <m/>
    <s v="No"/>
    <n v="50"/>
    <m/>
    <m/>
    <x v="1"/>
    <d v="2019-03-02T15:44:03.000"/>
    <s v="2 Days Left! Early bird prices end @ midnight on March 4 for #RCAS19! _x000a_Register today to hear from industry leaders, network with peers and learn how to unleash your #data across your enterprise. Register at https://t.co/bzdfAiZsXO_x000a__x000a_#retailtech #solutions #DataAnalytics https://t.co/vofzqPwg88"/>
    <s v="https://events.ensembleiq.com/rcas-2019"/>
    <s v="ensembleiq.com"/>
    <x v="16"/>
    <s v="https://pbs.twimg.com/media/D0qhpZpWkAUdTyt.jpg"/>
    <s v="https://pbs.twimg.com/media/D0qhpZpWkAUdTyt.jpg"/>
    <x v="33"/>
    <s v="https://twitter.com/#!/cgtmagazine/status/1101870793200488448"/>
    <m/>
    <m/>
    <s v="1101870793200488448"/>
    <m/>
    <b v="0"/>
    <n v="0"/>
    <s v=""/>
    <b v="0"/>
    <s v="en"/>
    <m/>
    <s v=""/>
    <b v="0"/>
    <n v="0"/>
    <s v=""/>
    <s v="Buffer"/>
    <b v="0"/>
    <s v="1101870793200488448"/>
    <s v="Tweet"/>
    <n v="0"/>
    <n v="0"/>
    <m/>
    <m/>
    <m/>
    <m/>
    <m/>
    <m/>
    <m/>
    <m/>
    <n v="5"/>
    <s v="1"/>
    <s v="1"/>
    <n v="0"/>
    <n v="0"/>
    <n v="1"/>
    <n v="2.6315789473684212"/>
    <n v="0"/>
    <n v="0"/>
    <n v="37"/>
    <n v="97.36842105263158"/>
    <n v="38"/>
  </r>
  <r>
    <s v="cgtmagazine"/>
    <s v="cgtmagazine"/>
    <m/>
    <m/>
    <m/>
    <m/>
    <m/>
    <m/>
    <m/>
    <m/>
    <s v="No"/>
    <n v="51"/>
    <m/>
    <m/>
    <x v="1"/>
    <d v="2019-03-04T15:44:02.000"/>
    <s v="ðŸš¨â° Last Chance! Register today by midnight to get early bird rates for #RCAS19! If you are a retailer or consumer goods executive this is a must attend event to learn how to leverage your #data &amp;amp; #analytics _x000a_To register visit https://t.co/bzdfAiZsXO_x000a_#retailtech #innovation https://t.co/ZWtWbeUnNo"/>
    <s v="https://events.ensembleiq.com/rcas-2019"/>
    <s v="ensembleiq.com"/>
    <x v="17"/>
    <s v="https://pbs.twimg.com/media/D0000k_X4AISNYS.jpg"/>
    <s v="https://pbs.twimg.com/media/D0000k_X4AISNYS.jpg"/>
    <x v="34"/>
    <s v="https://twitter.com/#!/cgtmagazine/status/1102595563357462528"/>
    <m/>
    <m/>
    <s v="1102595563357462528"/>
    <m/>
    <b v="0"/>
    <n v="0"/>
    <s v=""/>
    <b v="0"/>
    <s v="en"/>
    <m/>
    <s v=""/>
    <b v="0"/>
    <n v="0"/>
    <s v=""/>
    <s v="Buffer"/>
    <b v="0"/>
    <s v="1102595563357462528"/>
    <s v="Tweet"/>
    <n v="0"/>
    <n v="0"/>
    <m/>
    <m/>
    <m/>
    <m/>
    <m/>
    <m/>
    <m/>
    <m/>
    <n v="5"/>
    <s v="1"/>
    <s v="1"/>
    <n v="2"/>
    <n v="4.545454545454546"/>
    <n v="0"/>
    <n v="0"/>
    <n v="0"/>
    <n v="0"/>
    <n v="42"/>
    <n v="95.45454545454545"/>
    <n v="44"/>
  </r>
  <r>
    <s v="cgtmagazine"/>
    <s v="cgtmagazine"/>
    <m/>
    <m/>
    <m/>
    <m/>
    <m/>
    <m/>
    <m/>
    <m/>
    <s v="No"/>
    <n v="52"/>
    <m/>
    <m/>
    <x v="1"/>
    <d v="2019-03-08T17:40:03.000"/>
    <s v="🤔 Did you know that 41% of #retailers &amp;amp; 39% of #consumergoods companies are missing a well articulated analytics strategy? Join us &amp;amp; learn how to unleash #data &amp;amp; #analytics to drive your #competitive advantage. Visit https://t.co/nZJWnWXKA8 to learn more &amp;amp; to register! #RCAS19 https://t.co/jZZ44aSYTW"/>
    <s v="https://events.ensembleiq.com/rcas-2019/208595"/>
    <s v="ensembleiq.com"/>
    <x v="18"/>
    <s v="https://pbs.twimg.com/media/D1J1vKbWwAAC4tZ.jpg"/>
    <s v="https://pbs.twimg.com/media/D1J1vKbWwAAC4tZ.jpg"/>
    <x v="35"/>
    <s v="https://twitter.com/#!/cgtmagazine/status/1104074313714581504"/>
    <m/>
    <m/>
    <s v="1104074313714581504"/>
    <m/>
    <b v="0"/>
    <n v="3"/>
    <s v=""/>
    <b v="0"/>
    <s v="en"/>
    <m/>
    <s v=""/>
    <b v="0"/>
    <n v="0"/>
    <s v=""/>
    <s v="Buffer"/>
    <b v="0"/>
    <s v="1104074313714581504"/>
    <s v="Tweet"/>
    <n v="0"/>
    <n v="0"/>
    <m/>
    <m/>
    <m/>
    <m/>
    <m/>
    <m/>
    <m/>
    <m/>
    <n v="5"/>
    <s v="1"/>
    <s v="1"/>
    <n v="3"/>
    <n v="7.142857142857143"/>
    <n v="1"/>
    <n v="2.380952380952381"/>
    <n v="0"/>
    <n v="0"/>
    <n v="38"/>
    <n v="90.47619047619048"/>
    <n v="42"/>
  </r>
  <r>
    <s v="cgtmagazine"/>
    <s v="marsglobal"/>
    <m/>
    <m/>
    <m/>
    <m/>
    <m/>
    <m/>
    <m/>
    <m/>
    <s v="No"/>
    <n v="53"/>
    <m/>
    <m/>
    <x v="0"/>
    <d v="2019-03-12T14:44:01.000"/>
    <s v="#RCAS19 is thrilled to announce @SandeepDadlani of @MarsGlobal as a 2019 co-chairperson! Join us as we discuss how to leverage #Data &amp;amp; #Analytics across your enterprise. For more information about Sandeep, #RCAS19 and to register visit https://t.co/nZJWnWXKA8_x000a_#retailtech https://t.co/SJw479DEc3"/>
    <s v="https://events.ensembleiq.com/rcas-2019/208595"/>
    <s v="ensembleiq.com"/>
    <x v="19"/>
    <s v="https://pbs.twimg.com/media/D1dzznKXgAALGPj.jpg"/>
    <s v="https://pbs.twimg.com/media/D1dzznKXgAALGPj.jpg"/>
    <x v="36"/>
    <s v="https://twitter.com/#!/cgtmagazine/status/1105479565647007744"/>
    <m/>
    <m/>
    <s v="1105479565647007744"/>
    <m/>
    <b v="0"/>
    <n v="0"/>
    <s v=""/>
    <b v="0"/>
    <s v="en"/>
    <m/>
    <s v=""/>
    <b v="0"/>
    <n v="0"/>
    <s v=""/>
    <s v="Buffer"/>
    <b v="0"/>
    <s v="1105479565647007744"/>
    <s v="Tweet"/>
    <n v="0"/>
    <n v="0"/>
    <m/>
    <m/>
    <m/>
    <m/>
    <m/>
    <m/>
    <m/>
    <m/>
    <n v="1"/>
    <s v="1"/>
    <s v="1"/>
    <n v="2"/>
    <n v="5.2631578947368425"/>
    <n v="0"/>
    <n v="0"/>
    <n v="0"/>
    <n v="0"/>
    <n v="36"/>
    <n v="94.73684210526316"/>
    <n v="38"/>
  </r>
  <r>
    <s v="simoneknaap"/>
    <s v="cgtmagazine"/>
    <m/>
    <m/>
    <m/>
    <m/>
    <m/>
    <m/>
    <m/>
    <m/>
    <s v="No"/>
    <n v="56"/>
    <m/>
    <m/>
    <x v="0"/>
    <d v="2019-03-05T23:10:03.000"/>
    <s v="Check out our list of speaker for the Retail &amp;amp; Consumer Goods Analytics Summit in April! Join us as we focus on how to design the intelligent enterprise. #RCAS2019 @CGTMagazine #analytics #retail #consumergoods https://t.co/yiQZ1RxLB3 https://t.co/A1ISc15flI"/>
    <s v="https://events.ensembleiq.com/rcas-2019"/>
    <s v="ensembleiq.com"/>
    <x v="20"/>
    <s v="https://pbs.twimg.com/media/D07kfwxXcAI44Ez.png"/>
    <s v="https://pbs.twimg.com/media/D07kfwxXcAI44Ez.png"/>
    <x v="37"/>
    <s v="https://twitter.com/#!/simoneknaap/status/1103070194845528064"/>
    <m/>
    <m/>
    <s v="1103070194845528064"/>
    <m/>
    <b v="0"/>
    <n v="1"/>
    <s v=""/>
    <b v="0"/>
    <s v="en"/>
    <m/>
    <s v=""/>
    <b v="0"/>
    <n v="0"/>
    <s v=""/>
    <s v="Buffer"/>
    <b v="0"/>
    <s v="1103070194845528064"/>
    <s v="Tweet"/>
    <n v="0"/>
    <n v="0"/>
    <m/>
    <m/>
    <m/>
    <m/>
    <m/>
    <m/>
    <m/>
    <m/>
    <n v="7"/>
    <s v="1"/>
    <s v="1"/>
    <n v="1"/>
    <n v="3.0303030303030303"/>
    <n v="0"/>
    <n v="0"/>
    <n v="0"/>
    <n v="0"/>
    <n v="32"/>
    <n v="96.96969696969697"/>
    <n v="33"/>
  </r>
  <r>
    <s v="simoneknaap"/>
    <s v="cgtmagazine"/>
    <m/>
    <m/>
    <m/>
    <m/>
    <m/>
    <m/>
    <m/>
    <m/>
    <s v="No"/>
    <n v="60"/>
    <m/>
    <m/>
    <x v="0"/>
    <d v="2019-03-09T18:04:01.000"/>
    <s v="RT @CGTMagazine: 🤔 Did you know that 41% of #retailers &amp;amp; 39% of #consumergoods companies are missing a well articulated analytics strategy?…"/>
    <m/>
    <m/>
    <x v="21"/>
    <m/>
    <s v="http://pbs.twimg.com/profile_images/785535689819561984/X5KiijPc_normal.jpg"/>
    <x v="38"/>
    <s v="https://twitter.com/#!/simoneknaap/status/1104442730237841410"/>
    <m/>
    <m/>
    <s v="1104442730237841410"/>
    <m/>
    <b v="0"/>
    <n v="0"/>
    <s v=""/>
    <b v="0"/>
    <s v="en"/>
    <m/>
    <s v=""/>
    <b v="0"/>
    <n v="1"/>
    <s v="1104074313714581504"/>
    <s v="Buffer"/>
    <b v="0"/>
    <s v="1104074313714581504"/>
    <s v="Tweet"/>
    <n v="0"/>
    <n v="0"/>
    <m/>
    <m/>
    <m/>
    <m/>
    <m/>
    <m/>
    <m/>
    <m/>
    <n v="7"/>
    <s v="1"/>
    <s v="1"/>
    <n v="1"/>
    <n v="4.761904761904762"/>
    <n v="0"/>
    <n v="0"/>
    <n v="0"/>
    <n v="0"/>
    <n v="20"/>
    <n v="95.23809523809524"/>
    <n v="21"/>
  </r>
  <r>
    <s v="simoneknaap"/>
    <s v="therbig"/>
    <m/>
    <m/>
    <m/>
    <m/>
    <m/>
    <m/>
    <m/>
    <m/>
    <s v="No"/>
    <n v="65"/>
    <m/>
    <m/>
    <x v="0"/>
    <d v="2019-03-12T18:14:02.000"/>
    <s v="#RCAS19 is thrilled to announce @SandeepDadlani of @MarsGlobal as a 2019 co-chairperson! Join us as we discuss how to leverage #Data &amp;amp; #Analytics across your enterprise. For more information visit https://t.co/7oBg7KtHIh @davidshanker @AlbertGuffanti @billittle @therbig https://t.co/aRobvSY9yi"/>
    <s v="https://events.ensembleiq.com/rcas-2019/208595"/>
    <s v="ensembleiq.com"/>
    <x v="14"/>
    <s v="https://pbs.twimg.com/media/D1ej3x8X0AEXR4C.jpg"/>
    <s v="https://pbs.twimg.com/media/D1ej3x8X0AEXR4C.jpg"/>
    <x v="39"/>
    <s v="https://twitter.com/#!/simoneknaap/status/1105532414401658881"/>
    <m/>
    <m/>
    <s v="1105532414401658881"/>
    <m/>
    <b v="0"/>
    <n v="0"/>
    <s v=""/>
    <b v="0"/>
    <s v="en"/>
    <m/>
    <s v=""/>
    <b v="0"/>
    <n v="0"/>
    <s v=""/>
    <s v="Buffer"/>
    <b v="0"/>
    <s v="1105532414401658881"/>
    <s v="Tweet"/>
    <n v="0"/>
    <n v="0"/>
    <m/>
    <m/>
    <m/>
    <m/>
    <m/>
    <m/>
    <m/>
    <m/>
    <n v="4"/>
    <s v="1"/>
    <s v="2"/>
    <m/>
    <m/>
    <m/>
    <m/>
    <m/>
    <m/>
    <m/>
    <m/>
    <m/>
  </r>
  <r>
    <s v="davidshanker"/>
    <s v="davidshanker"/>
    <m/>
    <m/>
    <m/>
    <m/>
    <m/>
    <m/>
    <m/>
    <m/>
    <s v="No"/>
    <n v="71"/>
    <m/>
    <m/>
    <x v="1"/>
    <d v="2019-03-12T18:51:37.000"/>
    <s v="Congratulations to this year’s winners!_x000a__x000a_https://t.co/g25iT4mdpv_x000a__x000a_EnsembleIQ Hospitality Technology https://t.co/eQW2PSUxSq"/>
    <s v="https://lnkd.in/e_Z4Cz7 https://lnkd.in/eUegRca"/>
    <s v="lnkd.in lnkd.in"/>
    <x v="1"/>
    <m/>
    <s v="http://pbs.twimg.com/profile_images/459409141228777472/RfDnn7bb_normal.jpeg"/>
    <x v="40"/>
    <s v="https://twitter.com/#!/davidshanker/status/1105541875036028928"/>
    <m/>
    <m/>
    <s v="1105541875036028928"/>
    <m/>
    <b v="0"/>
    <n v="0"/>
    <s v=""/>
    <b v="0"/>
    <s v="en"/>
    <m/>
    <s v=""/>
    <b v="0"/>
    <n v="0"/>
    <s v=""/>
    <s v="LinkedIn"/>
    <b v="0"/>
    <s v="1105541875036028928"/>
    <s v="Tweet"/>
    <n v="0"/>
    <n v="0"/>
    <m/>
    <m/>
    <m/>
    <m/>
    <m/>
    <m/>
    <m/>
    <m/>
    <n v="1"/>
    <s v="5"/>
    <s v="5"/>
    <n v="2"/>
    <n v="22.22222222222222"/>
    <n v="0"/>
    <n v="0"/>
    <n v="0"/>
    <n v="0"/>
    <n v="7"/>
    <n v="77.77777777777777"/>
    <n v="9"/>
  </r>
  <r>
    <s v="simoneknaap"/>
    <s v="davidshanker"/>
    <m/>
    <m/>
    <m/>
    <m/>
    <m/>
    <m/>
    <m/>
    <m/>
    <s v="Yes"/>
    <n v="75"/>
    <m/>
    <m/>
    <x v="0"/>
    <d v="2019-03-12T22:10:02.000"/>
    <s v="Did you know that 41% of #retailers &amp;amp; 39% of #consumergoods companies are missing a clearly articulated analytics strategy? Learn how to unleash #data &amp;amp; #analytics to drive your #competitive advantage, https://t.co/7oBg7KtHIh  #RCAS19 @AlbertGuffanti @billittle @davidshanker https://t.co/V0DXKAxfdJ"/>
    <s v="https://events.ensembleiq.com/rcas-2019/208595"/>
    <s v="ensembleiq.com"/>
    <x v="18"/>
    <s v="https://pbs.twimg.com/media/D1fZ46aX0AEC80x.jpg"/>
    <s v="https://pbs.twimg.com/media/D1fZ46aX0AEC80x.jpg"/>
    <x v="41"/>
    <s v="https://twitter.com/#!/simoneknaap/status/1105591807126188037"/>
    <m/>
    <m/>
    <s v="1105591807126188037"/>
    <m/>
    <b v="0"/>
    <n v="0"/>
    <s v=""/>
    <b v="0"/>
    <s v="en"/>
    <m/>
    <s v=""/>
    <b v="0"/>
    <n v="0"/>
    <s v=""/>
    <s v="Buffer"/>
    <b v="0"/>
    <s v="1105591807126188037"/>
    <s v="Tweet"/>
    <n v="0"/>
    <n v="0"/>
    <m/>
    <m/>
    <m/>
    <m/>
    <m/>
    <m/>
    <m/>
    <m/>
    <n v="4"/>
    <s v="1"/>
    <s v="5"/>
    <m/>
    <m/>
    <m/>
    <m/>
    <m/>
    <m/>
    <m/>
    <m/>
    <m/>
  </r>
  <r>
    <s v="htmagazine"/>
    <s v="wirelessnerd"/>
    <m/>
    <m/>
    <m/>
    <m/>
    <m/>
    <m/>
    <m/>
    <m/>
    <s v="Yes"/>
    <n v="87"/>
    <m/>
    <m/>
    <x v="0"/>
    <d v="2019-03-13T13:27:07.000"/>
    <s v="RT @Wirelessnerd: [Blog] MURTEC surprises and delights as I get a peek into the chain restaurant industry! A view from a first time attende…"/>
    <m/>
    <m/>
    <x v="1"/>
    <m/>
    <s v="http://pbs.twimg.com/profile_images/785837445929656321/ddKXBDpW_normal.jpg"/>
    <x v="42"/>
    <s v="https://twitter.com/#!/htmagazine/status/1105822599257440257"/>
    <m/>
    <m/>
    <s v="1105822599257440257"/>
    <m/>
    <b v="0"/>
    <n v="0"/>
    <s v=""/>
    <b v="0"/>
    <s v="en"/>
    <m/>
    <s v=""/>
    <b v="0"/>
    <n v="1"/>
    <s v="1105822369111658496"/>
    <s v="Twitter Web Client"/>
    <b v="0"/>
    <s v="1105822369111658496"/>
    <s v="Tweet"/>
    <n v="0"/>
    <n v="0"/>
    <m/>
    <m/>
    <m/>
    <m/>
    <m/>
    <m/>
    <m/>
    <m/>
    <n v="1"/>
    <s v="4"/>
    <s v="4"/>
    <n v="0"/>
    <n v="0"/>
    <n v="0"/>
    <n v="0"/>
    <n v="0"/>
    <n v="0"/>
    <n v="24"/>
    <n v="100"/>
    <n v="24"/>
  </r>
  <r>
    <s v="htmagazine"/>
    <s v="ensembleiq"/>
    <m/>
    <m/>
    <m/>
    <m/>
    <m/>
    <m/>
    <m/>
    <m/>
    <s v="No"/>
    <n v="88"/>
    <m/>
    <m/>
    <x v="0"/>
    <d v="2019-03-13T13:35:54.000"/>
    <s v="@Wirelessnerd @EnsembleIQ What a great article @Wirelessnerd Glad you enjoyed #MURTEC. Have an awesome last day!"/>
    <m/>
    <m/>
    <x v="22"/>
    <m/>
    <s v="http://pbs.twimg.com/profile_images/785837445929656321/ddKXBDpW_normal.jpg"/>
    <x v="43"/>
    <s v="https://twitter.com/#!/htmagazine/status/1105824809848631296"/>
    <m/>
    <m/>
    <s v="1105824809848631296"/>
    <s v="1105822369111658496"/>
    <b v="0"/>
    <n v="3"/>
    <s v="121871717"/>
    <b v="0"/>
    <s v="en"/>
    <m/>
    <s v=""/>
    <b v="0"/>
    <n v="0"/>
    <s v=""/>
    <s v="Twitter Web Client"/>
    <b v="0"/>
    <s v="1105822369111658496"/>
    <s v="Tweet"/>
    <n v="0"/>
    <n v="0"/>
    <m/>
    <m/>
    <m/>
    <m/>
    <m/>
    <m/>
    <m/>
    <m/>
    <n v="1"/>
    <s v="4"/>
    <s v="4"/>
    <m/>
    <m/>
    <m/>
    <m/>
    <m/>
    <m/>
    <m/>
    <m/>
    <m/>
  </r>
  <r>
    <s v="wirelessnerd"/>
    <s v="htmagazine"/>
    <m/>
    <m/>
    <m/>
    <m/>
    <m/>
    <m/>
    <m/>
    <m/>
    <s v="Yes"/>
    <n v="90"/>
    <m/>
    <m/>
    <x v="0"/>
    <d v="2019-03-13T13:26:12.000"/>
    <s v="[Blog] MURTEC surprises and delights as I get a peek into the chain restaurant industry! A view from a first time attendee and avid restaurant customer 🌮🍕🍔🥗_x000a__x000a_https://t.co/2jSPr3a1cz_x000a__x000a_#murtec #Hospitality #Restaurant #RestaurantTech #Analytics _x000a_@htmagazine @EnsembleIQ https://t.co/se5YqIFfsC"/>
    <s v="https://medium.com/@Wirelessnerd/murtec-surprises-and-delights-as-i-get-a-peek-into-the-chain-restaurant-industry-5fe13ef90f37?source=friends_link&amp;sk=52ac676fea5c3e664fd31d434f4fbe02"/>
    <s v="medium.com"/>
    <x v="23"/>
    <s v="https://pbs.twimg.com/media/D1irkzkVYAAmRFm.jpg"/>
    <s v="https://pbs.twimg.com/media/D1irkzkVYAAmRFm.jpg"/>
    <x v="44"/>
    <s v="https://twitter.com/#!/wirelessnerd/status/1105822369111658496"/>
    <m/>
    <m/>
    <s v="1105822369111658496"/>
    <m/>
    <b v="0"/>
    <n v="6"/>
    <s v=""/>
    <b v="0"/>
    <s v="en"/>
    <m/>
    <s v=""/>
    <b v="0"/>
    <n v="1"/>
    <s v=""/>
    <s v="Twitter Web Client"/>
    <b v="0"/>
    <s v="1105822369111658496"/>
    <s v="Tweet"/>
    <n v="0"/>
    <n v="0"/>
    <m/>
    <m/>
    <m/>
    <m/>
    <m/>
    <m/>
    <m/>
    <m/>
    <n v="1"/>
    <s v="4"/>
    <s v="4"/>
    <m/>
    <m/>
    <m/>
    <m/>
    <m/>
    <m/>
    <m/>
    <m/>
    <m/>
  </r>
  <r>
    <s v="wirelessnerd"/>
    <s v="htmagazine"/>
    <m/>
    <m/>
    <m/>
    <m/>
    <m/>
    <m/>
    <m/>
    <m/>
    <s v="Yes"/>
    <n v="91"/>
    <m/>
    <m/>
    <x v="2"/>
    <d v="2019-03-13T13:49:12.000"/>
    <s v="@htmagazine @EnsembleIQ Thanks for welcoming me so graciously into your world! I had a blast!"/>
    <m/>
    <m/>
    <x v="1"/>
    <m/>
    <s v="http://pbs.twimg.com/profile_images/595800290663768065/8DunRRCV_normal.png"/>
    <x v="45"/>
    <s v="https://twitter.com/#!/wirelessnerd/status/1105828158316650496"/>
    <m/>
    <m/>
    <s v="1105828158316650496"/>
    <s v="1105824809848631296"/>
    <b v="0"/>
    <n v="0"/>
    <s v="63552370"/>
    <b v="0"/>
    <s v="en"/>
    <m/>
    <s v=""/>
    <b v="0"/>
    <n v="0"/>
    <s v=""/>
    <s v="Twitter for iPhone"/>
    <b v="0"/>
    <s v="1105824809848631296"/>
    <s v="Tweet"/>
    <n v="0"/>
    <n v="0"/>
    <s v="-115.209254,35.984784 _x000a_-115.209254,36.137145 _x000a_-115.061076,36.137145 _x000a_-115.061076,35.984784"/>
    <s v="United States"/>
    <s v="US"/>
    <s v="Paradise, NV"/>
    <s v="8fa6d7a33b83ef26"/>
    <s v="Paradise"/>
    <s v="city"/>
    <s v="https://api.twitter.com/1.1/geo/id/8fa6d7a33b83ef26.json"/>
    <n v="1"/>
    <s v="4"/>
    <s v="4"/>
    <m/>
    <m/>
    <m/>
    <m/>
    <m/>
    <m/>
    <m/>
    <m/>
    <m/>
  </r>
  <r>
    <s v="ensembleiq"/>
    <s v="pgrocer"/>
    <m/>
    <m/>
    <m/>
    <m/>
    <m/>
    <m/>
    <m/>
    <m/>
    <s v="No"/>
    <n v="94"/>
    <m/>
    <m/>
    <x v="0"/>
    <d v="2019-03-13T14:15:05.000"/>
    <s v="Submit your store's innovative #mealsolutions concepts for the @pgrocer Total Meal Solutions Awards! More details h… https://t.co/4yfKs5arye"/>
    <s v="https://twitter.com/i/web/status/1105834671802404865"/>
    <s v="twitter.com"/>
    <x v="24"/>
    <m/>
    <s v="http://pbs.twimg.com/profile_images/763785096436461568/Gmu9I3qZ_normal.jpg"/>
    <x v="46"/>
    <s v="https://twitter.com/#!/ensembleiq/status/1105834671802404865"/>
    <m/>
    <m/>
    <s v="1105834671802404865"/>
    <m/>
    <b v="0"/>
    <n v="0"/>
    <s v=""/>
    <b v="0"/>
    <s v="en"/>
    <m/>
    <s v=""/>
    <b v="0"/>
    <n v="0"/>
    <s v=""/>
    <s v="Buffer"/>
    <b v="1"/>
    <s v="1105834671802404865"/>
    <s v="Tweet"/>
    <n v="0"/>
    <n v="0"/>
    <m/>
    <m/>
    <m/>
    <m/>
    <m/>
    <m/>
    <m/>
    <m/>
    <n v="1"/>
    <s v="4"/>
    <s v="4"/>
    <n v="2"/>
    <n v="12.5"/>
    <n v="0"/>
    <n v="0"/>
    <n v="0"/>
    <n v="0"/>
    <n v="14"/>
    <n v="87.5"/>
    <n v="16"/>
  </r>
  <r>
    <s v="ensembleiq"/>
    <s v="ensembleiq"/>
    <m/>
    <m/>
    <m/>
    <m/>
    <m/>
    <m/>
    <m/>
    <m/>
    <s v="No"/>
    <n v="95"/>
    <m/>
    <m/>
    <x v="1"/>
    <d v="2019-02-28T18:04:01.000"/>
    <s v="Cut the cold calls. Save time. Make real business connections. _x000a_StratConn: Digital Commerce is an effective corporate speed-dating event that will help you maximize your investment in the #digital #commerce space_x000a_Join us March 26-28 in Chicago! Visit ➡️ https://t.co/Mn9OCWJOLg https://t.co/AL1Sejnq5j"/>
    <s v="https://www.stratconn.org/"/>
    <s v="stratconn.org"/>
    <x v="25"/>
    <s v="https://pbs.twimg.com/media/D0gugSRX0AMwahF.jpg"/>
    <s v="https://pbs.twimg.com/media/D0gugSRX0AMwahF.jpg"/>
    <x v="47"/>
    <s v="https://twitter.com/#!/ensembleiq/status/1101181242882568193"/>
    <m/>
    <m/>
    <s v="1101181242882568193"/>
    <m/>
    <b v="0"/>
    <n v="0"/>
    <s v=""/>
    <b v="0"/>
    <s v="en"/>
    <m/>
    <s v=""/>
    <b v="0"/>
    <n v="0"/>
    <s v=""/>
    <s v="Buffer"/>
    <b v="0"/>
    <s v="1101181242882568193"/>
    <s v="Tweet"/>
    <n v="0"/>
    <n v="0"/>
    <m/>
    <m/>
    <m/>
    <m/>
    <m/>
    <m/>
    <m/>
    <m/>
    <n v="2"/>
    <s v="4"/>
    <s v="4"/>
    <n v="1"/>
    <n v="2.5"/>
    <n v="1"/>
    <n v="2.5"/>
    <n v="0"/>
    <n v="0"/>
    <n v="38"/>
    <n v="95"/>
    <n v="40"/>
  </r>
  <r>
    <s v="ensembleiq"/>
    <s v="ensembleiq"/>
    <m/>
    <m/>
    <m/>
    <m/>
    <m/>
    <m/>
    <m/>
    <m/>
    <s v="No"/>
    <n v="96"/>
    <m/>
    <m/>
    <x v="1"/>
    <d v="2019-03-07T18:04:03.000"/>
    <s v="Are you interested in #data &amp;amp; #analytics? Are you looking to up your #marketing game? Want to find a place for your whole team to learn about the #future of #commerce?_x000a_Check P2PI's calendar of unbeatable #networking forums! https://t.co/suH29u0teS_x000a_#RCAS19 #P2PSummit #CGSM19 #P2PX https://t.co/CFapA2rwSu"/>
    <s v="https://drive.google.com/file/d/0B8CCIsUxOgrBTVp2TTF4WjdLX3RvbExNQTB0RU0zQTZZbUZn/view"/>
    <s v="google.com"/>
    <x v="26"/>
    <s v="https://pbs.twimg.com/media/D1Exo-LW0AIyiAi.jpg"/>
    <s v="https://pbs.twimg.com/media/D1Exo-LW0AIyiAi.jpg"/>
    <x v="48"/>
    <s v="https://twitter.com/#!/ensembleiq/status/1103717965290266625"/>
    <m/>
    <m/>
    <s v="1103717965290266625"/>
    <m/>
    <b v="0"/>
    <n v="1"/>
    <s v=""/>
    <b v="0"/>
    <s v="en"/>
    <m/>
    <s v=""/>
    <b v="0"/>
    <n v="0"/>
    <s v=""/>
    <s v="Buffer"/>
    <b v="0"/>
    <s v="1103717965290266625"/>
    <s v="Tweet"/>
    <n v="0"/>
    <n v="0"/>
    <m/>
    <m/>
    <m/>
    <m/>
    <m/>
    <m/>
    <m/>
    <m/>
    <n v="2"/>
    <s v="4"/>
    <s v="4"/>
    <n v="1"/>
    <n v="2.380952380952381"/>
    <n v="0"/>
    <n v="0"/>
    <n v="0"/>
    <n v="0"/>
    <n v="41"/>
    <n v="97.61904761904762"/>
    <n v="42"/>
  </r>
  <r>
    <s v="gd0748"/>
    <s v="cegepmatane"/>
    <m/>
    <m/>
    <m/>
    <m/>
    <m/>
    <m/>
    <m/>
    <m/>
    <s v="No"/>
    <n v="97"/>
    <m/>
    <m/>
    <x v="0"/>
    <d v="2019-03-13T15:32:33.000"/>
    <s v="RT @cegepmatane: Jacinthe Savard, enseignante en Soins infirmiers au Cégep de Matane, a remporté l’un des dix Prix Profession Santé lors de…"/>
    <m/>
    <m/>
    <x v="1"/>
    <m/>
    <s v="http://pbs.twimg.com/profile_images/486901802781011968/pwkmdEx__normal.jpeg"/>
    <x v="49"/>
    <s v="https://twitter.com/#!/gd0748/status/1105854166730264576"/>
    <m/>
    <m/>
    <s v="1105854166730264576"/>
    <m/>
    <b v="0"/>
    <n v="0"/>
    <s v=""/>
    <b v="0"/>
    <s v="fr"/>
    <m/>
    <s v=""/>
    <b v="0"/>
    <n v="2"/>
    <s v="1105850426182811648"/>
    <s v="Twitter Web Client"/>
    <b v="0"/>
    <s v="1105850426182811648"/>
    <s v="Tweet"/>
    <n v="0"/>
    <n v="0"/>
    <m/>
    <m/>
    <m/>
    <m/>
    <m/>
    <m/>
    <m/>
    <m/>
    <n v="1"/>
    <s v="7"/>
    <s v="7"/>
    <n v="0"/>
    <n v="0"/>
    <n v="0"/>
    <n v="0"/>
    <n v="0"/>
    <n v="0"/>
    <n v="23"/>
    <n v="100"/>
    <n v="23"/>
  </r>
  <r>
    <s v="siia_connectiv"/>
    <s v="siia_connectiv"/>
    <m/>
    <m/>
    <m/>
    <m/>
    <m/>
    <m/>
    <m/>
    <m/>
    <s v="No"/>
    <n v="98"/>
    <m/>
    <m/>
    <x v="1"/>
    <d v="2019-03-13T19:41:49.000"/>
    <s v="In today's Connectiv Daily: Announcing the 2019 Connectiv Innovation Award Winners; EnsembleIQ promotes Joel Hughes to COO; Architectural Digest launches B2B product and more. https://t.co/EZSFeC2Md4 #b2b media"/>
    <s v="https://mailchi.mp/siia/connectiv-innovation-award-winners-announced"/>
    <s v="mailchi.mp"/>
    <x v="27"/>
    <m/>
    <s v="http://pbs.twimg.com/profile_images/667099927835574272/ApvNxwMY_normal.png"/>
    <x v="50"/>
    <s v="https://twitter.com/#!/siia_connectiv/status/1105916895876788225"/>
    <m/>
    <m/>
    <s v="1105916895876788225"/>
    <m/>
    <b v="0"/>
    <n v="0"/>
    <s v=""/>
    <b v="0"/>
    <s v="en"/>
    <m/>
    <s v=""/>
    <b v="0"/>
    <n v="1"/>
    <s v=""/>
    <s v="TweetDeck"/>
    <b v="0"/>
    <s v="1105916895876788225"/>
    <s v="Tweet"/>
    <n v="0"/>
    <n v="0"/>
    <m/>
    <m/>
    <m/>
    <m/>
    <m/>
    <m/>
    <m/>
    <m/>
    <n v="1"/>
    <s v="8"/>
    <s v="8"/>
    <n v="3"/>
    <n v="11.538461538461538"/>
    <n v="0"/>
    <n v="0"/>
    <n v="0"/>
    <n v="0"/>
    <n v="23"/>
    <n v="88.46153846153847"/>
    <n v="26"/>
  </r>
  <r>
    <s v="compellingsites"/>
    <s v="siia_connectiv"/>
    <m/>
    <m/>
    <m/>
    <m/>
    <m/>
    <m/>
    <m/>
    <m/>
    <s v="No"/>
    <n v="99"/>
    <m/>
    <m/>
    <x v="0"/>
    <d v="2019-03-13T19:46:00.000"/>
    <s v="RT @SIIA_Connectiv: In today's Connectiv Daily: Announcing the 2019 Connectiv Innovation Award Winners; EnsembleIQ promotes Joel Hughes to…"/>
    <m/>
    <m/>
    <x v="1"/>
    <m/>
    <s v="http://pbs.twimg.com/profile_images/567986073486102528/OeS0PPu5_normal.jpeg"/>
    <x v="51"/>
    <s v="https://twitter.com/#!/compellingsites/status/1105917946923286529"/>
    <m/>
    <m/>
    <s v="1105917946923286529"/>
    <m/>
    <b v="0"/>
    <n v="0"/>
    <s v=""/>
    <b v="0"/>
    <s v="en"/>
    <m/>
    <s v=""/>
    <b v="0"/>
    <n v="1"/>
    <s v="1105916895876788225"/>
    <s v="Tweet From Script"/>
    <b v="0"/>
    <s v="1105916895876788225"/>
    <s v="Tweet"/>
    <n v="0"/>
    <n v="0"/>
    <m/>
    <m/>
    <m/>
    <m/>
    <m/>
    <m/>
    <m/>
    <m/>
    <n v="1"/>
    <s v="8"/>
    <s v="8"/>
    <n v="3"/>
    <n v="16.666666666666668"/>
    <n v="0"/>
    <n v="0"/>
    <n v="0"/>
    <n v="0"/>
    <n v="15"/>
    <n v="83.33333333333333"/>
    <n v="18"/>
  </r>
  <r>
    <s v="pheatherc"/>
    <s v="pheatherc"/>
    <m/>
    <m/>
    <m/>
    <m/>
    <m/>
    <m/>
    <m/>
    <m/>
    <s v="No"/>
    <n v="100"/>
    <m/>
    <m/>
    <x v="1"/>
    <d v="2019-03-13T20:48:22.000"/>
    <s v="EnsembleIQ, WATT, Northstar Among Winners in the 2019 Connectiv Innovation Awards #execsummit  https://t.co/jELUk4EdmB https://t.co/k5aEuclq2Q"/>
    <s v="https://lnkd.in/eUN76VR"/>
    <s v="lnkd.in"/>
    <x v="28"/>
    <s v="https://pbs.twimg.com/media/D1kQvj8X0AA8EaH.png"/>
    <s v="https://pbs.twimg.com/media/D1kQvj8X0AA8EaH.png"/>
    <x v="52"/>
    <s v="https://twitter.com/#!/pheatherc/status/1105933644122730496"/>
    <m/>
    <m/>
    <s v="1105933644122730496"/>
    <m/>
    <b v="0"/>
    <n v="0"/>
    <s v=""/>
    <b v="0"/>
    <s v="en"/>
    <m/>
    <s v=""/>
    <b v="0"/>
    <n v="0"/>
    <s v=""/>
    <s v="Twitter Web Client"/>
    <b v="0"/>
    <s v="1105933644122730496"/>
    <s v="Tweet"/>
    <n v="0"/>
    <n v="0"/>
    <m/>
    <m/>
    <m/>
    <m/>
    <m/>
    <m/>
    <m/>
    <m/>
    <n v="1"/>
    <s v="6"/>
    <s v="6"/>
    <n v="3"/>
    <n v="25"/>
    <n v="0"/>
    <n v="0"/>
    <n v="0"/>
    <n v="0"/>
    <n v="9"/>
    <n v="75"/>
    <n v="12"/>
  </r>
  <r>
    <s v="cegepmatane"/>
    <s v="cegepmatane"/>
    <m/>
    <m/>
    <m/>
    <m/>
    <m/>
    <m/>
    <m/>
    <m/>
    <s v="No"/>
    <n v="101"/>
    <m/>
    <m/>
    <x v="1"/>
    <d v="2019-03-13T15:00:00.000"/>
    <s v="Jacinthe Savard, enseignante en Soins infirmiers au Cégep de Matane, a remporté l’un des dix Prix Profession Santé… https://t.co/FNWW1WODWC"/>
    <s v="https://twitter.com/i/web/status/1105845972519792641"/>
    <s v="twitter.com"/>
    <x v="1"/>
    <m/>
    <s v="http://pbs.twimg.com/profile_images/604277823814033408/38BkxTzM_normal.png"/>
    <x v="53"/>
    <s v="https://twitter.com/#!/cegepmatane/status/1105845972519792641"/>
    <m/>
    <m/>
    <s v="1105845972519792641"/>
    <m/>
    <b v="0"/>
    <n v="0"/>
    <s v=""/>
    <b v="0"/>
    <s v="fr"/>
    <m/>
    <s v=""/>
    <b v="0"/>
    <n v="0"/>
    <s v=""/>
    <s v="Twitter Web Client"/>
    <b v="1"/>
    <s v="1105845972519792641"/>
    <s v="Tweet"/>
    <n v="0"/>
    <n v="0"/>
    <m/>
    <m/>
    <m/>
    <m/>
    <m/>
    <m/>
    <m/>
    <m/>
    <n v="3"/>
    <s v="7"/>
    <s v="7"/>
    <n v="0"/>
    <n v="0"/>
    <n v="0"/>
    <n v="0"/>
    <n v="0"/>
    <n v="0"/>
    <n v="19"/>
    <n v="100"/>
    <n v="19"/>
  </r>
  <r>
    <s v="cegepmatane"/>
    <s v="cegepmatane"/>
    <m/>
    <m/>
    <m/>
    <m/>
    <m/>
    <m/>
    <m/>
    <m/>
    <s v="No"/>
    <n v="102"/>
    <m/>
    <m/>
    <x v="1"/>
    <d v="2019-03-13T15:15:18.000"/>
    <s v="Jacinthe Savard, enseignante en Soins infirmiers au Cégep de Matane, a remporté l’un des dix Prix Profession Santé… https://t.co/dXIlJ2O2gu"/>
    <s v="https://twitter.com/i/web/status/1105849825726214144"/>
    <s v="twitter.com"/>
    <x v="1"/>
    <m/>
    <s v="http://pbs.twimg.com/profile_images/604277823814033408/38BkxTzM_normal.png"/>
    <x v="54"/>
    <s v="https://twitter.com/#!/cegepmatane/status/1105849825726214144"/>
    <m/>
    <m/>
    <s v="1105849825726214144"/>
    <m/>
    <b v="0"/>
    <n v="0"/>
    <s v=""/>
    <b v="0"/>
    <s v="fr"/>
    <m/>
    <s v=""/>
    <b v="0"/>
    <n v="0"/>
    <s v=""/>
    <s v="Twitter Web Client"/>
    <b v="1"/>
    <s v="1105849825726214144"/>
    <s v="Tweet"/>
    <n v="0"/>
    <n v="0"/>
    <m/>
    <m/>
    <m/>
    <m/>
    <m/>
    <m/>
    <m/>
    <m/>
    <n v="3"/>
    <s v="7"/>
    <s v="7"/>
    <n v="0"/>
    <n v="0"/>
    <n v="0"/>
    <n v="0"/>
    <n v="0"/>
    <n v="0"/>
    <n v="19"/>
    <n v="100"/>
    <n v="19"/>
  </r>
  <r>
    <s v="cegepmatane"/>
    <s v="cegepmatane"/>
    <m/>
    <m/>
    <m/>
    <m/>
    <m/>
    <m/>
    <m/>
    <m/>
    <s v="No"/>
    <n v="103"/>
    <m/>
    <m/>
    <x v="1"/>
    <d v="2019-03-13T15:17:41.000"/>
    <s v="Jacinthe Savard, enseignante en Soins infirmiers au Cégep de Matane, a remporté l’un des dix Prix Profession Santé lors de l’édition 2018 de ces prix remis par le Groupe Santé d’EnsembleIQ._x000a__x000a_#Experiencematane #Cegep #Matane #Enseignante #Soinsinfirmiers_x000a__x000a_https://t.co/ctGLWTsPWq"/>
    <s v="http://www.cegep-matane.qc.ca/nouvelles/2019/une-enseignante-en-soins-infirmiers-honoree/"/>
    <s v="qc.ca"/>
    <x v="29"/>
    <m/>
    <s v="http://pbs.twimg.com/profile_images/604277823814033408/38BkxTzM_normal.png"/>
    <x v="55"/>
    <s v="https://twitter.com/#!/cegepmatane/status/1105850426182811648"/>
    <m/>
    <m/>
    <s v="1105850426182811648"/>
    <m/>
    <b v="0"/>
    <n v="7"/>
    <s v=""/>
    <b v="0"/>
    <s v="fr"/>
    <m/>
    <s v=""/>
    <b v="0"/>
    <n v="2"/>
    <s v=""/>
    <s v="Twitter Web Client"/>
    <b v="0"/>
    <s v="1105850426182811648"/>
    <s v="Tweet"/>
    <n v="0"/>
    <n v="0"/>
    <m/>
    <m/>
    <m/>
    <m/>
    <m/>
    <m/>
    <m/>
    <m/>
    <n v="3"/>
    <s v="7"/>
    <s v="7"/>
    <n v="0"/>
    <n v="0"/>
    <n v="0"/>
    <n v="0"/>
    <n v="0"/>
    <n v="0"/>
    <n v="39"/>
    <n v="100"/>
    <n v="39"/>
  </r>
  <r>
    <s v="fp118fp"/>
    <s v="cegepmatane"/>
    <m/>
    <m/>
    <m/>
    <m/>
    <m/>
    <m/>
    <m/>
    <m/>
    <s v="No"/>
    <n v="104"/>
    <m/>
    <m/>
    <x v="0"/>
    <d v="2019-03-13T22:56:11.000"/>
    <s v="RT @cegepmatane: Jacinthe Savard, enseignante en Soins infirmiers au Cégep de Matane, a remporté l’un des dix Prix Profession Santé lors de…"/>
    <m/>
    <m/>
    <x v="1"/>
    <m/>
    <s v="http://pbs.twimg.com/profile_images/444661382911655937/WsE7-wkN_normal.jpeg"/>
    <x v="56"/>
    <s v="https://twitter.com/#!/fp118fp/status/1105965809040588800"/>
    <m/>
    <m/>
    <s v="1105965809040588800"/>
    <m/>
    <b v="0"/>
    <n v="0"/>
    <s v=""/>
    <b v="0"/>
    <s v="fr"/>
    <m/>
    <s v=""/>
    <b v="0"/>
    <n v="2"/>
    <s v="1105850426182811648"/>
    <s v="Twitter for Android"/>
    <b v="0"/>
    <s v="1105850426182811648"/>
    <s v="Tweet"/>
    <n v="0"/>
    <n v="0"/>
    <m/>
    <m/>
    <m/>
    <m/>
    <m/>
    <m/>
    <m/>
    <m/>
    <n v="1"/>
    <s v="7"/>
    <s v="7"/>
    <n v="0"/>
    <n v="0"/>
    <n v="0"/>
    <n v="0"/>
    <n v="0"/>
    <n v="0"/>
    <n v="23"/>
    <n v="100"/>
    <n v="2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83"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58">
    <i>
      <x v="1"/>
    </i>
    <i r="1">
      <x v="2"/>
    </i>
    <i r="2">
      <x v="58"/>
    </i>
    <i r="3">
      <x v="15"/>
    </i>
    <i r="2">
      <x v="59"/>
    </i>
    <i r="3">
      <x v="3"/>
    </i>
    <i r="3">
      <x v="4"/>
    </i>
    <i r="3">
      <x v="15"/>
    </i>
    <i r="3">
      <x v="18"/>
    </i>
    <i r="3">
      <x v="19"/>
    </i>
    <i r="1">
      <x v="3"/>
    </i>
    <i r="2">
      <x v="61"/>
    </i>
    <i r="3">
      <x v="9"/>
    </i>
    <i r="3">
      <x v="18"/>
    </i>
    <i r="3">
      <x v="23"/>
    </i>
    <i r="2">
      <x v="62"/>
    </i>
    <i r="3">
      <x v="16"/>
    </i>
    <i r="2">
      <x v="63"/>
    </i>
    <i r="3">
      <x v="18"/>
    </i>
    <i r="2">
      <x v="64"/>
    </i>
    <i r="3">
      <x v="15"/>
    </i>
    <i r="3">
      <x v="16"/>
    </i>
    <i r="2">
      <x v="65"/>
    </i>
    <i r="3">
      <x v="24"/>
    </i>
    <i r="2">
      <x v="66"/>
    </i>
    <i r="3">
      <x v="15"/>
    </i>
    <i r="3">
      <x v="19"/>
    </i>
    <i r="3">
      <x v="20"/>
    </i>
    <i r="3">
      <x v="22"/>
    </i>
    <i r="3">
      <x v="23"/>
    </i>
    <i r="2">
      <x v="67"/>
    </i>
    <i r="3">
      <x v="3"/>
    </i>
    <i r="3">
      <x v="19"/>
    </i>
    <i r="3">
      <x v="20"/>
    </i>
    <i r="2">
      <x v="68"/>
    </i>
    <i r="3">
      <x v="18"/>
    </i>
    <i r="2">
      <x v="69"/>
    </i>
    <i r="3">
      <x v="15"/>
    </i>
    <i r="3">
      <x v="19"/>
    </i>
    <i r="2">
      <x v="70"/>
    </i>
    <i r="3">
      <x v="17"/>
    </i>
    <i r="2">
      <x v="71"/>
    </i>
    <i r="3">
      <x v="15"/>
    </i>
    <i r="2">
      <x v="72"/>
    </i>
    <i r="3">
      <x v="15"/>
    </i>
    <i r="3">
      <x v="17"/>
    </i>
    <i r="3">
      <x v="19"/>
    </i>
    <i r="3">
      <x v="21"/>
    </i>
    <i r="3">
      <x v="22"/>
    </i>
    <i r="3">
      <x v="23"/>
    </i>
    <i r="2">
      <x v="73"/>
    </i>
    <i r="3">
      <x v="14"/>
    </i>
    <i r="3">
      <x v="15"/>
    </i>
    <i r="3">
      <x v="16"/>
    </i>
    <i r="3">
      <x v="20"/>
    </i>
    <i r="3">
      <x v="21"/>
    </i>
    <i r="3">
      <x v="2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30">
        <i x="27" s="1"/>
        <i x="2" s="1"/>
        <i x="0" s="1"/>
        <i x="5" s="1"/>
        <i x="26" s="1"/>
        <i x="25" s="1"/>
        <i x="28" s="1"/>
        <i x="29" s="1"/>
        <i x="24" s="1"/>
        <i x="22" s="1"/>
        <i x="23" s="1"/>
        <i x="8" s="1"/>
        <i x="9" s="1"/>
        <i x="15" s="1"/>
        <i x="14" s="1"/>
        <i x="19" s="1"/>
        <i x="17" s="1"/>
        <i x="6" s="1"/>
        <i x="16" s="1"/>
        <i x="13" s="1"/>
        <i x="12" s="1"/>
        <i x="20" s="1"/>
        <i x="3" s="1"/>
        <i x="11" s="1"/>
        <i x="4" s="1"/>
        <i x="21" s="1"/>
        <i x="18" s="1"/>
        <i x="10" s="1"/>
        <i x="7"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104" totalsRowShown="0" headerRowDxfId="492" dataDxfId="491">
  <autoFilter ref="A2:BL104"/>
  <tableColumns count="64">
    <tableColumn id="1" name="Vertex 1" dataDxfId="490"/>
    <tableColumn id="2" name="Vertex 2" dataDxfId="489"/>
    <tableColumn id="3" name="Color" dataDxfId="488"/>
    <tableColumn id="4" name="Width" dataDxfId="487"/>
    <tableColumn id="11" name="Style" dataDxfId="486"/>
    <tableColumn id="5" name="Opacity" dataDxfId="485"/>
    <tableColumn id="6" name="Visibility" dataDxfId="484"/>
    <tableColumn id="10" name="Label" dataDxfId="483"/>
    <tableColumn id="12" name="Label Text Color" dataDxfId="482"/>
    <tableColumn id="13" name="Label Font Size" dataDxfId="481"/>
    <tableColumn id="14" name="Reciprocated?" dataDxfId="94"/>
    <tableColumn id="7" name="ID" dataDxfId="480"/>
    <tableColumn id="9" name="Dynamic Filter" dataDxfId="479"/>
    <tableColumn id="8" name="Add Your Own Columns Here" dataDxfId="478"/>
    <tableColumn id="15" name="Relationship" dataDxfId="477"/>
    <tableColumn id="16" name="Relationship Date (UTC)" dataDxfId="476"/>
    <tableColumn id="17" name="Tweet" dataDxfId="475"/>
    <tableColumn id="18" name="URLs in Tweet" dataDxfId="474"/>
    <tableColumn id="19" name="Domains in Tweet" dataDxfId="473"/>
    <tableColumn id="20" name="Hashtags in Tweet" dataDxfId="472"/>
    <tableColumn id="21" name="Media in Tweet" dataDxfId="471"/>
    <tableColumn id="22" name="Tweet Image File" dataDxfId="470"/>
    <tableColumn id="23" name="Tweet Date (UTC)" dataDxfId="469"/>
    <tableColumn id="24" name="Twitter Page for Tweet" dataDxfId="468"/>
    <tableColumn id="25" name="Latitude" dataDxfId="467"/>
    <tableColumn id="26" name="Longitude" dataDxfId="466"/>
    <tableColumn id="27" name="Imported ID" dataDxfId="465"/>
    <tableColumn id="28" name="In-Reply-To Tweet ID" dataDxfId="464"/>
    <tableColumn id="29" name="Favorited" dataDxfId="463"/>
    <tableColumn id="30" name="Favorite Count" dataDxfId="462"/>
    <tableColumn id="31" name="In-Reply-To User ID" dataDxfId="461"/>
    <tableColumn id="32" name="Is Quote Status" dataDxfId="460"/>
    <tableColumn id="33" name="Language" dataDxfId="459"/>
    <tableColumn id="34" name="Possibly Sensitive" dataDxfId="458"/>
    <tableColumn id="35" name="Quoted Status ID" dataDxfId="457"/>
    <tableColumn id="36" name="Retweeted" dataDxfId="456"/>
    <tableColumn id="37" name="Retweet Count" dataDxfId="455"/>
    <tableColumn id="38" name="Retweet ID" dataDxfId="454"/>
    <tableColumn id="39" name="Source" dataDxfId="453"/>
    <tableColumn id="40" name="Truncated" dataDxfId="452"/>
    <tableColumn id="41" name="Unified Twitter ID" dataDxfId="451"/>
    <tableColumn id="42" name="Imported Tweet Type" dataDxfId="450"/>
    <tableColumn id="43" name="Added By Extended Analysis" dataDxfId="449"/>
    <tableColumn id="44" name="Corrected By Extended Analysis" dataDxfId="448"/>
    <tableColumn id="45" name="Place Bounding Box" dataDxfId="447"/>
    <tableColumn id="46" name="Place Country" dataDxfId="446"/>
    <tableColumn id="47" name="Place Country Code" dataDxfId="445"/>
    <tableColumn id="48" name="Place Full Name" dataDxfId="444"/>
    <tableColumn id="49" name="Place ID" dataDxfId="443"/>
    <tableColumn id="50" name="Place Name" dataDxfId="442"/>
    <tableColumn id="51" name="Place Type" dataDxfId="441"/>
    <tableColumn id="52" name="Place URL" dataDxfId="440"/>
    <tableColumn id="53" name="Edge Weight"/>
    <tableColumn id="54" name="Vertex 1 Group" dataDxfId="363">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22" totalsRowShown="0" headerRowDxfId="362" dataDxfId="361">
  <autoFilter ref="A2:C22"/>
  <tableColumns count="3">
    <tableColumn id="1" name="Group 1" dataDxfId="360"/>
    <tableColumn id="2" name="Group 2" dataDxfId="359"/>
    <tableColumn id="3" name="Edges" dataDxfId="358"/>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V11" totalsRowShown="0" headerRowDxfId="355" dataDxfId="354">
  <autoFilter ref="A1:V11"/>
  <tableColumns count="22">
    <tableColumn id="1" name="Top URLs in Tweet in Entire Graph" dataDxfId="353"/>
    <tableColumn id="2" name="Entire Graph Count" dataDxfId="352"/>
    <tableColumn id="3" name="Top URLs in Tweet in G1" dataDxfId="351"/>
    <tableColumn id="4" name="G1 Count" dataDxfId="350"/>
    <tableColumn id="5" name="Top URLs in Tweet in G2" dataDxfId="349"/>
    <tableColumn id="6" name="G2 Count" dataDxfId="348"/>
    <tableColumn id="7" name="Top URLs in Tweet in G3" dataDxfId="347"/>
    <tableColumn id="8" name="G3 Count" dataDxfId="346"/>
    <tableColumn id="9" name="Top URLs in Tweet in G4" dataDxfId="345"/>
    <tableColumn id="10" name="G4 Count" dataDxfId="344"/>
    <tableColumn id="11" name="Top URLs in Tweet in G5" dataDxfId="343"/>
    <tableColumn id="12" name="G5 Count" dataDxfId="342"/>
    <tableColumn id="13" name="Top URLs in Tweet in G6" dataDxfId="341"/>
    <tableColumn id="14" name="G6 Count" dataDxfId="340"/>
    <tableColumn id="15" name="Top URLs in Tweet in G7" dataDxfId="339"/>
    <tableColumn id="16" name="G7 Count" dataDxfId="338"/>
    <tableColumn id="17" name="Top URLs in Tweet in G8" dataDxfId="337"/>
    <tableColumn id="18" name="G8 Count" dataDxfId="336"/>
    <tableColumn id="19" name="Top URLs in Tweet in G9" dataDxfId="335"/>
    <tableColumn id="20" name="G9 Count" dataDxfId="334"/>
    <tableColumn id="21" name="Top URLs in Tweet in G10" dataDxfId="333"/>
    <tableColumn id="22" name="G10 Count" dataDxfId="332"/>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V24" totalsRowShown="0" headerRowDxfId="331" dataDxfId="330">
  <autoFilter ref="A14:V24"/>
  <tableColumns count="22">
    <tableColumn id="1" name="Top Domains in Tweet in Entire Graph" dataDxfId="329"/>
    <tableColumn id="2" name="Entire Graph Count" dataDxfId="328"/>
    <tableColumn id="3" name="Top Domains in Tweet in G1" dataDxfId="327"/>
    <tableColumn id="4" name="G1 Count" dataDxfId="326"/>
    <tableColumn id="5" name="Top Domains in Tweet in G2" dataDxfId="325"/>
    <tableColumn id="6" name="G2 Count" dataDxfId="324"/>
    <tableColumn id="7" name="Top Domains in Tweet in G3" dataDxfId="323"/>
    <tableColumn id="8" name="G3 Count" dataDxfId="322"/>
    <tableColumn id="9" name="Top Domains in Tweet in G4" dataDxfId="321"/>
    <tableColumn id="10" name="G4 Count" dataDxfId="320"/>
    <tableColumn id="11" name="Top Domains in Tweet in G5" dataDxfId="319"/>
    <tableColumn id="12" name="G5 Count" dataDxfId="318"/>
    <tableColumn id="13" name="Top Domains in Tweet in G6" dataDxfId="317"/>
    <tableColumn id="14" name="G6 Count" dataDxfId="316"/>
    <tableColumn id="15" name="Top Domains in Tweet in G7" dataDxfId="315"/>
    <tableColumn id="16" name="G7 Count" dataDxfId="314"/>
    <tableColumn id="17" name="Top Domains in Tweet in G8" dataDxfId="313"/>
    <tableColumn id="18" name="G8 Count" dataDxfId="312"/>
    <tableColumn id="19" name="Top Domains in Tweet in G9" dataDxfId="311"/>
    <tableColumn id="20" name="G9 Count" dataDxfId="310"/>
    <tableColumn id="21" name="Top Domains in Tweet in G10" dataDxfId="309"/>
    <tableColumn id="22" name="G10 Count" dataDxfId="308"/>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7:V37" totalsRowShown="0" headerRowDxfId="307" dataDxfId="306">
  <autoFilter ref="A27:V37"/>
  <tableColumns count="22">
    <tableColumn id="1" name="Top Hashtags in Tweet in Entire Graph" dataDxfId="305"/>
    <tableColumn id="2" name="Entire Graph Count" dataDxfId="304"/>
    <tableColumn id="3" name="Top Hashtags in Tweet in G1" dataDxfId="303"/>
    <tableColumn id="4" name="G1 Count" dataDxfId="302"/>
    <tableColumn id="5" name="Top Hashtags in Tweet in G2" dataDxfId="301"/>
    <tableColumn id="6" name="G2 Count" dataDxfId="300"/>
    <tableColumn id="7" name="Top Hashtags in Tweet in G3" dataDxfId="299"/>
    <tableColumn id="8" name="G3 Count" dataDxfId="298"/>
    <tableColumn id="9" name="Top Hashtags in Tweet in G4" dataDxfId="297"/>
    <tableColumn id="10" name="G4 Count" dataDxfId="296"/>
    <tableColumn id="11" name="Top Hashtags in Tweet in G5" dataDxfId="295"/>
    <tableColumn id="12" name="G5 Count" dataDxfId="294"/>
    <tableColumn id="13" name="Top Hashtags in Tweet in G6" dataDxfId="293"/>
    <tableColumn id="14" name="G6 Count" dataDxfId="292"/>
    <tableColumn id="15" name="Top Hashtags in Tweet in G7" dataDxfId="291"/>
    <tableColumn id="16" name="G7 Count" dataDxfId="290"/>
    <tableColumn id="17" name="Top Hashtags in Tweet in G8" dataDxfId="289"/>
    <tableColumn id="18" name="G8 Count" dataDxfId="288"/>
    <tableColumn id="19" name="Top Hashtags in Tweet in G9" dataDxfId="287"/>
    <tableColumn id="20" name="G9 Count" dataDxfId="286"/>
    <tableColumn id="21" name="Top Hashtags in Tweet in G10" dataDxfId="285"/>
    <tableColumn id="22" name="G10 Count" dataDxfId="28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40:V50" totalsRowShown="0" headerRowDxfId="282" dataDxfId="281">
  <autoFilter ref="A40:V50"/>
  <tableColumns count="22">
    <tableColumn id="1" name="Top Words in Tweet in Entire Graph" dataDxfId="280"/>
    <tableColumn id="2" name="Entire Graph Count" dataDxfId="279"/>
    <tableColumn id="3" name="Top Words in Tweet in G1" dataDxfId="278"/>
    <tableColumn id="4" name="G1 Count" dataDxfId="277"/>
    <tableColumn id="5" name="Top Words in Tweet in G2" dataDxfId="276"/>
    <tableColumn id="6" name="G2 Count" dataDxfId="275"/>
    <tableColumn id="7" name="Top Words in Tweet in G3" dataDxfId="274"/>
    <tableColumn id="8" name="G3 Count" dataDxfId="273"/>
    <tableColumn id="9" name="Top Words in Tweet in G4" dataDxfId="272"/>
    <tableColumn id="10" name="G4 Count" dataDxfId="271"/>
    <tableColumn id="11" name="Top Words in Tweet in G5" dataDxfId="270"/>
    <tableColumn id="12" name="G5 Count" dataDxfId="269"/>
    <tableColumn id="13" name="Top Words in Tweet in G6" dataDxfId="268"/>
    <tableColumn id="14" name="G6 Count" dataDxfId="267"/>
    <tableColumn id="15" name="Top Words in Tweet in G7" dataDxfId="266"/>
    <tableColumn id="16" name="G7 Count" dataDxfId="265"/>
    <tableColumn id="17" name="Top Words in Tweet in G8" dataDxfId="264"/>
    <tableColumn id="18" name="G8 Count" dataDxfId="263"/>
    <tableColumn id="19" name="Top Words in Tweet in G9" dataDxfId="262"/>
    <tableColumn id="20" name="G9 Count" dataDxfId="261"/>
    <tableColumn id="21" name="Top Words in Tweet in G10" dataDxfId="260"/>
    <tableColumn id="22" name="G10 Count" dataDxfId="259"/>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3:V63" totalsRowShown="0" headerRowDxfId="257" dataDxfId="256">
  <autoFilter ref="A53:V63"/>
  <tableColumns count="22">
    <tableColumn id="1" name="Top Word Pairs in Tweet in Entire Graph" dataDxfId="255"/>
    <tableColumn id="2" name="Entire Graph Count" dataDxfId="254"/>
    <tableColumn id="3" name="Top Word Pairs in Tweet in G1" dataDxfId="253"/>
    <tableColumn id="4" name="G1 Count" dataDxfId="252"/>
    <tableColumn id="5" name="Top Word Pairs in Tweet in G2" dataDxfId="251"/>
    <tableColumn id="6" name="G2 Count" dataDxfId="250"/>
    <tableColumn id="7" name="Top Word Pairs in Tweet in G3" dataDxfId="249"/>
    <tableColumn id="8" name="G3 Count" dataDxfId="248"/>
    <tableColumn id="9" name="Top Word Pairs in Tweet in G4" dataDxfId="247"/>
    <tableColumn id="10" name="G4 Count" dataDxfId="246"/>
    <tableColumn id="11" name="Top Word Pairs in Tweet in G5" dataDxfId="245"/>
    <tableColumn id="12" name="G5 Count" dataDxfId="244"/>
    <tableColumn id="13" name="Top Word Pairs in Tweet in G6" dataDxfId="243"/>
    <tableColumn id="14" name="G6 Count" dataDxfId="242"/>
    <tableColumn id="15" name="Top Word Pairs in Tweet in G7" dataDxfId="241"/>
    <tableColumn id="16" name="G7 Count" dataDxfId="240"/>
    <tableColumn id="17" name="Top Word Pairs in Tweet in G8" dataDxfId="239"/>
    <tableColumn id="18" name="G8 Count" dataDxfId="238"/>
    <tableColumn id="19" name="Top Word Pairs in Tweet in G9" dataDxfId="237"/>
    <tableColumn id="20" name="G9 Count" dataDxfId="236"/>
    <tableColumn id="21" name="Top Word Pairs in Tweet in G10" dataDxfId="235"/>
    <tableColumn id="22" name="G10 Count" dataDxfId="234"/>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6:V70" totalsRowShown="0" headerRowDxfId="232" dataDxfId="231">
  <autoFilter ref="A66:V70"/>
  <tableColumns count="22">
    <tableColumn id="1" name="Top Replied-To in Entire Graph" dataDxfId="230"/>
    <tableColumn id="2" name="Entire Graph Count" dataDxfId="226"/>
    <tableColumn id="3" name="Top Replied-To in G1" dataDxfId="225"/>
    <tableColumn id="4" name="G1 Count" dataDxfId="222"/>
    <tableColumn id="5" name="Top Replied-To in G2" dataDxfId="221"/>
    <tableColumn id="6" name="G2 Count" dataDxfId="218"/>
    <tableColumn id="7" name="Top Replied-To in G3" dataDxfId="217"/>
    <tableColumn id="8" name="G3 Count" dataDxfId="214"/>
    <tableColumn id="9" name="Top Replied-To in G4" dataDxfId="213"/>
    <tableColumn id="10" name="G4 Count" dataDxfId="210"/>
    <tableColumn id="11" name="Top Replied-To in G5" dataDxfId="209"/>
    <tableColumn id="12" name="G5 Count" dataDxfId="206"/>
    <tableColumn id="13" name="Top Replied-To in G6" dataDxfId="205"/>
    <tableColumn id="14" name="G6 Count" dataDxfId="202"/>
    <tableColumn id="15" name="Top Replied-To in G7" dataDxfId="201"/>
    <tableColumn id="16" name="G7 Count" dataDxfId="198"/>
    <tableColumn id="17" name="Top Replied-To in G8" dataDxfId="197"/>
    <tableColumn id="18" name="G8 Count" dataDxfId="194"/>
    <tableColumn id="19" name="Top Replied-To in G9" dataDxfId="193"/>
    <tableColumn id="20" name="G9 Count" dataDxfId="190"/>
    <tableColumn id="21" name="Top Replied-To in G10" dataDxfId="189"/>
    <tableColumn id="22" name="G10 Count" dataDxfId="188"/>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3:V83" totalsRowShown="0" headerRowDxfId="229" dataDxfId="228">
  <autoFilter ref="A73:V83"/>
  <tableColumns count="22">
    <tableColumn id="1" name="Top Mentioned in Entire Graph" dataDxfId="227"/>
    <tableColumn id="2" name="Entire Graph Count" dataDxfId="224"/>
    <tableColumn id="3" name="Top Mentioned in G1" dataDxfId="223"/>
    <tableColumn id="4" name="G1 Count" dataDxfId="220"/>
    <tableColumn id="5" name="Top Mentioned in G2" dataDxfId="219"/>
    <tableColumn id="6" name="G2 Count" dataDxfId="216"/>
    <tableColumn id="7" name="Top Mentioned in G3" dataDxfId="215"/>
    <tableColumn id="8" name="G3 Count" dataDxfId="212"/>
    <tableColumn id="9" name="Top Mentioned in G4" dataDxfId="211"/>
    <tableColumn id="10" name="G4 Count" dataDxfId="208"/>
    <tableColumn id="11" name="Top Mentioned in G5" dataDxfId="207"/>
    <tableColumn id="12" name="G5 Count" dataDxfId="204"/>
    <tableColumn id="13" name="Top Mentioned in G6" dataDxfId="203"/>
    <tableColumn id="14" name="G6 Count" dataDxfId="200"/>
    <tableColumn id="15" name="Top Mentioned in G7" dataDxfId="199"/>
    <tableColumn id="16" name="G7 Count" dataDxfId="196"/>
    <tableColumn id="17" name="Top Mentioned in G8" dataDxfId="195"/>
    <tableColumn id="18" name="G8 Count" dataDxfId="192"/>
    <tableColumn id="19" name="Top Mentioned in G9" dataDxfId="191"/>
    <tableColumn id="20" name="G9 Count" dataDxfId="187"/>
    <tableColumn id="21" name="Top Mentioned in G10" dataDxfId="186"/>
    <tableColumn id="22" name="G10 Count" dataDxfId="185"/>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86:V96" totalsRowShown="0" headerRowDxfId="182" dataDxfId="181">
  <autoFilter ref="A86:V96"/>
  <tableColumns count="22">
    <tableColumn id="1" name="Top Tweeters in Entire Graph" dataDxfId="180"/>
    <tableColumn id="2" name="Entire Graph Count" dataDxfId="179"/>
    <tableColumn id="3" name="Top Tweeters in G1" dataDxfId="178"/>
    <tableColumn id="4" name="G1 Count" dataDxfId="177"/>
    <tableColumn id="5" name="Top Tweeters in G2" dataDxfId="176"/>
    <tableColumn id="6" name="G2 Count" dataDxfId="175"/>
    <tableColumn id="7" name="Top Tweeters in G3" dataDxfId="174"/>
    <tableColumn id="8" name="G3 Count" dataDxfId="173"/>
    <tableColumn id="9" name="Top Tweeters in G4" dataDxfId="172"/>
    <tableColumn id="10" name="G4 Count" dataDxfId="171"/>
    <tableColumn id="11" name="Top Tweeters in G5" dataDxfId="170"/>
    <tableColumn id="12" name="G5 Count" dataDxfId="169"/>
    <tableColumn id="13" name="Top Tweeters in G6" dataDxfId="168"/>
    <tableColumn id="14" name="G6 Count" dataDxfId="167"/>
    <tableColumn id="15" name="Top Tweeters in G7" dataDxfId="166"/>
    <tableColumn id="16" name="G7 Count" dataDxfId="165"/>
    <tableColumn id="17" name="Top Tweeters in G8" dataDxfId="164"/>
    <tableColumn id="18" name="G8 Count" dataDxfId="163"/>
    <tableColumn id="19" name="Top Tweeters in G9" dataDxfId="162"/>
    <tableColumn id="20" name="G9 Count" dataDxfId="161"/>
    <tableColumn id="21" name="Top Tweeters in G10" dataDxfId="160"/>
    <tableColumn id="22" name="G10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56" totalsRowShown="0" headerRowDxfId="439" dataDxfId="438">
  <autoFilter ref="A2:BS56"/>
  <tableColumns count="71">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420"/>
    <tableColumn id="28" name="Dynamic Filter" dataDxfId="419"/>
    <tableColumn id="17" name="Add Your Own Columns Here" dataDxfId="418"/>
    <tableColumn id="30" name="Name" dataDxfId="417"/>
    <tableColumn id="31" name="Followed" dataDxfId="416"/>
    <tableColumn id="32" name="Followers" dataDxfId="415"/>
    <tableColumn id="33" name="Tweets" dataDxfId="414"/>
    <tableColumn id="34" name="Favorites" dataDxfId="413"/>
    <tableColumn id="35" name="Time Zone UTC Offset (Seconds)" dataDxfId="412"/>
    <tableColumn id="36" name="Description" dataDxfId="411"/>
    <tableColumn id="37" name="Location" dataDxfId="410"/>
    <tableColumn id="38" name="Web" dataDxfId="409"/>
    <tableColumn id="39" name="Time Zone" dataDxfId="408"/>
    <tableColumn id="40" name="Joined Twitter Date (UTC)" dataDxfId="407"/>
    <tableColumn id="41" name="Profile Banner Url" dataDxfId="406"/>
    <tableColumn id="42" name="Default Profile" dataDxfId="405"/>
    <tableColumn id="43" name="Default Profile Image" dataDxfId="404"/>
    <tableColumn id="44" name="Geo Enabled" dataDxfId="403"/>
    <tableColumn id="45" name="Language" dataDxfId="402"/>
    <tableColumn id="46" name="Listed Count" dataDxfId="401"/>
    <tableColumn id="47" name="Profile Background Image Url" dataDxfId="400"/>
    <tableColumn id="48" name="Verified" dataDxfId="399"/>
    <tableColumn id="49" name="Custom Menu Item Text" dataDxfId="398"/>
    <tableColumn id="50" name="Custom Menu Item Action" dataDxfId="397"/>
    <tableColumn id="51" name="Tweeted Search Term?" dataDxfId="364"/>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373" totalsRowShown="0" headerRowDxfId="147" dataDxfId="146">
  <autoFilter ref="A1:G373"/>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324" totalsRowShown="0" headerRowDxfId="138" dataDxfId="137">
  <autoFilter ref="A1:L324"/>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59" totalsRowShown="0" headerRowDxfId="64" dataDxfId="63">
  <autoFilter ref="A2:BL59"/>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4" totalsRowShown="0" headerRowDxfId="396">
  <autoFilter ref="A2:AO14"/>
  <tableColumns count="41">
    <tableColumn id="1" name="Group" dataDxfId="371"/>
    <tableColumn id="2" name="Vertex Color" dataDxfId="370"/>
    <tableColumn id="3" name="Vertex Shape" dataDxfId="368"/>
    <tableColumn id="22" name="Visibility" dataDxfId="369"/>
    <tableColumn id="4" name="Collapsed?"/>
    <tableColumn id="18" name="Label" dataDxfId="395"/>
    <tableColumn id="20" name="Collapsed X"/>
    <tableColumn id="21" name="Collapsed Y"/>
    <tableColumn id="6" name="ID" dataDxfId="394"/>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83"/>
    <tableColumn id="27" name="Top Hashtags in Tweet" dataDxfId="258"/>
    <tableColumn id="28" name="Top Words in Tweet" dataDxfId="233"/>
    <tableColumn id="29" name="Top Word Pairs in Tweet" dataDxfId="184"/>
    <tableColumn id="30" name="Top Replied-To in Tweet" dataDxfId="183"/>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5" totalsRowShown="0" headerRowDxfId="393" dataDxfId="392">
  <autoFilter ref="A1:C55"/>
  <tableColumns count="3">
    <tableColumn id="1" name="Group" dataDxfId="367"/>
    <tableColumn id="2" name="Vertex" dataDxfId="366"/>
    <tableColumn id="3" name="Vertex ID" dataDxfId="36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357"/>
    <tableColumn id="2" name="Value" dataDxfId="35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1"/>
    <tableColumn id="2" name="Degree Frequency" dataDxfId="390">
      <calculatedColumnFormula>COUNTIF(Vertices[Degree], "&gt;= " &amp; D2) - COUNTIF(Vertices[Degree], "&gt;=" &amp; D3)</calculatedColumnFormula>
    </tableColumn>
    <tableColumn id="3" name="In-Degree Bin" dataDxfId="389"/>
    <tableColumn id="4" name="In-Degree Frequency" dataDxfId="388">
      <calculatedColumnFormula>COUNTIF(Vertices[In-Degree], "&gt;= " &amp; F2) - COUNTIF(Vertices[In-Degree], "&gt;=" &amp; F3)</calculatedColumnFormula>
    </tableColumn>
    <tableColumn id="5" name="Out-Degree Bin" dataDxfId="387"/>
    <tableColumn id="6" name="Out-Degree Frequency" dataDxfId="386">
      <calculatedColumnFormula>COUNTIF(Vertices[Out-Degree], "&gt;= " &amp; H2) - COUNTIF(Vertices[Out-Degree], "&gt;=" &amp; H3)</calculatedColumnFormula>
    </tableColumn>
    <tableColumn id="7" name="Betweenness Centrality Bin" dataDxfId="385"/>
    <tableColumn id="8" name="Betweenness Centrality Frequency" dataDxfId="384">
      <calculatedColumnFormula>COUNTIF(Vertices[Betweenness Centrality], "&gt;= " &amp; J2) - COUNTIF(Vertices[Betweenness Centrality], "&gt;=" &amp; J3)</calculatedColumnFormula>
    </tableColumn>
    <tableColumn id="9" name="Closeness Centrality Bin" dataDxfId="383"/>
    <tableColumn id="10" name="Closeness Centrality Frequency" dataDxfId="382">
      <calculatedColumnFormula>COUNTIF(Vertices[Closeness Centrality], "&gt;= " &amp; L2) - COUNTIF(Vertices[Closeness Centrality], "&gt;=" &amp; L3)</calculatedColumnFormula>
    </tableColumn>
    <tableColumn id="11" name="Eigenvector Centrality Bin" dataDxfId="381"/>
    <tableColumn id="12" name="Eigenvector Centrality Frequency" dataDxfId="380">
      <calculatedColumnFormula>COUNTIF(Vertices[Eigenvector Centrality], "&gt;= " &amp; N2) - COUNTIF(Vertices[Eigenvector Centrality], "&gt;=" &amp; N3)</calculatedColumnFormula>
    </tableColumn>
    <tableColumn id="18" name="PageRank Bin" dataDxfId="379"/>
    <tableColumn id="17" name="PageRank Frequency" dataDxfId="378">
      <calculatedColumnFormula>COUNTIF(Vertices[Eigenvector Centrality], "&gt;= " &amp; P2) - COUNTIF(Vertices[Eigenvector Centrality], "&gt;=" &amp; P3)</calculatedColumnFormula>
    </tableColumn>
    <tableColumn id="13" name="Clustering Coefficient Bin" dataDxfId="377"/>
    <tableColumn id="14" name="Clustering Coefficient Frequency" dataDxfId="376">
      <calculatedColumnFormula>COUNTIF(Vertices[Clustering Coefficient], "&gt;= " &amp; R2) - COUNTIF(Vertices[Clustering Coefficient], "&gt;=" &amp; R3)</calculatedColumnFormula>
    </tableColumn>
    <tableColumn id="15" name="Dynamic Filter Bin" dataDxfId="375"/>
    <tableColumn id="16" name="Dynamic Filter Frequency" dataDxfId="37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nxtbook.com/nxtbooks/ensembleiq/pg_201902/index.php#/80" TargetMode="External" /><Relationship Id="rId2" Type="http://schemas.openxmlformats.org/officeDocument/2006/relationships/hyperlink" Target="https://www.nxtbook.com/nxtbooks/ensembleiq/pg_201902/index.php#/80" TargetMode="External" /><Relationship Id="rId3" Type="http://schemas.openxmlformats.org/officeDocument/2006/relationships/hyperlink" Target="https://www.nxtbook.com/nxtbooks/ensembleiq/pg_201902/index.php#/80" TargetMode="External" /><Relationship Id="rId4" Type="http://schemas.openxmlformats.org/officeDocument/2006/relationships/hyperlink" Target="https://www.nxtbook.com/nxtbooks/ensembleiq/csa_20181112/index.php?utm_content=86552309&amp;utm_medium=social&amp;utm_source=twitter&amp;hss_channel=tw-107461525#/10" TargetMode="External" /><Relationship Id="rId5" Type="http://schemas.openxmlformats.org/officeDocument/2006/relationships/hyperlink" Target="https://issuu.com/ensembleiq/docs/cg_feb_19?e=37211642/68043378" TargetMode="External" /><Relationship Id="rId6" Type="http://schemas.openxmlformats.org/officeDocument/2006/relationships/hyperlink" Target="https://events.ensembleiq.com/rcas-2019" TargetMode="External" /><Relationship Id="rId7" Type="http://schemas.openxmlformats.org/officeDocument/2006/relationships/hyperlink" Target="https://twitter.com/pewresearch/status/1105447101813702656" TargetMode="External" /><Relationship Id="rId8" Type="http://schemas.openxmlformats.org/officeDocument/2006/relationships/hyperlink" Target="https://twitter.com/pewresearch/status/1105447101813702656" TargetMode="External" /><Relationship Id="rId9" Type="http://schemas.openxmlformats.org/officeDocument/2006/relationships/hyperlink" Target="https://twitter.com/pewresearch/status/1105447101813702656" TargetMode="External" /><Relationship Id="rId10" Type="http://schemas.openxmlformats.org/officeDocument/2006/relationships/hyperlink" Target="https://twitter.com/pewresearch/status/1105447101813702656" TargetMode="External" /><Relationship Id="rId11" Type="http://schemas.openxmlformats.org/officeDocument/2006/relationships/hyperlink" Target="https://twitter.com/pewresearch/status/1105447101813702656" TargetMode="External" /><Relationship Id="rId12" Type="http://schemas.openxmlformats.org/officeDocument/2006/relationships/hyperlink" Target="https://twitter.com/pewresearch/status/1105447101813702656" TargetMode="External" /><Relationship Id="rId13" Type="http://schemas.openxmlformats.org/officeDocument/2006/relationships/hyperlink" Target="https://twitter.com/pewresearch/status/1105447101813702656" TargetMode="External" /><Relationship Id="rId14" Type="http://schemas.openxmlformats.org/officeDocument/2006/relationships/hyperlink" Target="https://www.pehub.com/2019/03/pe-backed-ensembleiq-promotes-hughes-to-coo/?utm_source=dlvr.it&amp;utm_medium=twitter" TargetMode="External" /><Relationship Id="rId15" Type="http://schemas.openxmlformats.org/officeDocument/2006/relationships/hyperlink" Target="https://www.pehub.com/2019/03/pe-backed-ensembleiq-promotes-hughes-to-coo/?utm_source=dlvr.it&amp;utm_medium=twitter" TargetMode="External" /><Relationship Id="rId16" Type="http://schemas.openxmlformats.org/officeDocument/2006/relationships/hyperlink" Target="https://www.pehub.com/2019/03/pe-backed-ensembleiq-promotes-hughes-to-coo/?utm_source=dlvr.it&amp;utm_medium=twitter" TargetMode="External" /><Relationship Id="rId17" Type="http://schemas.openxmlformats.org/officeDocument/2006/relationships/hyperlink" Target="https://events.ensembleiq.com/rcas-2019" TargetMode="External" /><Relationship Id="rId18" Type="http://schemas.openxmlformats.org/officeDocument/2006/relationships/hyperlink" Target="https://events.ensembleiq.com/rcas-2019" TargetMode="External" /><Relationship Id="rId19" Type="http://schemas.openxmlformats.org/officeDocument/2006/relationships/hyperlink" Target="https://events.ensembleiq.com/rcas-2019" TargetMode="External" /><Relationship Id="rId20" Type="http://schemas.openxmlformats.org/officeDocument/2006/relationships/hyperlink" Target="https://events.ensembleiq.com/rcas-2019" TargetMode="External" /><Relationship Id="rId21" Type="http://schemas.openxmlformats.org/officeDocument/2006/relationships/hyperlink" Target="https://events.ensembleiq.com/rcas-2019" TargetMode="External" /><Relationship Id="rId22" Type="http://schemas.openxmlformats.org/officeDocument/2006/relationships/hyperlink" Target="https://events.ensembleiq.com/p2plu-bootcamp" TargetMode="External" /><Relationship Id="rId23" Type="http://schemas.openxmlformats.org/officeDocument/2006/relationships/hyperlink" Target="https://consumergoods.com/levis-uses-new-tech-let-customers-design-custom-jeans" TargetMode="External" /><Relationship Id="rId24" Type="http://schemas.openxmlformats.org/officeDocument/2006/relationships/hyperlink" Target="https://consumergoods.com/levis-uses-new-tech-let-customers-design-custom-jeans" TargetMode="External" /><Relationship Id="rId25" Type="http://schemas.openxmlformats.org/officeDocument/2006/relationships/hyperlink" Target="https://events.ensembleiq.com/rcas-2019/208595" TargetMode="External" /><Relationship Id="rId26" Type="http://schemas.openxmlformats.org/officeDocument/2006/relationships/hyperlink" Target="https://events.ensembleiq.com/rcas-2019/208595" TargetMode="External" /><Relationship Id="rId27" Type="http://schemas.openxmlformats.org/officeDocument/2006/relationships/hyperlink" Target="https://events.ensembleiq.com/rcas-2019/208595" TargetMode="External" /><Relationship Id="rId28" Type="http://schemas.openxmlformats.org/officeDocument/2006/relationships/hyperlink" Target="https://events.ensembleiq.com/rcas-2019/208595" TargetMode="External" /><Relationship Id="rId29" Type="http://schemas.openxmlformats.org/officeDocument/2006/relationships/hyperlink" Target="https://events.ensembleiq.com/rcas-2019/208595" TargetMode="External" /><Relationship Id="rId30" Type="http://schemas.openxmlformats.org/officeDocument/2006/relationships/hyperlink" Target="https://events.ensembleiq.com/rcas-2019" TargetMode="External" /><Relationship Id="rId31" Type="http://schemas.openxmlformats.org/officeDocument/2006/relationships/hyperlink" Target="https://events.ensembleiq.com/rcas-2019" TargetMode="External" /><Relationship Id="rId32" Type="http://schemas.openxmlformats.org/officeDocument/2006/relationships/hyperlink" Target="https://events.ensembleiq.com/rcas-2019" TargetMode="External" /><Relationship Id="rId33" Type="http://schemas.openxmlformats.org/officeDocument/2006/relationships/hyperlink" Target="https://events.ensembleiq.com/rcas-2019" TargetMode="External" /><Relationship Id="rId34" Type="http://schemas.openxmlformats.org/officeDocument/2006/relationships/hyperlink" Target="https://events.ensembleiq.com/rcas-2019/208595" TargetMode="External" /><Relationship Id="rId35" Type="http://schemas.openxmlformats.org/officeDocument/2006/relationships/hyperlink" Target="https://events.ensembleiq.com/rcas-2019/208595" TargetMode="External" /><Relationship Id="rId36" Type="http://schemas.openxmlformats.org/officeDocument/2006/relationships/hyperlink" Target="https://events.ensembleiq.com/rcas-2019/208595" TargetMode="External" /><Relationship Id="rId37" Type="http://schemas.openxmlformats.org/officeDocument/2006/relationships/hyperlink" Target="https://events.ensembleiq.com/rcas-2019" TargetMode="External" /><Relationship Id="rId38" Type="http://schemas.openxmlformats.org/officeDocument/2006/relationships/hyperlink" Target="https://events.ensembleiq.com/rcas-2019" TargetMode="External" /><Relationship Id="rId39" Type="http://schemas.openxmlformats.org/officeDocument/2006/relationships/hyperlink" Target="https://consumergoods.com/levis-uses-new-tech-let-customers-design-custom-jeans" TargetMode="External" /><Relationship Id="rId40" Type="http://schemas.openxmlformats.org/officeDocument/2006/relationships/hyperlink" Target="https://events.ensembleiq.com/rcas-2019/208595" TargetMode="External" /><Relationship Id="rId41" Type="http://schemas.openxmlformats.org/officeDocument/2006/relationships/hyperlink" Target="https://events.ensembleiq.com/rcas-2019/208595" TargetMode="External" /><Relationship Id="rId42" Type="http://schemas.openxmlformats.org/officeDocument/2006/relationships/hyperlink" Target="https://events.ensembleiq.com/rcas-2019" TargetMode="External" /><Relationship Id="rId43" Type="http://schemas.openxmlformats.org/officeDocument/2006/relationships/hyperlink" Target="https://events.ensembleiq.com/rcas-2019/208595" TargetMode="External" /><Relationship Id="rId44" Type="http://schemas.openxmlformats.org/officeDocument/2006/relationships/hyperlink" Target="https://events.ensembleiq.com/rcas-2019/208595" TargetMode="External" /><Relationship Id="rId45" Type="http://schemas.openxmlformats.org/officeDocument/2006/relationships/hyperlink" Target="https://events.ensembleiq.com/rcas-2019/208595" TargetMode="External" /><Relationship Id="rId46" Type="http://schemas.openxmlformats.org/officeDocument/2006/relationships/hyperlink" Target="https://events.ensembleiq.com/rcas-2019/208595" TargetMode="External" /><Relationship Id="rId47" Type="http://schemas.openxmlformats.org/officeDocument/2006/relationships/hyperlink" Target="https://events.ensembleiq.com/rcas-2019/208595" TargetMode="External" /><Relationship Id="rId48" Type="http://schemas.openxmlformats.org/officeDocument/2006/relationships/hyperlink" Target="https://events.ensembleiq.com/rcas-2019/208595" TargetMode="External" /><Relationship Id="rId49" Type="http://schemas.openxmlformats.org/officeDocument/2006/relationships/hyperlink" Target="https://events.ensembleiq.com/rcas-2019/208595" TargetMode="External" /><Relationship Id="rId50" Type="http://schemas.openxmlformats.org/officeDocument/2006/relationships/hyperlink" Target="https://events.ensembleiq.com/rcas-2019/208595" TargetMode="External" /><Relationship Id="rId51" Type="http://schemas.openxmlformats.org/officeDocument/2006/relationships/hyperlink" Target="https://events.ensembleiq.com/rcas-2019/208595" TargetMode="External" /><Relationship Id="rId52" Type="http://schemas.openxmlformats.org/officeDocument/2006/relationships/hyperlink" Target="https://events.ensembleiq.com/rcas-2019" TargetMode="External" /><Relationship Id="rId53" Type="http://schemas.openxmlformats.org/officeDocument/2006/relationships/hyperlink" Target="https://events.ensembleiq.com/rcas-2019/208595" TargetMode="External" /><Relationship Id="rId54" Type="http://schemas.openxmlformats.org/officeDocument/2006/relationships/hyperlink" Target="https://events.ensembleiq.com/rcas-2019/208595" TargetMode="External" /><Relationship Id="rId55" Type="http://schemas.openxmlformats.org/officeDocument/2006/relationships/hyperlink" Target="https://events.ensembleiq.com/rcas-2019/208595" TargetMode="External" /><Relationship Id="rId56" Type="http://schemas.openxmlformats.org/officeDocument/2006/relationships/hyperlink" Target="https://events.ensembleiq.com/rcas-2019/208595" TargetMode="External" /><Relationship Id="rId57" Type="http://schemas.openxmlformats.org/officeDocument/2006/relationships/hyperlink" Target="https://events.ensembleiq.com/rcas-2019" TargetMode="External" /><Relationship Id="rId58" Type="http://schemas.openxmlformats.org/officeDocument/2006/relationships/hyperlink" Target="https://events.ensembleiq.com/rcas-2019/208595" TargetMode="External" /><Relationship Id="rId59" Type="http://schemas.openxmlformats.org/officeDocument/2006/relationships/hyperlink" Target="https://events.ensembleiq.com/rcas-2019/208595" TargetMode="External" /><Relationship Id="rId60" Type="http://schemas.openxmlformats.org/officeDocument/2006/relationships/hyperlink" Target="https://events.ensembleiq.com/rcas-2019/208595" TargetMode="External" /><Relationship Id="rId61" Type="http://schemas.openxmlformats.org/officeDocument/2006/relationships/hyperlink" Target="https://events.ensembleiq.com/rcas-2019/208595" TargetMode="External" /><Relationship Id="rId62" Type="http://schemas.openxmlformats.org/officeDocument/2006/relationships/hyperlink" Target="https://consumergoods.com/levis-uses-new-tech-let-customers-design-custom-jeans" TargetMode="External" /><Relationship Id="rId63" Type="http://schemas.openxmlformats.org/officeDocument/2006/relationships/hyperlink" Target="https://medium.com/@Wirelessnerd/murtec-surprises-and-delights-as-i-get-a-peek-into-the-chain-restaurant-industry-5fe13ef90f37?source=friends_link&amp;sk=52ac676fea5c3e664fd31d434f4fbe02" TargetMode="External" /><Relationship Id="rId64" Type="http://schemas.openxmlformats.org/officeDocument/2006/relationships/hyperlink" Target="https://medium.com/@Wirelessnerd/murtec-surprises-and-delights-as-i-get-a-peek-into-the-chain-restaurant-industry-5fe13ef90f37?source=friends_link&amp;sk=52ac676fea5c3e664fd31d434f4fbe02" TargetMode="External" /><Relationship Id="rId65" Type="http://schemas.openxmlformats.org/officeDocument/2006/relationships/hyperlink" Target="https://twitter.com/i/web/status/1105834671802404865" TargetMode="External" /><Relationship Id="rId66" Type="http://schemas.openxmlformats.org/officeDocument/2006/relationships/hyperlink" Target="https://www.stratconn.org/" TargetMode="External" /><Relationship Id="rId67" Type="http://schemas.openxmlformats.org/officeDocument/2006/relationships/hyperlink" Target="https://drive.google.com/file/d/0B8CCIsUxOgrBTVp2TTF4WjdLX3RvbExNQTB0RU0zQTZZbUZn/view" TargetMode="External" /><Relationship Id="rId68" Type="http://schemas.openxmlformats.org/officeDocument/2006/relationships/hyperlink" Target="https://mailchi.mp/siia/connectiv-innovation-award-winners-announced" TargetMode="External" /><Relationship Id="rId69" Type="http://schemas.openxmlformats.org/officeDocument/2006/relationships/hyperlink" Target="https://lnkd.in/eUN76VR" TargetMode="External" /><Relationship Id="rId70" Type="http://schemas.openxmlformats.org/officeDocument/2006/relationships/hyperlink" Target="https://twitter.com/i/web/status/1105845972519792641" TargetMode="External" /><Relationship Id="rId71" Type="http://schemas.openxmlformats.org/officeDocument/2006/relationships/hyperlink" Target="https://twitter.com/i/web/status/1105849825726214144" TargetMode="External" /><Relationship Id="rId72" Type="http://schemas.openxmlformats.org/officeDocument/2006/relationships/hyperlink" Target="http://www.cegep-matane.qc.ca/nouvelles/2019/une-enseignante-en-soins-infirmiers-honoree/" TargetMode="External" /><Relationship Id="rId73" Type="http://schemas.openxmlformats.org/officeDocument/2006/relationships/hyperlink" Target="https://pbs.twimg.com/media/D00u3j_WwAAZaRK.jpg" TargetMode="External" /><Relationship Id="rId74" Type="http://schemas.openxmlformats.org/officeDocument/2006/relationships/hyperlink" Target="https://pbs.twimg.com/media/D1BbNUUX4AEL5W7.jpg" TargetMode="External" /><Relationship Id="rId75" Type="http://schemas.openxmlformats.org/officeDocument/2006/relationships/hyperlink" Target="https://pbs.twimg.com/media/D1ONK47X0AIkpup.jpg" TargetMode="External" /><Relationship Id="rId76" Type="http://schemas.openxmlformats.org/officeDocument/2006/relationships/hyperlink" Target="https://pbs.twimg.com/media/D0wFyJjXgAAjTGW.jpg" TargetMode="External" /><Relationship Id="rId77" Type="http://schemas.openxmlformats.org/officeDocument/2006/relationships/hyperlink" Target="https://pbs.twimg.com/media/D00drwgWsAE57m9.jpg" TargetMode="External" /><Relationship Id="rId78" Type="http://schemas.openxmlformats.org/officeDocument/2006/relationships/hyperlink" Target="https://pbs.twimg.com/media/D0wFyJjXgAAjTGW.jpg" TargetMode="External" /><Relationship Id="rId79" Type="http://schemas.openxmlformats.org/officeDocument/2006/relationships/hyperlink" Target="https://pbs.twimg.com/media/D0mv8EcXQAEEyMU.jpg" TargetMode="External" /><Relationship Id="rId80" Type="http://schemas.openxmlformats.org/officeDocument/2006/relationships/hyperlink" Target="https://pbs.twimg.com/media/D0mv8EcXQAEEyMU.jpg" TargetMode="External" /><Relationship Id="rId81" Type="http://schemas.openxmlformats.org/officeDocument/2006/relationships/hyperlink" Target="https://pbs.twimg.com/media/D0wFyJjXgAAjTGW.jpg" TargetMode="External" /><Relationship Id="rId82" Type="http://schemas.openxmlformats.org/officeDocument/2006/relationships/hyperlink" Target="https://pbs.twimg.com/media/D0mv8EcXQAEEyMU.jpg" TargetMode="External" /><Relationship Id="rId83" Type="http://schemas.openxmlformats.org/officeDocument/2006/relationships/hyperlink" Target="https://pbs.twimg.com/tweet_video_thumb/D1YnqJRXQAE_0-h.jpg" TargetMode="External" /><Relationship Id="rId84" Type="http://schemas.openxmlformats.org/officeDocument/2006/relationships/hyperlink" Target="https://pbs.twimg.com/media/D0_oCr8X0AAJ7Qn.jpg" TargetMode="External" /><Relationship Id="rId85" Type="http://schemas.openxmlformats.org/officeDocument/2006/relationships/hyperlink" Target="https://pbs.twimg.com/media/D0_oCr8X0AAJ7Qn.jpg" TargetMode="External" /><Relationship Id="rId86" Type="http://schemas.openxmlformats.org/officeDocument/2006/relationships/hyperlink" Target="https://pbs.twimg.com/media/D0_4EMeXQAA4YVS.jpg" TargetMode="External" /><Relationship Id="rId87" Type="http://schemas.openxmlformats.org/officeDocument/2006/relationships/hyperlink" Target="https://pbs.twimg.com/media/D1J4caQXQAA4gRS.png" TargetMode="External" /><Relationship Id="rId88" Type="http://schemas.openxmlformats.org/officeDocument/2006/relationships/hyperlink" Target="https://pbs.twimg.com/media/D1J4caQXQAA4gRS.png" TargetMode="External" /><Relationship Id="rId89" Type="http://schemas.openxmlformats.org/officeDocument/2006/relationships/hyperlink" Target="https://pbs.twimg.com/media/D1AW9y-WkAESxgh.jpg" TargetMode="External" /><Relationship Id="rId90" Type="http://schemas.openxmlformats.org/officeDocument/2006/relationships/hyperlink" Target="https://pbs.twimg.com/media/D0_4EMeXQAA4YVS.jpg" TargetMode="External" /><Relationship Id="rId91" Type="http://schemas.openxmlformats.org/officeDocument/2006/relationships/hyperlink" Target="https://pbs.twimg.com/media/D0gpBPIX0AAMVn5.jpg" TargetMode="External" /><Relationship Id="rId92" Type="http://schemas.openxmlformats.org/officeDocument/2006/relationships/hyperlink" Target="https://pbs.twimg.com/media/D0lymjSWsAAg6Su.jpg" TargetMode="External" /><Relationship Id="rId93" Type="http://schemas.openxmlformats.org/officeDocument/2006/relationships/hyperlink" Target="https://pbs.twimg.com/media/D0qhpZpWkAUdTyt.jpg" TargetMode="External" /><Relationship Id="rId94" Type="http://schemas.openxmlformats.org/officeDocument/2006/relationships/hyperlink" Target="https://pbs.twimg.com/media/D0000k_X4AISNYS.jpg" TargetMode="External" /><Relationship Id="rId95" Type="http://schemas.openxmlformats.org/officeDocument/2006/relationships/hyperlink" Target="https://pbs.twimg.com/media/D1J1vKbWwAAC4tZ.jpg" TargetMode="External" /><Relationship Id="rId96" Type="http://schemas.openxmlformats.org/officeDocument/2006/relationships/hyperlink" Target="https://pbs.twimg.com/media/D1dzznKXgAALGPj.jpg" TargetMode="External" /><Relationship Id="rId97" Type="http://schemas.openxmlformats.org/officeDocument/2006/relationships/hyperlink" Target="https://pbs.twimg.com/media/D1dzznKXgAALGPj.jpg" TargetMode="External" /><Relationship Id="rId98" Type="http://schemas.openxmlformats.org/officeDocument/2006/relationships/hyperlink" Target="https://pbs.twimg.com/media/D0mv8EcXQAEEyMU.jpg" TargetMode="External" /><Relationship Id="rId99" Type="http://schemas.openxmlformats.org/officeDocument/2006/relationships/hyperlink" Target="https://pbs.twimg.com/media/D07kfwxXcAI44Ez.png" TargetMode="External" /><Relationship Id="rId100" Type="http://schemas.openxmlformats.org/officeDocument/2006/relationships/hyperlink" Target="https://pbs.twimg.com/media/D0_oCr8X0AAJ7Qn.jpg" TargetMode="External" /><Relationship Id="rId101" Type="http://schemas.openxmlformats.org/officeDocument/2006/relationships/hyperlink" Target="https://pbs.twimg.com/media/D0_4EMeXQAA4YVS.jpg" TargetMode="External" /><Relationship Id="rId102" Type="http://schemas.openxmlformats.org/officeDocument/2006/relationships/hyperlink" Target="https://pbs.twimg.com/media/D1J4caQXQAA4gRS.png" TargetMode="External" /><Relationship Id="rId103" Type="http://schemas.openxmlformats.org/officeDocument/2006/relationships/hyperlink" Target="https://pbs.twimg.com/media/D0mv8EcXQAEEyMU.jpg" TargetMode="External" /><Relationship Id="rId104" Type="http://schemas.openxmlformats.org/officeDocument/2006/relationships/hyperlink" Target="https://pbs.twimg.com/media/D0_4EMeXQAA4YVS.jpg" TargetMode="External" /><Relationship Id="rId105" Type="http://schemas.openxmlformats.org/officeDocument/2006/relationships/hyperlink" Target="https://pbs.twimg.com/media/D1J4caQXQAA4gRS.png" TargetMode="External" /><Relationship Id="rId106" Type="http://schemas.openxmlformats.org/officeDocument/2006/relationships/hyperlink" Target="https://pbs.twimg.com/media/D1ej3x8X0AEXR4C.jpg" TargetMode="External" /><Relationship Id="rId107" Type="http://schemas.openxmlformats.org/officeDocument/2006/relationships/hyperlink" Target="https://pbs.twimg.com/media/D1ej3x8X0AEXR4C.jpg" TargetMode="External" /><Relationship Id="rId108" Type="http://schemas.openxmlformats.org/officeDocument/2006/relationships/hyperlink" Target="https://pbs.twimg.com/media/D1ej3x8X0AEXR4C.jpg" TargetMode="External" /><Relationship Id="rId109" Type="http://schemas.openxmlformats.org/officeDocument/2006/relationships/hyperlink" Target="https://pbs.twimg.com/media/D00drwgWsAE57m9.jpg" TargetMode="External" /><Relationship Id="rId110" Type="http://schemas.openxmlformats.org/officeDocument/2006/relationships/hyperlink" Target="https://pbs.twimg.com/media/D0_4EMeXQAA4YVS.jpg" TargetMode="External" /><Relationship Id="rId111" Type="http://schemas.openxmlformats.org/officeDocument/2006/relationships/hyperlink" Target="https://pbs.twimg.com/media/D1J4caQXQAA4gRS.png" TargetMode="External" /><Relationship Id="rId112" Type="http://schemas.openxmlformats.org/officeDocument/2006/relationships/hyperlink" Target="https://pbs.twimg.com/media/D1ej3x8X0AEXR4C.jpg" TargetMode="External" /><Relationship Id="rId113" Type="http://schemas.openxmlformats.org/officeDocument/2006/relationships/hyperlink" Target="https://pbs.twimg.com/media/D1fZ46aX0AEC80x.jpg" TargetMode="External" /><Relationship Id="rId114" Type="http://schemas.openxmlformats.org/officeDocument/2006/relationships/hyperlink" Target="https://pbs.twimg.com/media/D0mv8EcXQAEEyMU.jpg" TargetMode="External" /><Relationship Id="rId115" Type="http://schemas.openxmlformats.org/officeDocument/2006/relationships/hyperlink" Target="https://pbs.twimg.com/media/D0_4EMeXQAA4YVS.jpg" TargetMode="External" /><Relationship Id="rId116" Type="http://schemas.openxmlformats.org/officeDocument/2006/relationships/hyperlink" Target="https://pbs.twimg.com/media/D1J4caQXQAA4gRS.png" TargetMode="External" /><Relationship Id="rId117" Type="http://schemas.openxmlformats.org/officeDocument/2006/relationships/hyperlink" Target="https://pbs.twimg.com/media/D1ej3x8X0AEXR4C.jpg" TargetMode="External" /><Relationship Id="rId118" Type="http://schemas.openxmlformats.org/officeDocument/2006/relationships/hyperlink" Target="https://pbs.twimg.com/media/D1fZ46aX0AEC80x.jpg" TargetMode="External" /><Relationship Id="rId119" Type="http://schemas.openxmlformats.org/officeDocument/2006/relationships/hyperlink" Target="https://pbs.twimg.com/media/D0mv8EcXQAEEyMU.jpg" TargetMode="External" /><Relationship Id="rId120" Type="http://schemas.openxmlformats.org/officeDocument/2006/relationships/hyperlink" Target="https://pbs.twimg.com/media/D0_4EMeXQAA4YVS.jpg" TargetMode="External" /><Relationship Id="rId121" Type="http://schemas.openxmlformats.org/officeDocument/2006/relationships/hyperlink" Target="https://pbs.twimg.com/media/D1J4caQXQAA4gRS.png" TargetMode="External" /><Relationship Id="rId122" Type="http://schemas.openxmlformats.org/officeDocument/2006/relationships/hyperlink" Target="https://pbs.twimg.com/media/D1ej3x8X0AEXR4C.jpg" TargetMode="External" /><Relationship Id="rId123" Type="http://schemas.openxmlformats.org/officeDocument/2006/relationships/hyperlink" Target="https://pbs.twimg.com/media/D1fZ46aX0AEC80x.jpg" TargetMode="External" /><Relationship Id="rId124" Type="http://schemas.openxmlformats.org/officeDocument/2006/relationships/hyperlink" Target="https://pbs.twimg.com/media/D0_oCr8X0AAJ7Qn.jpg" TargetMode="External" /><Relationship Id="rId125" Type="http://schemas.openxmlformats.org/officeDocument/2006/relationships/hyperlink" Target="https://pbs.twimg.com/media/D1irkzkVYAAmRFm.jpg" TargetMode="External" /><Relationship Id="rId126" Type="http://schemas.openxmlformats.org/officeDocument/2006/relationships/hyperlink" Target="https://pbs.twimg.com/media/D1irkzkVYAAmRFm.jpg" TargetMode="External" /><Relationship Id="rId127" Type="http://schemas.openxmlformats.org/officeDocument/2006/relationships/hyperlink" Target="https://pbs.twimg.com/media/D0gugSRX0AMwahF.jpg" TargetMode="External" /><Relationship Id="rId128" Type="http://schemas.openxmlformats.org/officeDocument/2006/relationships/hyperlink" Target="https://pbs.twimg.com/media/D1Exo-LW0AIyiAi.jpg" TargetMode="External" /><Relationship Id="rId129" Type="http://schemas.openxmlformats.org/officeDocument/2006/relationships/hyperlink" Target="https://pbs.twimg.com/media/D1kQvj8X0AA8EaH.png" TargetMode="External" /><Relationship Id="rId130" Type="http://schemas.openxmlformats.org/officeDocument/2006/relationships/hyperlink" Target="http://pbs.twimg.com/profile_images/3149744811/8c61c8ded40f4cabada4a57bc2475578_normal.jpeg" TargetMode="External" /><Relationship Id="rId131" Type="http://schemas.openxmlformats.org/officeDocument/2006/relationships/hyperlink" Target="http://pbs.twimg.com/profile_images/1432709199/Woodstock-groceries_normal.jpg" TargetMode="External" /><Relationship Id="rId132" Type="http://schemas.openxmlformats.org/officeDocument/2006/relationships/hyperlink" Target="http://pbs.twimg.com/profile_images/533349924532785152/Hf8i_jCc_normal.jpeg" TargetMode="External" /><Relationship Id="rId133" Type="http://schemas.openxmlformats.org/officeDocument/2006/relationships/hyperlink" Target="http://pbs.twimg.com/profile_images/1084837760920403968/PF9wcYTH_normal.jpg" TargetMode="External" /><Relationship Id="rId134" Type="http://schemas.openxmlformats.org/officeDocument/2006/relationships/hyperlink" Target="http://pbs.twimg.com/profile_images/3149744811/8c61c8ded40f4cabada4a57bc2475578_normal.jpeg" TargetMode="External" /><Relationship Id="rId135" Type="http://schemas.openxmlformats.org/officeDocument/2006/relationships/hyperlink" Target="http://pbs.twimg.com/profile_images/752849959570051072/iNIP9YwT_normal.jpg" TargetMode="External" /><Relationship Id="rId136" Type="http://schemas.openxmlformats.org/officeDocument/2006/relationships/hyperlink" Target="https://pbs.twimg.com/media/D00u3j_WwAAZaRK.jpg" TargetMode="External" /><Relationship Id="rId137" Type="http://schemas.openxmlformats.org/officeDocument/2006/relationships/hyperlink" Target="http://pbs.twimg.com/profile_images/940335489965473792/TcrPm_un_normal.jpg" TargetMode="External" /><Relationship Id="rId138" Type="http://schemas.openxmlformats.org/officeDocument/2006/relationships/hyperlink" Target="http://pbs.twimg.com/profile_images/1045331614316748800/oOUCS9ED_normal.jpg" TargetMode="External" /><Relationship Id="rId139" Type="http://schemas.openxmlformats.org/officeDocument/2006/relationships/hyperlink" Target="http://pbs.twimg.com/profile_images/1102262669371879424/AidNyqDl_normal.jpg" TargetMode="External" /><Relationship Id="rId140" Type="http://schemas.openxmlformats.org/officeDocument/2006/relationships/hyperlink" Target="http://pbs.twimg.com/profile_images/1014173125129449475/trt5y-rE_normal.jpg" TargetMode="External" /><Relationship Id="rId141" Type="http://schemas.openxmlformats.org/officeDocument/2006/relationships/hyperlink" Target="http://pbs.twimg.com/profile_images/1014173125129449475/trt5y-rE_normal.jpg" TargetMode="External" /><Relationship Id="rId142" Type="http://schemas.openxmlformats.org/officeDocument/2006/relationships/hyperlink" Target="http://pbs.twimg.com/profile_images/992636079189692416/6rScwu3p_normal.jpg" TargetMode="External" /><Relationship Id="rId143" Type="http://schemas.openxmlformats.org/officeDocument/2006/relationships/hyperlink" Target="https://pbs.twimg.com/media/D1BbNUUX4AEL5W7.jpg" TargetMode="External" /><Relationship Id="rId144" Type="http://schemas.openxmlformats.org/officeDocument/2006/relationships/hyperlink" Target="http://pbs.twimg.com/profile_images/1060466626842128390/OkV4SWcV_normal.jpg" TargetMode="External" /><Relationship Id="rId145" Type="http://schemas.openxmlformats.org/officeDocument/2006/relationships/hyperlink" Target="https://pbs.twimg.com/media/D1ONK47X0AIkpup.jpg" TargetMode="External" /><Relationship Id="rId146" Type="http://schemas.openxmlformats.org/officeDocument/2006/relationships/hyperlink" Target="https://pbs.twimg.com/media/D0wFyJjXgAAjTGW.jpg" TargetMode="External" /><Relationship Id="rId147" Type="http://schemas.openxmlformats.org/officeDocument/2006/relationships/hyperlink" Target="http://pbs.twimg.com/profile_images/1210606123/Hackers___Founders_Dec_2010_IBJ_normal.jpg" TargetMode="External" /><Relationship Id="rId148" Type="http://schemas.openxmlformats.org/officeDocument/2006/relationships/hyperlink" Target="http://pbs.twimg.com/profile_images/1210606123/Hackers___Founders_Dec_2010_IBJ_normal.jpg" TargetMode="External" /><Relationship Id="rId149" Type="http://schemas.openxmlformats.org/officeDocument/2006/relationships/hyperlink" Target="http://pbs.twimg.com/profile_images/1210606123/Hackers___Founders_Dec_2010_IBJ_normal.jpg" TargetMode="External" /><Relationship Id="rId150" Type="http://schemas.openxmlformats.org/officeDocument/2006/relationships/hyperlink" Target="http://pbs.twimg.com/profile_images/1210606123/Hackers___Founders_Dec_2010_IBJ_normal.jpg" TargetMode="External" /><Relationship Id="rId151" Type="http://schemas.openxmlformats.org/officeDocument/2006/relationships/hyperlink" Target="http://pbs.twimg.com/profile_images/1210606123/Hackers___Founders_Dec_2010_IBJ_normal.jpg" TargetMode="External" /><Relationship Id="rId152" Type="http://schemas.openxmlformats.org/officeDocument/2006/relationships/hyperlink" Target="http://pbs.twimg.com/profile_images/1210606123/Hackers___Founders_Dec_2010_IBJ_normal.jpg" TargetMode="External" /><Relationship Id="rId153" Type="http://schemas.openxmlformats.org/officeDocument/2006/relationships/hyperlink" Target="http://pbs.twimg.com/profile_images/1210606123/Hackers___Founders_Dec_2010_IBJ_normal.jpg" TargetMode="External" /><Relationship Id="rId154" Type="http://schemas.openxmlformats.org/officeDocument/2006/relationships/hyperlink" Target="https://pbs.twimg.com/media/D00drwgWsAE57m9.jpg" TargetMode="External" /><Relationship Id="rId155" Type="http://schemas.openxmlformats.org/officeDocument/2006/relationships/hyperlink" Target="http://pbs.twimg.com/profile_images/459409141228777472/RfDnn7bb_normal.jpeg" TargetMode="External" /><Relationship Id="rId156" Type="http://schemas.openxmlformats.org/officeDocument/2006/relationships/hyperlink" Target="http://pbs.twimg.com/profile_images/662454838425358337/Lw-ubiKV_normal.jpg" TargetMode="External" /><Relationship Id="rId157" Type="http://schemas.openxmlformats.org/officeDocument/2006/relationships/hyperlink" Target="http://pbs.twimg.com/profile_images/1746343088/WaveLength_normal.PNG" TargetMode="External" /><Relationship Id="rId158" Type="http://schemas.openxmlformats.org/officeDocument/2006/relationships/hyperlink" Target="http://pbs.twimg.com/profile_images/682592185624190976/zYfR0gU__normal.jpg" TargetMode="External" /><Relationship Id="rId159" Type="http://schemas.openxmlformats.org/officeDocument/2006/relationships/hyperlink" Target="https://pbs.twimg.com/media/D0wFyJjXgAAjTGW.jpg" TargetMode="External" /><Relationship Id="rId160" Type="http://schemas.openxmlformats.org/officeDocument/2006/relationships/hyperlink" Target="https://pbs.twimg.com/media/D0mv8EcXQAEEyMU.jpg" TargetMode="External" /><Relationship Id="rId161" Type="http://schemas.openxmlformats.org/officeDocument/2006/relationships/hyperlink" Target="https://pbs.twimg.com/media/D0mv8EcXQAEEyMU.jpg" TargetMode="External" /><Relationship Id="rId162" Type="http://schemas.openxmlformats.org/officeDocument/2006/relationships/hyperlink" Target="https://pbs.twimg.com/media/D0wFyJjXgAAjTGW.jpg" TargetMode="External" /><Relationship Id="rId163" Type="http://schemas.openxmlformats.org/officeDocument/2006/relationships/hyperlink" Target="https://pbs.twimg.com/media/D0mv8EcXQAEEyMU.jpg" TargetMode="External" /><Relationship Id="rId164" Type="http://schemas.openxmlformats.org/officeDocument/2006/relationships/hyperlink" Target="https://pbs.twimg.com/tweet_video_thumb/D1YnqJRXQAE_0-h.jpg" TargetMode="External" /><Relationship Id="rId165" Type="http://schemas.openxmlformats.org/officeDocument/2006/relationships/hyperlink" Target="https://pbs.twimg.com/media/D0_oCr8X0AAJ7Qn.jpg" TargetMode="External" /><Relationship Id="rId166" Type="http://schemas.openxmlformats.org/officeDocument/2006/relationships/hyperlink" Target="https://pbs.twimg.com/media/D0_oCr8X0AAJ7Qn.jpg" TargetMode="External" /><Relationship Id="rId167" Type="http://schemas.openxmlformats.org/officeDocument/2006/relationships/hyperlink" Target="https://pbs.twimg.com/media/D0_4EMeXQAA4YVS.jpg" TargetMode="External" /><Relationship Id="rId168" Type="http://schemas.openxmlformats.org/officeDocument/2006/relationships/hyperlink" Target="https://pbs.twimg.com/media/D1J4caQXQAA4gRS.png" TargetMode="External" /><Relationship Id="rId169" Type="http://schemas.openxmlformats.org/officeDocument/2006/relationships/hyperlink" Target="https://pbs.twimg.com/media/D1J4caQXQAA4gRS.png" TargetMode="External" /><Relationship Id="rId170" Type="http://schemas.openxmlformats.org/officeDocument/2006/relationships/hyperlink" Target="https://pbs.twimg.com/media/D1AW9y-WkAESxgh.jpg" TargetMode="External" /><Relationship Id="rId171" Type="http://schemas.openxmlformats.org/officeDocument/2006/relationships/hyperlink" Target="http://pbs.twimg.com/profile_images/459409141228777472/RfDnn7bb_normal.jpeg" TargetMode="External" /><Relationship Id="rId172" Type="http://schemas.openxmlformats.org/officeDocument/2006/relationships/hyperlink" Target="https://pbs.twimg.com/media/D0_4EMeXQAA4YVS.jpg" TargetMode="External" /><Relationship Id="rId173" Type="http://schemas.openxmlformats.org/officeDocument/2006/relationships/hyperlink" Target="http://pbs.twimg.com/profile_images/785535689819561984/X5KiijPc_normal.jpg" TargetMode="External" /><Relationship Id="rId174" Type="http://schemas.openxmlformats.org/officeDocument/2006/relationships/hyperlink" Target="http://pbs.twimg.com/profile_images/980116812577886209/FURbEYEm_normal.jpg" TargetMode="External" /><Relationship Id="rId175" Type="http://schemas.openxmlformats.org/officeDocument/2006/relationships/hyperlink" Target="https://pbs.twimg.com/media/D0gpBPIX0AAMVn5.jpg" TargetMode="External" /><Relationship Id="rId176" Type="http://schemas.openxmlformats.org/officeDocument/2006/relationships/hyperlink" Target="https://pbs.twimg.com/media/D0lymjSWsAAg6Su.jpg" TargetMode="External" /><Relationship Id="rId177" Type="http://schemas.openxmlformats.org/officeDocument/2006/relationships/hyperlink" Target="https://pbs.twimg.com/media/D0qhpZpWkAUdTyt.jpg" TargetMode="External" /><Relationship Id="rId178" Type="http://schemas.openxmlformats.org/officeDocument/2006/relationships/hyperlink" Target="https://pbs.twimg.com/media/D0000k_X4AISNYS.jpg" TargetMode="External" /><Relationship Id="rId179" Type="http://schemas.openxmlformats.org/officeDocument/2006/relationships/hyperlink" Target="https://pbs.twimg.com/media/D1J1vKbWwAAC4tZ.jpg" TargetMode="External" /><Relationship Id="rId180" Type="http://schemas.openxmlformats.org/officeDocument/2006/relationships/hyperlink" Target="https://pbs.twimg.com/media/D1dzznKXgAALGPj.jpg" TargetMode="External" /><Relationship Id="rId181" Type="http://schemas.openxmlformats.org/officeDocument/2006/relationships/hyperlink" Target="https://pbs.twimg.com/media/D1dzznKXgAALGPj.jpg" TargetMode="External" /><Relationship Id="rId182" Type="http://schemas.openxmlformats.org/officeDocument/2006/relationships/hyperlink" Target="https://pbs.twimg.com/media/D0mv8EcXQAEEyMU.jpg" TargetMode="External" /><Relationship Id="rId183" Type="http://schemas.openxmlformats.org/officeDocument/2006/relationships/hyperlink" Target="https://pbs.twimg.com/media/D07kfwxXcAI44Ez.png" TargetMode="External" /><Relationship Id="rId184" Type="http://schemas.openxmlformats.org/officeDocument/2006/relationships/hyperlink" Target="https://pbs.twimg.com/media/D0_oCr8X0AAJ7Qn.jpg" TargetMode="External" /><Relationship Id="rId185" Type="http://schemas.openxmlformats.org/officeDocument/2006/relationships/hyperlink" Target="https://pbs.twimg.com/media/D0_4EMeXQAA4YVS.jpg" TargetMode="External" /><Relationship Id="rId186" Type="http://schemas.openxmlformats.org/officeDocument/2006/relationships/hyperlink" Target="https://pbs.twimg.com/media/D1J4caQXQAA4gRS.png" TargetMode="External" /><Relationship Id="rId187" Type="http://schemas.openxmlformats.org/officeDocument/2006/relationships/hyperlink" Target="http://pbs.twimg.com/profile_images/785535689819561984/X5KiijPc_normal.jpg" TargetMode="External" /><Relationship Id="rId188" Type="http://schemas.openxmlformats.org/officeDocument/2006/relationships/hyperlink" Target="http://pbs.twimg.com/profile_images/785535689819561984/X5KiijPc_normal.jpg" TargetMode="External" /><Relationship Id="rId189" Type="http://schemas.openxmlformats.org/officeDocument/2006/relationships/hyperlink" Target="https://pbs.twimg.com/media/D0mv8EcXQAEEyMU.jpg" TargetMode="External" /><Relationship Id="rId190" Type="http://schemas.openxmlformats.org/officeDocument/2006/relationships/hyperlink" Target="https://pbs.twimg.com/media/D0_4EMeXQAA4YVS.jpg" TargetMode="External" /><Relationship Id="rId191" Type="http://schemas.openxmlformats.org/officeDocument/2006/relationships/hyperlink" Target="https://pbs.twimg.com/media/D1J4caQXQAA4gRS.png" TargetMode="External" /><Relationship Id="rId192" Type="http://schemas.openxmlformats.org/officeDocument/2006/relationships/hyperlink" Target="https://pbs.twimg.com/media/D1ej3x8X0AEXR4C.jpg" TargetMode="External" /><Relationship Id="rId193" Type="http://schemas.openxmlformats.org/officeDocument/2006/relationships/hyperlink" Target="https://pbs.twimg.com/media/D1ej3x8X0AEXR4C.jpg" TargetMode="External" /><Relationship Id="rId194" Type="http://schemas.openxmlformats.org/officeDocument/2006/relationships/hyperlink" Target="https://pbs.twimg.com/media/D1ej3x8X0AEXR4C.jpg" TargetMode="External" /><Relationship Id="rId195" Type="http://schemas.openxmlformats.org/officeDocument/2006/relationships/hyperlink" Target="https://pbs.twimg.com/media/D00drwgWsAE57m9.jpg" TargetMode="External" /><Relationship Id="rId196" Type="http://schemas.openxmlformats.org/officeDocument/2006/relationships/hyperlink" Target="http://pbs.twimg.com/profile_images/459409141228777472/RfDnn7bb_normal.jpeg" TargetMode="External" /><Relationship Id="rId197" Type="http://schemas.openxmlformats.org/officeDocument/2006/relationships/hyperlink" Target="http://pbs.twimg.com/profile_images/459409141228777472/RfDnn7bb_normal.jpeg" TargetMode="External" /><Relationship Id="rId198" Type="http://schemas.openxmlformats.org/officeDocument/2006/relationships/hyperlink" Target="http://pbs.twimg.com/profile_images/459409141228777472/RfDnn7bb_normal.jpeg" TargetMode="External" /><Relationship Id="rId199" Type="http://schemas.openxmlformats.org/officeDocument/2006/relationships/hyperlink" Target="https://pbs.twimg.com/media/D0_4EMeXQAA4YVS.jpg" TargetMode="External" /><Relationship Id="rId200" Type="http://schemas.openxmlformats.org/officeDocument/2006/relationships/hyperlink" Target="https://pbs.twimg.com/media/D1J4caQXQAA4gRS.png" TargetMode="External" /><Relationship Id="rId201" Type="http://schemas.openxmlformats.org/officeDocument/2006/relationships/hyperlink" Target="https://pbs.twimg.com/media/D1ej3x8X0AEXR4C.jpg" TargetMode="External" /><Relationship Id="rId202" Type="http://schemas.openxmlformats.org/officeDocument/2006/relationships/hyperlink" Target="https://pbs.twimg.com/media/D1fZ46aX0AEC80x.jpg" TargetMode="External" /><Relationship Id="rId203" Type="http://schemas.openxmlformats.org/officeDocument/2006/relationships/hyperlink" Target="https://pbs.twimg.com/media/D0mv8EcXQAEEyMU.jpg" TargetMode="External" /><Relationship Id="rId204" Type="http://schemas.openxmlformats.org/officeDocument/2006/relationships/hyperlink" Target="https://pbs.twimg.com/media/D0_4EMeXQAA4YVS.jpg" TargetMode="External" /><Relationship Id="rId205" Type="http://schemas.openxmlformats.org/officeDocument/2006/relationships/hyperlink" Target="https://pbs.twimg.com/media/D1J4caQXQAA4gRS.png" TargetMode="External" /><Relationship Id="rId206" Type="http://schemas.openxmlformats.org/officeDocument/2006/relationships/hyperlink" Target="https://pbs.twimg.com/media/D1ej3x8X0AEXR4C.jpg" TargetMode="External" /><Relationship Id="rId207" Type="http://schemas.openxmlformats.org/officeDocument/2006/relationships/hyperlink" Target="https://pbs.twimg.com/media/D1fZ46aX0AEC80x.jpg" TargetMode="External" /><Relationship Id="rId208" Type="http://schemas.openxmlformats.org/officeDocument/2006/relationships/hyperlink" Target="https://pbs.twimg.com/media/D0mv8EcXQAEEyMU.jpg" TargetMode="External" /><Relationship Id="rId209" Type="http://schemas.openxmlformats.org/officeDocument/2006/relationships/hyperlink" Target="https://pbs.twimg.com/media/D0_4EMeXQAA4YVS.jpg" TargetMode="External" /><Relationship Id="rId210" Type="http://schemas.openxmlformats.org/officeDocument/2006/relationships/hyperlink" Target="https://pbs.twimg.com/media/D1J4caQXQAA4gRS.png" TargetMode="External" /><Relationship Id="rId211" Type="http://schemas.openxmlformats.org/officeDocument/2006/relationships/hyperlink" Target="https://pbs.twimg.com/media/D1ej3x8X0AEXR4C.jpg" TargetMode="External" /><Relationship Id="rId212" Type="http://schemas.openxmlformats.org/officeDocument/2006/relationships/hyperlink" Target="https://pbs.twimg.com/media/D1fZ46aX0AEC80x.jpg" TargetMode="External" /><Relationship Id="rId213" Type="http://schemas.openxmlformats.org/officeDocument/2006/relationships/hyperlink" Target="https://pbs.twimg.com/media/D0_oCr8X0AAJ7Qn.jpg" TargetMode="External" /><Relationship Id="rId214" Type="http://schemas.openxmlformats.org/officeDocument/2006/relationships/hyperlink" Target="http://pbs.twimg.com/profile_images/785837445929656321/ddKXBDpW_normal.jpg" TargetMode="External" /><Relationship Id="rId215" Type="http://schemas.openxmlformats.org/officeDocument/2006/relationships/hyperlink" Target="http://pbs.twimg.com/profile_images/785837445929656321/ddKXBDpW_normal.jpg" TargetMode="External" /><Relationship Id="rId216" Type="http://schemas.openxmlformats.org/officeDocument/2006/relationships/hyperlink" Target="http://pbs.twimg.com/profile_images/785837445929656321/ddKXBDpW_normal.jpg" TargetMode="External" /><Relationship Id="rId217" Type="http://schemas.openxmlformats.org/officeDocument/2006/relationships/hyperlink" Target="https://pbs.twimg.com/media/D1irkzkVYAAmRFm.jpg" TargetMode="External" /><Relationship Id="rId218" Type="http://schemas.openxmlformats.org/officeDocument/2006/relationships/hyperlink" Target="http://pbs.twimg.com/profile_images/595800290663768065/8DunRRCV_normal.png" TargetMode="External" /><Relationship Id="rId219" Type="http://schemas.openxmlformats.org/officeDocument/2006/relationships/hyperlink" Target="https://pbs.twimg.com/media/D1irkzkVYAAmRFm.jpg" TargetMode="External" /><Relationship Id="rId220" Type="http://schemas.openxmlformats.org/officeDocument/2006/relationships/hyperlink" Target="http://pbs.twimg.com/profile_images/595800290663768065/8DunRRCV_normal.png" TargetMode="External" /><Relationship Id="rId221" Type="http://schemas.openxmlformats.org/officeDocument/2006/relationships/hyperlink" Target="http://pbs.twimg.com/profile_images/763785096436461568/Gmu9I3qZ_normal.jpg" TargetMode="External" /><Relationship Id="rId222" Type="http://schemas.openxmlformats.org/officeDocument/2006/relationships/hyperlink" Target="https://pbs.twimg.com/media/D0gugSRX0AMwahF.jpg" TargetMode="External" /><Relationship Id="rId223" Type="http://schemas.openxmlformats.org/officeDocument/2006/relationships/hyperlink" Target="https://pbs.twimg.com/media/D1Exo-LW0AIyiAi.jpg" TargetMode="External" /><Relationship Id="rId224" Type="http://schemas.openxmlformats.org/officeDocument/2006/relationships/hyperlink" Target="http://pbs.twimg.com/profile_images/486901802781011968/pwkmdEx__normal.jpeg" TargetMode="External" /><Relationship Id="rId225" Type="http://schemas.openxmlformats.org/officeDocument/2006/relationships/hyperlink" Target="http://pbs.twimg.com/profile_images/667099927835574272/ApvNxwMY_normal.png" TargetMode="External" /><Relationship Id="rId226" Type="http://schemas.openxmlformats.org/officeDocument/2006/relationships/hyperlink" Target="http://pbs.twimg.com/profile_images/567986073486102528/OeS0PPu5_normal.jpeg" TargetMode="External" /><Relationship Id="rId227" Type="http://schemas.openxmlformats.org/officeDocument/2006/relationships/hyperlink" Target="https://pbs.twimg.com/media/D1kQvj8X0AA8EaH.png" TargetMode="External" /><Relationship Id="rId228" Type="http://schemas.openxmlformats.org/officeDocument/2006/relationships/hyperlink" Target="http://pbs.twimg.com/profile_images/604277823814033408/38BkxTzM_normal.png" TargetMode="External" /><Relationship Id="rId229" Type="http://schemas.openxmlformats.org/officeDocument/2006/relationships/hyperlink" Target="http://pbs.twimg.com/profile_images/604277823814033408/38BkxTzM_normal.png" TargetMode="External" /><Relationship Id="rId230" Type="http://schemas.openxmlformats.org/officeDocument/2006/relationships/hyperlink" Target="http://pbs.twimg.com/profile_images/604277823814033408/38BkxTzM_normal.png" TargetMode="External" /><Relationship Id="rId231" Type="http://schemas.openxmlformats.org/officeDocument/2006/relationships/hyperlink" Target="http://pbs.twimg.com/profile_images/444661382911655937/WsE7-wkN_normal.jpeg" TargetMode="External" /><Relationship Id="rId232" Type="http://schemas.openxmlformats.org/officeDocument/2006/relationships/hyperlink" Target="https://twitter.com/#!/lorimitchellkel/status/1100759155831230464" TargetMode="External" /><Relationship Id="rId233" Type="http://schemas.openxmlformats.org/officeDocument/2006/relationships/hyperlink" Target="https://twitter.com/#!/retailbird/status/1100946715312558080" TargetMode="External" /><Relationship Id="rId234" Type="http://schemas.openxmlformats.org/officeDocument/2006/relationships/hyperlink" Target="https://twitter.com/#!/ganeshgw/status/1100966674046611456" TargetMode="External" /><Relationship Id="rId235" Type="http://schemas.openxmlformats.org/officeDocument/2006/relationships/hyperlink" Target="https://twitter.com/#!/carinasmessage1/status/1101126689252409345" TargetMode="External" /><Relationship Id="rId236" Type="http://schemas.openxmlformats.org/officeDocument/2006/relationships/hyperlink" Target="https://twitter.com/#!/lorimitchellkel/status/1100759155831230464" TargetMode="External" /><Relationship Id="rId237" Type="http://schemas.openxmlformats.org/officeDocument/2006/relationships/hyperlink" Target="https://twitter.com/#!/theleuker/status/1101392750379974657" TargetMode="External" /><Relationship Id="rId238" Type="http://schemas.openxmlformats.org/officeDocument/2006/relationships/hyperlink" Target="https://twitter.com/#!/sapconsumer/status/1102589017978273792" TargetMode="External" /><Relationship Id="rId239" Type="http://schemas.openxmlformats.org/officeDocument/2006/relationships/hyperlink" Target="https://twitter.com/#!/scmatsap/status/1102594550185541632" TargetMode="External" /><Relationship Id="rId240" Type="http://schemas.openxmlformats.org/officeDocument/2006/relationships/hyperlink" Target="https://twitter.com/#!/shoptalk/status/1103358742882467840" TargetMode="External" /><Relationship Id="rId241" Type="http://schemas.openxmlformats.org/officeDocument/2006/relationships/hyperlink" Target="https://twitter.com/#!/shop/status/1103361662747258880" TargetMode="External" /><Relationship Id="rId242" Type="http://schemas.openxmlformats.org/officeDocument/2006/relationships/hyperlink" Target="https://twitter.com/#!/aarete/status/1103304817487855616" TargetMode="External" /><Relationship Id="rId243" Type="http://schemas.openxmlformats.org/officeDocument/2006/relationships/hyperlink" Target="https://twitter.com/#!/aarete/status/1103425804212600839" TargetMode="External" /><Relationship Id="rId244" Type="http://schemas.openxmlformats.org/officeDocument/2006/relationships/hyperlink" Target="https://twitter.com/#!/watsonrorschach/status/1103426140629278722" TargetMode="External" /><Relationship Id="rId245" Type="http://schemas.openxmlformats.org/officeDocument/2006/relationships/hyperlink" Target="https://twitter.com/#!/edsev/status/1103482199129681921" TargetMode="External" /><Relationship Id="rId246" Type="http://schemas.openxmlformats.org/officeDocument/2006/relationships/hyperlink" Target="https://twitter.com/#!/kedana01/status/1103738484701847553" TargetMode="External" /><Relationship Id="rId247" Type="http://schemas.openxmlformats.org/officeDocument/2006/relationships/hyperlink" Target="https://twitter.com/#!/canadiangrocer/status/1104381553973571584" TargetMode="External" /><Relationship Id="rId248" Type="http://schemas.openxmlformats.org/officeDocument/2006/relationships/hyperlink" Target="https://twitter.com/#!/cgtmagazine/status/1102262369823145986" TargetMode="External" /><Relationship Id="rId249" Type="http://schemas.openxmlformats.org/officeDocument/2006/relationships/hyperlink" Target="https://twitter.com/#!/rammeld7/status/1105507583652184064" TargetMode="External" /><Relationship Id="rId250" Type="http://schemas.openxmlformats.org/officeDocument/2006/relationships/hyperlink" Target="https://twitter.com/#!/rammeld7/status/1105507583652184064" TargetMode="External" /><Relationship Id="rId251" Type="http://schemas.openxmlformats.org/officeDocument/2006/relationships/hyperlink" Target="https://twitter.com/#!/rammeld7/status/1105507583652184064" TargetMode="External" /><Relationship Id="rId252" Type="http://schemas.openxmlformats.org/officeDocument/2006/relationships/hyperlink" Target="https://twitter.com/#!/rammeld7/status/1105507583652184064" TargetMode="External" /><Relationship Id="rId253" Type="http://schemas.openxmlformats.org/officeDocument/2006/relationships/hyperlink" Target="https://twitter.com/#!/rammeld7/status/1105507583652184064" TargetMode="External" /><Relationship Id="rId254" Type="http://schemas.openxmlformats.org/officeDocument/2006/relationships/hyperlink" Target="https://twitter.com/#!/rammeld7/status/1105507583652184064" TargetMode="External" /><Relationship Id="rId255" Type="http://schemas.openxmlformats.org/officeDocument/2006/relationships/hyperlink" Target="https://twitter.com/#!/rammeld7/status/1105507583652184064" TargetMode="External" /><Relationship Id="rId256" Type="http://schemas.openxmlformats.org/officeDocument/2006/relationships/hyperlink" Target="https://twitter.com/#!/davidshanker/status/1102570130389778432" TargetMode="External" /><Relationship Id="rId257" Type="http://schemas.openxmlformats.org/officeDocument/2006/relationships/hyperlink" Target="https://twitter.com/#!/davidshanker/status/1105504129978265600" TargetMode="External" /><Relationship Id="rId258" Type="http://schemas.openxmlformats.org/officeDocument/2006/relationships/hyperlink" Target="https://twitter.com/#!/pehub/status/1105573564277710848" TargetMode="External" /><Relationship Id="rId259" Type="http://schemas.openxmlformats.org/officeDocument/2006/relationships/hyperlink" Target="https://twitter.com/#!/tstockdalewave/status/1105574107129630722" TargetMode="External" /><Relationship Id="rId260" Type="http://schemas.openxmlformats.org/officeDocument/2006/relationships/hyperlink" Target="https://twitter.com/#!/jgkamm/status/1105577210247700480" TargetMode="External" /><Relationship Id="rId261" Type="http://schemas.openxmlformats.org/officeDocument/2006/relationships/hyperlink" Target="https://twitter.com/#!/cgtmagazine/status/1102262369823145986" TargetMode="External" /><Relationship Id="rId262" Type="http://schemas.openxmlformats.org/officeDocument/2006/relationships/hyperlink" Target="https://twitter.com/#!/simoneknaap/status/1101605032137498631" TargetMode="External" /><Relationship Id="rId263" Type="http://schemas.openxmlformats.org/officeDocument/2006/relationships/hyperlink" Target="https://twitter.com/#!/simoneknaap/status/1101605032137498631" TargetMode="External" /><Relationship Id="rId264" Type="http://schemas.openxmlformats.org/officeDocument/2006/relationships/hyperlink" Target="https://twitter.com/#!/cgtmagazine/status/1102262369823145986" TargetMode="External" /><Relationship Id="rId265" Type="http://schemas.openxmlformats.org/officeDocument/2006/relationships/hyperlink" Target="https://twitter.com/#!/simoneknaap/status/1101605032137498631" TargetMode="External" /><Relationship Id="rId266" Type="http://schemas.openxmlformats.org/officeDocument/2006/relationships/hyperlink" Target="https://twitter.com/#!/path2purchaseiq/status/1105114368885358593" TargetMode="External" /><Relationship Id="rId267" Type="http://schemas.openxmlformats.org/officeDocument/2006/relationships/hyperlink" Target="https://twitter.com/#!/simoneknaap/status/1103355568104845312" TargetMode="External" /><Relationship Id="rId268" Type="http://schemas.openxmlformats.org/officeDocument/2006/relationships/hyperlink" Target="https://twitter.com/#!/simoneknaap/status/1103355568104845312" TargetMode="External" /><Relationship Id="rId269" Type="http://schemas.openxmlformats.org/officeDocument/2006/relationships/hyperlink" Target="https://twitter.com/#!/simoneknaap/status/1103373186312425474" TargetMode="External" /><Relationship Id="rId270" Type="http://schemas.openxmlformats.org/officeDocument/2006/relationships/hyperlink" Target="https://twitter.com/#!/simoneknaap/status/1104077290701578240" TargetMode="External" /><Relationship Id="rId271" Type="http://schemas.openxmlformats.org/officeDocument/2006/relationships/hyperlink" Target="https://twitter.com/#!/simoneknaap/status/1104077290701578240" TargetMode="External" /><Relationship Id="rId272" Type="http://schemas.openxmlformats.org/officeDocument/2006/relationships/hyperlink" Target="https://twitter.com/#!/cgtmagazine/status/1103407161105887233" TargetMode="External" /><Relationship Id="rId273" Type="http://schemas.openxmlformats.org/officeDocument/2006/relationships/hyperlink" Target="https://twitter.com/#!/davidshanker/status/1103412930026991616" TargetMode="External" /><Relationship Id="rId274" Type="http://schemas.openxmlformats.org/officeDocument/2006/relationships/hyperlink" Target="https://twitter.com/#!/simoneknaap/status/1103373186312425474" TargetMode="External" /><Relationship Id="rId275" Type="http://schemas.openxmlformats.org/officeDocument/2006/relationships/hyperlink" Target="https://twitter.com/#!/simoneknaap/status/1104777939466551301" TargetMode="External" /><Relationship Id="rId276" Type="http://schemas.openxmlformats.org/officeDocument/2006/relationships/hyperlink" Target="https://twitter.com/#!/sandeepdadlani/status/1102265563861172225" TargetMode="External" /><Relationship Id="rId277" Type="http://schemas.openxmlformats.org/officeDocument/2006/relationships/hyperlink" Target="https://twitter.com/#!/cgtmagazine/status/1101175212094087168" TargetMode="External" /><Relationship Id="rId278" Type="http://schemas.openxmlformats.org/officeDocument/2006/relationships/hyperlink" Target="https://twitter.com/#!/cgtmagazine/status/1101537592032616449" TargetMode="External" /><Relationship Id="rId279" Type="http://schemas.openxmlformats.org/officeDocument/2006/relationships/hyperlink" Target="https://twitter.com/#!/cgtmagazine/status/1101870793200488448" TargetMode="External" /><Relationship Id="rId280" Type="http://schemas.openxmlformats.org/officeDocument/2006/relationships/hyperlink" Target="https://twitter.com/#!/cgtmagazine/status/1102595563357462528" TargetMode="External" /><Relationship Id="rId281" Type="http://schemas.openxmlformats.org/officeDocument/2006/relationships/hyperlink" Target="https://twitter.com/#!/cgtmagazine/status/1104074313714581504" TargetMode="External" /><Relationship Id="rId282" Type="http://schemas.openxmlformats.org/officeDocument/2006/relationships/hyperlink" Target="https://twitter.com/#!/cgtmagazine/status/1105479565647007744" TargetMode="External" /><Relationship Id="rId283" Type="http://schemas.openxmlformats.org/officeDocument/2006/relationships/hyperlink" Target="https://twitter.com/#!/cgtmagazine/status/1105479565647007744" TargetMode="External" /><Relationship Id="rId284" Type="http://schemas.openxmlformats.org/officeDocument/2006/relationships/hyperlink" Target="https://twitter.com/#!/simoneknaap/status/1101605032137498631" TargetMode="External" /><Relationship Id="rId285" Type="http://schemas.openxmlformats.org/officeDocument/2006/relationships/hyperlink" Target="https://twitter.com/#!/simoneknaap/status/1103070194845528064" TargetMode="External" /><Relationship Id="rId286" Type="http://schemas.openxmlformats.org/officeDocument/2006/relationships/hyperlink" Target="https://twitter.com/#!/simoneknaap/status/1103355568104845312" TargetMode="External" /><Relationship Id="rId287" Type="http://schemas.openxmlformats.org/officeDocument/2006/relationships/hyperlink" Target="https://twitter.com/#!/simoneknaap/status/1103373186312425474" TargetMode="External" /><Relationship Id="rId288" Type="http://schemas.openxmlformats.org/officeDocument/2006/relationships/hyperlink" Target="https://twitter.com/#!/simoneknaap/status/1104077290701578240" TargetMode="External" /><Relationship Id="rId289" Type="http://schemas.openxmlformats.org/officeDocument/2006/relationships/hyperlink" Target="https://twitter.com/#!/simoneknaap/status/1104442730237841410" TargetMode="External" /><Relationship Id="rId290" Type="http://schemas.openxmlformats.org/officeDocument/2006/relationships/hyperlink" Target="https://twitter.com/#!/simoneknaap/status/1104777939466551301" TargetMode="External" /><Relationship Id="rId291" Type="http://schemas.openxmlformats.org/officeDocument/2006/relationships/hyperlink" Target="https://twitter.com/#!/simoneknaap/status/1101605032137498631" TargetMode="External" /><Relationship Id="rId292" Type="http://schemas.openxmlformats.org/officeDocument/2006/relationships/hyperlink" Target="https://twitter.com/#!/simoneknaap/status/1103373186312425474" TargetMode="External" /><Relationship Id="rId293" Type="http://schemas.openxmlformats.org/officeDocument/2006/relationships/hyperlink" Target="https://twitter.com/#!/simoneknaap/status/1104077290701578240" TargetMode="External" /><Relationship Id="rId294" Type="http://schemas.openxmlformats.org/officeDocument/2006/relationships/hyperlink" Target="https://twitter.com/#!/simoneknaap/status/1105532414401658881" TargetMode="External" /><Relationship Id="rId295" Type="http://schemas.openxmlformats.org/officeDocument/2006/relationships/hyperlink" Target="https://twitter.com/#!/simoneknaap/status/1105532414401658881" TargetMode="External" /><Relationship Id="rId296" Type="http://schemas.openxmlformats.org/officeDocument/2006/relationships/hyperlink" Target="https://twitter.com/#!/simoneknaap/status/1105532414401658881" TargetMode="External" /><Relationship Id="rId297" Type="http://schemas.openxmlformats.org/officeDocument/2006/relationships/hyperlink" Target="https://twitter.com/#!/davidshanker/status/1102570130389778432" TargetMode="External" /><Relationship Id="rId298" Type="http://schemas.openxmlformats.org/officeDocument/2006/relationships/hyperlink" Target="https://twitter.com/#!/davidshanker/status/1103412930026991616" TargetMode="External" /><Relationship Id="rId299" Type="http://schemas.openxmlformats.org/officeDocument/2006/relationships/hyperlink" Target="https://twitter.com/#!/davidshanker/status/1105504129978265600" TargetMode="External" /><Relationship Id="rId300" Type="http://schemas.openxmlformats.org/officeDocument/2006/relationships/hyperlink" Target="https://twitter.com/#!/davidshanker/status/1105541875036028928" TargetMode="External" /><Relationship Id="rId301" Type="http://schemas.openxmlformats.org/officeDocument/2006/relationships/hyperlink" Target="https://twitter.com/#!/simoneknaap/status/1103373186312425474" TargetMode="External" /><Relationship Id="rId302" Type="http://schemas.openxmlformats.org/officeDocument/2006/relationships/hyperlink" Target="https://twitter.com/#!/simoneknaap/status/1104077290701578240" TargetMode="External" /><Relationship Id="rId303" Type="http://schemas.openxmlformats.org/officeDocument/2006/relationships/hyperlink" Target="https://twitter.com/#!/simoneknaap/status/1105532414401658881" TargetMode="External" /><Relationship Id="rId304" Type="http://schemas.openxmlformats.org/officeDocument/2006/relationships/hyperlink" Target="https://twitter.com/#!/simoneknaap/status/1105591807126188037" TargetMode="External" /><Relationship Id="rId305" Type="http://schemas.openxmlformats.org/officeDocument/2006/relationships/hyperlink" Target="https://twitter.com/#!/simoneknaap/status/1101605032137498631" TargetMode="External" /><Relationship Id="rId306" Type="http://schemas.openxmlformats.org/officeDocument/2006/relationships/hyperlink" Target="https://twitter.com/#!/simoneknaap/status/1103373186312425474" TargetMode="External" /><Relationship Id="rId307" Type="http://schemas.openxmlformats.org/officeDocument/2006/relationships/hyperlink" Target="https://twitter.com/#!/simoneknaap/status/1104077290701578240" TargetMode="External" /><Relationship Id="rId308" Type="http://schemas.openxmlformats.org/officeDocument/2006/relationships/hyperlink" Target="https://twitter.com/#!/simoneknaap/status/1105532414401658881" TargetMode="External" /><Relationship Id="rId309" Type="http://schemas.openxmlformats.org/officeDocument/2006/relationships/hyperlink" Target="https://twitter.com/#!/simoneknaap/status/1105591807126188037" TargetMode="External" /><Relationship Id="rId310" Type="http://schemas.openxmlformats.org/officeDocument/2006/relationships/hyperlink" Target="https://twitter.com/#!/simoneknaap/status/1101605032137498631" TargetMode="External" /><Relationship Id="rId311" Type="http://schemas.openxmlformats.org/officeDocument/2006/relationships/hyperlink" Target="https://twitter.com/#!/simoneknaap/status/1103373186312425474" TargetMode="External" /><Relationship Id="rId312" Type="http://schemas.openxmlformats.org/officeDocument/2006/relationships/hyperlink" Target="https://twitter.com/#!/simoneknaap/status/1104077290701578240" TargetMode="External" /><Relationship Id="rId313" Type="http://schemas.openxmlformats.org/officeDocument/2006/relationships/hyperlink" Target="https://twitter.com/#!/simoneknaap/status/1105532414401658881" TargetMode="External" /><Relationship Id="rId314" Type="http://schemas.openxmlformats.org/officeDocument/2006/relationships/hyperlink" Target="https://twitter.com/#!/simoneknaap/status/1105591807126188037" TargetMode="External" /><Relationship Id="rId315" Type="http://schemas.openxmlformats.org/officeDocument/2006/relationships/hyperlink" Target="https://twitter.com/#!/simoneknaap/status/1103355568104845312" TargetMode="External" /><Relationship Id="rId316" Type="http://schemas.openxmlformats.org/officeDocument/2006/relationships/hyperlink" Target="https://twitter.com/#!/htmagazine/status/1105822599257440257" TargetMode="External" /><Relationship Id="rId317" Type="http://schemas.openxmlformats.org/officeDocument/2006/relationships/hyperlink" Target="https://twitter.com/#!/htmagazine/status/1105824809848631296" TargetMode="External" /><Relationship Id="rId318" Type="http://schemas.openxmlformats.org/officeDocument/2006/relationships/hyperlink" Target="https://twitter.com/#!/htmagazine/status/1105824809848631296" TargetMode="External" /><Relationship Id="rId319" Type="http://schemas.openxmlformats.org/officeDocument/2006/relationships/hyperlink" Target="https://twitter.com/#!/wirelessnerd/status/1105822369111658496" TargetMode="External" /><Relationship Id="rId320" Type="http://schemas.openxmlformats.org/officeDocument/2006/relationships/hyperlink" Target="https://twitter.com/#!/wirelessnerd/status/1105828158316650496" TargetMode="External" /><Relationship Id="rId321" Type="http://schemas.openxmlformats.org/officeDocument/2006/relationships/hyperlink" Target="https://twitter.com/#!/wirelessnerd/status/1105822369111658496" TargetMode="External" /><Relationship Id="rId322" Type="http://schemas.openxmlformats.org/officeDocument/2006/relationships/hyperlink" Target="https://twitter.com/#!/wirelessnerd/status/1105828158316650496" TargetMode="External" /><Relationship Id="rId323" Type="http://schemas.openxmlformats.org/officeDocument/2006/relationships/hyperlink" Target="https://twitter.com/#!/ensembleiq/status/1105834671802404865" TargetMode="External" /><Relationship Id="rId324" Type="http://schemas.openxmlformats.org/officeDocument/2006/relationships/hyperlink" Target="https://twitter.com/#!/ensembleiq/status/1101181242882568193" TargetMode="External" /><Relationship Id="rId325" Type="http://schemas.openxmlformats.org/officeDocument/2006/relationships/hyperlink" Target="https://twitter.com/#!/ensembleiq/status/1103717965290266625" TargetMode="External" /><Relationship Id="rId326" Type="http://schemas.openxmlformats.org/officeDocument/2006/relationships/hyperlink" Target="https://twitter.com/#!/gd0748/status/1105854166730264576" TargetMode="External" /><Relationship Id="rId327" Type="http://schemas.openxmlformats.org/officeDocument/2006/relationships/hyperlink" Target="https://twitter.com/#!/siia_connectiv/status/1105916895876788225" TargetMode="External" /><Relationship Id="rId328" Type="http://schemas.openxmlformats.org/officeDocument/2006/relationships/hyperlink" Target="https://twitter.com/#!/compellingsites/status/1105917946923286529" TargetMode="External" /><Relationship Id="rId329" Type="http://schemas.openxmlformats.org/officeDocument/2006/relationships/hyperlink" Target="https://twitter.com/#!/pheatherc/status/1105933644122730496" TargetMode="External" /><Relationship Id="rId330" Type="http://schemas.openxmlformats.org/officeDocument/2006/relationships/hyperlink" Target="https://twitter.com/#!/cegepmatane/status/1105845972519792641" TargetMode="External" /><Relationship Id="rId331" Type="http://schemas.openxmlformats.org/officeDocument/2006/relationships/hyperlink" Target="https://twitter.com/#!/cegepmatane/status/1105849825726214144" TargetMode="External" /><Relationship Id="rId332" Type="http://schemas.openxmlformats.org/officeDocument/2006/relationships/hyperlink" Target="https://twitter.com/#!/cegepmatane/status/1105850426182811648" TargetMode="External" /><Relationship Id="rId333" Type="http://schemas.openxmlformats.org/officeDocument/2006/relationships/hyperlink" Target="https://twitter.com/#!/fp118fp/status/1105965809040588800" TargetMode="External" /><Relationship Id="rId334" Type="http://schemas.openxmlformats.org/officeDocument/2006/relationships/hyperlink" Target="https://api.twitter.com/1.1/geo/id/018929347840059e.json" TargetMode="External" /><Relationship Id="rId335" Type="http://schemas.openxmlformats.org/officeDocument/2006/relationships/hyperlink" Target="https://api.twitter.com/1.1/geo/id/018929347840059e.json" TargetMode="External" /><Relationship Id="rId336" Type="http://schemas.openxmlformats.org/officeDocument/2006/relationships/hyperlink" Target="https://api.twitter.com/1.1/geo/id/018929347840059e.json" TargetMode="External" /><Relationship Id="rId337" Type="http://schemas.openxmlformats.org/officeDocument/2006/relationships/hyperlink" Target="https://api.twitter.com/1.1/geo/id/018929347840059e.json" TargetMode="External" /><Relationship Id="rId338" Type="http://schemas.openxmlformats.org/officeDocument/2006/relationships/hyperlink" Target="https://api.twitter.com/1.1/geo/id/018929347840059e.json" TargetMode="External" /><Relationship Id="rId339" Type="http://schemas.openxmlformats.org/officeDocument/2006/relationships/hyperlink" Target="https://api.twitter.com/1.1/geo/id/018929347840059e.json" TargetMode="External" /><Relationship Id="rId340" Type="http://schemas.openxmlformats.org/officeDocument/2006/relationships/hyperlink" Target="https://api.twitter.com/1.1/geo/id/018929347840059e.json" TargetMode="External" /><Relationship Id="rId341" Type="http://schemas.openxmlformats.org/officeDocument/2006/relationships/hyperlink" Target="https://api.twitter.com/1.1/geo/id/8fa6d7a33b83ef26.json" TargetMode="External" /><Relationship Id="rId342" Type="http://schemas.openxmlformats.org/officeDocument/2006/relationships/hyperlink" Target="https://api.twitter.com/1.1/geo/id/8fa6d7a33b83ef26.json" TargetMode="External" /><Relationship Id="rId343" Type="http://schemas.openxmlformats.org/officeDocument/2006/relationships/hyperlink" Target="https://api.twitter.com/1.1/geo/id/8fa6d7a33b83ef26.json" TargetMode="External" /><Relationship Id="rId344" Type="http://schemas.openxmlformats.org/officeDocument/2006/relationships/hyperlink" Target="https://api.twitter.com/1.1/geo/id/8fa6d7a33b83ef26.json" TargetMode="External" /><Relationship Id="rId345" Type="http://schemas.openxmlformats.org/officeDocument/2006/relationships/comments" Target="../comments1.xml" /><Relationship Id="rId346" Type="http://schemas.openxmlformats.org/officeDocument/2006/relationships/vmlDrawing" Target="../drawings/vmlDrawing1.vml" /><Relationship Id="rId347" Type="http://schemas.openxmlformats.org/officeDocument/2006/relationships/table" Target="../tables/table1.xml" /><Relationship Id="rId348"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www.nxtbook.com/nxtbooks/ensembleiq/pg_201902/index.php#/80" TargetMode="External" /><Relationship Id="rId2" Type="http://schemas.openxmlformats.org/officeDocument/2006/relationships/hyperlink" Target="https://www.nxtbook.com/nxtbooks/ensembleiq/pg_201902/index.php#/80" TargetMode="External" /><Relationship Id="rId3" Type="http://schemas.openxmlformats.org/officeDocument/2006/relationships/hyperlink" Target="https://www.nxtbook.com/nxtbooks/ensembleiq/csa_20181112/index.php?utm_content=86552309&amp;utm_medium=social&amp;utm_source=twitter&amp;hss_channel=tw-107461525#/10" TargetMode="External" /><Relationship Id="rId4" Type="http://schemas.openxmlformats.org/officeDocument/2006/relationships/hyperlink" Target="https://issuu.com/ensembleiq/docs/cg_feb_19?e=37211642/68043378" TargetMode="External" /><Relationship Id="rId5" Type="http://schemas.openxmlformats.org/officeDocument/2006/relationships/hyperlink" Target="https://events.ensembleiq.com/rcas-2019" TargetMode="External" /><Relationship Id="rId6" Type="http://schemas.openxmlformats.org/officeDocument/2006/relationships/hyperlink" Target="https://twitter.com/pewresearch/status/1105447101813702656" TargetMode="External" /><Relationship Id="rId7" Type="http://schemas.openxmlformats.org/officeDocument/2006/relationships/hyperlink" Target="https://www.pehub.com/2019/03/pe-backed-ensembleiq-promotes-hughes-to-coo/?utm_source=dlvr.it&amp;utm_medium=twitter" TargetMode="External" /><Relationship Id="rId8" Type="http://schemas.openxmlformats.org/officeDocument/2006/relationships/hyperlink" Target="https://www.pehub.com/2019/03/pe-backed-ensembleiq-promotes-hughes-to-coo/?utm_source=dlvr.it&amp;utm_medium=twitter" TargetMode="External" /><Relationship Id="rId9" Type="http://schemas.openxmlformats.org/officeDocument/2006/relationships/hyperlink" Target="https://www.pehub.com/2019/03/pe-backed-ensembleiq-promotes-hughes-to-coo/?utm_source=dlvr.it&amp;utm_medium=twitter" TargetMode="External" /><Relationship Id="rId10" Type="http://schemas.openxmlformats.org/officeDocument/2006/relationships/hyperlink" Target="https://events.ensembleiq.com/rcas-2019" TargetMode="External" /><Relationship Id="rId11" Type="http://schemas.openxmlformats.org/officeDocument/2006/relationships/hyperlink" Target="https://events.ensembleiq.com/p2plu-bootcamp" TargetMode="External" /><Relationship Id="rId12" Type="http://schemas.openxmlformats.org/officeDocument/2006/relationships/hyperlink" Target="https://consumergoods.com/levis-uses-new-tech-let-customers-design-custom-jeans" TargetMode="External" /><Relationship Id="rId13" Type="http://schemas.openxmlformats.org/officeDocument/2006/relationships/hyperlink" Target="https://events.ensembleiq.com/rcas-2019/208595" TargetMode="External" /><Relationship Id="rId14" Type="http://schemas.openxmlformats.org/officeDocument/2006/relationships/hyperlink" Target="https://events.ensembleiq.com/rcas-2019/208595" TargetMode="External" /><Relationship Id="rId15" Type="http://schemas.openxmlformats.org/officeDocument/2006/relationships/hyperlink" Target="https://events.ensembleiq.com/rcas-2019/208595" TargetMode="External" /><Relationship Id="rId16" Type="http://schemas.openxmlformats.org/officeDocument/2006/relationships/hyperlink" Target="https://events.ensembleiq.com/rcas-2019" TargetMode="External" /><Relationship Id="rId17" Type="http://schemas.openxmlformats.org/officeDocument/2006/relationships/hyperlink" Target="https://events.ensembleiq.com/rcas-2019" TargetMode="External" /><Relationship Id="rId18" Type="http://schemas.openxmlformats.org/officeDocument/2006/relationships/hyperlink" Target="https://events.ensembleiq.com/rcas-2019" TargetMode="External" /><Relationship Id="rId19" Type="http://schemas.openxmlformats.org/officeDocument/2006/relationships/hyperlink" Target="https://events.ensembleiq.com/rcas-2019" TargetMode="External" /><Relationship Id="rId20" Type="http://schemas.openxmlformats.org/officeDocument/2006/relationships/hyperlink" Target="https://events.ensembleiq.com/rcas-2019/208595" TargetMode="External" /><Relationship Id="rId21" Type="http://schemas.openxmlformats.org/officeDocument/2006/relationships/hyperlink" Target="https://events.ensembleiq.com/rcas-2019/208595" TargetMode="External" /><Relationship Id="rId22" Type="http://schemas.openxmlformats.org/officeDocument/2006/relationships/hyperlink" Target="https://events.ensembleiq.com/rcas-2019" TargetMode="External" /><Relationship Id="rId23" Type="http://schemas.openxmlformats.org/officeDocument/2006/relationships/hyperlink" Target="https://events.ensembleiq.com/rcas-2019/208595" TargetMode="External" /><Relationship Id="rId24" Type="http://schemas.openxmlformats.org/officeDocument/2006/relationships/hyperlink" Target="https://events.ensembleiq.com/rcas-2019/208595" TargetMode="External" /><Relationship Id="rId25" Type="http://schemas.openxmlformats.org/officeDocument/2006/relationships/hyperlink" Target="https://medium.com/@Wirelessnerd/murtec-surprises-and-delights-as-i-get-a-peek-into-the-chain-restaurant-industry-5fe13ef90f37?source=friends_link&amp;sk=52ac676fea5c3e664fd31d434f4fbe02" TargetMode="External" /><Relationship Id="rId26" Type="http://schemas.openxmlformats.org/officeDocument/2006/relationships/hyperlink" Target="https://twitter.com/i/web/status/1105834671802404865" TargetMode="External" /><Relationship Id="rId27" Type="http://schemas.openxmlformats.org/officeDocument/2006/relationships/hyperlink" Target="https://www.stratconn.org/" TargetMode="External" /><Relationship Id="rId28" Type="http://schemas.openxmlformats.org/officeDocument/2006/relationships/hyperlink" Target="https://drive.google.com/file/d/0B8CCIsUxOgrBTVp2TTF4WjdLX3RvbExNQTB0RU0zQTZZbUZn/view" TargetMode="External" /><Relationship Id="rId29" Type="http://schemas.openxmlformats.org/officeDocument/2006/relationships/hyperlink" Target="https://mailchi.mp/siia/connectiv-innovation-award-winners-announced" TargetMode="External" /><Relationship Id="rId30" Type="http://schemas.openxmlformats.org/officeDocument/2006/relationships/hyperlink" Target="https://lnkd.in/eUN76VR" TargetMode="External" /><Relationship Id="rId31" Type="http://schemas.openxmlformats.org/officeDocument/2006/relationships/hyperlink" Target="https://twitter.com/i/web/status/1105845972519792641" TargetMode="External" /><Relationship Id="rId32" Type="http://schemas.openxmlformats.org/officeDocument/2006/relationships/hyperlink" Target="https://twitter.com/i/web/status/1105849825726214144" TargetMode="External" /><Relationship Id="rId33" Type="http://schemas.openxmlformats.org/officeDocument/2006/relationships/hyperlink" Target="http://www.cegep-matane.qc.ca/nouvelles/2019/une-enseignante-en-soins-infirmiers-honoree/" TargetMode="External" /><Relationship Id="rId34" Type="http://schemas.openxmlformats.org/officeDocument/2006/relationships/hyperlink" Target="https://pbs.twimg.com/media/D00u3j_WwAAZaRK.jpg" TargetMode="External" /><Relationship Id="rId35" Type="http://schemas.openxmlformats.org/officeDocument/2006/relationships/hyperlink" Target="https://pbs.twimg.com/media/D1BbNUUX4AEL5W7.jpg" TargetMode="External" /><Relationship Id="rId36" Type="http://schemas.openxmlformats.org/officeDocument/2006/relationships/hyperlink" Target="https://pbs.twimg.com/media/D1ONK47X0AIkpup.jpg" TargetMode="External" /><Relationship Id="rId37" Type="http://schemas.openxmlformats.org/officeDocument/2006/relationships/hyperlink" Target="https://pbs.twimg.com/media/D0wFyJjXgAAjTGW.jpg" TargetMode="External" /><Relationship Id="rId38" Type="http://schemas.openxmlformats.org/officeDocument/2006/relationships/hyperlink" Target="https://pbs.twimg.com/media/D00drwgWsAE57m9.jpg" TargetMode="External" /><Relationship Id="rId39" Type="http://schemas.openxmlformats.org/officeDocument/2006/relationships/hyperlink" Target="https://pbs.twimg.com/media/D0mv8EcXQAEEyMU.jpg" TargetMode="External" /><Relationship Id="rId40" Type="http://schemas.openxmlformats.org/officeDocument/2006/relationships/hyperlink" Target="https://pbs.twimg.com/tweet_video_thumb/D1YnqJRXQAE_0-h.jpg" TargetMode="External" /><Relationship Id="rId41" Type="http://schemas.openxmlformats.org/officeDocument/2006/relationships/hyperlink" Target="https://pbs.twimg.com/media/D0_oCr8X0AAJ7Qn.jpg" TargetMode="External" /><Relationship Id="rId42" Type="http://schemas.openxmlformats.org/officeDocument/2006/relationships/hyperlink" Target="https://pbs.twimg.com/media/D0_4EMeXQAA4YVS.jpg" TargetMode="External" /><Relationship Id="rId43" Type="http://schemas.openxmlformats.org/officeDocument/2006/relationships/hyperlink" Target="https://pbs.twimg.com/media/D1J4caQXQAA4gRS.png" TargetMode="External" /><Relationship Id="rId44" Type="http://schemas.openxmlformats.org/officeDocument/2006/relationships/hyperlink" Target="https://pbs.twimg.com/media/D1AW9y-WkAESxgh.jpg" TargetMode="External" /><Relationship Id="rId45" Type="http://schemas.openxmlformats.org/officeDocument/2006/relationships/hyperlink" Target="https://pbs.twimg.com/media/D0gpBPIX0AAMVn5.jpg" TargetMode="External" /><Relationship Id="rId46" Type="http://schemas.openxmlformats.org/officeDocument/2006/relationships/hyperlink" Target="https://pbs.twimg.com/media/D0lymjSWsAAg6Su.jpg" TargetMode="External" /><Relationship Id="rId47" Type="http://schemas.openxmlformats.org/officeDocument/2006/relationships/hyperlink" Target="https://pbs.twimg.com/media/D0qhpZpWkAUdTyt.jpg" TargetMode="External" /><Relationship Id="rId48" Type="http://schemas.openxmlformats.org/officeDocument/2006/relationships/hyperlink" Target="https://pbs.twimg.com/media/D0000k_X4AISNYS.jpg" TargetMode="External" /><Relationship Id="rId49" Type="http://schemas.openxmlformats.org/officeDocument/2006/relationships/hyperlink" Target="https://pbs.twimg.com/media/D1J1vKbWwAAC4tZ.jpg" TargetMode="External" /><Relationship Id="rId50" Type="http://schemas.openxmlformats.org/officeDocument/2006/relationships/hyperlink" Target="https://pbs.twimg.com/media/D1dzznKXgAALGPj.jpg" TargetMode="External" /><Relationship Id="rId51" Type="http://schemas.openxmlformats.org/officeDocument/2006/relationships/hyperlink" Target="https://pbs.twimg.com/media/D07kfwxXcAI44Ez.png" TargetMode="External" /><Relationship Id="rId52" Type="http://schemas.openxmlformats.org/officeDocument/2006/relationships/hyperlink" Target="https://pbs.twimg.com/media/D1ej3x8X0AEXR4C.jpg" TargetMode="External" /><Relationship Id="rId53" Type="http://schemas.openxmlformats.org/officeDocument/2006/relationships/hyperlink" Target="https://pbs.twimg.com/media/D1fZ46aX0AEC80x.jpg" TargetMode="External" /><Relationship Id="rId54" Type="http://schemas.openxmlformats.org/officeDocument/2006/relationships/hyperlink" Target="https://pbs.twimg.com/media/D1irkzkVYAAmRFm.jpg" TargetMode="External" /><Relationship Id="rId55" Type="http://schemas.openxmlformats.org/officeDocument/2006/relationships/hyperlink" Target="https://pbs.twimg.com/media/D0gugSRX0AMwahF.jpg" TargetMode="External" /><Relationship Id="rId56" Type="http://schemas.openxmlformats.org/officeDocument/2006/relationships/hyperlink" Target="https://pbs.twimg.com/media/D1Exo-LW0AIyiAi.jpg" TargetMode="External" /><Relationship Id="rId57" Type="http://schemas.openxmlformats.org/officeDocument/2006/relationships/hyperlink" Target="https://pbs.twimg.com/media/D1kQvj8X0AA8EaH.png" TargetMode="External" /><Relationship Id="rId58" Type="http://schemas.openxmlformats.org/officeDocument/2006/relationships/hyperlink" Target="http://pbs.twimg.com/profile_images/3149744811/8c61c8ded40f4cabada4a57bc2475578_normal.jpeg" TargetMode="External" /><Relationship Id="rId59" Type="http://schemas.openxmlformats.org/officeDocument/2006/relationships/hyperlink" Target="http://pbs.twimg.com/profile_images/1432709199/Woodstock-groceries_normal.jpg" TargetMode="External" /><Relationship Id="rId60" Type="http://schemas.openxmlformats.org/officeDocument/2006/relationships/hyperlink" Target="http://pbs.twimg.com/profile_images/533349924532785152/Hf8i_jCc_normal.jpeg" TargetMode="External" /><Relationship Id="rId61" Type="http://schemas.openxmlformats.org/officeDocument/2006/relationships/hyperlink" Target="http://pbs.twimg.com/profile_images/1084837760920403968/PF9wcYTH_normal.jpg" TargetMode="External" /><Relationship Id="rId62" Type="http://schemas.openxmlformats.org/officeDocument/2006/relationships/hyperlink" Target="http://pbs.twimg.com/profile_images/752849959570051072/iNIP9YwT_normal.jpg" TargetMode="External" /><Relationship Id="rId63" Type="http://schemas.openxmlformats.org/officeDocument/2006/relationships/hyperlink" Target="https://pbs.twimg.com/media/D00u3j_WwAAZaRK.jpg" TargetMode="External" /><Relationship Id="rId64" Type="http://schemas.openxmlformats.org/officeDocument/2006/relationships/hyperlink" Target="http://pbs.twimg.com/profile_images/940335489965473792/TcrPm_un_normal.jpg" TargetMode="External" /><Relationship Id="rId65" Type="http://schemas.openxmlformats.org/officeDocument/2006/relationships/hyperlink" Target="http://pbs.twimg.com/profile_images/1045331614316748800/oOUCS9ED_normal.jpg" TargetMode="External" /><Relationship Id="rId66" Type="http://schemas.openxmlformats.org/officeDocument/2006/relationships/hyperlink" Target="http://pbs.twimg.com/profile_images/1102262669371879424/AidNyqDl_normal.jpg" TargetMode="External" /><Relationship Id="rId67" Type="http://schemas.openxmlformats.org/officeDocument/2006/relationships/hyperlink" Target="http://pbs.twimg.com/profile_images/1014173125129449475/trt5y-rE_normal.jpg" TargetMode="External" /><Relationship Id="rId68" Type="http://schemas.openxmlformats.org/officeDocument/2006/relationships/hyperlink" Target="http://pbs.twimg.com/profile_images/1014173125129449475/trt5y-rE_normal.jpg" TargetMode="External" /><Relationship Id="rId69" Type="http://schemas.openxmlformats.org/officeDocument/2006/relationships/hyperlink" Target="http://pbs.twimg.com/profile_images/992636079189692416/6rScwu3p_normal.jpg" TargetMode="External" /><Relationship Id="rId70" Type="http://schemas.openxmlformats.org/officeDocument/2006/relationships/hyperlink" Target="https://pbs.twimg.com/media/D1BbNUUX4AEL5W7.jpg" TargetMode="External" /><Relationship Id="rId71" Type="http://schemas.openxmlformats.org/officeDocument/2006/relationships/hyperlink" Target="http://pbs.twimg.com/profile_images/1060466626842128390/OkV4SWcV_normal.jpg" TargetMode="External" /><Relationship Id="rId72" Type="http://schemas.openxmlformats.org/officeDocument/2006/relationships/hyperlink" Target="https://pbs.twimg.com/media/D1ONK47X0AIkpup.jpg" TargetMode="External" /><Relationship Id="rId73" Type="http://schemas.openxmlformats.org/officeDocument/2006/relationships/hyperlink" Target="https://pbs.twimg.com/media/D0wFyJjXgAAjTGW.jpg" TargetMode="External" /><Relationship Id="rId74" Type="http://schemas.openxmlformats.org/officeDocument/2006/relationships/hyperlink" Target="http://pbs.twimg.com/profile_images/1210606123/Hackers___Founders_Dec_2010_IBJ_normal.jpg" TargetMode="External" /><Relationship Id="rId75" Type="http://schemas.openxmlformats.org/officeDocument/2006/relationships/hyperlink" Target="https://pbs.twimg.com/media/D00drwgWsAE57m9.jpg" TargetMode="External" /><Relationship Id="rId76" Type="http://schemas.openxmlformats.org/officeDocument/2006/relationships/hyperlink" Target="http://pbs.twimg.com/profile_images/459409141228777472/RfDnn7bb_normal.jpeg" TargetMode="External" /><Relationship Id="rId77" Type="http://schemas.openxmlformats.org/officeDocument/2006/relationships/hyperlink" Target="http://pbs.twimg.com/profile_images/662454838425358337/Lw-ubiKV_normal.jpg" TargetMode="External" /><Relationship Id="rId78" Type="http://schemas.openxmlformats.org/officeDocument/2006/relationships/hyperlink" Target="http://pbs.twimg.com/profile_images/1746343088/WaveLength_normal.PNG" TargetMode="External" /><Relationship Id="rId79" Type="http://schemas.openxmlformats.org/officeDocument/2006/relationships/hyperlink" Target="http://pbs.twimg.com/profile_images/682592185624190976/zYfR0gU__normal.jpg" TargetMode="External" /><Relationship Id="rId80" Type="http://schemas.openxmlformats.org/officeDocument/2006/relationships/hyperlink" Target="https://pbs.twimg.com/media/D0mv8EcXQAEEyMU.jpg" TargetMode="External" /><Relationship Id="rId81" Type="http://schemas.openxmlformats.org/officeDocument/2006/relationships/hyperlink" Target="https://pbs.twimg.com/tweet_video_thumb/D1YnqJRXQAE_0-h.jpg" TargetMode="External" /><Relationship Id="rId82" Type="http://schemas.openxmlformats.org/officeDocument/2006/relationships/hyperlink" Target="https://pbs.twimg.com/media/D0_oCr8X0AAJ7Qn.jpg" TargetMode="External" /><Relationship Id="rId83" Type="http://schemas.openxmlformats.org/officeDocument/2006/relationships/hyperlink" Target="https://pbs.twimg.com/media/D0_4EMeXQAA4YVS.jpg" TargetMode="External" /><Relationship Id="rId84" Type="http://schemas.openxmlformats.org/officeDocument/2006/relationships/hyperlink" Target="https://pbs.twimg.com/media/D1J4caQXQAA4gRS.png" TargetMode="External" /><Relationship Id="rId85" Type="http://schemas.openxmlformats.org/officeDocument/2006/relationships/hyperlink" Target="https://pbs.twimg.com/media/D1AW9y-WkAESxgh.jpg" TargetMode="External" /><Relationship Id="rId86" Type="http://schemas.openxmlformats.org/officeDocument/2006/relationships/hyperlink" Target="http://pbs.twimg.com/profile_images/459409141228777472/RfDnn7bb_normal.jpeg" TargetMode="External" /><Relationship Id="rId87" Type="http://schemas.openxmlformats.org/officeDocument/2006/relationships/hyperlink" Target="http://pbs.twimg.com/profile_images/785535689819561984/X5KiijPc_normal.jpg" TargetMode="External" /><Relationship Id="rId88" Type="http://schemas.openxmlformats.org/officeDocument/2006/relationships/hyperlink" Target="http://pbs.twimg.com/profile_images/980116812577886209/FURbEYEm_normal.jpg" TargetMode="External" /><Relationship Id="rId89" Type="http://schemas.openxmlformats.org/officeDocument/2006/relationships/hyperlink" Target="https://pbs.twimg.com/media/D0gpBPIX0AAMVn5.jpg" TargetMode="External" /><Relationship Id="rId90" Type="http://schemas.openxmlformats.org/officeDocument/2006/relationships/hyperlink" Target="https://pbs.twimg.com/media/D0lymjSWsAAg6Su.jpg" TargetMode="External" /><Relationship Id="rId91" Type="http://schemas.openxmlformats.org/officeDocument/2006/relationships/hyperlink" Target="https://pbs.twimg.com/media/D0qhpZpWkAUdTyt.jpg" TargetMode="External" /><Relationship Id="rId92" Type="http://schemas.openxmlformats.org/officeDocument/2006/relationships/hyperlink" Target="https://pbs.twimg.com/media/D0000k_X4AISNYS.jpg" TargetMode="External" /><Relationship Id="rId93" Type="http://schemas.openxmlformats.org/officeDocument/2006/relationships/hyperlink" Target="https://pbs.twimg.com/media/D1J1vKbWwAAC4tZ.jpg" TargetMode="External" /><Relationship Id="rId94" Type="http://schemas.openxmlformats.org/officeDocument/2006/relationships/hyperlink" Target="https://pbs.twimg.com/media/D1dzznKXgAALGPj.jpg" TargetMode="External" /><Relationship Id="rId95" Type="http://schemas.openxmlformats.org/officeDocument/2006/relationships/hyperlink" Target="https://pbs.twimg.com/media/D07kfwxXcAI44Ez.png" TargetMode="External" /><Relationship Id="rId96" Type="http://schemas.openxmlformats.org/officeDocument/2006/relationships/hyperlink" Target="http://pbs.twimg.com/profile_images/785535689819561984/X5KiijPc_normal.jpg" TargetMode="External" /><Relationship Id="rId97" Type="http://schemas.openxmlformats.org/officeDocument/2006/relationships/hyperlink" Target="https://pbs.twimg.com/media/D1ej3x8X0AEXR4C.jpg" TargetMode="External" /><Relationship Id="rId98" Type="http://schemas.openxmlformats.org/officeDocument/2006/relationships/hyperlink" Target="http://pbs.twimg.com/profile_images/459409141228777472/RfDnn7bb_normal.jpeg" TargetMode="External" /><Relationship Id="rId99" Type="http://schemas.openxmlformats.org/officeDocument/2006/relationships/hyperlink" Target="https://pbs.twimg.com/media/D1fZ46aX0AEC80x.jpg" TargetMode="External" /><Relationship Id="rId100" Type="http://schemas.openxmlformats.org/officeDocument/2006/relationships/hyperlink" Target="http://pbs.twimg.com/profile_images/785837445929656321/ddKXBDpW_normal.jpg" TargetMode="External" /><Relationship Id="rId101" Type="http://schemas.openxmlformats.org/officeDocument/2006/relationships/hyperlink" Target="http://pbs.twimg.com/profile_images/785837445929656321/ddKXBDpW_normal.jpg" TargetMode="External" /><Relationship Id="rId102" Type="http://schemas.openxmlformats.org/officeDocument/2006/relationships/hyperlink" Target="https://pbs.twimg.com/media/D1irkzkVYAAmRFm.jpg" TargetMode="External" /><Relationship Id="rId103" Type="http://schemas.openxmlformats.org/officeDocument/2006/relationships/hyperlink" Target="http://pbs.twimg.com/profile_images/595800290663768065/8DunRRCV_normal.png" TargetMode="External" /><Relationship Id="rId104" Type="http://schemas.openxmlformats.org/officeDocument/2006/relationships/hyperlink" Target="http://pbs.twimg.com/profile_images/763785096436461568/Gmu9I3qZ_normal.jpg" TargetMode="External" /><Relationship Id="rId105" Type="http://schemas.openxmlformats.org/officeDocument/2006/relationships/hyperlink" Target="https://pbs.twimg.com/media/D0gugSRX0AMwahF.jpg" TargetMode="External" /><Relationship Id="rId106" Type="http://schemas.openxmlformats.org/officeDocument/2006/relationships/hyperlink" Target="https://pbs.twimg.com/media/D1Exo-LW0AIyiAi.jpg" TargetMode="External" /><Relationship Id="rId107" Type="http://schemas.openxmlformats.org/officeDocument/2006/relationships/hyperlink" Target="http://pbs.twimg.com/profile_images/486901802781011968/pwkmdEx__normal.jpeg" TargetMode="External" /><Relationship Id="rId108" Type="http://schemas.openxmlformats.org/officeDocument/2006/relationships/hyperlink" Target="http://pbs.twimg.com/profile_images/667099927835574272/ApvNxwMY_normal.png" TargetMode="External" /><Relationship Id="rId109" Type="http://schemas.openxmlformats.org/officeDocument/2006/relationships/hyperlink" Target="http://pbs.twimg.com/profile_images/567986073486102528/OeS0PPu5_normal.jpeg" TargetMode="External" /><Relationship Id="rId110" Type="http://schemas.openxmlformats.org/officeDocument/2006/relationships/hyperlink" Target="https://pbs.twimg.com/media/D1kQvj8X0AA8EaH.png" TargetMode="External" /><Relationship Id="rId111" Type="http://schemas.openxmlformats.org/officeDocument/2006/relationships/hyperlink" Target="http://pbs.twimg.com/profile_images/604277823814033408/38BkxTzM_normal.png" TargetMode="External" /><Relationship Id="rId112" Type="http://schemas.openxmlformats.org/officeDocument/2006/relationships/hyperlink" Target="http://pbs.twimg.com/profile_images/604277823814033408/38BkxTzM_normal.png" TargetMode="External" /><Relationship Id="rId113" Type="http://schemas.openxmlformats.org/officeDocument/2006/relationships/hyperlink" Target="http://pbs.twimg.com/profile_images/604277823814033408/38BkxTzM_normal.png" TargetMode="External" /><Relationship Id="rId114" Type="http://schemas.openxmlformats.org/officeDocument/2006/relationships/hyperlink" Target="http://pbs.twimg.com/profile_images/444661382911655937/WsE7-wkN_normal.jpeg" TargetMode="External" /><Relationship Id="rId115" Type="http://schemas.openxmlformats.org/officeDocument/2006/relationships/hyperlink" Target="https://twitter.com/#!/lorimitchellkel/status/1100759155831230464" TargetMode="External" /><Relationship Id="rId116" Type="http://schemas.openxmlformats.org/officeDocument/2006/relationships/hyperlink" Target="https://twitter.com/#!/retailbird/status/1100946715312558080" TargetMode="External" /><Relationship Id="rId117" Type="http://schemas.openxmlformats.org/officeDocument/2006/relationships/hyperlink" Target="https://twitter.com/#!/ganeshgw/status/1100966674046611456" TargetMode="External" /><Relationship Id="rId118" Type="http://schemas.openxmlformats.org/officeDocument/2006/relationships/hyperlink" Target="https://twitter.com/#!/carinasmessage1/status/1101126689252409345" TargetMode="External" /><Relationship Id="rId119" Type="http://schemas.openxmlformats.org/officeDocument/2006/relationships/hyperlink" Target="https://twitter.com/#!/theleuker/status/1101392750379974657" TargetMode="External" /><Relationship Id="rId120" Type="http://schemas.openxmlformats.org/officeDocument/2006/relationships/hyperlink" Target="https://twitter.com/#!/sapconsumer/status/1102589017978273792" TargetMode="External" /><Relationship Id="rId121" Type="http://schemas.openxmlformats.org/officeDocument/2006/relationships/hyperlink" Target="https://twitter.com/#!/scmatsap/status/1102594550185541632" TargetMode="External" /><Relationship Id="rId122" Type="http://schemas.openxmlformats.org/officeDocument/2006/relationships/hyperlink" Target="https://twitter.com/#!/shoptalk/status/1103358742882467840" TargetMode="External" /><Relationship Id="rId123" Type="http://schemas.openxmlformats.org/officeDocument/2006/relationships/hyperlink" Target="https://twitter.com/#!/shop/status/1103361662747258880" TargetMode="External" /><Relationship Id="rId124" Type="http://schemas.openxmlformats.org/officeDocument/2006/relationships/hyperlink" Target="https://twitter.com/#!/aarete/status/1103304817487855616" TargetMode="External" /><Relationship Id="rId125" Type="http://schemas.openxmlformats.org/officeDocument/2006/relationships/hyperlink" Target="https://twitter.com/#!/aarete/status/1103425804212600839" TargetMode="External" /><Relationship Id="rId126" Type="http://schemas.openxmlformats.org/officeDocument/2006/relationships/hyperlink" Target="https://twitter.com/#!/watsonrorschach/status/1103426140629278722" TargetMode="External" /><Relationship Id="rId127" Type="http://schemas.openxmlformats.org/officeDocument/2006/relationships/hyperlink" Target="https://twitter.com/#!/edsev/status/1103482199129681921" TargetMode="External" /><Relationship Id="rId128" Type="http://schemas.openxmlformats.org/officeDocument/2006/relationships/hyperlink" Target="https://twitter.com/#!/kedana01/status/1103738484701847553" TargetMode="External" /><Relationship Id="rId129" Type="http://schemas.openxmlformats.org/officeDocument/2006/relationships/hyperlink" Target="https://twitter.com/#!/canadiangrocer/status/1104381553973571584" TargetMode="External" /><Relationship Id="rId130" Type="http://schemas.openxmlformats.org/officeDocument/2006/relationships/hyperlink" Target="https://twitter.com/#!/cgtmagazine/status/1102262369823145986" TargetMode="External" /><Relationship Id="rId131" Type="http://schemas.openxmlformats.org/officeDocument/2006/relationships/hyperlink" Target="https://twitter.com/#!/rammeld7/status/1105507583652184064" TargetMode="External" /><Relationship Id="rId132" Type="http://schemas.openxmlformats.org/officeDocument/2006/relationships/hyperlink" Target="https://twitter.com/#!/davidshanker/status/1102570130389778432" TargetMode="External" /><Relationship Id="rId133" Type="http://schemas.openxmlformats.org/officeDocument/2006/relationships/hyperlink" Target="https://twitter.com/#!/davidshanker/status/1105504129978265600" TargetMode="External" /><Relationship Id="rId134" Type="http://schemas.openxmlformats.org/officeDocument/2006/relationships/hyperlink" Target="https://twitter.com/#!/pehub/status/1105573564277710848" TargetMode="External" /><Relationship Id="rId135" Type="http://schemas.openxmlformats.org/officeDocument/2006/relationships/hyperlink" Target="https://twitter.com/#!/tstockdalewave/status/1105574107129630722" TargetMode="External" /><Relationship Id="rId136" Type="http://schemas.openxmlformats.org/officeDocument/2006/relationships/hyperlink" Target="https://twitter.com/#!/jgkamm/status/1105577210247700480" TargetMode="External" /><Relationship Id="rId137" Type="http://schemas.openxmlformats.org/officeDocument/2006/relationships/hyperlink" Target="https://twitter.com/#!/simoneknaap/status/1101605032137498631" TargetMode="External" /><Relationship Id="rId138" Type="http://schemas.openxmlformats.org/officeDocument/2006/relationships/hyperlink" Target="https://twitter.com/#!/path2purchaseiq/status/1105114368885358593" TargetMode="External" /><Relationship Id="rId139" Type="http://schemas.openxmlformats.org/officeDocument/2006/relationships/hyperlink" Target="https://twitter.com/#!/simoneknaap/status/1103355568104845312" TargetMode="External" /><Relationship Id="rId140" Type="http://schemas.openxmlformats.org/officeDocument/2006/relationships/hyperlink" Target="https://twitter.com/#!/simoneknaap/status/1103373186312425474" TargetMode="External" /><Relationship Id="rId141" Type="http://schemas.openxmlformats.org/officeDocument/2006/relationships/hyperlink" Target="https://twitter.com/#!/simoneknaap/status/1104077290701578240" TargetMode="External" /><Relationship Id="rId142" Type="http://schemas.openxmlformats.org/officeDocument/2006/relationships/hyperlink" Target="https://twitter.com/#!/cgtmagazine/status/1103407161105887233" TargetMode="External" /><Relationship Id="rId143" Type="http://schemas.openxmlformats.org/officeDocument/2006/relationships/hyperlink" Target="https://twitter.com/#!/davidshanker/status/1103412930026991616" TargetMode="External" /><Relationship Id="rId144" Type="http://schemas.openxmlformats.org/officeDocument/2006/relationships/hyperlink" Target="https://twitter.com/#!/simoneknaap/status/1104777939466551301" TargetMode="External" /><Relationship Id="rId145" Type="http://schemas.openxmlformats.org/officeDocument/2006/relationships/hyperlink" Target="https://twitter.com/#!/sandeepdadlani/status/1102265563861172225" TargetMode="External" /><Relationship Id="rId146" Type="http://schemas.openxmlformats.org/officeDocument/2006/relationships/hyperlink" Target="https://twitter.com/#!/cgtmagazine/status/1101175212094087168" TargetMode="External" /><Relationship Id="rId147" Type="http://schemas.openxmlformats.org/officeDocument/2006/relationships/hyperlink" Target="https://twitter.com/#!/cgtmagazine/status/1101537592032616449" TargetMode="External" /><Relationship Id="rId148" Type="http://schemas.openxmlformats.org/officeDocument/2006/relationships/hyperlink" Target="https://twitter.com/#!/cgtmagazine/status/1101870793200488448" TargetMode="External" /><Relationship Id="rId149" Type="http://schemas.openxmlformats.org/officeDocument/2006/relationships/hyperlink" Target="https://twitter.com/#!/cgtmagazine/status/1102595563357462528" TargetMode="External" /><Relationship Id="rId150" Type="http://schemas.openxmlformats.org/officeDocument/2006/relationships/hyperlink" Target="https://twitter.com/#!/cgtmagazine/status/1104074313714581504" TargetMode="External" /><Relationship Id="rId151" Type="http://schemas.openxmlformats.org/officeDocument/2006/relationships/hyperlink" Target="https://twitter.com/#!/cgtmagazine/status/1105479565647007744" TargetMode="External" /><Relationship Id="rId152" Type="http://schemas.openxmlformats.org/officeDocument/2006/relationships/hyperlink" Target="https://twitter.com/#!/simoneknaap/status/1103070194845528064" TargetMode="External" /><Relationship Id="rId153" Type="http://schemas.openxmlformats.org/officeDocument/2006/relationships/hyperlink" Target="https://twitter.com/#!/simoneknaap/status/1104442730237841410" TargetMode="External" /><Relationship Id="rId154" Type="http://schemas.openxmlformats.org/officeDocument/2006/relationships/hyperlink" Target="https://twitter.com/#!/simoneknaap/status/1105532414401658881" TargetMode="External" /><Relationship Id="rId155" Type="http://schemas.openxmlformats.org/officeDocument/2006/relationships/hyperlink" Target="https://twitter.com/#!/davidshanker/status/1105541875036028928" TargetMode="External" /><Relationship Id="rId156" Type="http://schemas.openxmlformats.org/officeDocument/2006/relationships/hyperlink" Target="https://twitter.com/#!/simoneknaap/status/1105591807126188037" TargetMode="External" /><Relationship Id="rId157" Type="http://schemas.openxmlformats.org/officeDocument/2006/relationships/hyperlink" Target="https://twitter.com/#!/htmagazine/status/1105822599257440257" TargetMode="External" /><Relationship Id="rId158" Type="http://schemas.openxmlformats.org/officeDocument/2006/relationships/hyperlink" Target="https://twitter.com/#!/htmagazine/status/1105824809848631296" TargetMode="External" /><Relationship Id="rId159" Type="http://schemas.openxmlformats.org/officeDocument/2006/relationships/hyperlink" Target="https://twitter.com/#!/wirelessnerd/status/1105822369111658496" TargetMode="External" /><Relationship Id="rId160" Type="http://schemas.openxmlformats.org/officeDocument/2006/relationships/hyperlink" Target="https://twitter.com/#!/wirelessnerd/status/1105828158316650496" TargetMode="External" /><Relationship Id="rId161" Type="http://schemas.openxmlformats.org/officeDocument/2006/relationships/hyperlink" Target="https://twitter.com/#!/ensembleiq/status/1105834671802404865" TargetMode="External" /><Relationship Id="rId162" Type="http://schemas.openxmlformats.org/officeDocument/2006/relationships/hyperlink" Target="https://twitter.com/#!/ensembleiq/status/1101181242882568193" TargetMode="External" /><Relationship Id="rId163" Type="http://schemas.openxmlformats.org/officeDocument/2006/relationships/hyperlink" Target="https://twitter.com/#!/ensembleiq/status/1103717965290266625" TargetMode="External" /><Relationship Id="rId164" Type="http://schemas.openxmlformats.org/officeDocument/2006/relationships/hyperlink" Target="https://twitter.com/#!/gd0748/status/1105854166730264576" TargetMode="External" /><Relationship Id="rId165" Type="http://schemas.openxmlformats.org/officeDocument/2006/relationships/hyperlink" Target="https://twitter.com/#!/siia_connectiv/status/1105916895876788225" TargetMode="External" /><Relationship Id="rId166" Type="http://schemas.openxmlformats.org/officeDocument/2006/relationships/hyperlink" Target="https://twitter.com/#!/compellingsites/status/1105917946923286529" TargetMode="External" /><Relationship Id="rId167" Type="http://schemas.openxmlformats.org/officeDocument/2006/relationships/hyperlink" Target="https://twitter.com/#!/pheatherc/status/1105933644122730496" TargetMode="External" /><Relationship Id="rId168" Type="http://schemas.openxmlformats.org/officeDocument/2006/relationships/hyperlink" Target="https://twitter.com/#!/cegepmatane/status/1105845972519792641" TargetMode="External" /><Relationship Id="rId169" Type="http://schemas.openxmlformats.org/officeDocument/2006/relationships/hyperlink" Target="https://twitter.com/#!/cegepmatane/status/1105849825726214144" TargetMode="External" /><Relationship Id="rId170" Type="http://schemas.openxmlformats.org/officeDocument/2006/relationships/hyperlink" Target="https://twitter.com/#!/cegepmatane/status/1105850426182811648" TargetMode="External" /><Relationship Id="rId171" Type="http://schemas.openxmlformats.org/officeDocument/2006/relationships/hyperlink" Target="https://twitter.com/#!/fp118fp/status/1105965809040588800" TargetMode="External" /><Relationship Id="rId172" Type="http://schemas.openxmlformats.org/officeDocument/2006/relationships/hyperlink" Target="https://api.twitter.com/1.1/geo/id/018929347840059e.json" TargetMode="External" /><Relationship Id="rId173" Type="http://schemas.openxmlformats.org/officeDocument/2006/relationships/hyperlink" Target="https://api.twitter.com/1.1/geo/id/8fa6d7a33b83ef26.json" TargetMode="External" /><Relationship Id="rId174" Type="http://schemas.openxmlformats.org/officeDocument/2006/relationships/hyperlink" Target="https://api.twitter.com/1.1/geo/id/8fa6d7a33b83ef26.json" TargetMode="External" /><Relationship Id="rId175" Type="http://schemas.openxmlformats.org/officeDocument/2006/relationships/comments" Target="../comments12.xml" /><Relationship Id="rId176" Type="http://schemas.openxmlformats.org/officeDocument/2006/relationships/vmlDrawing" Target="../drawings/vmlDrawing6.vml" /><Relationship Id="rId177" Type="http://schemas.openxmlformats.org/officeDocument/2006/relationships/table" Target="../tables/table22.xml" /><Relationship Id="rId178"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W3cq9fotnR" TargetMode="External" /><Relationship Id="rId2" Type="http://schemas.openxmlformats.org/officeDocument/2006/relationships/hyperlink" Target="http://t.co/5D6wfpzt92" TargetMode="External" /><Relationship Id="rId3" Type="http://schemas.openxmlformats.org/officeDocument/2006/relationships/hyperlink" Target="http://www.linkedin.com/in/stephensparrow/" TargetMode="External" /><Relationship Id="rId4" Type="http://schemas.openxmlformats.org/officeDocument/2006/relationships/hyperlink" Target="http://t.co/XxGniIMQic" TargetMode="External" /><Relationship Id="rId5" Type="http://schemas.openxmlformats.org/officeDocument/2006/relationships/hyperlink" Target="https://de.linkedin.com/in/achim-schneider" TargetMode="External" /><Relationship Id="rId6" Type="http://schemas.openxmlformats.org/officeDocument/2006/relationships/hyperlink" Target="https://t.co/I3TVCWYxUJ" TargetMode="External" /><Relationship Id="rId7" Type="http://schemas.openxmlformats.org/officeDocument/2006/relationships/hyperlink" Target="https://uk.linkedin.com/in/carolyn-devadawson" TargetMode="External" /><Relationship Id="rId8" Type="http://schemas.openxmlformats.org/officeDocument/2006/relationships/hyperlink" Target="http://spr.ly/60038ZyIx" TargetMode="External" /><Relationship Id="rId9" Type="http://schemas.openxmlformats.org/officeDocument/2006/relationships/hyperlink" Target="http://www.shoptalk.com/" TargetMode="External" /><Relationship Id="rId10" Type="http://schemas.openxmlformats.org/officeDocument/2006/relationships/hyperlink" Target="http://consumergoods.com/" TargetMode="External" /><Relationship Id="rId11" Type="http://schemas.openxmlformats.org/officeDocument/2006/relationships/hyperlink" Target="http://t.co/Gu8tTJ8DT1" TargetMode="External" /><Relationship Id="rId12" Type="http://schemas.openxmlformats.org/officeDocument/2006/relationships/hyperlink" Target="https://t.co/5v247XT4AX" TargetMode="External" /><Relationship Id="rId13" Type="http://schemas.openxmlformats.org/officeDocument/2006/relationships/hyperlink" Target="https://t.co/hhp69rnNAF" TargetMode="External" /><Relationship Id="rId14" Type="http://schemas.openxmlformats.org/officeDocument/2006/relationships/hyperlink" Target="http://convenienceu.ca/" TargetMode="External" /><Relationship Id="rId15" Type="http://schemas.openxmlformats.org/officeDocument/2006/relationships/hyperlink" Target="http://www.canadiangrocer.com/" TargetMode="External" /><Relationship Id="rId16" Type="http://schemas.openxmlformats.org/officeDocument/2006/relationships/hyperlink" Target="http://t.co/NchSXvwAIj" TargetMode="External" /><Relationship Id="rId17" Type="http://schemas.openxmlformats.org/officeDocument/2006/relationships/hyperlink" Target="https://t.co/eTlxskAhYT" TargetMode="External" /><Relationship Id="rId18" Type="http://schemas.openxmlformats.org/officeDocument/2006/relationships/hyperlink" Target="http://t.co/NpejxRVoNw" TargetMode="External" /><Relationship Id="rId19" Type="http://schemas.openxmlformats.org/officeDocument/2006/relationships/hyperlink" Target="http://t.co/QNnB52XXOz" TargetMode="External" /><Relationship Id="rId20" Type="http://schemas.openxmlformats.org/officeDocument/2006/relationships/hyperlink" Target="http://www.didgebridge.com/" TargetMode="External" /><Relationship Id="rId21" Type="http://schemas.openxmlformats.org/officeDocument/2006/relationships/hyperlink" Target="http://t.co/frvVjFCedJ" TargetMode="External" /><Relationship Id="rId22" Type="http://schemas.openxmlformats.org/officeDocument/2006/relationships/hyperlink" Target="http://www.ensembleiq.com/" TargetMode="External" /><Relationship Id="rId23" Type="http://schemas.openxmlformats.org/officeDocument/2006/relationships/hyperlink" Target="http://t.co/OS8rmXHyqS" TargetMode="External" /><Relationship Id="rId24" Type="http://schemas.openxmlformats.org/officeDocument/2006/relationships/hyperlink" Target="http://thisisjasonsilva.com/" TargetMode="External" /><Relationship Id="rId25" Type="http://schemas.openxmlformats.org/officeDocument/2006/relationships/hyperlink" Target="http://www.pehub.com/" TargetMode="External" /><Relationship Id="rId26" Type="http://schemas.openxmlformats.org/officeDocument/2006/relationships/hyperlink" Target="http://jgkamm.com/" TargetMode="External" /><Relationship Id="rId27" Type="http://schemas.openxmlformats.org/officeDocument/2006/relationships/hyperlink" Target="http://t.co/weXkjhwRGh" TargetMode="External" /><Relationship Id="rId28" Type="http://schemas.openxmlformats.org/officeDocument/2006/relationships/hyperlink" Target="http://t.co/4HKQ5HmWcJ" TargetMode="External" /><Relationship Id="rId29" Type="http://schemas.openxmlformats.org/officeDocument/2006/relationships/hyperlink" Target="https://t.co/8VJ0n5Evel" TargetMode="External" /><Relationship Id="rId30" Type="http://schemas.openxmlformats.org/officeDocument/2006/relationships/hyperlink" Target="http://t.co/PwAleiljDc" TargetMode="External" /><Relationship Id="rId31" Type="http://schemas.openxmlformats.org/officeDocument/2006/relationships/hyperlink" Target="https://t.co/hrEc4YVI49" TargetMode="External" /><Relationship Id="rId32" Type="http://schemas.openxmlformats.org/officeDocument/2006/relationships/hyperlink" Target="https://t.co/rx5ZoXMCf7" TargetMode="External" /><Relationship Id="rId33" Type="http://schemas.openxmlformats.org/officeDocument/2006/relationships/hyperlink" Target="http://t.co/7bZ2KCQJ2k" TargetMode="External" /><Relationship Id="rId34" Type="http://schemas.openxmlformats.org/officeDocument/2006/relationships/hyperlink" Target="https://t.co/D97UVDTK9l" TargetMode="External" /><Relationship Id="rId35" Type="http://schemas.openxmlformats.org/officeDocument/2006/relationships/hyperlink" Target="https://t.co/oXGElLgM1C" TargetMode="External" /><Relationship Id="rId36" Type="http://schemas.openxmlformats.org/officeDocument/2006/relationships/hyperlink" Target="http://www.hospitalitytech.com/" TargetMode="External" /><Relationship Id="rId37" Type="http://schemas.openxmlformats.org/officeDocument/2006/relationships/hyperlink" Target="https://t.co/BCS8mYOZml" TargetMode="External" /><Relationship Id="rId38" Type="http://schemas.openxmlformats.org/officeDocument/2006/relationships/hyperlink" Target="http://t.co/kYLzFMqdg4" TargetMode="External" /><Relationship Id="rId39" Type="http://schemas.openxmlformats.org/officeDocument/2006/relationships/hyperlink" Target="https://t.co/Gg2TpIiRRh" TargetMode="External" /><Relationship Id="rId40" Type="http://schemas.openxmlformats.org/officeDocument/2006/relationships/hyperlink" Target="http://www.compelling.org.uk/" TargetMode="External" /><Relationship Id="rId41" Type="http://schemas.openxmlformats.org/officeDocument/2006/relationships/hyperlink" Target="https://t.co/epveBvhsUv" TargetMode="External" /><Relationship Id="rId42" Type="http://schemas.openxmlformats.org/officeDocument/2006/relationships/hyperlink" Target="https://pbs.twimg.com/profile_banners/402067208/1547415160" TargetMode="External" /><Relationship Id="rId43" Type="http://schemas.openxmlformats.org/officeDocument/2006/relationships/hyperlink" Target="https://pbs.twimg.com/profile_banners/80073493/1517903902" TargetMode="External" /><Relationship Id="rId44" Type="http://schemas.openxmlformats.org/officeDocument/2006/relationships/hyperlink" Target="https://pbs.twimg.com/profile_banners/43012708/1515379891" TargetMode="External" /><Relationship Id="rId45" Type="http://schemas.openxmlformats.org/officeDocument/2006/relationships/hyperlink" Target="https://pbs.twimg.com/profile_banners/1084836444559077376/1547645801" TargetMode="External" /><Relationship Id="rId46" Type="http://schemas.openxmlformats.org/officeDocument/2006/relationships/hyperlink" Target="https://pbs.twimg.com/profile_banners/25840746/1552599860" TargetMode="External" /><Relationship Id="rId47" Type="http://schemas.openxmlformats.org/officeDocument/2006/relationships/hyperlink" Target="https://pbs.twimg.com/profile_banners/1651110806/1468328317" TargetMode="External" /><Relationship Id="rId48" Type="http://schemas.openxmlformats.org/officeDocument/2006/relationships/hyperlink" Target="https://pbs.twimg.com/profile_banners/352352288/1478534682" TargetMode="External" /><Relationship Id="rId49" Type="http://schemas.openxmlformats.org/officeDocument/2006/relationships/hyperlink" Target="https://pbs.twimg.com/profile_banners/35822900/1541310828" TargetMode="External" /><Relationship Id="rId50" Type="http://schemas.openxmlformats.org/officeDocument/2006/relationships/hyperlink" Target="https://pbs.twimg.com/profile_banners/217223915/1547684868" TargetMode="External" /><Relationship Id="rId51" Type="http://schemas.openxmlformats.org/officeDocument/2006/relationships/hyperlink" Target="https://pbs.twimg.com/profile_banners/1202252881/1552583181" TargetMode="External" /><Relationship Id="rId52" Type="http://schemas.openxmlformats.org/officeDocument/2006/relationships/hyperlink" Target="https://pbs.twimg.com/profile_banners/282134662/1382118237" TargetMode="External" /><Relationship Id="rId53" Type="http://schemas.openxmlformats.org/officeDocument/2006/relationships/hyperlink" Target="https://pbs.twimg.com/profile_banners/107461525/1542232916" TargetMode="External" /><Relationship Id="rId54" Type="http://schemas.openxmlformats.org/officeDocument/2006/relationships/hyperlink" Target="https://pbs.twimg.com/profile_banners/571096297/1525497913" TargetMode="External" /><Relationship Id="rId55" Type="http://schemas.openxmlformats.org/officeDocument/2006/relationships/hyperlink" Target="https://pbs.twimg.com/profile_banners/399749157/1539959870" TargetMode="External" /><Relationship Id="rId56" Type="http://schemas.openxmlformats.org/officeDocument/2006/relationships/hyperlink" Target="https://pbs.twimg.com/profile_banners/235333534/1546932036" TargetMode="External" /><Relationship Id="rId57" Type="http://schemas.openxmlformats.org/officeDocument/2006/relationships/hyperlink" Target="https://pbs.twimg.com/profile_banners/106752032/1401392666" TargetMode="External" /><Relationship Id="rId58" Type="http://schemas.openxmlformats.org/officeDocument/2006/relationships/hyperlink" Target="https://pbs.twimg.com/profile_banners/118419982/1550270120" TargetMode="External" /><Relationship Id="rId59" Type="http://schemas.openxmlformats.org/officeDocument/2006/relationships/hyperlink" Target="https://pbs.twimg.com/profile_banners/22642788/1494338667" TargetMode="External" /><Relationship Id="rId60" Type="http://schemas.openxmlformats.org/officeDocument/2006/relationships/hyperlink" Target="https://pbs.twimg.com/profile_banners/19007524/1407874528" TargetMode="External" /><Relationship Id="rId61" Type="http://schemas.openxmlformats.org/officeDocument/2006/relationships/hyperlink" Target="https://pbs.twimg.com/profile_banners/92388980/1535046694" TargetMode="External" /><Relationship Id="rId62" Type="http://schemas.openxmlformats.org/officeDocument/2006/relationships/hyperlink" Target="https://pbs.twimg.com/profile_banners/198646078/1408551568" TargetMode="External" /><Relationship Id="rId63" Type="http://schemas.openxmlformats.org/officeDocument/2006/relationships/hyperlink" Target="https://pbs.twimg.com/profile_banners/763778486146310145/1524498989" TargetMode="External" /><Relationship Id="rId64" Type="http://schemas.openxmlformats.org/officeDocument/2006/relationships/hyperlink" Target="https://pbs.twimg.com/profile_banners/14253334/1398379152" TargetMode="External" /><Relationship Id="rId65" Type="http://schemas.openxmlformats.org/officeDocument/2006/relationships/hyperlink" Target="https://pbs.twimg.com/profile_banners/20439423/1489346790" TargetMode="External" /><Relationship Id="rId66" Type="http://schemas.openxmlformats.org/officeDocument/2006/relationships/hyperlink" Target="https://pbs.twimg.com/profile_banners/43904362/1526930476" TargetMode="External" /><Relationship Id="rId67" Type="http://schemas.openxmlformats.org/officeDocument/2006/relationships/hyperlink" Target="https://pbs.twimg.com/profile_banners/16247045/1400028149" TargetMode="External" /><Relationship Id="rId68" Type="http://schemas.openxmlformats.org/officeDocument/2006/relationships/hyperlink" Target="https://pbs.twimg.com/profile_banners/1231830865/1520350993" TargetMode="External" /><Relationship Id="rId69" Type="http://schemas.openxmlformats.org/officeDocument/2006/relationships/hyperlink" Target="https://pbs.twimg.com/profile_banners/36359791/1551363670" TargetMode="External" /><Relationship Id="rId70" Type="http://schemas.openxmlformats.org/officeDocument/2006/relationships/hyperlink" Target="https://pbs.twimg.com/profile_banners/17137891/1544133712" TargetMode="External" /><Relationship Id="rId71" Type="http://schemas.openxmlformats.org/officeDocument/2006/relationships/hyperlink" Target="https://pbs.twimg.com/profile_banners/17539499/1539608936" TargetMode="External" /><Relationship Id="rId72" Type="http://schemas.openxmlformats.org/officeDocument/2006/relationships/hyperlink" Target="https://pbs.twimg.com/profile_banners/203144854/1551480640" TargetMode="External" /><Relationship Id="rId73" Type="http://schemas.openxmlformats.org/officeDocument/2006/relationships/hyperlink" Target="https://pbs.twimg.com/profile_banners/20554956/1548802151" TargetMode="External" /><Relationship Id="rId74" Type="http://schemas.openxmlformats.org/officeDocument/2006/relationships/hyperlink" Target="https://pbs.twimg.com/profile_banners/2425151/1506715336" TargetMode="External" /><Relationship Id="rId75" Type="http://schemas.openxmlformats.org/officeDocument/2006/relationships/hyperlink" Target="https://pbs.twimg.com/profile_banners/300360969/1552363228" TargetMode="External" /><Relationship Id="rId76" Type="http://schemas.openxmlformats.org/officeDocument/2006/relationships/hyperlink" Target="https://pbs.twimg.com/profile_banners/63552370/1501513013" TargetMode="External" /><Relationship Id="rId77" Type="http://schemas.openxmlformats.org/officeDocument/2006/relationships/hyperlink" Target="https://pbs.twimg.com/profile_banners/121871717/1428501256" TargetMode="External" /><Relationship Id="rId78" Type="http://schemas.openxmlformats.org/officeDocument/2006/relationships/hyperlink" Target="https://pbs.twimg.com/profile_banners/136335769/1545570802" TargetMode="External" /><Relationship Id="rId79" Type="http://schemas.openxmlformats.org/officeDocument/2006/relationships/hyperlink" Target="https://pbs.twimg.com/profile_banners/86405875/1507749463" TargetMode="External" /><Relationship Id="rId80" Type="http://schemas.openxmlformats.org/officeDocument/2006/relationships/hyperlink" Target="https://pbs.twimg.com/profile_banners/23451057/1549565788" TargetMode="External" /><Relationship Id="rId81" Type="http://schemas.openxmlformats.org/officeDocument/2006/relationships/hyperlink" Target="https://pbs.twimg.com/profile_banners/21387913/1426789984" TargetMode="External" /><Relationship Id="rId82" Type="http://schemas.openxmlformats.org/officeDocument/2006/relationships/hyperlink" Target="https://pbs.twimg.com/profile_banners/22487618/1545918687" TargetMode="External" /><Relationship Id="rId83" Type="http://schemas.openxmlformats.org/officeDocument/2006/relationships/hyperlink" Target="https://pbs.twimg.com/profile_banners/792139214/1394850509" TargetMode="External" /><Relationship Id="rId84" Type="http://schemas.openxmlformats.org/officeDocument/2006/relationships/hyperlink" Target="http://abs.twimg.com/images/themes/theme1/bg.png" TargetMode="External" /><Relationship Id="rId85" Type="http://schemas.openxmlformats.org/officeDocument/2006/relationships/hyperlink" Target="http://abs.twimg.com/images/themes/theme1/bg.png" TargetMode="External" /><Relationship Id="rId86" Type="http://schemas.openxmlformats.org/officeDocument/2006/relationships/hyperlink" Target="http://abs.twimg.com/images/themes/theme8/bg.gif" TargetMode="External" /><Relationship Id="rId87" Type="http://schemas.openxmlformats.org/officeDocument/2006/relationships/hyperlink" Target="http://abs.twimg.com/images/themes/theme1/bg.png" TargetMode="External" /><Relationship Id="rId88" Type="http://schemas.openxmlformats.org/officeDocument/2006/relationships/hyperlink" Target="http://abs.twimg.com/images/themes/theme1/bg.png" TargetMode="External" /><Relationship Id="rId89" Type="http://schemas.openxmlformats.org/officeDocument/2006/relationships/hyperlink" Target="http://abs.twimg.com/images/themes/theme1/bg.png" TargetMode="External" /><Relationship Id="rId90" Type="http://schemas.openxmlformats.org/officeDocument/2006/relationships/hyperlink" Target="http://abs.twimg.com/images/themes/theme1/bg.png" TargetMode="External" /><Relationship Id="rId91" Type="http://schemas.openxmlformats.org/officeDocument/2006/relationships/hyperlink" Target="http://abs.twimg.com/images/themes/theme1/bg.png" TargetMode="External" /><Relationship Id="rId92" Type="http://schemas.openxmlformats.org/officeDocument/2006/relationships/hyperlink" Target="http://abs.twimg.com/images/themes/theme5/bg.gif" TargetMode="External" /><Relationship Id="rId93" Type="http://schemas.openxmlformats.org/officeDocument/2006/relationships/hyperlink" Target="http://abs.twimg.com/images/themes/theme1/bg.png" TargetMode="External" /><Relationship Id="rId94" Type="http://schemas.openxmlformats.org/officeDocument/2006/relationships/hyperlink" Target="http://abs.twimg.com/images/themes/theme1/bg.png" TargetMode="External" /><Relationship Id="rId95" Type="http://schemas.openxmlformats.org/officeDocument/2006/relationships/hyperlink" Target="http://abs.twimg.com/images/themes/theme1/bg.png" TargetMode="External" /><Relationship Id="rId96" Type="http://schemas.openxmlformats.org/officeDocument/2006/relationships/hyperlink" Target="http://abs.twimg.com/images/themes/theme1/bg.png" TargetMode="External" /><Relationship Id="rId97" Type="http://schemas.openxmlformats.org/officeDocument/2006/relationships/hyperlink" Target="http://abs.twimg.com/images/themes/theme1/bg.png" TargetMode="External" /><Relationship Id="rId98" Type="http://schemas.openxmlformats.org/officeDocument/2006/relationships/hyperlink" Target="http://abs.twimg.com/images/themes/theme15/bg.png" TargetMode="External" /><Relationship Id="rId99" Type="http://schemas.openxmlformats.org/officeDocument/2006/relationships/hyperlink" Target="http://abs.twimg.com/images/themes/theme1/bg.png" TargetMode="External" /><Relationship Id="rId100" Type="http://schemas.openxmlformats.org/officeDocument/2006/relationships/hyperlink" Target="http://abs.twimg.com/images/themes/theme1/bg.png" TargetMode="External" /><Relationship Id="rId101" Type="http://schemas.openxmlformats.org/officeDocument/2006/relationships/hyperlink" Target="http://abs.twimg.com/images/themes/theme2/bg.gif" TargetMode="External" /><Relationship Id="rId102" Type="http://schemas.openxmlformats.org/officeDocument/2006/relationships/hyperlink" Target="http://abs.twimg.com/images/themes/theme1/bg.png" TargetMode="External" /><Relationship Id="rId103" Type="http://schemas.openxmlformats.org/officeDocument/2006/relationships/hyperlink" Target="http://abs.twimg.com/images/themes/theme9/bg.gif" TargetMode="External" /><Relationship Id="rId104" Type="http://schemas.openxmlformats.org/officeDocument/2006/relationships/hyperlink" Target="http://abs.twimg.com/images/themes/theme1/bg.png" TargetMode="External" /><Relationship Id="rId105" Type="http://schemas.openxmlformats.org/officeDocument/2006/relationships/hyperlink" Target="http://abs.twimg.com/images/themes/theme1/bg.png" TargetMode="External" /><Relationship Id="rId106" Type="http://schemas.openxmlformats.org/officeDocument/2006/relationships/hyperlink" Target="http://abs.twimg.com/images/themes/theme1/bg.png" TargetMode="External" /><Relationship Id="rId107" Type="http://schemas.openxmlformats.org/officeDocument/2006/relationships/hyperlink" Target="http://abs.twimg.com/images/themes/theme15/bg.png" TargetMode="External" /><Relationship Id="rId108" Type="http://schemas.openxmlformats.org/officeDocument/2006/relationships/hyperlink" Target="http://abs.twimg.com/images/themes/theme1/bg.png" TargetMode="External" /><Relationship Id="rId109" Type="http://schemas.openxmlformats.org/officeDocument/2006/relationships/hyperlink" Target="http://abs.twimg.com/images/themes/theme1/bg.png" TargetMode="External" /><Relationship Id="rId110" Type="http://schemas.openxmlformats.org/officeDocument/2006/relationships/hyperlink" Target="http://abs.twimg.com/images/themes/theme1/bg.png" TargetMode="External" /><Relationship Id="rId111" Type="http://schemas.openxmlformats.org/officeDocument/2006/relationships/hyperlink" Target="http://abs.twimg.com/images/themes/theme1/bg.png" TargetMode="External" /><Relationship Id="rId112" Type="http://schemas.openxmlformats.org/officeDocument/2006/relationships/hyperlink" Target="http://abs.twimg.com/images/themes/theme1/bg.png" TargetMode="External" /><Relationship Id="rId113" Type="http://schemas.openxmlformats.org/officeDocument/2006/relationships/hyperlink" Target="http://abs.twimg.com/images/themes/theme9/bg.gif" TargetMode="External" /><Relationship Id="rId114" Type="http://schemas.openxmlformats.org/officeDocument/2006/relationships/hyperlink" Target="http://abs.twimg.com/images/themes/theme14/bg.gif" TargetMode="External" /><Relationship Id="rId115" Type="http://schemas.openxmlformats.org/officeDocument/2006/relationships/hyperlink" Target="http://abs.twimg.com/images/themes/theme1/bg.png" TargetMode="External" /><Relationship Id="rId116" Type="http://schemas.openxmlformats.org/officeDocument/2006/relationships/hyperlink" Target="http://abs.twimg.com/images/themes/theme1/bg.png" TargetMode="External" /><Relationship Id="rId117" Type="http://schemas.openxmlformats.org/officeDocument/2006/relationships/hyperlink" Target="http://abs.twimg.com/images/themes/theme1/bg.png" TargetMode="External" /><Relationship Id="rId118" Type="http://schemas.openxmlformats.org/officeDocument/2006/relationships/hyperlink" Target="http://pbs.twimg.com/profile_background_images/378800000105735304/5459d737ca229f978e99d1bb2fa094fa.jpeg" TargetMode="External" /><Relationship Id="rId119" Type="http://schemas.openxmlformats.org/officeDocument/2006/relationships/hyperlink" Target="http://abs.twimg.com/images/themes/theme1/bg.png" TargetMode="External" /><Relationship Id="rId120" Type="http://schemas.openxmlformats.org/officeDocument/2006/relationships/hyperlink" Target="http://abs.twimg.com/images/themes/theme1/bg.png" TargetMode="External" /><Relationship Id="rId121" Type="http://schemas.openxmlformats.org/officeDocument/2006/relationships/hyperlink" Target="http://abs.twimg.com/images/themes/theme15/bg.png" TargetMode="External" /><Relationship Id="rId122" Type="http://schemas.openxmlformats.org/officeDocument/2006/relationships/hyperlink" Target="http://abs.twimg.com/images/themes/theme1/bg.png" TargetMode="External" /><Relationship Id="rId123" Type="http://schemas.openxmlformats.org/officeDocument/2006/relationships/hyperlink" Target="http://abs.twimg.com/images/themes/theme1/bg.png" TargetMode="External" /><Relationship Id="rId124" Type="http://schemas.openxmlformats.org/officeDocument/2006/relationships/hyperlink" Target="http://abs.twimg.com/images/themes/theme1/bg.png" TargetMode="External" /><Relationship Id="rId125" Type="http://schemas.openxmlformats.org/officeDocument/2006/relationships/hyperlink" Target="http://abs.twimg.com/images/themes/theme1/bg.png" TargetMode="External" /><Relationship Id="rId126" Type="http://schemas.openxmlformats.org/officeDocument/2006/relationships/hyperlink" Target="http://abs.twimg.com/images/themes/theme1/bg.png" TargetMode="External" /><Relationship Id="rId127" Type="http://schemas.openxmlformats.org/officeDocument/2006/relationships/hyperlink" Target="http://abs.twimg.com/images/themes/theme1/bg.png" TargetMode="External" /><Relationship Id="rId128" Type="http://schemas.openxmlformats.org/officeDocument/2006/relationships/hyperlink" Target="http://abs.twimg.com/images/themes/theme1/bg.png" TargetMode="External" /><Relationship Id="rId129" Type="http://schemas.openxmlformats.org/officeDocument/2006/relationships/hyperlink" Target="http://abs.twimg.com/images/themes/theme1/bg.png" TargetMode="External" /><Relationship Id="rId130" Type="http://schemas.openxmlformats.org/officeDocument/2006/relationships/hyperlink" Target="http://abs.twimg.com/images/themes/theme15/bg.png" TargetMode="External" /><Relationship Id="rId131" Type="http://schemas.openxmlformats.org/officeDocument/2006/relationships/hyperlink" Target="http://abs.twimg.com/images/themes/theme14/bg.gif" TargetMode="External" /><Relationship Id="rId132" Type="http://schemas.openxmlformats.org/officeDocument/2006/relationships/hyperlink" Target="http://abs.twimg.com/images/themes/theme18/bg.gif" TargetMode="External" /><Relationship Id="rId133" Type="http://schemas.openxmlformats.org/officeDocument/2006/relationships/hyperlink" Target="http://abs.twimg.com/images/themes/theme1/bg.png" TargetMode="External" /><Relationship Id="rId134" Type="http://schemas.openxmlformats.org/officeDocument/2006/relationships/hyperlink" Target="http://abs.twimg.com/images/themes/theme1/bg.png" TargetMode="External" /><Relationship Id="rId135" Type="http://schemas.openxmlformats.org/officeDocument/2006/relationships/hyperlink" Target="http://abs.twimg.com/images/themes/theme15/bg.png" TargetMode="External" /><Relationship Id="rId136" Type="http://schemas.openxmlformats.org/officeDocument/2006/relationships/hyperlink" Target="http://abs.twimg.com/images/themes/theme13/bg.gif" TargetMode="External" /><Relationship Id="rId137" Type="http://schemas.openxmlformats.org/officeDocument/2006/relationships/hyperlink" Target="http://abs.twimg.com/images/themes/theme1/bg.png" TargetMode="External" /><Relationship Id="rId138" Type="http://schemas.openxmlformats.org/officeDocument/2006/relationships/hyperlink" Target="http://pbs.twimg.com/profile_images/3149744811/8c61c8ded40f4cabada4a57bc2475578_normal.jpeg" TargetMode="External" /><Relationship Id="rId139" Type="http://schemas.openxmlformats.org/officeDocument/2006/relationships/hyperlink" Target="http://pbs.twimg.com/profile_images/1267821034/180x180_150dpi_FB_final_3March_normal.png" TargetMode="External" /><Relationship Id="rId140" Type="http://schemas.openxmlformats.org/officeDocument/2006/relationships/hyperlink" Target="http://pbs.twimg.com/profile_images/1432709199/Woodstock-groceries_normal.jpg" TargetMode="External" /><Relationship Id="rId141" Type="http://schemas.openxmlformats.org/officeDocument/2006/relationships/hyperlink" Target="http://pbs.twimg.com/profile_images/533349924532785152/Hf8i_jCc_normal.jpeg" TargetMode="External" /><Relationship Id="rId142" Type="http://schemas.openxmlformats.org/officeDocument/2006/relationships/hyperlink" Target="http://pbs.twimg.com/profile_images/1084837760920403968/PF9wcYTH_normal.jpg" TargetMode="External" /><Relationship Id="rId143" Type="http://schemas.openxmlformats.org/officeDocument/2006/relationships/hyperlink" Target="http://pbs.twimg.com/profile_images/941402228732186624/ujSMhmvZ_normal.jpg" TargetMode="External" /><Relationship Id="rId144" Type="http://schemas.openxmlformats.org/officeDocument/2006/relationships/hyperlink" Target="http://pbs.twimg.com/profile_images/752849959570051072/iNIP9YwT_normal.jpg" TargetMode="External" /><Relationship Id="rId145" Type="http://schemas.openxmlformats.org/officeDocument/2006/relationships/hyperlink" Target="http://pbs.twimg.com/profile_images/1488090702/SAP_TW_Logos_022311_B_EED64_normal.jpg" TargetMode="External" /><Relationship Id="rId146" Type="http://schemas.openxmlformats.org/officeDocument/2006/relationships/hyperlink" Target="http://pbs.twimg.com/profile_images/950314914618445824/b1kh8bRa_normal.jpg" TargetMode="External" /><Relationship Id="rId147" Type="http://schemas.openxmlformats.org/officeDocument/2006/relationships/hyperlink" Target="http://pbs.twimg.com/profile_images/940335489965473792/TcrPm_un_normal.jpg" TargetMode="External" /><Relationship Id="rId148" Type="http://schemas.openxmlformats.org/officeDocument/2006/relationships/hyperlink" Target="http://pbs.twimg.com/profile_images/1045331614316748800/oOUCS9ED_normal.jpg" TargetMode="External" /><Relationship Id="rId149" Type="http://schemas.openxmlformats.org/officeDocument/2006/relationships/hyperlink" Target="http://pbs.twimg.com/profile_images/785535689819561984/X5KiijPc_normal.jpg" TargetMode="External" /><Relationship Id="rId150" Type="http://schemas.openxmlformats.org/officeDocument/2006/relationships/hyperlink" Target="http://pbs.twimg.com/profile_images/1102262669371879424/AidNyqDl_normal.jpg" TargetMode="External" /><Relationship Id="rId151" Type="http://schemas.openxmlformats.org/officeDocument/2006/relationships/hyperlink" Target="http://pbs.twimg.com/profile_images/1014173125129449475/trt5y-rE_normal.jpg" TargetMode="External" /><Relationship Id="rId152" Type="http://schemas.openxmlformats.org/officeDocument/2006/relationships/hyperlink" Target="http://pbs.twimg.com/profile_images/992636079189692416/6rScwu3p_normal.jpg" TargetMode="External" /><Relationship Id="rId153" Type="http://schemas.openxmlformats.org/officeDocument/2006/relationships/hyperlink" Target="http://pbs.twimg.com/profile_images/306023647/golf_ball_normal.jpg" TargetMode="External" /><Relationship Id="rId154" Type="http://schemas.openxmlformats.org/officeDocument/2006/relationships/hyperlink" Target="http://pbs.twimg.com/profile_images/1004785493760806912/KYLEjKI3_normal.jpg" TargetMode="External" /><Relationship Id="rId155" Type="http://schemas.openxmlformats.org/officeDocument/2006/relationships/hyperlink" Target="http://pbs.twimg.com/profile_images/1060466626842128390/OkV4SWcV_normal.jpg" TargetMode="External" /><Relationship Id="rId156" Type="http://schemas.openxmlformats.org/officeDocument/2006/relationships/hyperlink" Target="http://pbs.twimg.com/profile_images/1067875713565384704/BLpQSnpU_normal.jpg" TargetMode="External" /><Relationship Id="rId157" Type="http://schemas.openxmlformats.org/officeDocument/2006/relationships/hyperlink" Target="http://pbs.twimg.com/profile_images/472101385899483136/Hiey8bNM_normal.jpeg" TargetMode="External" /><Relationship Id="rId158" Type="http://schemas.openxmlformats.org/officeDocument/2006/relationships/hyperlink" Target="http://pbs.twimg.com/profile_images/1096538472695898112/z6bfZD2c_normal.jpg" TargetMode="External" /><Relationship Id="rId159" Type="http://schemas.openxmlformats.org/officeDocument/2006/relationships/hyperlink" Target="http://pbs.twimg.com/profile_images/1210606123/Hackers___Founders_Dec_2010_IBJ_normal.jpg" TargetMode="External" /><Relationship Id="rId160" Type="http://schemas.openxmlformats.org/officeDocument/2006/relationships/hyperlink" Target="http://pbs.twimg.com/profile_images/879728447026868228/U4Uzpdp6_normal.jpg" TargetMode="External" /><Relationship Id="rId161" Type="http://schemas.openxmlformats.org/officeDocument/2006/relationships/hyperlink" Target="http://pbs.twimg.com/profile_images/71209706/rlogo_normal.jpg" TargetMode="External" /><Relationship Id="rId162" Type="http://schemas.openxmlformats.org/officeDocument/2006/relationships/hyperlink" Target="http://pbs.twimg.com/profile_images/835773631/db_logo_white_normal.jpg" TargetMode="External" /><Relationship Id="rId163" Type="http://schemas.openxmlformats.org/officeDocument/2006/relationships/hyperlink" Target="http://pbs.twimg.com/profile_images/779425516629663747/6T0dd2M2_normal.jpg" TargetMode="External" /><Relationship Id="rId164" Type="http://schemas.openxmlformats.org/officeDocument/2006/relationships/hyperlink" Target="http://pbs.twimg.com/profile_images/502127531529474050/c_-iDGhy_normal.jpeg" TargetMode="External" /><Relationship Id="rId165" Type="http://schemas.openxmlformats.org/officeDocument/2006/relationships/hyperlink" Target="http://pbs.twimg.com/profile_images/763785096436461568/Gmu9I3qZ_normal.jpg" TargetMode="External" /><Relationship Id="rId166" Type="http://schemas.openxmlformats.org/officeDocument/2006/relationships/hyperlink" Target="http://pbs.twimg.com/profile_images/459409141228777472/RfDnn7bb_normal.jpeg" TargetMode="External" /><Relationship Id="rId167" Type="http://schemas.openxmlformats.org/officeDocument/2006/relationships/hyperlink" Target="http://pbs.twimg.com/profile_images/474221607884308480/mzsCEXDC_normal.jpeg" TargetMode="External" /><Relationship Id="rId168" Type="http://schemas.openxmlformats.org/officeDocument/2006/relationships/hyperlink" Target="http://pbs.twimg.com/profile_images/998644725904113664/XYzzW5vr_normal.jpg" TargetMode="External" /><Relationship Id="rId169" Type="http://schemas.openxmlformats.org/officeDocument/2006/relationships/hyperlink" Target="http://pbs.twimg.com/profile_images/662454838425358337/Lw-ubiKV_normal.jpg" TargetMode="External" /><Relationship Id="rId170" Type="http://schemas.openxmlformats.org/officeDocument/2006/relationships/hyperlink" Target="http://pbs.twimg.com/profile_images/1746343088/WaveLength_normal.PNG" TargetMode="External" /><Relationship Id="rId171" Type="http://schemas.openxmlformats.org/officeDocument/2006/relationships/hyperlink" Target="http://pbs.twimg.com/profile_images/682592185624190976/zYfR0gU__normal.jpg" TargetMode="External" /><Relationship Id="rId172" Type="http://schemas.openxmlformats.org/officeDocument/2006/relationships/hyperlink" Target="http://pbs.twimg.com/profile_images/614431221788114944/L-BJRdN0_normal.png" TargetMode="External" /><Relationship Id="rId173" Type="http://schemas.openxmlformats.org/officeDocument/2006/relationships/hyperlink" Target="http://pbs.twimg.com/profile_images/829112544921006082/rfcZbBI5_normal.jpg" TargetMode="External" /><Relationship Id="rId174" Type="http://schemas.openxmlformats.org/officeDocument/2006/relationships/hyperlink" Target="http://pbs.twimg.com/profile_images/1087396420141731840/c18XRlag_normal.jpg" TargetMode="External" /><Relationship Id="rId175" Type="http://schemas.openxmlformats.org/officeDocument/2006/relationships/hyperlink" Target="http://pbs.twimg.com/profile_images/877962175997812736/iyfQEmTp_normal.jpg" TargetMode="External" /><Relationship Id="rId176" Type="http://schemas.openxmlformats.org/officeDocument/2006/relationships/hyperlink" Target="http://pbs.twimg.com/profile_images/618797620819955714/KAmM5sKU_normal.jpg" TargetMode="External" /><Relationship Id="rId177" Type="http://schemas.openxmlformats.org/officeDocument/2006/relationships/hyperlink" Target="http://pbs.twimg.com/profile_images/988863275/frenda_steve_1a_normal.jpeg" TargetMode="External" /><Relationship Id="rId178" Type="http://schemas.openxmlformats.org/officeDocument/2006/relationships/hyperlink" Target="http://pbs.twimg.com/profile_images/789507154873032704/pV1_sVfx_normal.jpg" TargetMode="External" /><Relationship Id="rId179" Type="http://schemas.openxmlformats.org/officeDocument/2006/relationships/hyperlink" Target="http://pbs.twimg.com/profile_images/994840334294274048/-xqNwjCZ_normal.jpg" TargetMode="External" /><Relationship Id="rId180" Type="http://schemas.openxmlformats.org/officeDocument/2006/relationships/hyperlink" Target="http://pbs.twimg.com/profile_images/3513354941/24aaffa670e634a7da9a087bfa83abe6_normal.png" TargetMode="External" /><Relationship Id="rId181" Type="http://schemas.openxmlformats.org/officeDocument/2006/relationships/hyperlink" Target="http://pbs.twimg.com/profile_images/980116812577886209/FURbEYEm_normal.jpg" TargetMode="External" /><Relationship Id="rId182" Type="http://schemas.openxmlformats.org/officeDocument/2006/relationships/hyperlink" Target="http://pbs.twimg.com/profile_images/1105304184046399490/w5PDrTk__normal.png" TargetMode="External" /><Relationship Id="rId183" Type="http://schemas.openxmlformats.org/officeDocument/2006/relationships/hyperlink" Target="http://pbs.twimg.com/profile_images/605811250061148161/F8XU8fHC_normal.jpg" TargetMode="External" /><Relationship Id="rId184" Type="http://schemas.openxmlformats.org/officeDocument/2006/relationships/hyperlink" Target="http://pbs.twimg.com/profile_images/785837445929656321/ddKXBDpW_normal.jpg" TargetMode="External" /><Relationship Id="rId185" Type="http://schemas.openxmlformats.org/officeDocument/2006/relationships/hyperlink" Target="http://pbs.twimg.com/profile_images/595800290663768065/8DunRRCV_normal.png" TargetMode="External" /><Relationship Id="rId186" Type="http://schemas.openxmlformats.org/officeDocument/2006/relationships/hyperlink" Target="http://pbs.twimg.com/profile_images/486901802781011968/pwkmdEx__normal.jpeg" TargetMode="External" /><Relationship Id="rId187" Type="http://schemas.openxmlformats.org/officeDocument/2006/relationships/hyperlink" Target="http://pbs.twimg.com/profile_images/604277823814033408/38BkxTzM_normal.png" TargetMode="External" /><Relationship Id="rId188" Type="http://schemas.openxmlformats.org/officeDocument/2006/relationships/hyperlink" Target="http://pbs.twimg.com/profile_images/667099927835574272/ApvNxwMY_normal.png" TargetMode="External" /><Relationship Id="rId189" Type="http://schemas.openxmlformats.org/officeDocument/2006/relationships/hyperlink" Target="http://pbs.twimg.com/profile_images/567986073486102528/OeS0PPu5_normal.jpeg" TargetMode="External" /><Relationship Id="rId190" Type="http://schemas.openxmlformats.org/officeDocument/2006/relationships/hyperlink" Target="http://pbs.twimg.com/profile_images/1009522067274780672/1J7Nj8bt_normal.jpg" TargetMode="External" /><Relationship Id="rId191" Type="http://schemas.openxmlformats.org/officeDocument/2006/relationships/hyperlink" Target="http://pbs.twimg.com/profile_images/444661382911655937/WsE7-wkN_normal.jpeg" TargetMode="External" /><Relationship Id="rId192" Type="http://schemas.openxmlformats.org/officeDocument/2006/relationships/hyperlink" Target="https://twitter.com/lorimitchellkel" TargetMode="External" /><Relationship Id="rId193" Type="http://schemas.openxmlformats.org/officeDocument/2006/relationships/hyperlink" Target="https://twitter.com/sap_retail" TargetMode="External" /><Relationship Id="rId194" Type="http://schemas.openxmlformats.org/officeDocument/2006/relationships/hyperlink" Target="https://twitter.com/retailbird" TargetMode="External" /><Relationship Id="rId195" Type="http://schemas.openxmlformats.org/officeDocument/2006/relationships/hyperlink" Target="https://twitter.com/ganeshgw" TargetMode="External" /><Relationship Id="rId196" Type="http://schemas.openxmlformats.org/officeDocument/2006/relationships/hyperlink" Target="https://twitter.com/carinasmessage1" TargetMode="External" /><Relationship Id="rId197" Type="http://schemas.openxmlformats.org/officeDocument/2006/relationships/hyperlink" Target="https://twitter.com/pgrocer" TargetMode="External" /><Relationship Id="rId198" Type="http://schemas.openxmlformats.org/officeDocument/2006/relationships/hyperlink" Target="https://twitter.com/theleuker" TargetMode="External" /><Relationship Id="rId199" Type="http://schemas.openxmlformats.org/officeDocument/2006/relationships/hyperlink" Target="https://twitter.com/sapconsumer" TargetMode="External" /><Relationship Id="rId200" Type="http://schemas.openxmlformats.org/officeDocument/2006/relationships/hyperlink" Target="https://twitter.com/carolyntweet" TargetMode="External" /><Relationship Id="rId201" Type="http://schemas.openxmlformats.org/officeDocument/2006/relationships/hyperlink" Target="https://twitter.com/scmatsap" TargetMode="External" /><Relationship Id="rId202" Type="http://schemas.openxmlformats.org/officeDocument/2006/relationships/hyperlink" Target="https://twitter.com/shoptalk" TargetMode="External" /><Relationship Id="rId203" Type="http://schemas.openxmlformats.org/officeDocument/2006/relationships/hyperlink" Target="https://twitter.com/simoneknaap" TargetMode="External" /><Relationship Id="rId204" Type="http://schemas.openxmlformats.org/officeDocument/2006/relationships/hyperlink" Target="https://twitter.com/shop" TargetMode="External" /><Relationship Id="rId205" Type="http://schemas.openxmlformats.org/officeDocument/2006/relationships/hyperlink" Target="https://twitter.com/aarete" TargetMode="External" /><Relationship Id="rId206" Type="http://schemas.openxmlformats.org/officeDocument/2006/relationships/hyperlink" Target="https://twitter.com/watsonrorschach" TargetMode="External" /><Relationship Id="rId207" Type="http://schemas.openxmlformats.org/officeDocument/2006/relationships/hyperlink" Target="https://twitter.com/edsev" TargetMode="External" /><Relationship Id="rId208" Type="http://schemas.openxmlformats.org/officeDocument/2006/relationships/hyperlink" Target="https://twitter.com/convenienceu" TargetMode="External" /><Relationship Id="rId209" Type="http://schemas.openxmlformats.org/officeDocument/2006/relationships/hyperlink" Target="https://twitter.com/kedana01" TargetMode="External" /><Relationship Id="rId210" Type="http://schemas.openxmlformats.org/officeDocument/2006/relationships/hyperlink" Target="https://twitter.com/canadiangrocer" TargetMode="External" /><Relationship Id="rId211" Type="http://schemas.openxmlformats.org/officeDocument/2006/relationships/hyperlink" Target="https://twitter.com/cgtmagazine" TargetMode="External" /><Relationship Id="rId212" Type="http://schemas.openxmlformats.org/officeDocument/2006/relationships/hyperlink" Target="https://twitter.com/madtreebrewing" TargetMode="External" /><Relationship Id="rId213" Type="http://schemas.openxmlformats.org/officeDocument/2006/relationships/hyperlink" Target="https://twitter.com/rammeld7" TargetMode="External" /><Relationship Id="rId214" Type="http://schemas.openxmlformats.org/officeDocument/2006/relationships/hyperlink" Target="https://twitter.com/pewresearch" TargetMode="External" /><Relationship Id="rId215" Type="http://schemas.openxmlformats.org/officeDocument/2006/relationships/hyperlink" Target="https://twitter.com/risnewsinsights" TargetMode="External" /><Relationship Id="rId216" Type="http://schemas.openxmlformats.org/officeDocument/2006/relationships/hyperlink" Target="https://twitter.com/didgebridge" TargetMode="External" /><Relationship Id="rId217" Type="http://schemas.openxmlformats.org/officeDocument/2006/relationships/hyperlink" Target="https://twitter.com/albertguffanti" TargetMode="External" /><Relationship Id="rId218" Type="http://schemas.openxmlformats.org/officeDocument/2006/relationships/hyperlink" Target="https://twitter.com/therbig" TargetMode="External" /><Relationship Id="rId219" Type="http://schemas.openxmlformats.org/officeDocument/2006/relationships/hyperlink" Target="https://twitter.com/ensembleiq" TargetMode="External" /><Relationship Id="rId220" Type="http://schemas.openxmlformats.org/officeDocument/2006/relationships/hyperlink" Target="https://twitter.com/davidshanker" TargetMode="External" /><Relationship Id="rId221" Type="http://schemas.openxmlformats.org/officeDocument/2006/relationships/hyperlink" Target="https://twitter.com/chainstoreage" TargetMode="External" /><Relationship Id="rId222" Type="http://schemas.openxmlformats.org/officeDocument/2006/relationships/hyperlink" Target="https://twitter.com/jasonsilva" TargetMode="External" /><Relationship Id="rId223" Type="http://schemas.openxmlformats.org/officeDocument/2006/relationships/hyperlink" Target="https://twitter.com/pehub" TargetMode="External" /><Relationship Id="rId224" Type="http://schemas.openxmlformats.org/officeDocument/2006/relationships/hyperlink" Target="https://twitter.com/tstockdalewave" TargetMode="External" /><Relationship Id="rId225" Type="http://schemas.openxmlformats.org/officeDocument/2006/relationships/hyperlink" Target="https://twitter.com/jgkamm" TargetMode="External" /><Relationship Id="rId226" Type="http://schemas.openxmlformats.org/officeDocument/2006/relationships/hyperlink" Target="https://twitter.com/campbells" TargetMode="External" /><Relationship Id="rId227" Type="http://schemas.openxmlformats.org/officeDocument/2006/relationships/hyperlink" Target="https://twitter.com/kroger" TargetMode="External" /><Relationship Id="rId228" Type="http://schemas.openxmlformats.org/officeDocument/2006/relationships/hyperlink" Target="https://twitter.com/walmart" TargetMode="External" /><Relationship Id="rId229" Type="http://schemas.openxmlformats.org/officeDocument/2006/relationships/hyperlink" Target="https://twitter.com/path2purchaseiq" TargetMode="External" /><Relationship Id="rId230" Type="http://schemas.openxmlformats.org/officeDocument/2006/relationships/hyperlink" Target="https://twitter.com/levis" TargetMode="External" /><Relationship Id="rId231" Type="http://schemas.openxmlformats.org/officeDocument/2006/relationships/hyperlink" Target="https://twitter.com/stevefrenda1" TargetMode="External" /><Relationship Id="rId232" Type="http://schemas.openxmlformats.org/officeDocument/2006/relationships/hyperlink" Target="https://twitter.com/kelloggsus" TargetMode="External" /><Relationship Id="rId233" Type="http://schemas.openxmlformats.org/officeDocument/2006/relationships/hyperlink" Target="https://twitter.com/e2open" TargetMode="External" /><Relationship Id="rId234" Type="http://schemas.openxmlformats.org/officeDocument/2006/relationships/hyperlink" Target="https://twitter.com/facebook" TargetMode="External" /><Relationship Id="rId235" Type="http://schemas.openxmlformats.org/officeDocument/2006/relationships/hyperlink" Target="https://twitter.com/sandeepdadlani" TargetMode="External" /><Relationship Id="rId236" Type="http://schemas.openxmlformats.org/officeDocument/2006/relationships/hyperlink" Target="https://twitter.com/marsglobal" TargetMode="External" /><Relationship Id="rId237" Type="http://schemas.openxmlformats.org/officeDocument/2006/relationships/hyperlink" Target="https://twitter.com/billittle" TargetMode="External" /><Relationship Id="rId238" Type="http://schemas.openxmlformats.org/officeDocument/2006/relationships/hyperlink" Target="https://twitter.com/htmagazine" TargetMode="External" /><Relationship Id="rId239" Type="http://schemas.openxmlformats.org/officeDocument/2006/relationships/hyperlink" Target="https://twitter.com/wirelessnerd" TargetMode="External" /><Relationship Id="rId240" Type="http://schemas.openxmlformats.org/officeDocument/2006/relationships/hyperlink" Target="https://twitter.com/gd0748" TargetMode="External" /><Relationship Id="rId241" Type="http://schemas.openxmlformats.org/officeDocument/2006/relationships/hyperlink" Target="https://twitter.com/cegepmatane" TargetMode="External" /><Relationship Id="rId242" Type="http://schemas.openxmlformats.org/officeDocument/2006/relationships/hyperlink" Target="https://twitter.com/siia_connectiv" TargetMode="External" /><Relationship Id="rId243" Type="http://schemas.openxmlformats.org/officeDocument/2006/relationships/hyperlink" Target="https://twitter.com/compellingsites" TargetMode="External" /><Relationship Id="rId244" Type="http://schemas.openxmlformats.org/officeDocument/2006/relationships/hyperlink" Target="https://twitter.com/pheatherc" TargetMode="External" /><Relationship Id="rId245" Type="http://schemas.openxmlformats.org/officeDocument/2006/relationships/hyperlink" Target="https://twitter.com/fp118fp" TargetMode="External" /><Relationship Id="rId246" Type="http://schemas.openxmlformats.org/officeDocument/2006/relationships/comments" Target="../comments2.xml" /><Relationship Id="rId247" Type="http://schemas.openxmlformats.org/officeDocument/2006/relationships/vmlDrawing" Target="../drawings/vmlDrawing2.vml" /><Relationship Id="rId248" Type="http://schemas.openxmlformats.org/officeDocument/2006/relationships/table" Target="../tables/table2.xml" /><Relationship Id="rId24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events.ensembleiq.com/rcas-2019/208595" TargetMode="External" /><Relationship Id="rId2" Type="http://schemas.openxmlformats.org/officeDocument/2006/relationships/hyperlink" Target="https://events.ensembleiq.com/rcas-2019" TargetMode="External" /><Relationship Id="rId3" Type="http://schemas.openxmlformats.org/officeDocument/2006/relationships/hyperlink" Target="https://www.pehub.com/2019/03/pe-backed-ensembleiq-promotes-hughes-to-coo/?utm_source=dlvr.it&amp;utm_medium=twitter" TargetMode="External" /><Relationship Id="rId4" Type="http://schemas.openxmlformats.org/officeDocument/2006/relationships/hyperlink" Target="https://www.nxtbook.com/nxtbooks/ensembleiq/pg_201902/index.php#/80" TargetMode="External" /><Relationship Id="rId5" Type="http://schemas.openxmlformats.org/officeDocument/2006/relationships/hyperlink" Target="https://lnkd.in/eUN76VR" TargetMode="External" /><Relationship Id="rId6" Type="http://schemas.openxmlformats.org/officeDocument/2006/relationships/hyperlink" Target="https://mailchi.mp/siia/connectiv-innovation-award-winners-announced" TargetMode="External" /><Relationship Id="rId7" Type="http://schemas.openxmlformats.org/officeDocument/2006/relationships/hyperlink" Target="http://www.cegep-matane.qc.ca/nouvelles/2019/une-enseignante-en-soins-infirmiers-honoree/" TargetMode="External" /><Relationship Id="rId8" Type="http://schemas.openxmlformats.org/officeDocument/2006/relationships/hyperlink" Target="https://twitter.com/i/web/status/1105849825726214144" TargetMode="External" /><Relationship Id="rId9" Type="http://schemas.openxmlformats.org/officeDocument/2006/relationships/hyperlink" Target="https://twitter.com/i/web/status/1105845972519792641" TargetMode="External" /><Relationship Id="rId10" Type="http://schemas.openxmlformats.org/officeDocument/2006/relationships/hyperlink" Target="https://medium.com/@Wirelessnerd/murtec-surprises-and-delights-as-i-get-a-peek-into-the-chain-restaurant-industry-5fe13ef90f37?source=friends_link&amp;sk=52ac676fea5c3e664fd31d434f4fbe02" TargetMode="External" /><Relationship Id="rId11" Type="http://schemas.openxmlformats.org/officeDocument/2006/relationships/hyperlink" Target="https://events.ensembleiq.com/rcas-2019/208595" TargetMode="External" /><Relationship Id="rId12" Type="http://schemas.openxmlformats.org/officeDocument/2006/relationships/hyperlink" Target="https://events.ensembleiq.com/rcas-2019" TargetMode="External" /><Relationship Id="rId13" Type="http://schemas.openxmlformats.org/officeDocument/2006/relationships/hyperlink" Target="https://consumergoods.com/levis-uses-new-tech-let-customers-design-custom-jeans" TargetMode="External" /><Relationship Id="rId14" Type="http://schemas.openxmlformats.org/officeDocument/2006/relationships/hyperlink" Target="https://events.ensembleiq.com/p2plu-bootcamp" TargetMode="External" /><Relationship Id="rId15" Type="http://schemas.openxmlformats.org/officeDocument/2006/relationships/hyperlink" Target="https://twitter.com/pewresearch/status/1105447101813702656" TargetMode="External" /><Relationship Id="rId16" Type="http://schemas.openxmlformats.org/officeDocument/2006/relationships/hyperlink" Target="https://www.nxtbook.com/nxtbooks/ensembleiq/pg_201902/index.php#/80" TargetMode="External" /><Relationship Id="rId17" Type="http://schemas.openxmlformats.org/officeDocument/2006/relationships/hyperlink" Target="https://medium.com/@Wirelessnerd/murtec-surprises-and-delights-as-i-get-a-peek-into-the-chain-restaurant-industry-5fe13ef90f37?source=friends_link&amp;sk=52ac676fea5c3e664fd31d434f4fbe02" TargetMode="External" /><Relationship Id="rId18" Type="http://schemas.openxmlformats.org/officeDocument/2006/relationships/hyperlink" Target="https://drive.google.com/file/d/0B8CCIsUxOgrBTVp2TTF4WjdLX3RvbExNQTB0RU0zQTZZbUZn/view" TargetMode="External" /><Relationship Id="rId19" Type="http://schemas.openxmlformats.org/officeDocument/2006/relationships/hyperlink" Target="https://twitter.com/i/web/status/1105834671802404865" TargetMode="External" /><Relationship Id="rId20" Type="http://schemas.openxmlformats.org/officeDocument/2006/relationships/hyperlink" Target="https://www.stratconn.org/" TargetMode="External" /><Relationship Id="rId21" Type="http://schemas.openxmlformats.org/officeDocument/2006/relationships/hyperlink" Target="https://lnkd.in/e_Z4Cz7" TargetMode="External" /><Relationship Id="rId22" Type="http://schemas.openxmlformats.org/officeDocument/2006/relationships/hyperlink" Target="https://lnkd.in/eUegRca" TargetMode="External" /><Relationship Id="rId23" Type="http://schemas.openxmlformats.org/officeDocument/2006/relationships/hyperlink" Target="https://issuu.com/ensembleiq/docs/cg_feb_19?e=37211642/68043378" TargetMode="External" /><Relationship Id="rId24" Type="http://schemas.openxmlformats.org/officeDocument/2006/relationships/hyperlink" Target="https://www.pehub.com/2019/03/pe-backed-ensembleiq-promotes-hughes-to-coo/?utm_source=dlvr.it&amp;utm_medium=twitter" TargetMode="External" /><Relationship Id="rId25" Type="http://schemas.openxmlformats.org/officeDocument/2006/relationships/hyperlink" Target="https://lnkd.in/eUN76VR" TargetMode="External" /><Relationship Id="rId26" Type="http://schemas.openxmlformats.org/officeDocument/2006/relationships/hyperlink" Target="http://www.cegep-matane.qc.ca/nouvelles/2019/une-enseignante-en-soins-infirmiers-honoree/" TargetMode="External" /><Relationship Id="rId27" Type="http://schemas.openxmlformats.org/officeDocument/2006/relationships/hyperlink" Target="https://twitter.com/i/web/status/1105845972519792641" TargetMode="External" /><Relationship Id="rId28" Type="http://schemas.openxmlformats.org/officeDocument/2006/relationships/hyperlink" Target="https://twitter.com/i/web/status/1105849825726214144" TargetMode="External" /><Relationship Id="rId29" Type="http://schemas.openxmlformats.org/officeDocument/2006/relationships/hyperlink" Target="https://mailchi.mp/siia/connectiv-innovation-award-winners-announced" TargetMode="External" /><Relationship Id="rId30" Type="http://schemas.openxmlformats.org/officeDocument/2006/relationships/hyperlink" Target="https://www.pehub.com/2019/03/pe-backed-ensembleiq-promotes-hughes-to-coo/?utm_source=dlvr.it&amp;utm_medium=twitter" TargetMode="External" /><Relationship Id="rId31" Type="http://schemas.openxmlformats.org/officeDocument/2006/relationships/table" Target="../tables/table12.xml" /><Relationship Id="rId32" Type="http://schemas.openxmlformats.org/officeDocument/2006/relationships/table" Target="../tables/table13.xml" /><Relationship Id="rId33" Type="http://schemas.openxmlformats.org/officeDocument/2006/relationships/table" Target="../tables/table14.xml" /><Relationship Id="rId34" Type="http://schemas.openxmlformats.org/officeDocument/2006/relationships/table" Target="../tables/table15.xml" /><Relationship Id="rId35" Type="http://schemas.openxmlformats.org/officeDocument/2006/relationships/table" Target="../tables/table16.xml" /><Relationship Id="rId36" Type="http://schemas.openxmlformats.org/officeDocument/2006/relationships/table" Target="../tables/table17.xml" /><Relationship Id="rId37" Type="http://schemas.openxmlformats.org/officeDocument/2006/relationships/table" Target="../tables/table18.xml" /><Relationship Id="rId38"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0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1006</v>
      </c>
      <c r="BB2" s="13" t="s">
        <v>1032</v>
      </c>
      <c r="BC2" s="13" t="s">
        <v>1033</v>
      </c>
      <c r="BD2" s="117" t="s">
        <v>1527</v>
      </c>
      <c r="BE2" s="117" t="s">
        <v>1528</v>
      </c>
      <c r="BF2" s="117" t="s">
        <v>1529</v>
      </c>
      <c r="BG2" s="117" t="s">
        <v>1530</v>
      </c>
      <c r="BH2" s="117" t="s">
        <v>1531</v>
      </c>
      <c r="BI2" s="117" t="s">
        <v>1532</v>
      </c>
      <c r="BJ2" s="117" t="s">
        <v>1533</v>
      </c>
      <c r="BK2" s="117" t="s">
        <v>1534</v>
      </c>
      <c r="BL2" s="117" t="s">
        <v>1535</v>
      </c>
    </row>
    <row r="3" spans="1:64" ht="15" customHeight="1">
      <c r="A3" s="64" t="s">
        <v>212</v>
      </c>
      <c r="B3" s="64" t="s">
        <v>244</v>
      </c>
      <c r="C3" s="65" t="s">
        <v>1574</v>
      </c>
      <c r="D3" s="66">
        <v>3</v>
      </c>
      <c r="E3" s="67" t="s">
        <v>132</v>
      </c>
      <c r="F3" s="68">
        <v>35</v>
      </c>
      <c r="G3" s="65"/>
      <c r="H3" s="69"/>
      <c r="I3" s="70"/>
      <c r="J3" s="70"/>
      <c r="K3" s="34" t="s">
        <v>65</v>
      </c>
      <c r="L3" s="71">
        <v>3</v>
      </c>
      <c r="M3" s="71"/>
      <c r="N3" s="72"/>
      <c r="O3" s="78" t="s">
        <v>266</v>
      </c>
      <c r="P3" s="80">
        <v>43523.588055555556</v>
      </c>
      <c r="Q3" s="78" t="s">
        <v>268</v>
      </c>
      <c r="R3" s="82" t="s">
        <v>318</v>
      </c>
      <c r="S3" s="78" t="s">
        <v>337</v>
      </c>
      <c r="T3" s="78" t="s">
        <v>350</v>
      </c>
      <c r="U3" s="78"/>
      <c r="V3" s="82" t="s">
        <v>403</v>
      </c>
      <c r="W3" s="80">
        <v>43523.588055555556</v>
      </c>
      <c r="X3" s="82" t="s">
        <v>429</v>
      </c>
      <c r="Y3" s="78"/>
      <c r="Z3" s="78"/>
      <c r="AA3" s="84" t="s">
        <v>486</v>
      </c>
      <c r="AB3" s="78"/>
      <c r="AC3" s="78" t="b">
        <v>0</v>
      </c>
      <c r="AD3" s="78">
        <v>7</v>
      </c>
      <c r="AE3" s="84" t="s">
        <v>543</v>
      </c>
      <c r="AF3" s="78" t="b">
        <v>0</v>
      </c>
      <c r="AG3" s="78" t="s">
        <v>548</v>
      </c>
      <c r="AH3" s="78"/>
      <c r="AI3" s="84" t="s">
        <v>543</v>
      </c>
      <c r="AJ3" s="78" t="b">
        <v>0</v>
      </c>
      <c r="AK3" s="78">
        <v>5</v>
      </c>
      <c r="AL3" s="84" t="s">
        <v>543</v>
      </c>
      <c r="AM3" s="78" t="s">
        <v>551</v>
      </c>
      <c r="AN3" s="78" t="b">
        <v>0</v>
      </c>
      <c r="AO3" s="84" t="s">
        <v>486</v>
      </c>
      <c r="AP3" s="78" t="s">
        <v>564</v>
      </c>
      <c r="AQ3" s="78">
        <v>0</v>
      </c>
      <c r="AR3" s="78">
        <v>0</v>
      </c>
      <c r="AS3" s="78"/>
      <c r="AT3" s="78"/>
      <c r="AU3" s="78"/>
      <c r="AV3" s="78"/>
      <c r="AW3" s="78"/>
      <c r="AX3" s="78"/>
      <c r="AY3" s="78"/>
      <c r="AZ3" s="78"/>
      <c r="BA3">
        <v>1</v>
      </c>
      <c r="BB3" s="78" t="str">
        <f>REPLACE(INDEX(GroupVertices[Group],MATCH(Edges[[#This Row],[Vertex 1]],GroupVertices[Vertex],0)),1,1,"")</f>
        <v>3</v>
      </c>
      <c r="BC3" s="78" t="str">
        <f>REPLACE(INDEX(GroupVertices[Group],MATCH(Edges[[#This Row],[Vertex 2]],GroupVertices[Vertex],0)),1,1,"")</f>
        <v>3</v>
      </c>
      <c r="BD3" s="48"/>
      <c r="BE3" s="49"/>
      <c r="BF3" s="48"/>
      <c r="BG3" s="49"/>
      <c r="BH3" s="48"/>
      <c r="BI3" s="49"/>
      <c r="BJ3" s="48"/>
      <c r="BK3" s="49"/>
      <c r="BL3" s="48"/>
    </row>
    <row r="4" spans="1:64" ht="15" customHeight="1">
      <c r="A4" s="64" t="s">
        <v>213</v>
      </c>
      <c r="B4" s="64" t="s">
        <v>212</v>
      </c>
      <c r="C4" s="65" t="s">
        <v>1574</v>
      </c>
      <c r="D4" s="66">
        <v>3</v>
      </c>
      <c r="E4" s="67" t="s">
        <v>132</v>
      </c>
      <c r="F4" s="68">
        <v>35</v>
      </c>
      <c r="G4" s="65"/>
      <c r="H4" s="69"/>
      <c r="I4" s="70"/>
      <c r="J4" s="70"/>
      <c r="K4" s="34" t="s">
        <v>65</v>
      </c>
      <c r="L4" s="77">
        <v>4</v>
      </c>
      <c r="M4" s="77"/>
      <c r="N4" s="72"/>
      <c r="O4" s="79" t="s">
        <v>266</v>
      </c>
      <c r="P4" s="81">
        <v>43524.105625</v>
      </c>
      <c r="Q4" s="79" t="s">
        <v>269</v>
      </c>
      <c r="R4" s="79"/>
      <c r="S4" s="79"/>
      <c r="T4" s="79"/>
      <c r="U4" s="79"/>
      <c r="V4" s="83" t="s">
        <v>404</v>
      </c>
      <c r="W4" s="81">
        <v>43524.105625</v>
      </c>
      <c r="X4" s="83" t="s">
        <v>430</v>
      </c>
      <c r="Y4" s="79"/>
      <c r="Z4" s="79"/>
      <c r="AA4" s="85" t="s">
        <v>487</v>
      </c>
      <c r="AB4" s="79"/>
      <c r="AC4" s="79" t="b">
        <v>0</v>
      </c>
      <c r="AD4" s="79">
        <v>0</v>
      </c>
      <c r="AE4" s="85" t="s">
        <v>543</v>
      </c>
      <c r="AF4" s="79" t="b">
        <v>0</v>
      </c>
      <c r="AG4" s="79" t="s">
        <v>548</v>
      </c>
      <c r="AH4" s="79"/>
      <c r="AI4" s="85" t="s">
        <v>543</v>
      </c>
      <c r="AJ4" s="79" t="b">
        <v>0</v>
      </c>
      <c r="AK4" s="79">
        <v>3</v>
      </c>
      <c r="AL4" s="85" t="s">
        <v>486</v>
      </c>
      <c r="AM4" s="79" t="s">
        <v>551</v>
      </c>
      <c r="AN4" s="79" t="b">
        <v>0</v>
      </c>
      <c r="AO4" s="85" t="s">
        <v>486</v>
      </c>
      <c r="AP4" s="79" t="s">
        <v>176</v>
      </c>
      <c r="AQ4" s="79">
        <v>0</v>
      </c>
      <c r="AR4" s="79">
        <v>0</v>
      </c>
      <c r="AS4" s="79"/>
      <c r="AT4" s="79"/>
      <c r="AU4" s="79"/>
      <c r="AV4" s="79"/>
      <c r="AW4" s="79"/>
      <c r="AX4" s="79"/>
      <c r="AY4" s="79"/>
      <c r="AZ4" s="79"/>
      <c r="BA4">
        <v>1</v>
      </c>
      <c r="BB4" s="78" t="str">
        <f>REPLACE(INDEX(GroupVertices[Group],MATCH(Edges[[#This Row],[Vertex 1]],GroupVertices[Vertex],0)),1,1,"")</f>
        <v>3</v>
      </c>
      <c r="BC4" s="78" t="str">
        <f>REPLACE(INDEX(GroupVertices[Group],MATCH(Edges[[#This Row],[Vertex 2]],GroupVertices[Vertex],0)),1,1,"")</f>
        <v>3</v>
      </c>
      <c r="BD4" s="48">
        <v>1</v>
      </c>
      <c r="BE4" s="49">
        <v>4.545454545454546</v>
      </c>
      <c r="BF4" s="48">
        <v>0</v>
      </c>
      <c r="BG4" s="49">
        <v>0</v>
      </c>
      <c r="BH4" s="48">
        <v>0</v>
      </c>
      <c r="BI4" s="49">
        <v>0</v>
      </c>
      <c r="BJ4" s="48">
        <v>21</v>
      </c>
      <c r="BK4" s="49">
        <v>95.45454545454545</v>
      </c>
      <c r="BL4" s="48">
        <v>22</v>
      </c>
    </row>
    <row r="5" spans="1:64" ht="15">
      <c r="A5" s="64" t="s">
        <v>214</v>
      </c>
      <c r="B5" s="64" t="s">
        <v>212</v>
      </c>
      <c r="C5" s="65" t="s">
        <v>1574</v>
      </c>
      <c r="D5" s="66">
        <v>3</v>
      </c>
      <c r="E5" s="67" t="s">
        <v>132</v>
      </c>
      <c r="F5" s="68">
        <v>35</v>
      </c>
      <c r="G5" s="65"/>
      <c r="H5" s="69"/>
      <c r="I5" s="70"/>
      <c r="J5" s="70"/>
      <c r="K5" s="34" t="s">
        <v>65</v>
      </c>
      <c r="L5" s="77">
        <v>5</v>
      </c>
      <c r="M5" s="77"/>
      <c r="N5" s="72"/>
      <c r="O5" s="79" t="s">
        <v>266</v>
      </c>
      <c r="P5" s="81">
        <v>43524.16069444444</v>
      </c>
      <c r="Q5" s="79" t="s">
        <v>269</v>
      </c>
      <c r="R5" s="79"/>
      <c r="S5" s="79"/>
      <c r="T5" s="79"/>
      <c r="U5" s="79"/>
      <c r="V5" s="83" t="s">
        <v>405</v>
      </c>
      <c r="W5" s="81">
        <v>43524.16069444444</v>
      </c>
      <c r="X5" s="83" t="s">
        <v>431</v>
      </c>
      <c r="Y5" s="79"/>
      <c r="Z5" s="79"/>
      <c r="AA5" s="85" t="s">
        <v>488</v>
      </c>
      <c r="AB5" s="79"/>
      <c r="AC5" s="79" t="b">
        <v>0</v>
      </c>
      <c r="AD5" s="79">
        <v>0</v>
      </c>
      <c r="AE5" s="85" t="s">
        <v>543</v>
      </c>
      <c r="AF5" s="79" t="b">
        <v>0</v>
      </c>
      <c r="AG5" s="79" t="s">
        <v>548</v>
      </c>
      <c r="AH5" s="79"/>
      <c r="AI5" s="85" t="s">
        <v>543</v>
      </c>
      <c r="AJ5" s="79" t="b">
        <v>0</v>
      </c>
      <c r="AK5" s="79">
        <v>3</v>
      </c>
      <c r="AL5" s="85" t="s">
        <v>486</v>
      </c>
      <c r="AM5" s="79" t="s">
        <v>552</v>
      </c>
      <c r="AN5" s="79" t="b">
        <v>0</v>
      </c>
      <c r="AO5" s="85" t="s">
        <v>486</v>
      </c>
      <c r="AP5" s="79" t="s">
        <v>176</v>
      </c>
      <c r="AQ5" s="79">
        <v>0</v>
      </c>
      <c r="AR5" s="79">
        <v>0</v>
      </c>
      <c r="AS5" s="79"/>
      <c r="AT5" s="79"/>
      <c r="AU5" s="79"/>
      <c r="AV5" s="79"/>
      <c r="AW5" s="79"/>
      <c r="AX5" s="79"/>
      <c r="AY5" s="79"/>
      <c r="AZ5" s="79"/>
      <c r="BA5">
        <v>1</v>
      </c>
      <c r="BB5" s="78" t="str">
        <f>REPLACE(INDEX(GroupVertices[Group],MATCH(Edges[[#This Row],[Vertex 1]],GroupVertices[Vertex],0)),1,1,"")</f>
        <v>3</v>
      </c>
      <c r="BC5" s="78" t="str">
        <f>REPLACE(INDEX(GroupVertices[Group],MATCH(Edges[[#This Row],[Vertex 2]],GroupVertices[Vertex],0)),1,1,"")</f>
        <v>3</v>
      </c>
      <c r="BD5" s="48">
        <v>1</v>
      </c>
      <c r="BE5" s="49">
        <v>4.545454545454546</v>
      </c>
      <c r="BF5" s="48">
        <v>0</v>
      </c>
      <c r="BG5" s="49">
        <v>0</v>
      </c>
      <c r="BH5" s="48">
        <v>0</v>
      </c>
      <c r="BI5" s="49">
        <v>0</v>
      </c>
      <c r="BJ5" s="48">
        <v>21</v>
      </c>
      <c r="BK5" s="49">
        <v>95.45454545454545</v>
      </c>
      <c r="BL5" s="48">
        <v>22</v>
      </c>
    </row>
    <row r="6" spans="1:64" ht="15">
      <c r="A6" s="64" t="s">
        <v>215</v>
      </c>
      <c r="B6" s="64" t="s">
        <v>212</v>
      </c>
      <c r="C6" s="65" t="s">
        <v>1574</v>
      </c>
      <c r="D6" s="66">
        <v>3</v>
      </c>
      <c r="E6" s="67" t="s">
        <v>132</v>
      </c>
      <c r="F6" s="68">
        <v>35</v>
      </c>
      <c r="G6" s="65"/>
      <c r="H6" s="69"/>
      <c r="I6" s="70"/>
      <c r="J6" s="70"/>
      <c r="K6" s="34" t="s">
        <v>65</v>
      </c>
      <c r="L6" s="77">
        <v>6</v>
      </c>
      <c r="M6" s="77"/>
      <c r="N6" s="72"/>
      <c r="O6" s="79" t="s">
        <v>266</v>
      </c>
      <c r="P6" s="81">
        <v>43524.60225694445</v>
      </c>
      <c r="Q6" s="79" t="s">
        <v>269</v>
      </c>
      <c r="R6" s="79"/>
      <c r="S6" s="79"/>
      <c r="T6" s="79"/>
      <c r="U6" s="79"/>
      <c r="V6" s="83" t="s">
        <v>406</v>
      </c>
      <c r="W6" s="81">
        <v>43524.60225694445</v>
      </c>
      <c r="X6" s="83" t="s">
        <v>432</v>
      </c>
      <c r="Y6" s="79"/>
      <c r="Z6" s="79"/>
      <c r="AA6" s="85" t="s">
        <v>489</v>
      </c>
      <c r="AB6" s="79"/>
      <c r="AC6" s="79" t="b">
        <v>0</v>
      </c>
      <c r="AD6" s="79">
        <v>0</v>
      </c>
      <c r="AE6" s="85" t="s">
        <v>543</v>
      </c>
      <c r="AF6" s="79" t="b">
        <v>0</v>
      </c>
      <c r="AG6" s="79" t="s">
        <v>548</v>
      </c>
      <c r="AH6" s="79"/>
      <c r="AI6" s="85" t="s">
        <v>543</v>
      </c>
      <c r="AJ6" s="79" t="b">
        <v>0</v>
      </c>
      <c r="AK6" s="79">
        <v>5</v>
      </c>
      <c r="AL6" s="85" t="s">
        <v>486</v>
      </c>
      <c r="AM6" s="79" t="s">
        <v>551</v>
      </c>
      <c r="AN6" s="79" t="b">
        <v>0</v>
      </c>
      <c r="AO6" s="85" t="s">
        <v>486</v>
      </c>
      <c r="AP6" s="79" t="s">
        <v>176</v>
      </c>
      <c r="AQ6" s="79">
        <v>0</v>
      </c>
      <c r="AR6" s="79">
        <v>0</v>
      </c>
      <c r="AS6" s="79"/>
      <c r="AT6" s="79"/>
      <c r="AU6" s="79"/>
      <c r="AV6" s="79"/>
      <c r="AW6" s="79"/>
      <c r="AX6" s="79"/>
      <c r="AY6" s="79"/>
      <c r="AZ6" s="79"/>
      <c r="BA6">
        <v>1</v>
      </c>
      <c r="BB6" s="78" t="str">
        <f>REPLACE(INDEX(GroupVertices[Group],MATCH(Edges[[#This Row],[Vertex 1]],GroupVertices[Vertex],0)),1,1,"")</f>
        <v>3</v>
      </c>
      <c r="BC6" s="78" t="str">
        <f>REPLACE(INDEX(GroupVertices[Group],MATCH(Edges[[#This Row],[Vertex 2]],GroupVertices[Vertex],0)),1,1,"")</f>
        <v>3</v>
      </c>
      <c r="BD6" s="48">
        <v>1</v>
      </c>
      <c r="BE6" s="49">
        <v>4.545454545454546</v>
      </c>
      <c r="BF6" s="48">
        <v>0</v>
      </c>
      <c r="BG6" s="49">
        <v>0</v>
      </c>
      <c r="BH6" s="48">
        <v>0</v>
      </c>
      <c r="BI6" s="49">
        <v>0</v>
      </c>
      <c r="BJ6" s="48">
        <v>21</v>
      </c>
      <c r="BK6" s="49">
        <v>95.45454545454545</v>
      </c>
      <c r="BL6" s="48">
        <v>22</v>
      </c>
    </row>
    <row r="7" spans="1:64" ht="15">
      <c r="A7" s="64" t="s">
        <v>212</v>
      </c>
      <c r="B7" s="64" t="s">
        <v>245</v>
      </c>
      <c r="C7" s="65" t="s">
        <v>1574</v>
      </c>
      <c r="D7" s="66">
        <v>3</v>
      </c>
      <c r="E7" s="67" t="s">
        <v>132</v>
      </c>
      <c r="F7" s="68">
        <v>35</v>
      </c>
      <c r="G7" s="65"/>
      <c r="H7" s="69"/>
      <c r="I7" s="70"/>
      <c r="J7" s="70"/>
      <c r="K7" s="34" t="s">
        <v>65</v>
      </c>
      <c r="L7" s="77">
        <v>7</v>
      </c>
      <c r="M7" s="77"/>
      <c r="N7" s="72"/>
      <c r="O7" s="79" t="s">
        <v>266</v>
      </c>
      <c r="P7" s="81">
        <v>43523.588055555556</v>
      </c>
      <c r="Q7" s="79" t="s">
        <v>268</v>
      </c>
      <c r="R7" s="83" t="s">
        <v>318</v>
      </c>
      <c r="S7" s="79" t="s">
        <v>337</v>
      </c>
      <c r="T7" s="79" t="s">
        <v>350</v>
      </c>
      <c r="U7" s="79"/>
      <c r="V7" s="83" t="s">
        <v>403</v>
      </c>
      <c r="W7" s="81">
        <v>43523.588055555556</v>
      </c>
      <c r="X7" s="83" t="s">
        <v>429</v>
      </c>
      <c r="Y7" s="79"/>
      <c r="Z7" s="79"/>
      <c r="AA7" s="85" t="s">
        <v>486</v>
      </c>
      <c r="AB7" s="79"/>
      <c r="AC7" s="79" t="b">
        <v>0</v>
      </c>
      <c r="AD7" s="79">
        <v>7</v>
      </c>
      <c r="AE7" s="85" t="s">
        <v>543</v>
      </c>
      <c r="AF7" s="79" t="b">
        <v>0</v>
      </c>
      <c r="AG7" s="79" t="s">
        <v>548</v>
      </c>
      <c r="AH7" s="79"/>
      <c r="AI7" s="85" t="s">
        <v>543</v>
      </c>
      <c r="AJ7" s="79" t="b">
        <v>0</v>
      </c>
      <c r="AK7" s="79">
        <v>5</v>
      </c>
      <c r="AL7" s="85" t="s">
        <v>543</v>
      </c>
      <c r="AM7" s="79" t="s">
        <v>551</v>
      </c>
      <c r="AN7" s="79" t="b">
        <v>0</v>
      </c>
      <c r="AO7" s="85" t="s">
        <v>486</v>
      </c>
      <c r="AP7" s="79" t="s">
        <v>564</v>
      </c>
      <c r="AQ7" s="79">
        <v>0</v>
      </c>
      <c r="AR7" s="79">
        <v>0</v>
      </c>
      <c r="AS7" s="79"/>
      <c r="AT7" s="79"/>
      <c r="AU7" s="79"/>
      <c r="AV7" s="79"/>
      <c r="AW7" s="79"/>
      <c r="AX7" s="79"/>
      <c r="AY7" s="79"/>
      <c r="AZ7" s="79"/>
      <c r="BA7">
        <v>1</v>
      </c>
      <c r="BB7" s="78" t="str">
        <f>REPLACE(INDEX(GroupVertices[Group],MATCH(Edges[[#This Row],[Vertex 1]],GroupVertices[Vertex],0)),1,1,"")</f>
        <v>3</v>
      </c>
      <c r="BC7" s="78" t="str">
        <f>REPLACE(INDEX(GroupVertices[Group],MATCH(Edges[[#This Row],[Vertex 2]],GroupVertices[Vertex],0)),1,1,"")</f>
        <v>4</v>
      </c>
      <c r="BD7" s="48">
        <v>1</v>
      </c>
      <c r="BE7" s="49">
        <v>2.5</v>
      </c>
      <c r="BF7" s="48">
        <v>0</v>
      </c>
      <c r="BG7" s="49">
        <v>0</v>
      </c>
      <c r="BH7" s="48">
        <v>0</v>
      </c>
      <c r="BI7" s="49">
        <v>0</v>
      </c>
      <c r="BJ7" s="48">
        <v>39</v>
      </c>
      <c r="BK7" s="49">
        <v>97.5</v>
      </c>
      <c r="BL7" s="48">
        <v>40</v>
      </c>
    </row>
    <row r="8" spans="1:64" ht="15">
      <c r="A8" s="64" t="s">
        <v>216</v>
      </c>
      <c r="B8" s="64" t="s">
        <v>212</v>
      </c>
      <c r="C8" s="65" t="s">
        <v>1574</v>
      </c>
      <c r="D8" s="66">
        <v>3</v>
      </c>
      <c r="E8" s="67" t="s">
        <v>132</v>
      </c>
      <c r="F8" s="68">
        <v>35</v>
      </c>
      <c r="G8" s="65"/>
      <c r="H8" s="69"/>
      <c r="I8" s="70"/>
      <c r="J8" s="70"/>
      <c r="K8" s="34" t="s">
        <v>65</v>
      </c>
      <c r="L8" s="77">
        <v>8</v>
      </c>
      <c r="M8" s="77"/>
      <c r="N8" s="72"/>
      <c r="O8" s="79" t="s">
        <v>266</v>
      </c>
      <c r="P8" s="81">
        <v>43525.33644675926</v>
      </c>
      <c r="Q8" s="79" t="s">
        <v>269</v>
      </c>
      <c r="R8" s="79"/>
      <c r="S8" s="79"/>
      <c r="T8" s="79"/>
      <c r="U8" s="79"/>
      <c r="V8" s="83" t="s">
        <v>407</v>
      </c>
      <c r="W8" s="81">
        <v>43525.33644675926</v>
      </c>
      <c r="X8" s="83" t="s">
        <v>433</v>
      </c>
      <c r="Y8" s="79"/>
      <c r="Z8" s="79"/>
      <c r="AA8" s="85" t="s">
        <v>490</v>
      </c>
      <c r="AB8" s="79"/>
      <c r="AC8" s="79" t="b">
        <v>0</v>
      </c>
      <c r="AD8" s="79">
        <v>0</v>
      </c>
      <c r="AE8" s="85" t="s">
        <v>543</v>
      </c>
      <c r="AF8" s="79" t="b">
        <v>0</v>
      </c>
      <c r="AG8" s="79" t="s">
        <v>548</v>
      </c>
      <c r="AH8" s="79"/>
      <c r="AI8" s="85" t="s">
        <v>543</v>
      </c>
      <c r="AJ8" s="79" t="b">
        <v>0</v>
      </c>
      <c r="AK8" s="79">
        <v>5</v>
      </c>
      <c r="AL8" s="85" t="s">
        <v>486</v>
      </c>
      <c r="AM8" s="79" t="s">
        <v>551</v>
      </c>
      <c r="AN8" s="79" t="b">
        <v>0</v>
      </c>
      <c r="AO8" s="85" t="s">
        <v>486</v>
      </c>
      <c r="AP8" s="79" t="s">
        <v>176</v>
      </c>
      <c r="AQ8" s="79">
        <v>0</v>
      </c>
      <c r="AR8" s="79">
        <v>0</v>
      </c>
      <c r="AS8" s="79"/>
      <c r="AT8" s="79"/>
      <c r="AU8" s="79"/>
      <c r="AV8" s="79"/>
      <c r="AW8" s="79"/>
      <c r="AX8" s="79"/>
      <c r="AY8" s="79"/>
      <c r="AZ8" s="79"/>
      <c r="BA8">
        <v>1</v>
      </c>
      <c r="BB8" s="78" t="str">
        <f>REPLACE(INDEX(GroupVertices[Group],MATCH(Edges[[#This Row],[Vertex 1]],GroupVertices[Vertex],0)),1,1,"")</f>
        <v>3</v>
      </c>
      <c r="BC8" s="78" t="str">
        <f>REPLACE(INDEX(GroupVertices[Group],MATCH(Edges[[#This Row],[Vertex 2]],GroupVertices[Vertex],0)),1,1,"")</f>
        <v>3</v>
      </c>
      <c r="BD8" s="48">
        <v>1</v>
      </c>
      <c r="BE8" s="49">
        <v>4.545454545454546</v>
      </c>
      <c r="BF8" s="48">
        <v>0</v>
      </c>
      <c r="BG8" s="49">
        <v>0</v>
      </c>
      <c r="BH8" s="48">
        <v>0</v>
      </c>
      <c r="BI8" s="49">
        <v>0</v>
      </c>
      <c r="BJ8" s="48">
        <v>21</v>
      </c>
      <c r="BK8" s="49">
        <v>95.45454545454545</v>
      </c>
      <c r="BL8" s="48">
        <v>22</v>
      </c>
    </row>
    <row r="9" spans="1:64" ht="15">
      <c r="A9" s="64" t="s">
        <v>217</v>
      </c>
      <c r="B9" s="64" t="s">
        <v>246</v>
      </c>
      <c r="C9" s="65" t="s">
        <v>1574</v>
      </c>
      <c r="D9" s="66">
        <v>3</v>
      </c>
      <c r="E9" s="67" t="s">
        <v>132</v>
      </c>
      <c r="F9" s="68">
        <v>35</v>
      </c>
      <c r="G9" s="65"/>
      <c r="H9" s="69"/>
      <c r="I9" s="70"/>
      <c r="J9" s="70"/>
      <c r="K9" s="34" t="s">
        <v>65</v>
      </c>
      <c r="L9" s="77">
        <v>9</v>
      </c>
      <c r="M9" s="77"/>
      <c r="N9" s="72"/>
      <c r="O9" s="79" t="s">
        <v>266</v>
      </c>
      <c r="P9" s="81">
        <v>43528.637511574074</v>
      </c>
      <c r="Q9" s="79" t="s">
        <v>270</v>
      </c>
      <c r="R9" s="83" t="s">
        <v>318</v>
      </c>
      <c r="S9" s="79" t="s">
        <v>337</v>
      </c>
      <c r="T9" s="79" t="s">
        <v>351</v>
      </c>
      <c r="U9" s="83" t="s">
        <v>379</v>
      </c>
      <c r="V9" s="83" t="s">
        <v>379</v>
      </c>
      <c r="W9" s="81">
        <v>43528.637511574074</v>
      </c>
      <c r="X9" s="83" t="s">
        <v>434</v>
      </c>
      <c r="Y9" s="79"/>
      <c r="Z9" s="79"/>
      <c r="AA9" s="85" t="s">
        <v>491</v>
      </c>
      <c r="AB9" s="79"/>
      <c r="AC9" s="79" t="b">
        <v>0</v>
      </c>
      <c r="AD9" s="79">
        <v>1</v>
      </c>
      <c r="AE9" s="85" t="s">
        <v>543</v>
      </c>
      <c r="AF9" s="79" t="b">
        <v>0</v>
      </c>
      <c r="AG9" s="79" t="s">
        <v>548</v>
      </c>
      <c r="AH9" s="79"/>
      <c r="AI9" s="85" t="s">
        <v>543</v>
      </c>
      <c r="AJ9" s="79" t="b">
        <v>0</v>
      </c>
      <c r="AK9" s="79">
        <v>1</v>
      </c>
      <c r="AL9" s="85" t="s">
        <v>543</v>
      </c>
      <c r="AM9" s="79" t="s">
        <v>553</v>
      </c>
      <c r="AN9" s="79" t="b">
        <v>0</v>
      </c>
      <c r="AO9" s="85" t="s">
        <v>491</v>
      </c>
      <c r="AP9" s="79" t="s">
        <v>176</v>
      </c>
      <c r="AQ9" s="79">
        <v>0</v>
      </c>
      <c r="AR9" s="79">
        <v>0</v>
      </c>
      <c r="AS9" s="79"/>
      <c r="AT9" s="79"/>
      <c r="AU9" s="79"/>
      <c r="AV9" s="79"/>
      <c r="AW9" s="79"/>
      <c r="AX9" s="79"/>
      <c r="AY9" s="79"/>
      <c r="AZ9" s="79"/>
      <c r="BA9">
        <v>1</v>
      </c>
      <c r="BB9" s="78" t="str">
        <f>REPLACE(INDEX(GroupVertices[Group],MATCH(Edges[[#This Row],[Vertex 1]],GroupVertices[Vertex],0)),1,1,"")</f>
        <v>12</v>
      </c>
      <c r="BC9" s="78" t="str">
        <f>REPLACE(INDEX(GroupVertices[Group],MATCH(Edges[[#This Row],[Vertex 2]],GroupVertices[Vertex],0)),1,1,"")</f>
        <v>12</v>
      </c>
      <c r="BD9" s="48">
        <v>2</v>
      </c>
      <c r="BE9" s="49">
        <v>8.695652173913043</v>
      </c>
      <c r="BF9" s="48">
        <v>0</v>
      </c>
      <c r="BG9" s="49">
        <v>0</v>
      </c>
      <c r="BH9" s="48">
        <v>0</v>
      </c>
      <c r="BI9" s="49">
        <v>0</v>
      </c>
      <c r="BJ9" s="48">
        <v>21</v>
      </c>
      <c r="BK9" s="49">
        <v>91.30434782608695</v>
      </c>
      <c r="BL9" s="48">
        <v>23</v>
      </c>
    </row>
    <row r="10" spans="1:64" ht="15">
      <c r="A10" s="64" t="s">
        <v>218</v>
      </c>
      <c r="B10" s="64" t="s">
        <v>218</v>
      </c>
      <c r="C10" s="65" t="s">
        <v>1574</v>
      </c>
      <c r="D10" s="66">
        <v>3</v>
      </c>
      <c r="E10" s="67" t="s">
        <v>132</v>
      </c>
      <c r="F10" s="68">
        <v>35</v>
      </c>
      <c r="G10" s="65"/>
      <c r="H10" s="69"/>
      <c r="I10" s="70"/>
      <c r="J10" s="70"/>
      <c r="K10" s="34" t="s">
        <v>65</v>
      </c>
      <c r="L10" s="77">
        <v>10</v>
      </c>
      <c r="M10" s="77"/>
      <c r="N10" s="72"/>
      <c r="O10" s="79" t="s">
        <v>176</v>
      </c>
      <c r="P10" s="81">
        <v>43528.65277777778</v>
      </c>
      <c r="Q10" s="79" t="s">
        <v>271</v>
      </c>
      <c r="R10" s="79"/>
      <c r="S10" s="79"/>
      <c r="T10" s="79" t="s">
        <v>351</v>
      </c>
      <c r="U10" s="79"/>
      <c r="V10" s="83" t="s">
        <v>408</v>
      </c>
      <c r="W10" s="81">
        <v>43528.65277777778</v>
      </c>
      <c r="X10" s="83" t="s">
        <v>435</v>
      </c>
      <c r="Y10" s="79"/>
      <c r="Z10" s="79"/>
      <c r="AA10" s="85" t="s">
        <v>492</v>
      </c>
      <c r="AB10" s="79"/>
      <c r="AC10" s="79" t="b">
        <v>0</v>
      </c>
      <c r="AD10" s="79">
        <v>0</v>
      </c>
      <c r="AE10" s="85" t="s">
        <v>543</v>
      </c>
      <c r="AF10" s="79" t="b">
        <v>0</v>
      </c>
      <c r="AG10" s="79" t="s">
        <v>548</v>
      </c>
      <c r="AH10" s="79"/>
      <c r="AI10" s="85" t="s">
        <v>543</v>
      </c>
      <c r="AJ10" s="79" t="b">
        <v>0</v>
      </c>
      <c r="AK10" s="79">
        <v>1</v>
      </c>
      <c r="AL10" s="85" t="s">
        <v>491</v>
      </c>
      <c r="AM10" s="79" t="s">
        <v>553</v>
      </c>
      <c r="AN10" s="79" t="b">
        <v>0</v>
      </c>
      <c r="AO10" s="85" t="s">
        <v>491</v>
      </c>
      <c r="AP10" s="79" t="s">
        <v>176</v>
      </c>
      <c r="AQ10" s="79">
        <v>0</v>
      </c>
      <c r="AR10" s="79">
        <v>0</v>
      </c>
      <c r="AS10" s="79"/>
      <c r="AT10" s="79"/>
      <c r="AU10" s="79"/>
      <c r="AV10" s="79"/>
      <c r="AW10" s="79"/>
      <c r="AX10" s="79"/>
      <c r="AY10" s="79"/>
      <c r="AZ10" s="79"/>
      <c r="BA10">
        <v>1</v>
      </c>
      <c r="BB10" s="78" t="str">
        <f>REPLACE(INDEX(GroupVertices[Group],MATCH(Edges[[#This Row],[Vertex 1]],GroupVertices[Vertex],0)),1,1,"")</f>
        <v>6</v>
      </c>
      <c r="BC10" s="78" t="str">
        <f>REPLACE(INDEX(GroupVertices[Group],MATCH(Edges[[#This Row],[Vertex 2]],GroupVertices[Vertex],0)),1,1,"")</f>
        <v>6</v>
      </c>
      <c r="BD10" s="48">
        <v>2</v>
      </c>
      <c r="BE10" s="49">
        <v>10</v>
      </c>
      <c r="BF10" s="48">
        <v>0</v>
      </c>
      <c r="BG10" s="49">
        <v>0</v>
      </c>
      <c r="BH10" s="48">
        <v>0</v>
      </c>
      <c r="BI10" s="49">
        <v>0</v>
      </c>
      <c r="BJ10" s="48">
        <v>18</v>
      </c>
      <c r="BK10" s="49">
        <v>90</v>
      </c>
      <c r="BL10" s="48">
        <v>20</v>
      </c>
    </row>
    <row r="11" spans="1:64" ht="15">
      <c r="A11" s="64" t="s">
        <v>219</v>
      </c>
      <c r="B11" s="64" t="s">
        <v>232</v>
      </c>
      <c r="C11" s="65" t="s">
        <v>1574</v>
      </c>
      <c r="D11" s="66">
        <v>3</v>
      </c>
      <c r="E11" s="67" t="s">
        <v>132</v>
      </c>
      <c r="F11" s="68">
        <v>35</v>
      </c>
      <c r="G11" s="65"/>
      <c r="H11" s="69"/>
      <c r="I11" s="70"/>
      <c r="J11" s="70"/>
      <c r="K11" s="34" t="s">
        <v>65</v>
      </c>
      <c r="L11" s="77">
        <v>11</v>
      </c>
      <c r="M11" s="77"/>
      <c r="N11" s="72"/>
      <c r="O11" s="79" t="s">
        <v>266</v>
      </c>
      <c r="P11" s="81">
        <v>43530.76155092593</v>
      </c>
      <c r="Q11" s="79" t="s">
        <v>272</v>
      </c>
      <c r="R11" s="79"/>
      <c r="S11" s="79"/>
      <c r="T11" s="79" t="s">
        <v>352</v>
      </c>
      <c r="U11" s="79"/>
      <c r="V11" s="83" t="s">
        <v>409</v>
      </c>
      <c r="W11" s="81">
        <v>43530.76155092593</v>
      </c>
      <c r="X11" s="83" t="s">
        <v>436</v>
      </c>
      <c r="Y11" s="79"/>
      <c r="Z11" s="79"/>
      <c r="AA11" s="85" t="s">
        <v>493</v>
      </c>
      <c r="AB11" s="79"/>
      <c r="AC11" s="79" t="b">
        <v>0</v>
      </c>
      <c r="AD11" s="79">
        <v>0</v>
      </c>
      <c r="AE11" s="85" t="s">
        <v>543</v>
      </c>
      <c r="AF11" s="79" t="b">
        <v>0</v>
      </c>
      <c r="AG11" s="79" t="s">
        <v>548</v>
      </c>
      <c r="AH11" s="79"/>
      <c r="AI11" s="85" t="s">
        <v>543</v>
      </c>
      <c r="AJ11" s="79" t="b">
        <v>0</v>
      </c>
      <c r="AK11" s="79">
        <v>3</v>
      </c>
      <c r="AL11" s="85" t="s">
        <v>510</v>
      </c>
      <c r="AM11" s="79" t="s">
        <v>552</v>
      </c>
      <c r="AN11" s="79" t="b">
        <v>0</v>
      </c>
      <c r="AO11" s="85" t="s">
        <v>510</v>
      </c>
      <c r="AP11" s="79" t="s">
        <v>176</v>
      </c>
      <c r="AQ11" s="79">
        <v>0</v>
      </c>
      <c r="AR11" s="79">
        <v>0</v>
      </c>
      <c r="AS11" s="79"/>
      <c r="AT11" s="79"/>
      <c r="AU11" s="79"/>
      <c r="AV11" s="79"/>
      <c r="AW11" s="79"/>
      <c r="AX11" s="79"/>
      <c r="AY11" s="79"/>
      <c r="AZ11" s="79"/>
      <c r="BA11">
        <v>1</v>
      </c>
      <c r="BB11" s="78" t="str">
        <f>REPLACE(INDEX(GroupVertices[Group],MATCH(Edges[[#This Row],[Vertex 1]],GroupVertices[Vertex],0)),1,1,"")</f>
        <v>1</v>
      </c>
      <c r="BC11" s="78" t="str">
        <f>REPLACE(INDEX(GroupVertices[Group],MATCH(Edges[[#This Row],[Vertex 2]],GroupVertices[Vertex],0)),1,1,"")</f>
        <v>1</v>
      </c>
      <c r="BD11" s="48">
        <v>0</v>
      </c>
      <c r="BE11" s="49">
        <v>0</v>
      </c>
      <c r="BF11" s="48">
        <v>0</v>
      </c>
      <c r="BG11" s="49">
        <v>0</v>
      </c>
      <c r="BH11" s="48">
        <v>0</v>
      </c>
      <c r="BI11" s="49">
        <v>0</v>
      </c>
      <c r="BJ11" s="48">
        <v>19</v>
      </c>
      <c r="BK11" s="49">
        <v>100</v>
      </c>
      <c r="BL11" s="48">
        <v>19</v>
      </c>
    </row>
    <row r="12" spans="1:64" ht="15">
      <c r="A12" s="64" t="s">
        <v>220</v>
      </c>
      <c r="B12" s="64" t="s">
        <v>232</v>
      </c>
      <c r="C12" s="65" t="s">
        <v>1574</v>
      </c>
      <c r="D12" s="66">
        <v>3</v>
      </c>
      <c r="E12" s="67" t="s">
        <v>132</v>
      </c>
      <c r="F12" s="68">
        <v>35</v>
      </c>
      <c r="G12" s="65"/>
      <c r="H12" s="69"/>
      <c r="I12" s="70"/>
      <c r="J12" s="70"/>
      <c r="K12" s="34" t="s">
        <v>65</v>
      </c>
      <c r="L12" s="77">
        <v>12</v>
      </c>
      <c r="M12" s="77"/>
      <c r="N12" s="72"/>
      <c r="O12" s="79" t="s">
        <v>266</v>
      </c>
      <c r="P12" s="81">
        <v>43530.76960648148</v>
      </c>
      <c r="Q12" s="79" t="s">
        <v>272</v>
      </c>
      <c r="R12" s="79"/>
      <c r="S12" s="79"/>
      <c r="T12" s="79" t="s">
        <v>352</v>
      </c>
      <c r="U12" s="79"/>
      <c r="V12" s="83" t="s">
        <v>410</v>
      </c>
      <c r="W12" s="81">
        <v>43530.76960648148</v>
      </c>
      <c r="X12" s="83" t="s">
        <v>437</v>
      </c>
      <c r="Y12" s="79"/>
      <c r="Z12" s="79"/>
      <c r="AA12" s="85" t="s">
        <v>494</v>
      </c>
      <c r="AB12" s="79"/>
      <c r="AC12" s="79" t="b">
        <v>0</v>
      </c>
      <c r="AD12" s="79">
        <v>0</v>
      </c>
      <c r="AE12" s="85" t="s">
        <v>543</v>
      </c>
      <c r="AF12" s="79" t="b">
        <v>0</v>
      </c>
      <c r="AG12" s="79" t="s">
        <v>548</v>
      </c>
      <c r="AH12" s="79"/>
      <c r="AI12" s="85" t="s">
        <v>543</v>
      </c>
      <c r="AJ12" s="79" t="b">
        <v>0</v>
      </c>
      <c r="AK12" s="79">
        <v>3</v>
      </c>
      <c r="AL12" s="85" t="s">
        <v>510</v>
      </c>
      <c r="AM12" s="79" t="s">
        <v>552</v>
      </c>
      <c r="AN12" s="79" t="b">
        <v>0</v>
      </c>
      <c r="AO12" s="85" t="s">
        <v>510</v>
      </c>
      <c r="AP12" s="79" t="s">
        <v>176</v>
      </c>
      <c r="AQ12" s="79">
        <v>0</v>
      </c>
      <c r="AR12" s="79">
        <v>0</v>
      </c>
      <c r="AS12" s="79"/>
      <c r="AT12" s="79"/>
      <c r="AU12" s="79"/>
      <c r="AV12" s="79"/>
      <c r="AW12" s="79"/>
      <c r="AX12" s="79"/>
      <c r="AY12" s="79"/>
      <c r="AZ12" s="79"/>
      <c r="BA12">
        <v>1</v>
      </c>
      <c r="BB12" s="78" t="str">
        <f>REPLACE(INDEX(GroupVertices[Group],MATCH(Edges[[#This Row],[Vertex 1]],GroupVertices[Vertex],0)),1,1,"")</f>
        <v>1</v>
      </c>
      <c r="BC12" s="78" t="str">
        <f>REPLACE(INDEX(GroupVertices[Group],MATCH(Edges[[#This Row],[Vertex 2]],GroupVertices[Vertex],0)),1,1,"")</f>
        <v>1</v>
      </c>
      <c r="BD12" s="48">
        <v>0</v>
      </c>
      <c r="BE12" s="49">
        <v>0</v>
      </c>
      <c r="BF12" s="48">
        <v>0</v>
      </c>
      <c r="BG12" s="49">
        <v>0</v>
      </c>
      <c r="BH12" s="48">
        <v>0</v>
      </c>
      <c r="BI12" s="49">
        <v>0</v>
      </c>
      <c r="BJ12" s="48">
        <v>19</v>
      </c>
      <c r="BK12" s="49">
        <v>100</v>
      </c>
      <c r="BL12" s="48">
        <v>19</v>
      </c>
    </row>
    <row r="13" spans="1:64" ht="15">
      <c r="A13" s="64" t="s">
        <v>221</v>
      </c>
      <c r="B13" s="64" t="s">
        <v>221</v>
      </c>
      <c r="C13" s="65" t="s">
        <v>1575</v>
      </c>
      <c r="D13" s="66">
        <v>5.333333333333334</v>
      </c>
      <c r="E13" s="67" t="s">
        <v>136</v>
      </c>
      <c r="F13" s="68">
        <v>27.333333333333332</v>
      </c>
      <c r="G13" s="65"/>
      <c r="H13" s="69"/>
      <c r="I13" s="70"/>
      <c r="J13" s="70"/>
      <c r="K13" s="34" t="s">
        <v>65</v>
      </c>
      <c r="L13" s="77">
        <v>13</v>
      </c>
      <c r="M13" s="77"/>
      <c r="N13" s="72"/>
      <c r="O13" s="79" t="s">
        <v>176</v>
      </c>
      <c r="P13" s="81">
        <v>43530.61274305556</v>
      </c>
      <c r="Q13" s="79" t="s">
        <v>273</v>
      </c>
      <c r="R13" s="83" t="s">
        <v>319</v>
      </c>
      <c r="S13" s="79" t="s">
        <v>337</v>
      </c>
      <c r="T13" s="79" t="s">
        <v>353</v>
      </c>
      <c r="U13" s="79"/>
      <c r="V13" s="83" t="s">
        <v>411</v>
      </c>
      <c r="W13" s="81">
        <v>43530.61274305556</v>
      </c>
      <c r="X13" s="83" t="s">
        <v>438</v>
      </c>
      <c r="Y13" s="79"/>
      <c r="Z13" s="79"/>
      <c r="AA13" s="85" t="s">
        <v>495</v>
      </c>
      <c r="AB13" s="79"/>
      <c r="AC13" s="79" t="b">
        <v>0</v>
      </c>
      <c r="AD13" s="79">
        <v>2</v>
      </c>
      <c r="AE13" s="85" t="s">
        <v>543</v>
      </c>
      <c r="AF13" s="79" t="b">
        <v>0</v>
      </c>
      <c r="AG13" s="79" t="s">
        <v>548</v>
      </c>
      <c r="AH13" s="79"/>
      <c r="AI13" s="85" t="s">
        <v>543</v>
      </c>
      <c r="AJ13" s="79" t="b">
        <v>0</v>
      </c>
      <c r="AK13" s="79">
        <v>2</v>
      </c>
      <c r="AL13" s="85" t="s">
        <v>543</v>
      </c>
      <c r="AM13" s="79" t="s">
        <v>554</v>
      </c>
      <c r="AN13" s="79" t="b">
        <v>0</v>
      </c>
      <c r="AO13" s="85" t="s">
        <v>495</v>
      </c>
      <c r="AP13" s="79" t="s">
        <v>176</v>
      </c>
      <c r="AQ13" s="79">
        <v>0</v>
      </c>
      <c r="AR13" s="79">
        <v>0</v>
      </c>
      <c r="AS13" s="79"/>
      <c r="AT13" s="79"/>
      <c r="AU13" s="79"/>
      <c r="AV13" s="79"/>
      <c r="AW13" s="79"/>
      <c r="AX13" s="79"/>
      <c r="AY13" s="79"/>
      <c r="AZ13" s="79"/>
      <c r="BA13">
        <v>2</v>
      </c>
      <c r="BB13" s="78" t="str">
        <f>REPLACE(INDEX(GroupVertices[Group],MATCH(Edges[[#This Row],[Vertex 1]],GroupVertices[Vertex],0)),1,1,"")</f>
        <v>11</v>
      </c>
      <c r="BC13" s="78" t="str">
        <f>REPLACE(INDEX(GroupVertices[Group],MATCH(Edges[[#This Row],[Vertex 2]],GroupVertices[Vertex],0)),1,1,"")</f>
        <v>11</v>
      </c>
      <c r="BD13" s="48">
        <v>1</v>
      </c>
      <c r="BE13" s="49">
        <v>2.380952380952381</v>
      </c>
      <c r="BF13" s="48">
        <v>0</v>
      </c>
      <c r="BG13" s="49">
        <v>0</v>
      </c>
      <c r="BH13" s="48">
        <v>0</v>
      </c>
      <c r="BI13" s="49">
        <v>0</v>
      </c>
      <c r="BJ13" s="48">
        <v>41</v>
      </c>
      <c r="BK13" s="49">
        <v>97.61904761904762</v>
      </c>
      <c r="BL13" s="48">
        <v>42</v>
      </c>
    </row>
    <row r="14" spans="1:64" ht="15">
      <c r="A14" s="64" t="s">
        <v>221</v>
      </c>
      <c r="B14" s="64" t="s">
        <v>221</v>
      </c>
      <c r="C14" s="65" t="s">
        <v>1575</v>
      </c>
      <c r="D14" s="66">
        <v>5.333333333333334</v>
      </c>
      <c r="E14" s="67" t="s">
        <v>136</v>
      </c>
      <c r="F14" s="68">
        <v>27.333333333333332</v>
      </c>
      <c r="G14" s="65"/>
      <c r="H14" s="69"/>
      <c r="I14" s="70"/>
      <c r="J14" s="70"/>
      <c r="K14" s="34" t="s">
        <v>65</v>
      </c>
      <c r="L14" s="77">
        <v>14</v>
      </c>
      <c r="M14" s="77"/>
      <c r="N14" s="72"/>
      <c r="O14" s="79" t="s">
        <v>176</v>
      </c>
      <c r="P14" s="81">
        <v>43530.946608796294</v>
      </c>
      <c r="Q14" s="79" t="s">
        <v>274</v>
      </c>
      <c r="R14" s="79"/>
      <c r="S14" s="79"/>
      <c r="T14" s="79"/>
      <c r="U14" s="79"/>
      <c r="V14" s="83" t="s">
        <v>411</v>
      </c>
      <c r="W14" s="81">
        <v>43530.946608796294</v>
      </c>
      <c r="X14" s="83" t="s">
        <v>439</v>
      </c>
      <c r="Y14" s="79"/>
      <c r="Z14" s="79"/>
      <c r="AA14" s="85" t="s">
        <v>496</v>
      </c>
      <c r="AB14" s="79"/>
      <c r="AC14" s="79" t="b">
        <v>0</v>
      </c>
      <c r="AD14" s="79">
        <v>0</v>
      </c>
      <c r="AE14" s="85" t="s">
        <v>543</v>
      </c>
      <c r="AF14" s="79" t="b">
        <v>0</v>
      </c>
      <c r="AG14" s="79" t="s">
        <v>548</v>
      </c>
      <c r="AH14" s="79"/>
      <c r="AI14" s="85" t="s">
        <v>543</v>
      </c>
      <c r="AJ14" s="79" t="b">
        <v>0</v>
      </c>
      <c r="AK14" s="79">
        <v>2</v>
      </c>
      <c r="AL14" s="85" t="s">
        <v>495</v>
      </c>
      <c r="AM14" s="79" t="s">
        <v>552</v>
      </c>
      <c r="AN14" s="79" t="b">
        <v>0</v>
      </c>
      <c r="AO14" s="85" t="s">
        <v>495</v>
      </c>
      <c r="AP14" s="79" t="s">
        <v>176</v>
      </c>
      <c r="AQ14" s="79">
        <v>0</v>
      </c>
      <c r="AR14" s="79">
        <v>0</v>
      </c>
      <c r="AS14" s="79"/>
      <c r="AT14" s="79"/>
      <c r="AU14" s="79"/>
      <c r="AV14" s="79"/>
      <c r="AW14" s="79"/>
      <c r="AX14" s="79"/>
      <c r="AY14" s="79"/>
      <c r="AZ14" s="79"/>
      <c r="BA14">
        <v>2</v>
      </c>
      <c r="BB14" s="78" t="str">
        <f>REPLACE(INDEX(GroupVertices[Group],MATCH(Edges[[#This Row],[Vertex 1]],GroupVertices[Vertex],0)),1,1,"")</f>
        <v>11</v>
      </c>
      <c r="BC14" s="78" t="str">
        <f>REPLACE(INDEX(GroupVertices[Group],MATCH(Edges[[#This Row],[Vertex 2]],GroupVertices[Vertex],0)),1,1,"")</f>
        <v>11</v>
      </c>
      <c r="BD14" s="48">
        <v>0</v>
      </c>
      <c r="BE14" s="49">
        <v>0</v>
      </c>
      <c r="BF14" s="48">
        <v>0</v>
      </c>
      <c r="BG14" s="49">
        <v>0</v>
      </c>
      <c r="BH14" s="48">
        <v>0</v>
      </c>
      <c r="BI14" s="49">
        <v>0</v>
      </c>
      <c r="BJ14" s="48">
        <v>25</v>
      </c>
      <c r="BK14" s="49">
        <v>100</v>
      </c>
      <c r="BL14" s="48">
        <v>25</v>
      </c>
    </row>
    <row r="15" spans="1:64" ht="15">
      <c r="A15" s="64" t="s">
        <v>222</v>
      </c>
      <c r="B15" s="64" t="s">
        <v>221</v>
      </c>
      <c r="C15" s="65" t="s">
        <v>1574</v>
      </c>
      <c r="D15" s="66">
        <v>3</v>
      </c>
      <c r="E15" s="67" t="s">
        <v>132</v>
      </c>
      <c r="F15" s="68">
        <v>35</v>
      </c>
      <c r="G15" s="65"/>
      <c r="H15" s="69"/>
      <c r="I15" s="70"/>
      <c r="J15" s="70"/>
      <c r="K15" s="34" t="s">
        <v>65</v>
      </c>
      <c r="L15" s="77">
        <v>15</v>
      </c>
      <c r="M15" s="77"/>
      <c r="N15" s="72"/>
      <c r="O15" s="79" t="s">
        <v>266</v>
      </c>
      <c r="P15" s="81">
        <v>43530.947534722225</v>
      </c>
      <c r="Q15" s="79" t="s">
        <v>274</v>
      </c>
      <c r="R15" s="79"/>
      <c r="S15" s="79"/>
      <c r="T15" s="79"/>
      <c r="U15" s="79"/>
      <c r="V15" s="83" t="s">
        <v>412</v>
      </c>
      <c r="W15" s="81">
        <v>43530.947534722225</v>
      </c>
      <c r="X15" s="83" t="s">
        <v>440</v>
      </c>
      <c r="Y15" s="79"/>
      <c r="Z15" s="79"/>
      <c r="AA15" s="85" t="s">
        <v>497</v>
      </c>
      <c r="AB15" s="79"/>
      <c r="AC15" s="79" t="b">
        <v>0</v>
      </c>
      <c r="AD15" s="79">
        <v>0</v>
      </c>
      <c r="AE15" s="85" t="s">
        <v>543</v>
      </c>
      <c r="AF15" s="79" t="b">
        <v>0</v>
      </c>
      <c r="AG15" s="79" t="s">
        <v>548</v>
      </c>
      <c r="AH15" s="79"/>
      <c r="AI15" s="85" t="s">
        <v>543</v>
      </c>
      <c r="AJ15" s="79" t="b">
        <v>0</v>
      </c>
      <c r="AK15" s="79">
        <v>2</v>
      </c>
      <c r="AL15" s="85" t="s">
        <v>495</v>
      </c>
      <c r="AM15" s="79" t="s">
        <v>552</v>
      </c>
      <c r="AN15" s="79" t="b">
        <v>0</v>
      </c>
      <c r="AO15" s="85" t="s">
        <v>495</v>
      </c>
      <c r="AP15" s="79" t="s">
        <v>176</v>
      </c>
      <c r="AQ15" s="79">
        <v>0</v>
      </c>
      <c r="AR15" s="79">
        <v>0</v>
      </c>
      <c r="AS15" s="79"/>
      <c r="AT15" s="79"/>
      <c r="AU15" s="79"/>
      <c r="AV15" s="79"/>
      <c r="AW15" s="79"/>
      <c r="AX15" s="79"/>
      <c r="AY15" s="79"/>
      <c r="AZ15" s="79"/>
      <c r="BA15">
        <v>1</v>
      </c>
      <c r="BB15" s="78" t="str">
        <f>REPLACE(INDEX(GroupVertices[Group],MATCH(Edges[[#This Row],[Vertex 1]],GroupVertices[Vertex],0)),1,1,"")</f>
        <v>11</v>
      </c>
      <c r="BC15" s="78" t="str">
        <f>REPLACE(INDEX(GroupVertices[Group],MATCH(Edges[[#This Row],[Vertex 2]],GroupVertices[Vertex],0)),1,1,"")</f>
        <v>11</v>
      </c>
      <c r="BD15" s="48">
        <v>0</v>
      </c>
      <c r="BE15" s="49">
        <v>0</v>
      </c>
      <c r="BF15" s="48">
        <v>0</v>
      </c>
      <c r="BG15" s="49">
        <v>0</v>
      </c>
      <c r="BH15" s="48">
        <v>0</v>
      </c>
      <c r="BI15" s="49">
        <v>0</v>
      </c>
      <c r="BJ15" s="48">
        <v>25</v>
      </c>
      <c r="BK15" s="49">
        <v>100</v>
      </c>
      <c r="BL15" s="48">
        <v>25</v>
      </c>
    </row>
    <row r="16" spans="1:64" ht="15">
      <c r="A16" s="64" t="s">
        <v>223</v>
      </c>
      <c r="B16" s="64" t="s">
        <v>247</v>
      </c>
      <c r="C16" s="65" t="s">
        <v>1574</v>
      </c>
      <c r="D16" s="66">
        <v>3</v>
      </c>
      <c r="E16" s="67" t="s">
        <v>132</v>
      </c>
      <c r="F16" s="68">
        <v>35</v>
      </c>
      <c r="G16" s="65"/>
      <c r="H16" s="69"/>
      <c r="I16" s="70"/>
      <c r="J16" s="70"/>
      <c r="K16" s="34" t="s">
        <v>65</v>
      </c>
      <c r="L16" s="77">
        <v>16</v>
      </c>
      <c r="M16" s="77"/>
      <c r="N16" s="72"/>
      <c r="O16" s="79" t="s">
        <v>267</v>
      </c>
      <c r="P16" s="81">
        <v>43531.102222222224</v>
      </c>
      <c r="Q16" s="79" t="s">
        <v>275</v>
      </c>
      <c r="R16" s="79"/>
      <c r="S16" s="79"/>
      <c r="T16" s="79" t="s">
        <v>354</v>
      </c>
      <c r="U16" s="83" t="s">
        <v>380</v>
      </c>
      <c r="V16" s="83" t="s">
        <v>380</v>
      </c>
      <c r="W16" s="81">
        <v>43531.102222222224</v>
      </c>
      <c r="X16" s="83" t="s">
        <v>441</v>
      </c>
      <c r="Y16" s="79"/>
      <c r="Z16" s="79"/>
      <c r="AA16" s="85" t="s">
        <v>498</v>
      </c>
      <c r="AB16" s="79"/>
      <c r="AC16" s="79" t="b">
        <v>0</v>
      </c>
      <c r="AD16" s="79">
        <v>1</v>
      </c>
      <c r="AE16" s="85" t="s">
        <v>544</v>
      </c>
      <c r="AF16" s="79" t="b">
        <v>0</v>
      </c>
      <c r="AG16" s="79" t="s">
        <v>548</v>
      </c>
      <c r="AH16" s="79"/>
      <c r="AI16" s="85" t="s">
        <v>543</v>
      </c>
      <c r="AJ16" s="79" t="b">
        <v>0</v>
      </c>
      <c r="AK16" s="79">
        <v>0</v>
      </c>
      <c r="AL16" s="85" t="s">
        <v>543</v>
      </c>
      <c r="AM16" s="79" t="s">
        <v>552</v>
      </c>
      <c r="AN16" s="79" t="b">
        <v>0</v>
      </c>
      <c r="AO16" s="85" t="s">
        <v>498</v>
      </c>
      <c r="AP16" s="79" t="s">
        <v>176</v>
      </c>
      <c r="AQ16" s="79">
        <v>0</v>
      </c>
      <c r="AR16" s="79">
        <v>0</v>
      </c>
      <c r="AS16" s="79"/>
      <c r="AT16" s="79"/>
      <c r="AU16" s="79"/>
      <c r="AV16" s="79"/>
      <c r="AW16" s="79"/>
      <c r="AX16" s="79"/>
      <c r="AY16" s="79"/>
      <c r="AZ16" s="79"/>
      <c r="BA16">
        <v>1</v>
      </c>
      <c r="BB16" s="78" t="str">
        <f>REPLACE(INDEX(GroupVertices[Group],MATCH(Edges[[#This Row],[Vertex 1]],GroupVertices[Vertex],0)),1,1,"")</f>
        <v>10</v>
      </c>
      <c r="BC16" s="78" t="str">
        <f>REPLACE(INDEX(GroupVertices[Group],MATCH(Edges[[#This Row],[Vertex 2]],GroupVertices[Vertex],0)),1,1,"")</f>
        <v>10</v>
      </c>
      <c r="BD16" s="48">
        <v>2</v>
      </c>
      <c r="BE16" s="49">
        <v>6.896551724137931</v>
      </c>
      <c r="BF16" s="48">
        <v>0</v>
      </c>
      <c r="BG16" s="49">
        <v>0</v>
      </c>
      <c r="BH16" s="48">
        <v>0</v>
      </c>
      <c r="BI16" s="49">
        <v>0</v>
      </c>
      <c r="BJ16" s="48">
        <v>27</v>
      </c>
      <c r="BK16" s="49">
        <v>93.10344827586206</v>
      </c>
      <c r="BL16" s="48">
        <v>29</v>
      </c>
    </row>
    <row r="17" spans="1:64" ht="15">
      <c r="A17" s="64" t="s">
        <v>224</v>
      </c>
      <c r="B17" s="64" t="s">
        <v>232</v>
      </c>
      <c r="C17" s="65" t="s">
        <v>1574</v>
      </c>
      <c r="D17" s="66">
        <v>3</v>
      </c>
      <c r="E17" s="67" t="s">
        <v>132</v>
      </c>
      <c r="F17" s="68">
        <v>35</v>
      </c>
      <c r="G17" s="65"/>
      <c r="H17" s="69"/>
      <c r="I17" s="70"/>
      <c r="J17" s="70"/>
      <c r="K17" s="34" t="s">
        <v>65</v>
      </c>
      <c r="L17" s="77">
        <v>17</v>
      </c>
      <c r="M17" s="77"/>
      <c r="N17" s="72"/>
      <c r="O17" s="79" t="s">
        <v>266</v>
      </c>
      <c r="P17" s="81">
        <v>43531.809432870374</v>
      </c>
      <c r="Q17" s="79" t="s">
        <v>272</v>
      </c>
      <c r="R17" s="79"/>
      <c r="S17" s="79"/>
      <c r="T17" s="79" t="s">
        <v>352</v>
      </c>
      <c r="U17" s="79"/>
      <c r="V17" s="83" t="s">
        <v>413</v>
      </c>
      <c r="W17" s="81">
        <v>43531.809432870374</v>
      </c>
      <c r="X17" s="83" t="s">
        <v>442</v>
      </c>
      <c r="Y17" s="79"/>
      <c r="Z17" s="79"/>
      <c r="AA17" s="85" t="s">
        <v>499</v>
      </c>
      <c r="AB17" s="79"/>
      <c r="AC17" s="79" t="b">
        <v>0</v>
      </c>
      <c r="AD17" s="79">
        <v>0</v>
      </c>
      <c r="AE17" s="85" t="s">
        <v>543</v>
      </c>
      <c r="AF17" s="79" t="b">
        <v>0</v>
      </c>
      <c r="AG17" s="79" t="s">
        <v>548</v>
      </c>
      <c r="AH17" s="79"/>
      <c r="AI17" s="85" t="s">
        <v>543</v>
      </c>
      <c r="AJ17" s="79" t="b">
        <v>0</v>
      </c>
      <c r="AK17" s="79">
        <v>3</v>
      </c>
      <c r="AL17" s="85" t="s">
        <v>510</v>
      </c>
      <c r="AM17" s="79" t="s">
        <v>551</v>
      </c>
      <c r="AN17" s="79" t="b">
        <v>0</v>
      </c>
      <c r="AO17" s="85" t="s">
        <v>510</v>
      </c>
      <c r="AP17" s="79" t="s">
        <v>176</v>
      </c>
      <c r="AQ17" s="79">
        <v>0</v>
      </c>
      <c r="AR17" s="79">
        <v>0</v>
      </c>
      <c r="AS17" s="79"/>
      <c r="AT17" s="79"/>
      <c r="AU17" s="79"/>
      <c r="AV17" s="79"/>
      <c r="AW17" s="79"/>
      <c r="AX17" s="79"/>
      <c r="AY17" s="79"/>
      <c r="AZ17" s="79"/>
      <c r="BA17">
        <v>1</v>
      </c>
      <c r="BB17" s="78" t="str">
        <f>REPLACE(INDEX(GroupVertices[Group],MATCH(Edges[[#This Row],[Vertex 1]],GroupVertices[Vertex],0)),1,1,"")</f>
        <v>1</v>
      </c>
      <c r="BC17" s="78" t="str">
        <f>REPLACE(INDEX(GroupVertices[Group],MATCH(Edges[[#This Row],[Vertex 2]],GroupVertices[Vertex],0)),1,1,"")</f>
        <v>1</v>
      </c>
      <c r="BD17" s="48">
        <v>0</v>
      </c>
      <c r="BE17" s="49">
        <v>0</v>
      </c>
      <c r="BF17" s="48">
        <v>0</v>
      </c>
      <c r="BG17" s="49">
        <v>0</v>
      </c>
      <c r="BH17" s="48">
        <v>0</v>
      </c>
      <c r="BI17" s="49">
        <v>0</v>
      </c>
      <c r="BJ17" s="48">
        <v>19</v>
      </c>
      <c r="BK17" s="49">
        <v>100</v>
      </c>
      <c r="BL17" s="48">
        <v>19</v>
      </c>
    </row>
    <row r="18" spans="1:64" ht="15">
      <c r="A18" s="64" t="s">
        <v>225</v>
      </c>
      <c r="B18" s="64" t="s">
        <v>225</v>
      </c>
      <c r="C18" s="65" t="s">
        <v>1574</v>
      </c>
      <c r="D18" s="66">
        <v>3</v>
      </c>
      <c r="E18" s="67" t="s">
        <v>132</v>
      </c>
      <c r="F18" s="68">
        <v>35</v>
      </c>
      <c r="G18" s="65"/>
      <c r="H18" s="69"/>
      <c r="I18" s="70"/>
      <c r="J18" s="70"/>
      <c r="K18" s="34" t="s">
        <v>65</v>
      </c>
      <c r="L18" s="77">
        <v>18</v>
      </c>
      <c r="M18" s="77"/>
      <c r="N18" s="72"/>
      <c r="O18" s="79" t="s">
        <v>176</v>
      </c>
      <c r="P18" s="81">
        <v>43533.583969907406</v>
      </c>
      <c r="Q18" s="79" t="s">
        <v>276</v>
      </c>
      <c r="R18" s="83" t="s">
        <v>320</v>
      </c>
      <c r="S18" s="79" t="s">
        <v>338</v>
      </c>
      <c r="T18" s="79"/>
      <c r="U18" s="83" t="s">
        <v>381</v>
      </c>
      <c r="V18" s="83" t="s">
        <v>381</v>
      </c>
      <c r="W18" s="81">
        <v>43533.583969907406</v>
      </c>
      <c r="X18" s="83" t="s">
        <v>443</v>
      </c>
      <c r="Y18" s="79"/>
      <c r="Z18" s="79"/>
      <c r="AA18" s="85" t="s">
        <v>500</v>
      </c>
      <c r="AB18" s="79"/>
      <c r="AC18" s="79" t="b">
        <v>0</v>
      </c>
      <c r="AD18" s="79">
        <v>0</v>
      </c>
      <c r="AE18" s="85" t="s">
        <v>543</v>
      </c>
      <c r="AF18" s="79" t="b">
        <v>0</v>
      </c>
      <c r="AG18" s="79" t="s">
        <v>548</v>
      </c>
      <c r="AH18" s="79"/>
      <c r="AI18" s="85" t="s">
        <v>543</v>
      </c>
      <c r="AJ18" s="79" t="b">
        <v>0</v>
      </c>
      <c r="AK18" s="79">
        <v>0</v>
      </c>
      <c r="AL18" s="85" t="s">
        <v>543</v>
      </c>
      <c r="AM18" s="79" t="s">
        <v>555</v>
      </c>
      <c r="AN18" s="79" t="b">
        <v>0</v>
      </c>
      <c r="AO18" s="85" t="s">
        <v>500</v>
      </c>
      <c r="AP18" s="79" t="s">
        <v>176</v>
      </c>
      <c r="AQ18" s="79">
        <v>0</v>
      </c>
      <c r="AR18" s="79">
        <v>0</v>
      </c>
      <c r="AS18" s="79"/>
      <c r="AT18" s="79"/>
      <c r="AU18" s="79"/>
      <c r="AV18" s="79"/>
      <c r="AW18" s="79"/>
      <c r="AX18" s="79"/>
      <c r="AY18" s="79"/>
      <c r="AZ18" s="79"/>
      <c r="BA18">
        <v>1</v>
      </c>
      <c r="BB18" s="78" t="str">
        <f>REPLACE(INDEX(GroupVertices[Group],MATCH(Edges[[#This Row],[Vertex 1]],GroupVertices[Vertex],0)),1,1,"")</f>
        <v>6</v>
      </c>
      <c r="BC18" s="78" t="str">
        <f>REPLACE(INDEX(GroupVertices[Group],MATCH(Edges[[#This Row],[Vertex 2]],GroupVertices[Vertex],0)),1,1,"")</f>
        <v>6</v>
      </c>
      <c r="BD18" s="48">
        <v>0</v>
      </c>
      <c r="BE18" s="49">
        <v>0</v>
      </c>
      <c r="BF18" s="48">
        <v>1</v>
      </c>
      <c r="BG18" s="49">
        <v>7.142857142857143</v>
      </c>
      <c r="BH18" s="48">
        <v>0</v>
      </c>
      <c r="BI18" s="49">
        <v>0</v>
      </c>
      <c r="BJ18" s="48">
        <v>13</v>
      </c>
      <c r="BK18" s="49">
        <v>92.85714285714286</v>
      </c>
      <c r="BL18" s="48">
        <v>14</v>
      </c>
    </row>
    <row r="19" spans="1:64" ht="15">
      <c r="A19" s="64" t="s">
        <v>226</v>
      </c>
      <c r="B19" s="64" t="s">
        <v>248</v>
      </c>
      <c r="C19" s="65" t="s">
        <v>1574</v>
      </c>
      <c r="D19" s="66">
        <v>3</v>
      </c>
      <c r="E19" s="67" t="s">
        <v>132</v>
      </c>
      <c r="F19" s="68">
        <v>35</v>
      </c>
      <c r="G19" s="65"/>
      <c r="H19" s="69"/>
      <c r="I19" s="70"/>
      <c r="J19" s="70"/>
      <c r="K19" s="34" t="s">
        <v>65</v>
      </c>
      <c r="L19" s="77">
        <v>19</v>
      </c>
      <c r="M19" s="77"/>
      <c r="N19" s="72"/>
      <c r="O19" s="79" t="s">
        <v>266</v>
      </c>
      <c r="P19" s="81">
        <v>43527.736134259256</v>
      </c>
      <c r="Q19" s="79" t="s">
        <v>277</v>
      </c>
      <c r="R19" s="83" t="s">
        <v>321</v>
      </c>
      <c r="S19" s="79" t="s">
        <v>339</v>
      </c>
      <c r="T19" s="79" t="s">
        <v>355</v>
      </c>
      <c r="U19" s="83" t="s">
        <v>382</v>
      </c>
      <c r="V19" s="83" t="s">
        <v>382</v>
      </c>
      <c r="W19" s="81">
        <v>43527.736134259256</v>
      </c>
      <c r="X19" s="83" t="s">
        <v>444</v>
      </c>
      <c r="Y19" s="79"/>
      <c r="Z19" s="79"/>
      <c r="AA19" s="85" t="s">
        <v>501</v>
      </c>
      <c r="AB19" s="79"/>
      <c r="AC19" s="79" t="b">
        <v>0</v>
      </c>
      <c r="AD19" s="79">
        <v>1</v>
      </c>
      <c r="AE19" s="85" t="s">
        <v>543</v>
      </c>
      <c r="AF19" s="79" t="b">
        <v>0</v>
      </c>
      <c r="AG19" s="79" t="s">
        <v>548</v>
      </c>
      <c r="AH19" s="79"/>
      <c r="AI19" s="85" t="s">
        <v>543</v>
      </c>
      <c r="AJ19" s="79" t="b">
        <v>0</v>
      </c>
      <c r="AK19" s="79">
        <v>1</v>
      </c>
      <c r="AL19" s="85" t="s">
        <v>543</v>
      </c>
      <c r="AM19" s="79" t="s">
        <v>556</v>
      </c>
      <c r="AN19" s="79" t="b">
        <v>0</v>
      </c>
      <c r="AO19" s="85" t="s">
        <v>501</v>
      </c>
      <c r="AP19" s="79" t="s">
        <v>176</v>
      </c>
      <c r="AQ19" s="79">
        <v>0</v>
      </c>
      <c r="AR19" s="79">
        <v>0</v>
      </c>
      <c r="AS19" s="79"/>
      <c r="AT19" s="79"/>
      <c r="AU19" s="79"/>
      <c r="AV19" s="79"/>
      <c r="AW19" s="79"/>
      <c r="AX19" s="79"/>
      <c r="AY19" s="79"/>
      <c r="AZ19" s="79"/>
      <c r="BA19">
        <v>1</v>
      </c>
      <c r="BB19" s="78" t="str">
        <f>REPLACE(INDEX(GroupVertices[Group],MATCH(Edges[[#This Row],[Vertex 1]],GroupVertices[Vertex],0)),1,1,"")</f>
        <v>1</v>
      </c>
      <c r="BC19" s="78" t="str">
        <f>REPLACE(INDEX(GroupVertices[Group],MATCH(Edges[[#This Row],[Vertex 2]],GroupVertices[Vertex],0)),1,1,"")</f>
        <v>1</v>
      </c>
      <c r="BD19" s="48"/>
      <c r="BE19" s="49"/>
      <c r="BF19" s="48"/>
      <c r="BG19" s="49"/>
      <c r="BH19" s="48"/>
      <c r="BI19" s="49"/>
      <c r="BJ19" s="48"/>
      <c r="BK19" s="49"/>
      <c r="BL19" s="48"/>
    </row>
    <row r="20" spans="1:64" ht="15">
      <c r="A20" s="64" t="s">
        <v>227</v>
      </c>
      <c r="B20" s="64" t="s">
        <v>249</v>
      </c>
      <c r="C20" s="65" t="s">
        <v>1574</v>
      </c>
      <c r="D20" s="66">
        <v>3</v>
      </c>
      <c r="E20" s="67" t="s">
        <v>132</v>
      </c>
      <c r="F20" s="68">
        <v>35</v>
      </c>
      <c r="G20" s="65"/>
      <c r="H20" s="69"/>
      <c r="I20" s="70"/>
      <c r="J20" s="70"/>
      <c r="K20" s="34" t="s">
        <v>65</v>
      </c>
      <c r="L20" s="77">
        <v>20</v>
      </c>
      <c r="M20" s="77"/>
      <c r="N20" s="72"/>
      <c r="O20" s="79" t="s">
        <v>266</v>
      </c>
      <c r="P20" s="81">
        <v>43536.69121527778</v>
      </c>
      <c r="Q20" s="79" t="s">
        <v>278</v>
      </c>
      <c r="R20" s="83" t="s">
        <v>322</v>
      </c>
      <c r="S20" s="79" t="s">
        <v>340</v>
      </c>
      <c r="T20" s="79"/>
      <c r="U20" s="79"/>
      <c r="V20" s="83" t="s">
        <v>414</v>
      </c>
      <c r="W20" s="81">
        <v>43536.69121527778</v>
      </c>
      <c r="X20" s="83" t="s">
        <v>445</v>
      </c>
      <c r="Y20" s="79"/>
      <c r="Z20" s="79"/>
      <c r="AA20" s="85" t="s">
        <v>502</v>
      </c>
      <c r="AB20" s="79"/>
      <c r="AC20" s="79" t="b">
        <v>0</v>
      </c>
      <c r="AD20" s="79">
        <v>1</v>
      </c>
      <c r="AE20" s="85" t="s">
        <v>543</v>
      </c>
      <c r="AF20" s="79" t="b">
        <v>1</v>
      </c>
      <c r="AG20" s="79" t="s">
        <v>548</v>
      </c>
      <c r="AH20" s="79"/>
      <c r="AI20" s="85" t="s">
        <v>550</v>
      </c>
      <c r="AJ20" s="79" t="b">
        <v>0</v>
      </c>
      <c r="AK20" s="79">
        <v>0</v>
      </c>
      <c r="AL20" s="85" t="s">
        <v>543</v>
      </c>
      <c r="AM20" s="79" t="s">
        <v>552</v>
      </c>
      <c r="AN20" s="79" t="b">
        <v>0</v>
      </c>
      <c r="AO20" s="85" t="s">
        <v>502</v>
      </c>
      <c r="AP20" s="79" t="s">
        <v>176</v>
      </c>
      <c r="AQ20" s="79">
        <v>0</v>
      </c>
      <c r="AR20" s="79">
        <v>0</v>
      </c>
      <c r="AS20" s="79" t="s">
        <v>565</v>
      </c>
      <c r="AT20" s="79" t="s">
        <v>568</v>
      </c>
      <c r="AU20" s="79" t="s">
        <v>569</v>
      </c>
      <c r="AV20" s="79" t="s">
        <v>570</v>
      </c>
      <c r="AW20" s="79" t="s">
        <v>572</v>
      </c>
      <c r="AX20" s="79" t="s">
        <v>574</v>
      </c>
      <c r="AY20" s="79" t="s">
        <v>576</v>
      </c>
      <c r="AZ20" s="83" t="s">
        <v>577</v>
      </c>
      <c r="BA20">
        <v>1</v>
      </c>
      <c r="BB20" s="78" t="str">
        <f>REPLACE(INDEX(GroupVertices[Group],MATCH(Edges[[#This Row],[Vertex 1]],GroupVertices[Vertex],0)),1,1,"")</f>
        <v>2</v>
      </c>
      <c r="BC20" s="78" t="str">
        <f>REPLACE(INDEX(GroupVertices[Group],MATCH(Edges[[#This Row],[Vertex 2]],GroupVertices[Vertex],0)),1,1,"")</f>
        <v>2</v>
      </c>
      <c r="BD20" s="48"/>
      <c r="BE20" s="49"/>
      <c r="BF20" s="48"/>
      <c r="BG20" s="49"/>
      <c r="BH20" s="48"/>
      <c r="BI20" s="49"/>
      <c r="BJ20" s="48"/>
      <c r="BK20" s="49"/>
      <c r="BL20" s="48"/>
    </row>
    <row r="21" spans="1:64" ht="15">
      <c r="A21" s="64" t="s">
        <v>227</v>
      </c>
      <c r="B21" s="64" t="s">
        <v>250</v>
      </c>
      <c r="C21" s="65" t="s">
        <v>1574</v>
      </c>
      <c r="D21" s="66">
        <v>3</v>
      </c>
      <c r="E21" s="67" t="s">
        <v>132</v>
      </c>
      <c r="F21" s="68">
        <v>35</v>
      </c>
      <c r="G21" s="65"/>
      <c r="H21" s="69"/>
      <c r="I21" s="70"/>
      <c r="J21" s="70"/>
      <c r="K21" s="34" t="s">
        <v>65</v>
      </c>
      <c r="L21" s="77">
        <v>21</v>
      </c>
      <c r="M21" s="77"/>
      <c r="N21" s="72"/>
      <c r="O21" s="79" t="s">
        <v>266</v>
      </c>
      <c r="P21" s="81">
        <v>43536.69121527778</v>
      </c>
      <c r="Q21" s="79" t="s">
        <v>278</v>
      </c>
      <c r="R21" s="83" t="s">
        <v>322</v>
      </c>
      <c r="S21" s="79" t="s">
        <v>340</v>
      </c>
      <c r="T21" s="79"/>
      <c r="U21" s="79"/>
      <c r="V21" s="83" t="s">
        <v>414</v>
      </c>
      <c r="W21" s="81">
        <v>43536.69121527778</v>
      </c>
      <c r="X21" s="83" t="s">
        <v>445</v>
      </c>
      <c r="Y21" s="79"/>
      <c r="Z21" s="79"/>
      <c r="AA21" s="85" t="s">
        <v>502</v>
      </c>
      <c r="AB21" s="79"/>
      <c r="AC21" s="79" t="b">
        <v>0</v>
      </c>
      <c r="AD21" s="79">
        <v>1</v>
      </c>
      <c r="AE21" s="85" t="s">
        <v>543</v>
      </c>
      <c r="AF21" s="79" t="b">
        <v>1</v>
      </c>
      <c r="AG21" s="79" t="s">
        <v>548</v>
      </c>
      <c r="AH21" s="79"/>
      <c r="AI21" s="85" t="s">
        <v>550</v>
      </c>
      <c r="AJ21" s="79" t="b">
        <v>0</v>
      </c>
      <c r="AK21" s="79">
        <v>0</v>
      </c>
      <c r="AL21" s="85" t="s">
        <v>543</v>
      </c>
      <c r="AM21" s="79" t="s">
        <v>552</v>
      </c>
      <c r="AN21" s="79" t="b">
        <v>0</v>
      </c>
      <c r="AO21" s="85" t="s">
        <v>502</v>
      </c>
      <c r="AP21" s="79" t="s">
        <v>176</v>
      </c>
      <c r="AQ21" s="79">
        <v>0</v>
      </c>
      <c r="AR21" s="79">
        <v>0</v>
      </c>
      <c r="AS21" s="79" t="s">
        <v>565</v>
      </c>
      <c r="AT21" s="79" t="s">
        <v>568</v>
      </c>
      <c r="AU21" s="79" t="s">
        <v>569</v>
      </c>
      <c r="AV21" s="79" t="s">
        <v>570</v>
      </c>
      <c r="AW21" s="79" t="s">
        <v>572</v>
      </c>
      <c r="AX21" s="79" t="s">
        <v>574</v>
      </c>
      <c r="AY21" s="79" t="s">
        <v>576</v>
      </c>
      <c r="AZ21" s="83" t="s">
        <v>577</v>
      </c>
      <c r="BA21">
        <v>1</v>
      </c>
      <c r="BB21" s="78" t="str">
        <f>REPLACE(INDEX(GroupVertices[Group],MATCH(Edges[[#This Row],[Vertex 1]],GroupVertices[Vertex],0)),1,1,"")</f>
        <v>2</v>
      </c>
      <c r="BC21" s="78" t="str">
        <f>REPLACE(INDEX(GroupVertices[Group],MATCH(Edges[[#This Row],[Vertex 2]],GroupVertices[Vertex],0)),1,1,"")</f>
        <v>2</v>
      </c>
      <c r="BD21" s="48"/>
      <c r="BE21" s="49"/>
      <c r="BF21" s="48"/>
      <c r="BG21" s="49"/>
      <c r="BH21" s="48"/>
      <c r="BI21" s="49"/>
      <c r="BJ21" s="48"/>
      <c r="BK21" s="49"/>
      <c r="BL21" s="48"/>
    </row>
    <row r="22" spans="1:64" ht="15">
      <c r="A22" s="64" t="s">
        <v>227</v>
      </c>
      <c r="B22" s="64" t="s">
        <v>251</v>
      </c>
      <c r="C22" s="65" t="s">
        <v>1574</v>
      </c>
      <c r="D22" s="66">
        <v>3</v>
      </c>
      <c r="E22" s="67" t="s">
        <v>132</v>
      </c>
      <c r="F22" s="68">
        <v>35</v>
      </c>
      <c r="G22" s="65"/>
      <c r="H22" s="69"/>
      <c r="I22" s="70"/>
      <c r="J22" s="70"/>
      <c r="K22" s="34" t="s">
        <v>65</v>
      </c>
      <c r="L22" s="77">
        <v>22</v>
      </c>
      <c r="M22" s="77"/>
      <c r="N22" s="72"/>
      <c r="O22" s="79" t="s">
        <v>266</v>
      </c>
      <c r="P22" s="81">
        <v>43536.69121527778</v>
      </c>
      <c r="Q22" s="79" t="s">
        <v>278</v>
      </c>
      <c r="R22" s="83" t="s">
        <v>322</v>
      </c>
      <c r="S22" s="79" t="s">
        <v>340</v>
      </c>
      <c r="T22" s="79"/>
      <c r="U22" s="79"/>
      <c r="V22" s="83" t="s">
        <v>414</v>
      </c>
      <c r="W22" s="81">
        <v>43536.69121527778</v>
      </c>
      <c r="X22" s="83" t="s">
        <v>445</v>
      </c>
      <c r="Y22" s="79"/>
      <c r="Z22" s="79"/>
      <c r="AA22" s="85" t="s">
        <v>502</v>
      </c>
      <c r="AB22" s="79"/>
      <c r="AC22" s="79" t="b">
        <v>0</v>
      </c>
      <c r="AD22" s="79">
        <v>1</v>
      </c>
      <c r="AE22" s="85" t="s">
        <v>543</v>
      </c>
      <c r="AF22" s="79" t="b">
        <v>1</v>
      </c>
      <c r="AG22" s="79" t="s">
        <v>548</v>
      </c>
      <c r="AH22" s="79"/>
      <c r="AI22" s="85" t="s">
        <v>550</v>
      </c>
      <c r="AJ22" s="79" t="b">
        <v>0</v>
      </c>
      <c r="AK22" s="79">
        <v>0</v>
      </c>
      <c r="AL22" s="85" t="s">
        <v>543</v>
      </c>
      <c r="AM22" s="79" t="s">
        <v>552</v>
      </c>
      <c r="AN22" s="79" t="b">
        <v>0</v>
      </c>
      <c r="AO22" s="85" t="s">
        <v>502</v>
      </c>
      <c r="AP22" s="79" t="s">
        <v>176</v>
      </c>
      <c r="AQ22" s="79">
        <v>0</v>
      </c>
      <c r="AR22" s="79">
        <v>0</v>
      </c>
      <c r="AS22" s="79" t="s">
        <v>565</v>
      </c>
      <c r="AT22" s="79" t="s">
        <v>568</v>
      </c>
      <c r="AU22" s="79" t="s">
        <v>569</v>
      </c>
      <c r="AV22" s="79" t="s">
        <v>570</v>
      </c>
      <c r="AW22" s="79" t="s">
        <v>572</v>
      </c>
      <c r="AX22" s="79" t="s">
        <v>574</v>
      </c>
      <c r="AY22" s="79" t="s">
        <v>576</v>
      </c>
      <c r="AZ22" s="83" t="s">
        <v>577</v>
      </c>
      <c r="BA22">
        <v>1</v>
      </c>
      <c r="BB22" s="78" t="str">
        <f>REPLACE(INDEX(GroupVertices[Group],MATCH(Edges[[#This Row],[Vertex 1]],GroupVertices[Vertex],0)),1,1,"")</f>
        <v>2</v>
      </c>
      <c r="BC22" s="78" t="str">
        <f>REPLACE(INDEX(GroupVertices[Group],MATCH(Edges[[#This Row],[Vertex 2]],GroupVertices[Vertex],0)),1,1,"")</f>
        <v>2</v>
      </c>
      <c r="BD22" s="48"/>
      <c r="BE22" s="49"/>
      <c r="BF22" s="48"/>
      <c r="BG22" s="49"/>
      <c r="BH22" s="48"/>
      <c r="BI22" s="49"/>
      <c r="BJ22" s="48"/>
      <c r="BK22" s="49"/>
      <c r="BL22" s="48"/>
    </row>
    <row r="23" spans="1:64" ht="15">
      <c r="A23" s="64" t="s">
        <v>227</v>
      </c>
      <c r="B23" s="64" t="s">
        <v>252</v>
      </c>
      <c r="C23" s="65" t="s">
        <v>1574</v>
      </c>
      <c r="D23" s="66">
        <v>3</v>
      </c>
      <c r="E23" s="67" t="s">
        <v>132</v>
      </c>
      <c r="F23" s="68">
        <v>35</v>
      </c>
      <c r="G23" s="65"/>
      <c r="H23" s="69"/>
      <c r="I23" s="70"/>
      <c r="J23" s="70"/>
      <c r="K23" s="34" t="s">
        <v>65</v>
      </c>
      <c r="L23" s="77">
        <v>23</v>
      </c>
      <c r="M23" s="77"/>
      <c r="N23" s="72"/>
      <c r="O23" s="79" t="s">
        <v>266</v>
      </c>
      <c r="P23" s="81">
        <v>43536.69121527778</v>
      </c>
      <c r="Q23" s="79" t="s">
        <v>278</v>
      </c>
      <c r="R23" s="83" t="s">
        <v>322</v>
      </c>
      <c r="S23" s="79" t="s">
        <v>340</v>
      </c>
      <c r="T23" s="79"/>
      <c r="U23" s="79"/>
      <c r="V23" s="83" t="s">
        <v>414</v>
      </c>
      <c r="W23" s="81">
        <v>43536.69121527778</v>
      </c>
      <c r="X23" s="83" t="s">
        <v>445</v>
      </c>
      <c r="Y23" s="79"/>
      <c r="Z23" s="79"/>
      <c r="AA23" s="85" t="s">
        <v>502</v>
      </c>
      <c r="AB23" s="79"/>
      <c r="AC23" s="79" t="b">
        <v>0</v>
      </c>
      <c r="AD23" s="79">
        <v>1</v>
      </c>
      <c r="AE23" s="85" t="s">
        <v>543</v>
      </c>
      <c r="AF23" s="79" t="b">
        <v>1</v>
      </c>
      <c r="AG23" s="79" t="s">
        <v>548</v>
      </c>
      <c r="AH23" s="79"/>
      <c r="AI23" s="85" t="s">
        <v>550</v>
      </c>
      <c r="AJ23" s="79" t="b">
        <v>0</v>
      </c>
      <c r="AK23" s="79">
        <v>0</v>
      </c>
      <c r="AL23" s="85" t="s">
        <v>543</v>
      </c>
      <c r="AM23" s="79" t="s">
        <v>552</v>
      </c>
      <c r="AN23" s="79" t="b">
        <v>0</v>
      </c>
      <c r="AO23" s="85" t="s">
        <v>502</v>
      </c>
      <c r="AP23" s="79" t="s">
        <v>176</v>
      </c>
      <c r="AQ23" s="79">
        <v>0</v>
      </c>
      <c r="AR23" s="79">
        <v>0</v>
      </c>
      <c r="AS23" s="79" t="s">
        <v>565</v>
      </c>
      <c r="AT23" s="79" t="s">
        <v>568</v>
      </c>
      <c r="AU23" s="79" t="s">
        <v>569</v>
      </c>
      <c r="AV23" s="79" t="s">
        <v>570</v>
      </c>
      <c r="AW23" s="79" t="s">
        <v>572</v>
      </c>
      <c r="AX23" s="79" t="s">
        <v>574</v>
      </c>
      <c r="AY23" s="79" t="s">
        <v>576</v>
      </c>
      <c r="AZ23" s="83" t="s">
        <v>577</v>
      </c>
      <c r="BA23">
        <v>1</v>
      </c>
      <c r="BB23" s="78" t="str">
        <f>REPLACE(INDEX(GroupVertices[Group],MATCH(Edges[[#This Row],[Vertex 1]],GroupVertices[Vertex],0)),1,1,"")</f>
        <v>2</v>
      </c>
      <c r="BC23" s="78" t="str">
        <f>REPLACE(INDEX(GroupVertices[Group],MATCH(Edges[[#This Row],[Vertex 2]],GroupVertices[Vertex],0)),1,1,"")</f>
        <v>2</v>
      </c>
      <c r="BD23" s="48"/>
      <c r="BE23" s="49"/>
      <c r="BF23" s="48"/>
      <c r="BG23" s="49"/>
      <c r="BH23" s="48"/>
      <c r="BI23" s="49"/>
      <c r="BJ23" s="48"/>
      <c r="BK23" s="49"/>
      <c r="BL23" s="48"/>
    </row>
    <row r="24" spans="1:64" ht="15">
      <c r="A24" s="64" t="s">
        <v>227</v>
      </c>
      <c r="B24" s="64" t="s">
        <v>253</v>
      </c>
      <c r="C24" s="65" t="s">
        <v>1574</v>
      </c>
      <c r="D24" s="66">
        <v>3</v>
      </c>
      <c r="E24" s="67" t="s">
        <v>132</v>
      </c>
      <c r="F24" s="68">
        <v>35</v>
      </c>
      <c r="G24" s="65"/>
      <c r="H24" s="69"/>
      <c r="I24" s="70"/>
      <c r="J24" s="70"/>
      <c r="K24" s="34" t="s">
        <v>65</v>
      </c>
      <c r="L24" s="77">
        <v>24</v>
      </c>
      <c r="M24" s="77"/>
      <c r="N24" s="72"/>
      <c r="O24" s="79" t="s">
        <v>266</v>
      </c>
      <c r="P24" s="81">
        <v>43536.69121527778</v>
      </c>
      <c r="Q24" s="79" t="s">
        <v>278</v>
      </c>
      <c r="R24" s="83" t="s">
        <v>322</v>
      </c>
      <c r="S24" s="79" t="s">
        <v>340</v>
      </c>
      <c r="T24" s="79"/>
      <c r="U24" s="79"/>
      <c r="V24" s="83" t="s">
        <v>414</v>
      </c>
      <c r="W24" s="81">
        <v>43536.69121527778</v>
      </c>
      <c r="X24" s="83" t="s">
        <v>445</v>
      </c>
      <c r="Y24" s="79"/>
      <c r="Z24" s="79"/>
      <c r="AA24" s="85" t="s">
        <v>502</v>
      </c>
      <c r="AB24" s="79"/>
      <c r="AC24" s="79" t="b">
        <v>0</v>
      </c>
      <c r="AD24" s="79">
        <v>1</v>
      </c>
      <c r="AE24" s="85" t="s">
        <v>543</v>
      </c>
      <c r="AF24" s="79" t="b">
        <v>1</v>
      </c>
      <c r="AG24" s="79" t="s">
        <v>548</v>
      </c>
      <c r="AH24" s="79"/>
      <c r="AI24" s="85" t="s">
        <v>550</v>
      </c>
      <c r="AJ24" s="79" t="b">
        <v>0</v>
      </c>
      <c r="AK24" s="79">
        <v>0</v>
      </c>
      <c r="AL24" s="85" t="s">
        <v>543</v>
      </c>
      <c r="AM24" s="79" t="s">
        <v>552</v>
      </c>
      <c r="AN24" s="79" t="b">
        <v>0</v>
      </c>
      <c r="AO24" s="85" t="s">
        <v>502</v>
      </c>
      <c r="AP24" s="79" t="s">
        <v>176</v>
      </c>
      <c r="AQ24" s="79">
        <v>0</v>
      </c>
      <c r="AR24" s="79">
        <v>0</v>
      </c>
      <c r="AS24" s="79" t="s">
        <v>565</v>
      </c>
      <c r="AT24" s="79" t="s">
        <v>568</v>
      </c>
      <c r="AU24" s="79" t="s">
        <v>569</v>
      </c>
      <c r="AV24" s="79" t="s">
        <v>570</v>
      </c>
      <c r="AW24" s="79" t="s">
        <v>572</v>
      </c>
      <c r="AX24" s="79" t="s">
        <v>574</v>
      </c>
      <c r="AY24" s="79" t="s">
        <v>576</v>
      </c>
      <c r="AZ24" s="83" t="s">
        <v>577</v>
      </c>
      <c r="BA24">
        <v>1</v>
      </c>
      <c r="BB24" s="78" t="str">
        <f>REPLACE(INDEX(GroupVertices[Group],MATCH(Edges[[#This Row],[Vertex 1]],GroupVertices[Vertex],0)),1,1,"")</f>
        <v>2</v>
      </c>
      <c r="BC24" s="78" t="str">
        <f>REPLACE(INDEX(GroupVertices[Group],MATCH(Edges[[#This Row],[Vertex 2]],GroupVertices[Vertex],0)),1,1,"")</f>
        <v>2</v>
      </c>
      <c r="BD24" s="48"/>
      <c r="BE24" s="49"/>
      <c r="BF24" s="48"/>
      <c r="BG24" s="49"/>
      <c r="BH24" s="48"/>
      <c r="BI24" s="49"/>
      <c r="BJ24" s="48"/>
      <c r="BK24" s="49"/>
      <c r="BL24" s="48"/>
    </row>
    <row r="25" spans="1:64" ht="15">
      <c r="A25" s="64" t="s">
        <v>227</v>
      </c>
      <c r="B25" s="64" t="s">
        <v>237</v>
      </c>
      <c r="C25" s="65" t="s">
        <v>1574</v>
      </c>
      <c r="D25" s="66">
        <v>3</v>
      </c>
      <c r="E25" s="67" t="s">
        <v>132</v>
      </c>
      <c r="F25" s="68">
        <v>35</v>
      </c>
      <c r="G25" s="65"/>
      <c r="H25" s="69"/>
      <c r="I25" s="70"/>
      <c r="J25" s="70"/>
      <c r="K25" s="34" t="s">
        <v>65</v>
      </c>
      <c r="L25" s="77">
        <v>25</v>
      </c>
      <c r="M25" s="77"/>
      <c r="N25" s="72"/>
      <c r="O25" s="79" t="s">
        <v>266</v>
      </c>
      <c r="P25" s="81">
        <v>43536.69121527778</v>
      </c>
      <c r="Q25" s="79" t="s">
        <v>278</v>
      </c>
      <c r="R25" s="83" t="s">
        <v>322</v>
      </c>
      <c r="S25" s="79" t="s">
        <v>340</v>
      </c>
      <c r="T25" s="79"/>
      <c r="U25" s="79"/>
      <c r="V25" s="83" t="s">
        <v>414</v>
      </c>
      <c r="W25" s="81">
        <v>43536.69121527778</v>
      </c>
      <c r="X25" s="83" t="s">
        <v>445</v>
      </c>
      <c r="Y25" s="79"/>
      <c r="Z25" s="79"/>
      <c r="AA25" s="85" t="s">
        <v>502</v>
      </c>
      <c r="AB25" s="79"/>
      <c r="AC25" s="79" t="b">
        <v>0</v>
      </c>
      <c r="AD25" s="79">
        <v>1</v>
      </c>
      <c r="AE25" s="85" t="s">
        <v>543</v>
      </c>
      <c r="AF25" s="79" t="b">
        <v>1</v>
      </c>
      <c r="AG25" s="79" t="s">
        <v>548</v>
      </c>
      <c r="AH25" s="79"/>
      <c r="AI25" s="85" t="s">
        <v>550</v>
      </c>
      <c r="AJ25" s="79" t="b">
        <v>0</v>
      </c>
      <c r="AK25" s="79">
        <v>0</v>
      </c>
      <c r="AL25" s="85" t="s">
        <v>543</v>
      </c>
      <c r="AM25" s="79" t="s">
        <v>552</v>
      </c>
      <c r="AN25" s="79" t="b">
        <v>0</v>
      </c>
      <c r="AO25" s="85" t="s">
        <v>502</v>
      </c>
      <c r="AP25" s="79" t="s">
        <v>176</v>
      </c>
      <c r="AQ25" s="79">
        <v>0</v>
      </c>
      <c r="AR25" s="79">
        <v>0</v>
      </c>
      <c r="AS25" s="79" t="s">
        <v>565</v>
      </c>
      <c r="AT25" s="79" t="s">
        <v>568</v>
      </c>
      <c r="AU25" s="79" t="s">
        <v>569</v>
      </c>
      <c r="AV25" s="79" t="s">
        <v>570</v>
      </c>
      <c r="AW25" s="79" t="s">
        <v>572</v>
      </c>
      <c r="AX25" s="79" t="s">
        <v>574</v>
      </c>
      <c r="AY25" s="79" t="s">
        <v>576</v>
      </c>
      <c r="AZ25" s="83" t="s">
        <v>577</v>
      </c>
      <c r="BA25">
        <v>1</v>
      </c>
      <c r="BB25" s="78" t="str">
        <f>REPLACE(INDEX(GroupVertices[Group],MATCH(Edges[[#This Row],[Vertex 1]],GroupVertices[Vertex],0)),1,1,"")</f>
        <v>2</v>
      </c>
      <c r="BC25" s="78" t="str">
        <f>REPLACE(INDEX(GroupVertices[Group],MATCH(Edges[[#This Row],[Vertex 2]],GroupVertices[Vertex],0)),1,1,"")</f>
        <v>4</v>
      </c>
      <c r="BD25" s="48">
        <v>1</v>
      </c>
      <c r="BE25" s="49">
        <v>3.5714285714285716</v>
      </c>
      <c r="BF25" s="48">
        <v>0</v>
      </c>
      <c r="BG25" s="49">
        <v>0</v>
      </c>
      <c r="BH25" s="48">
        <v>0</v>
      </c>
      <c r="BI25" s="49">
        <v>0</v>
      </c>
      <c r="BJ25" s="48">
        <v>27</v>
      </c>
      <c r="BK25" s="49">
        <v>96.42857142857143</v>
      </c>
      <c r="BL25" s="48">
        <v>28</v>
      </c>
    </row>
    <row r="26" spans="1:64" ht="15">
      <c r="A26" s="64" t="s">
        <v>227</v>
      </c>
      <c r="B26" s="64" t="s">
        <v>226</v>
      </c>
      <c r="C26" s="65" t="s">
        <v>1574</v>
      </c>
      <c r="D26" s="66">
        <v>3</v>
      </c>
      <c r="E26" s="67" t="s">
        <v>132</v>
      </c>
      <c r="F26" s="68">
        <v>35</v>
      </c>
      <c r="G26" s="65"/>
      <c r="H26" s="69"/>
      <c r="I26" s="70"/>
      <c r="J26" s="70"/>
      <c r="K26" s="34" t="s">
        <v>65</v>
      </c>
      <c r="L26" s="77">
        <v>26</v>
      </c>
      <c r="M26" s="77"/>
      <c r="N26" s="72"/>
      <c r="O26" s="79" t="s">
        <v>266</v>
      </c>
      <c r="P26" s="81">
        <v>43536.69121527778</v>
      </c>
      <c r="Q26" s="79" t="s">
        <v>278</v>
      </c>
      <c r="R26" s="83" t="s">
        <v>322</v>
      </c>
      <c r="S26" s="79" t="s">
        <v>340</v>
      </c>
      <c r="T26" s="79"/>
      <c r="U26" s="79"/>
      <c r="V26" s="83" t="s">
        <v>414</v>
      </c>
      <c r="W26" s="81">
        <v>43536.69121527778</v>
      </c>
      <c r="X26" s="83" t="s">
        <v>445</v>
      </c>
      <c r="Y26" s="79"/>
      <c r="Z26" s="79"/>
      <c r="AA26" s="85" t="s">
        <v>502</v>
      </c>
      <c r="AB26" s="79"/>
      <c r="AC26" s="79" t="b">
        <v>0</v>
      </c>
      <c r="AD26" s="79">
        <v>1</v>
      </c>
      <c r="AE26" s="85" t="s">
        <v>543</v>
      </c>
      <c r="AF26" s="79" t="b">
        <v>1</v>
      </c>
      <c r="AG26" s="79" t="s">
        <v>548</v>
      </c>
      <c r="AH26" s="79"/>
      <c r="AI26" s="85" t="s">
        <v>550</v>
      </c>
      <c r="AJ26" s="79" t="b">
        <v>0</v>
      </c>
      <c r="AK26" s="79">
        <v>0</v>
      </c>
      <c r="AL26" s="85" t="s">
        <v>543</v>
      </c>
      <c r="AM26" s="79" t="s">
        <v>552</v>
      </c>
      <c r="AN26" s="79" t="b">
        <v>0</v>
      </c>
      <c r="AO26" s="85" t="s">
        <v>502</v>
      </c>
      <c r="AP26" s="79" t="s">
        <v>176</v>
      </c>
      <c r="AQ26" s="79">
        <v>0</v>
      </c>
      <c r="AR26" s="79">
        <v>0</v>
      </c>
      <c r="AS26" s="79" t="s">
        <v>565</v>
      </c>
      <c r="AT26" s="79" t="s">
        <v>568</v>
      </c>
      <c r="AU26" s="79" t="s">
        <v>569</v>
      </c>
      <c r="AV26" s="79" t="s">
        <v>570</v>
      </c>
      <c r="AW26" s="79" t="s">
        <v>572</v>
      </c>
      <c r="AX26" s="79" t="s">
        <v>574</v>
      </c>
      <c r="AY26" s="79" t="s">
        <v>576</v>
      </c>
      <c r="AZ26" s="83" t="s">
        <v>577</v>
      </c>
      <c r="BA26">
        <v>1</v>
      </c>
      <c r="BB26" s="78" t="str">
        <f>REPLACE(INDEX(GroupVertices[Group],MATCH(Edges[[#This Row],[Vertex 1]],GroupVertices[Vertex],0)),1,1,"")</f>
        <v>2</v>
      </c>
      <c r="BC26" s="78" t="str">
        <f>REPLACE(INDEX(GroupVertices[Group],MATCH(Edges[[#This Row],[Vertex 2]],GroupVertices[Vertex],0)),1,1,"")</f>
        <v>1</v>
      </c>
      <c r="BD26" s="48"/>
      <c r="BE26" s="49"/>
      <c r="BF26" s="48"/>
      <c r="BG26" s="49"/>
      <c r="BH26" s="48"/>
      <c r="BI26" s="49"/>
      <c r="BJ26" s="48"/>
      <c r="BK26" s="49"/>
      <c r="BL26" s="48"/>
    </row>
    <row r="27" spans="1:64" ht="15">
      <c r="A27" s="64" t="s">
        <v>228</v>
      </c>
      <c r="B27" s="64" t="s">
        <v>254</v>
      </c>
      <c r="C27" s="65" t="s">
        <v>1574</v>
      </c>
      <c r="D27" s="66">
        <v>3</v>
      </c>
      <c r="E27" s="67" t="s">
        <v>132</v>
      </c>
      <c r="F27" s="68">
        <v>35</v>
      </c>
      <c r="G27" s="65"/>
      <c r="H27" s="69"/>
      <c r="I27" s="70"/>
      <c r="J27" s="70"/>
      <c r="K27" s="34" t="s">
        <v>65</v>
      </c>
      <c r="L27" s="77">
        <v>27</v>
      </c>
      <c r="M27" s="77"/>
      <c r="N27" s="72"/>
      <c r="O27" s="79" t="s">
        <v>266</v>
      </c>
      <c r="P27" s="81">
        <v>43528.585393518515</v>
      </c>
      <c r="Q27" s="79" t="s">
        <v>279</v>
      </c>
      <c r="R27" s="79"/>
      <c r="S27" s="79"/>
      <c r="T27" s="79" t="s">
        <v>356</v>
      </c>
      <c r="U27" s="83" t="s">
        <v>383</v>
      </c>
      <c r="V27" s="83" t="s">
        <v>383</v>
      </c>
      <c r="W27" s="81">
        <v>43528.585393518515</v>
      </c>
      <c r="X27" s="83" t="s">
        <v>446</v>
      </c>
      <c r="Y27" s="79"/>
      <c r="Z27" s="79"/>
      <c r="AA27" s="85" t="s">
        <v>503</v>
      </c>
      <c r="AB27" s="79"/>
      <c r="AC27" s="79" t="b">
        <v>0</v>
      </c>
      <c r="AD27" s="79">
        <v>6</v>
      </c>
      <c r="AE27" s="85" t="s">
        <v>543</v>
      </c>
      <c r="AF27" s="79" t="b">
        <v>0</v>
      </c>
      <c r="AG27" s="79" t="s">
        <v>548</v>
      </c>
      <c r="AH27" s="79"/>
      <c r="AI27" s="85" t="s">
        <v>543</v>
      </c>
      <c r="AJ27" s="79" t="b">
        <v>0</v>
      </c>
      <c r="AK27" s="79">
        <v>0</v>
      </c>
      <c r="AL27" s="85" t="s">
        <v>543</v>
      </c>
      <c r="AM27" s="79" t="s">
        <v>552</v>
      </c>
      <c r="AN27" s="79" t="b">
        <v>0</v>
      </c>
      <c r="AO27" s="85" t="s">
        <v>503</v>
      </c>
      <c r="AP27" s="79" t="s">
        <v>176</v>
      </c>
      <c r="AQ27" s="79">
        <v>0</v>
      </c>
      <c r="AR27" s="79">
        <v>0</v>
      </c>
      <c r="AS27" s="79"/>
      <c r="AT27" s="79"/>
      <c r="AU27" s="79"/>
      <c r="AV27" s="79"/>
      <c r="AW27" s="79"/>
      <c r="AX27" s="79"/>
      <c r="AY27" s="79"/>
      <c r="AZ27" s="79"/>
      <c r="BA27">
        <v>1</v>
      </c>
      <c r="BB27" s="78" t="str">
        <f>REPLACE(INDEX(GroupVertices[Group],MATCH(Edges[[#This Row],[Vertex 1]],GroupVertices[Vertex],0)),1,1,"")</f>
        <v>5</v>
      </c>
      <c r="BC27" s="78" t="str">
        <f>REPLACE(INDEX(GroupVertices[Group],MATCH(Edges[[#This Row],[Vertex 2]],GroupVertices[Vertex],0)),1,1,"")</f>
        <v>5</v>
      </c>
      <c r="BD27" s="48">
        <v>0</v>
      </c>
      <c r="BE27" s="49">
        <v>0</v>
      </c>
      <c r="BF27" s="48">
        <v>0</v>
      </c>
      <c r="BG27" s="49">
        <v>0</v>
      </c>
      <c r="BH27" s="48">
        <v>0</v>
      </c>
      <c r="BI27" s="49">
        <v>0</v>
      </c>
      <c r="BJ27" s="48">
        <v>10</v>
      </c>
      <c r="BK27" s="49">
        <v>100</v>
      </c>
      <c r="BL27" s="48">
        <v>10</v>
      </c>
    </row>
    <row r="28" spans="1:64" ht="15">
      <c r="A28" s="64" t="s">
        <v>228</v>
      </c>
      <c r="B28" s="64" t="s">
        <v>255</v>
      </c>
      <c r="C28" s="65" t="s">
        <v>1574</v>
      </c>
      <c r="D28" s="66">
        <v>3</v>
      </c>
      <c r="E28" s="67" t="s">
        <v>132</v>
      </c>
      <c r="F28" s="68">
        <v>35</v>
      </c>
      <c r="G28" s="65"/>
      <c r="H28" s="69"/>
      <c r="I28" s="70"/>
      <c r="J28" s="70"/>
      <c r="K28" s="34" t="s">
        <v>65</v>
      </c>
      <c r="L28" s="77">
        <v>28</v>
      </c>
      <c r="M28" s="77"/>
      <c r="N28" s="72"/>
      <c r="O28" s="79" t="s">
        <v>267</v>
      </c>
      <c r="P28" s="81">
        <v>43536.68168981482</v>
      </c>
      <c r="Q28" s="79" t="s">
        <v>280</v>
      </c>
      <c r="R28" s="79"/>
      <c r="S28" s="79"/>
      <c r="T28" s="79" t="s">
        <v>357</v>
      </c>
      <c r="U28" s="79"/>
      <c r="V28" s="83" t="s">
        <v>415</v>
      </c>
      <c r="W28" s="81">
        <v>43536.68168981482</v>
      </c>
      <c r="X28" s="83" t="s">
        <v>447</v>
      </c>
      <c r="Y28" s="79"/>
      <c r="Z28" s="79"/>
      <c r="AA28" s="85" t="s">
        <v>504</v>
      </c>
      <c r="AB28" s="79"/>
      <c r="AC28" s="79" t="b">
        <v>0</v>
      </c>
      <c r="AD28" s="79">
        <v>1</v>
      </c>
      <c r="AE28" s="85" t="s">
        <v>545</v>
      </c>
      <c r="AF28" s="79" t="b">
        <v>0</v>
      </c>
      <c r="AG28" s="79" t="s">
        <v>548</v>
      </c>
      <c r="AH28" s="79"/>
      <c r="AI28" s="85" t="s">
        <v>543</v>
      </c>
      <c r="AJ28" s="79" t="b">
        <v>0</v>
      </c>
      <c r="AK28" s="79">
        <v>0</v>
      </c>
      <c r="AL28" s="85" t="s">
        <v>543</v>
      </c>
      <c r="AM28" s="79" t="s">
        <v>552</v>
      </c>
      <c r="AN28" s="79" t="b">
        <v>0</v>
      </c>
      <c r="AO28" s="85" t="s">
        <v>504</v>
      </c>
      <c r="AP28" s="79" t="s">
        <v>176</v>
      </c>
      <c r="AQ28" s="79">
        <v>0</v>
      </c>
      <c r="AR28" s="79">
        <v>0</v>
      </c>
      <c r="AS28" s="79" t="s">
        <v>566</v>
      </c>
      <c r="AT28" s="79" t="s">
        <v>568</v>
      </c>
      <c r="AU28" s="79" t="s">
        <v>569</v>
      </c>
      <c r="AV28" s="79" t="s">
        <v>571</v>
      </c>
      <c r="AW28" s="79" t="s">
        <v>573</v>
      </c>
      <c r="AX28" s="79" t="s">
        <v>575</v>
      </c>
      <c r="AY28" s="79" t="s">
        <v>576</v>
      </c>
      <c r="AZ28" s="83" t="s">
        <v>578</v>
      </c>
      <c r="BA28">
        <v>1</v>
      </c>
      <c r="BB28" s="78" t="str">
        <f>REPLACE(INDEX(GroupVertices[Group],MATCH(Edges[[#This Row],[Vertex 1]],GroupVertices[Vertex],0)),1,1,"")</f>
        <v>5</v>
      </c>
      <c r="BC28" s="78" t="str">
        <f>REPLACE(INDEX(GroupVertices[Group],MATCH(Edges[[#This Row],[Vertex 2]],GroupVertices[Vertex],0)),1,1,"")</f>
        <v>5</v>
      </c>
      <c r="BD28" s="48">
        <v>0</v>
      </c>
      <c r="BE28" s="49">
        <v>0</v>
      </c>
      <c r="BF28" s="48">
        <v>0</v>
      </c>
      <c r="BG28" s="49">
        <v>0</v>
      </c>
      <c r="BH28" s="48">
        <v>0</v>
      </c>
      <c r="BI28" s="49">
        <v>0</v>
      </c>
      <c r="BJ28" s="48">
        <v>15</v>
      </c>
      <c r="BK28" s="49">
        <v>100</v>
      </c>
      <c r="BL28" s="48">
        <v>15</v>
      </c>
    </row>
    <row r="29" spans="1:64" ht="15">
      <c r="A29" s="64" t="s">
        <v>229</v>
      </c>
      <c r="B29" s="64" t="s">
        <v>229</v>
      </c>
      <c r="C29" s="65" t="s">
        <v>1574</v>
      </c>
      <c r="D29" s="66">
        <v>3</v>
      </c>
      <c r="E29" s="67" t="s">
        <v>132</v>
      </c>
      <c r="F29" s="68">
        <v>35</v>
      </c>
      <c r="G29" s="65"/>
      <c r="H29" s="69"/>
      <c r="I29" s="70"/>
      <c r="J29" s="70"/>
      <c r="K29" s="34" t="s">
        <v>65</v>
      </c>
      <c r="L29" s="77">
        <v>29</v>
      </c>
      <c r="M29" s="77"/>
      <c r="N29" s="72"/>
      <c r="O29" s="79" t="s">
        <v>176</v>
      </c>
      <c r="P29" s="81">
        <v>43536.87328703704</v>
      </c>
      <c r="Q29" s="79" t="s">
        <v>281</v>
      </c>
      <c r="R29" s="83" t="s">
        <v>323</v>
      </c>
      <c r="S29" s="79" t="s">
        <v>341</v>
      </c>
      <c r="T29" s="79"/>
      <c r="U29" s="79"/>
      <c r="V29" s="83" t="s">
        <v>416</v>
      </c>
      <c r="W29" s="81">
        <v>43536.87328703704</v>
      </c>
      <c r="X29" s="83" t="s">
        <v>448</v>
      </c>
      <c r="Y29" s="79"/>
      <c r="Z29" s="79"/>
      <c r="AA29" s="85" t="s">
        <v>505</v>
      </c>
      <c r="AB29" s="79"/>
      <c r="AC29" s="79" t="b">
        <v>0</v>
      </c>
      <c r="AD29" s="79">
        <v>0</v>
      </c>
      <c r="AE29" s="85" t="s">
        <v>543</v>
      </c>
      <c r="AF29" s="79" t="b">
        <v>0</v>
      </c>
      <c r="AG29" s="79" t="s">
        <v>548</v>
      </c>
      <c r="AH29" s="79"/>
      <c r="AI29" s="85" t="s">
        <v>543</v>
      </c>
      <c r="AJ29" s="79" t="b">
        <v>0</v>
      </c>
      <c r="AK29" s="79">
        <v>0</v>
      </c>
      <c r="AL29" s="85" t="s">
        <v>543</v>
      </c>
      <c r="AM29" s="79" t="s">
        <v>557</v>
      </c>
      <c r="AN29" s="79" t="b">
        <v>0</v>
      </c>
      <c r="AO29" s="85" t="s">
        <v>505</v>
      </c>
      <c r="AP29" s="79" t="s">
        <v>176</v>
      </c>
      <c r="AQ29" s="79">
        <v>0</v>
      </c>
      <c r="AR29" s="79">
        <v>0</v>
      </c>
      <c r="AS29" s="79"/>
      <c r="AT29" s="79"/>
      <c r="AU29" s="79"/>
      <c r="AV29" s="79"/>
      <c r="AW29" s="79"/>
      <c r="AX29" s="79"/>
      <c r="AY29" s="79"/>
      <c r="AZ29" s="79"/>
      <c r="BA29">
        <v>1</v>
      </c>
      <c r="BB29" s="78" t="str">
        <f>REPLACE(INDEX(GroupVertices[Group],MATCH(Edges[[#This Row],[Vertex 1]],GroupVertices[Vertex],0)),1,1,"")</f>
        <v>9</v>
      </c>
      <c r="BC29" s="78" t="str">
        <f>REPLACE(INDEX(GroupVertices[Group],MATCH(Edges[[#This Row],[Vertex 2]],GroupVertices[Vertex],0)),1,1,"")</f>
        <v>9</v>
      </c>
      <c r="BD29" s="48">
        <v>0</v>
      </c>
      <c r="BE29" s="49">
        <v>0</v>
      </c>
      <c r="BF29" s="48">
        <v>0</v>
      </c>
      <c r="BG29" s="49">
        <v>0</v>
      </c>
      <c r="BH29" s="48">
        <v>0</v>
      </c>
      <c r="BI29" s="49">
        <v>0</v>
      </c>
      <c r="BJ29" s="48">
        <v>7</v>
      </c>
      <c r="BK29" s="49">
        <v>100</v>
      </c>
      <c r="BL29" s="48">
        <v>7</v>
      </c>
    </row>
    <row r="30" spans="1:64" ht="15">
      <c r="A30" s="64" t="s">
        <v>230</v>
      </c>
      <c r="B30" s="64" t="s">
        <v>229</v>
      </c>
      <c r="C30" s="65" t="s">
        <v>1574</v>
      </c>
      <c r="D30" s="66">
        <v>3</v>
      </c>
      <c r="E30" s="67" t="s">
        <v>132</v>
      </c>
      <c r="F30" s="68">
        <v>35</v>
      </c>
      <c r="G30" s="65"/>
      <c r="H30" s="69"/>
      <c r="I30" s="70"/>
      <c r="J30" s="70"/>
      <c r="K30" s="34" t="s">
        <v>65</v>
      </c>
      <c r="L30" s="77">
        <v>30</v>
      </c>
      <c r="M30" s="77"/>
      <c r="N30" s="72"/>
      <c r="O30" s="79" t="s">
        <v>266</v>
      </c>
      <c r="P30" s="81">
        <v>43536.87479166667</v>
      </c>
      <c r="Q30" s="79" t="s">
        <v>282</v>
      </c>
      <c r="R30" s="83" t="s">
        <v>323</v>
      </c>
      <c r="S30" s="79" t="s">
        <v>341</v>
      </c>
      <c r="T30" s="79"/>
      <c r="U30" s="79"/>
      <c r="V30" s="83" t="s">
        <v>417</v>
      </c>
      <c r="W30" s="81">
        <v>43536.87479166667</v>
      </c>
      <c r="X30" s="83" t="s">
        <v>449</v>
      </c>
      <c r="Y30" s="79"/>
      <c r="Z30" s="79"/>
      <c r="AA30" s="85" t="s">
        <v>506</v>
      </c>
      <c r="AB30" s="79"/>
      <c r="AC30" s="79" t="b">
        <v>0</v>
      </c>
      <c r="AD30" s="79">
        <v>0</v>
      </c>
      <c r="AE30" s="85" t="s">
        <v>543</v>
      </c>
      <c r="AF30" s="79" t="b">
        <v>0</v>
      </c>
      <c r="AG30" s="79" t="s">
        <v>548</v>
      </c>
      <c r="AH30" s="79"/>
      <c r="AI30" s="85" t="s">
        <v>543</v>
      </c>
      <c r="AJ30" s="79" t="b">
        <v>0</v>
      </c>
      <c r="AK30" s="79">
        <v>0</v>
      </c>
      <c r="AL30" s="85" t="s">
        <v>505</v>
      </c>
      <c r="AM30" s="79" t="s">
        <v>558</v>
      </c>
      <c r="AN30" s="79" t="b">
        <v>0</v>
      </c>
      <c r="AO30" s="85" t="s">
        <v>505</v>
      </c>
      <c r="AP30" s="79" t="s">
        <v>176</v>
      </c>
      <c r="AQ30" s="79">
        <v>0</v>
      </c>
      <c r="AR30" s="79">
        <v>0</v>
      </c>
      <c r="AS30" s="79"/>
      <c r="AT30" s="79"/>
      <c r="AU30" s="79"/>
      <c r="AV30" s="79"/>
      <c r="AW30" s="79"/>
      <c r="AX30" s="79"/>
      <c r="AY30" s="79"/>
      <c r="AZ30" s="79"/>
      <c r="BA30">
        <v>1</v>
      </c>
      <c r="BB30" s="78" t="str">
        <f>REPLACE(INDEX(GroupVertices[Group],MATCH(Edges[[#This Row],[Vertex 1]],GroupVertices[Vertex],0)),1,1,"")</f>
        <v>9</v>
      </c>
      <c r="BC30" s="78" t="str">
        <f>REPLACE(INDEX(GroupVertices[Group],MATCH(Edges[[#This Row],[Vertex 2]],GroupVertices[Vertex],0)),1,1,"")</f>
        <v>9</v>
      </c>
      <c r="BD30" s="48">
        <v>0</v>
      </c>
      <c r="BE30" s="49">
        <v>0</v>
      </c>
      <c r="BF30" s="48">
        <v>0</v>
      </c>
      <c r="BG30" s="49">
        <v>0</v>
      </c>
      <c r="BH30" s="48">
        <v>0</v>
      </c>
      <c r="BI30" s="49">
        <v>0</v>
      </c>
      <c r="BJ30" s="48">
        <v>9</v>
      </c>
      <c r="BK30" s="49">
        <v>100</v>
      </c>
      <c r="BL30" s="48">
        <v>9</v>
      </c>
    </row>
    <row r="31" spans="1:64" ht="15">
      <c r="A31" s="64" t="s">
        <v>231</v>
      </c>
      <c r="B31" s="64" t="s">
        <v>231</v>
      </c>
      <c r="C31" s="65" t="s">
        <v>1574</v>
      </c>
      <c r="D31" s="66">
        <v>3</v>
      </c>
      <c r="E31" s="67" t="s">
        <v>132</v>
      </c>
      <c r="F31" s="68">
        <v>35</v>
      </c>
      <c r="G31" s="65"/>
      <c r="H31" s="69"/>
      <c r="I31" s="70"/>
      <c r="J31" s="70"/>
      <c r="K31" s="34" t="s">
        <v>65</v>
      </c>
      <c r="L31" s="77">
        <v>31</v>
      </c>
      <c r="M31" s="77"/>
      <c r="N31" s="72"/>
      <c r="O31" s="79" t="s">
        <v>176</v>
      </c>
      <c r="P31" s="81">
        <v>43536.883356481485</v>
      </c>
      <c r="Q31" s="79" t="s">
        <v>283</v>
      </c>
      <c r="R31" s="83" t="s">
        <v>323</v>
      </c>
      <c r="S31" s="79" t="s">
        <v>341</v>
      </c>
      <c r="T31" s="79"/>
      <c r="U31" s="79"/>
      <c r="V31" s="83" t="s">
        <v>418</v>
      </c>
      <c r="W31" s="81">
        <v>43536.883356481485</v>
      </c>
      <c r="X31" s="83" t="s">
        <v>450</v>
      </c>
      <c r="Y31" s="79"/>
      <c r="Z31" s="79"/>
      <c r="AA31" s="85" t="s">
        <v>507</v>
      </c>
      <c r="AB31" s="79"/>
      <c r="AC31" s="79" t="b">
        <v>0</v>
      </c>
      <c r="AD31" s="79">
        <v>0</v>
      </c>
      <c r="AE31" s="85" t="s">
        <v>543</v>
      </c>
      <c r="AF31" s="79" t="b">
        <v>0</v>
      </c>
      <c r="AG31" s="79" t="s">
        <v>548</v>
      </c>
      <c r="AH31" s="79"/>
      <c r="AI31" s="85" t="s">
        <v>543</v>
      </c>
      <c r="AJ31" s="79" t="b">
        <v>0</v>
      </c>
      <c r="AK31" s="79">
        <v>0</v>
      </c>
      <c r="AL31" s="85" t="s">
        <v>543</v>
      </c>
      <c r="AM31" s="79" t="s">
        <v>557</v>
      </c>
      <c r="AN31" s="79" t="b">
        <v>0</v>
      </c>
      <c r="AO31" s="85" t="s">
        <v>507</v>
      </c>
      <c r="AP31" s="79" t="s">
        <v>176</v>
      </c>
      <c r="AQ31" s="79">
        <v>0</v>
      </c>
      <c r="AR31" s="79">
        <v>0</v>
      </c>
      <c r="AS31" s="79"/>
      <c r="AT31" s="79"/>
      <c r="AU31" s="79"/>
      <c r="AV31" s="79"/>
      <c r="AW31" s="79"/>
      <c r="AX31" s="79"/>
      <c r="AY31" s="79"/>
      <c r="AZ31" s="79"/>
      <c r="BA31">
        <v>1</v>
      </c>
      <c r="BB31" s="78" t="str">
        <f>REPLACE(INDEX(GroupVertices[Group],MATCH(Edges[[#This Row],[Vertex 1]],GroupVertices[Vertex],0)),1,1,"")</f>
        <v>6</v>
      </c>
      <c r="BC31" s="78" t="str">
        <f>REPLACE(INDEX(GroupVertices[Group],MATCH(Edges[[#This Row],[Vertex 2]],GroupVertices[Vertex],0)),1,1,"")</f>
        <v>6</v>
      </c>
      <c r="BD31" s="48">
        <v>0</v>
      </c>
      <c r="BE31" s="49">
        <v>0</v>
      </c>
      <c r="BF31" s="48">
        <v>0</v>
      </c>
      <c r="BG31" s="49">
        <v>0</v>
      </c>
      <c r="BH31" s="48">
        <v>0</v>
      </c>
      <c r="BI31" s="49">
        <v>0</v>
      </c>
      <c r="BJ31" s="48">
        <v>7</v>
      </c>
      <c r="BK31" s="49">
        <v>100</v>
      </c>
      <c r="BL31" s="48">
        <v>7</v>
      </c>
    </row>
    <row r="32" spans="1:64" ht="15">
      <c r="A32" s="64" t="s">
        <v>226</v>
      </c>
      <c r="B32" s="64" t="s">
        <v>256</v>
      </c>
      <c r="C32" s="65" t="s">
        <v>1574</v>
      </c>
      <c r="D32" s="66">
        <v>3</v>
      </c>
      <c r="E32" s="67" t="s">
        <v>132</v>
      </c>
      <c r="F32" s="68">
        <v>35</v>
      </c>
      <c r="G32" s="65"/>
      <c r="H32" s="69"/>
      <c r="I32" s="70"/>
      <c r="J32" s="70"/>
      <c r="K32" s="34" t="s">
        <v>65</v>
      </c>
      <c r="L32" s="77">
        <v>32</v>
      </c>
      <c r="M32" s="77"/>
      <c r="N32" s="72"/>
      <c r="O32" s="79" t="s">
        <v>266</v>
      </c>
      <c r="P32" s="81">
        <v>43527.736134259256</v>
      </c>
      <c r="Q32" s="79" t="s">
        <v>277</v>
      </c>
      <c r="R32" s="83" t="s">
        <v>321</v>
      </c>
      <c r="S32" s="79" t="s">
        <v>339</v>
      </c>
      <c r="T32" s="79" t="s">
        <v>355</v>
      </c>
      <c r="U32" s="83" t="s">
        <v>382</v>
      </c>
      <c r="V32" s="83" t="s">
        <v>382</v>
      </c>
      <c r="W32" s="81">
        <v>43527.736134259256</v>
      </c>
      <c r="X32" s="83" t="s">
        <v>444</v>
      </c>
      <c r="Y32" s="79"/>
      <c r="Z32" s="79"/>
      <c r="AA32" s="85" t="s">
        <v>501</v>
      </c>
      <c r="AB32" s="79"/>
      <c r="AC32" s="79" t="b">
        <v>0</v>
      </c>
      <c r="AD32" s="79">
        <v>1</v>
      </c>
      <c r="AE32" s="85" t="s">
        <v>543</v>
      </c>
      <c r="AF32" s="79" t="b">
        <v>0</v>
      </c>
      <c r="AG32" s="79" t="s">
        <v>548</v>
      </c>
      <c r="AH32" s="79"/>
      <c r="AI32" s="85" t="s">
        <v>543</v>
      </c>
      <c r="AJ32" s="79" t="b">
        <v>0</v>
      </c>
      <c r="AK32" s="79">
        <v>1</v>
      </c>
      <c r="AL32" s="85" t="s">
        <v>543</v>
      </c>
      <c r="AM32" s="79" t="s">
        <v>556</v>
      </c>
      <c r="AN32" s="79" t="b">
        <v>0</v>
      </c>
      <c r="AO32" s="85" t="s">
        <v>501</v>
      </c>
      <c r="AP32" s="79" t="s">
        <v>176</v>
      </c>
      <c r="AQ32" s="79">
        <v>0</v>
      </c>
      <c r="AR32" s="79">
        <v>0</v>
      </c>
      <c r="AS32" s="79"/>
      <c r="AT32" s="79"/>
      <c r="AU32" s="79"/>
      <c r="AV32" s="79"/>
      <c r="AW32" s="79"/>
      <c r="AX32" s="79"/>
      <c r="AY32" s="79"/>
      <c r="AZ32" s="79"/>
      <c r="BA32">
        <v>1</v>
      </c>
      <c r="BB32" s="78" t="str">
        <f>REPLACE(INDEX(GroupVertices[Group],MATCH(Edges[[#This Row],[Vertex 1]],GroupVertices[Vertex],0)),1,1,"")</f>
        <v>1</v>
      </c>
      <c r="BC32" s="78" t="str">
        <f>REPLACE(INDEX(GroupVertices[Group],MATCH(Edges[[#This Row],[Vertex 2]],GroupVertices[Vertex],0)),1,1,"")</f>
        <v>1</v>
      </c>
      <c r="BD32" s="48"/>
      <c r="BE32" s="49"/>
      <c r="BF32" s="48"/>
      <c r="BG32" s="49"/>
      <c r="BH32" s="48"/>
      <c r="BI32" s="49"/>
      <c r="BJ32" s="48"/>
      <c r="BK32" s="49"/>
      <c r="BL32" s="48"/>
    </row>
    <row r="33" spans="1:64" ht="15">
      <c r="A33" s="64" t="s">
        <v>232</v>
      </c>
      <c r="B33" s="64" t="s">
        <v>256</v>
      </c>
      <c r="C33" s="65" t="s">
        <v>1574</v>
      </c>
      <c r="D33" s="66">
        <v>3</v>
      </c>
      <c r="E33" s="67" t="s">
        <v>132</v>
      </c>
      <c r="F33" s="68">
        <v>35</v>
      </c>
      <c r="G33" s="65"/>
      <c r="H33" s="69"/>
      <c r="I33" s="70"/>
      <c r="J33" s="70"/>
      <c r="K33" s="34" t="s">
        <v>65</v>
      </c>
      <c r="L33" s="77">
        <v>33</v>
      </c>
      <c r="M33" s="77"/>
      <c r="N33" s="72"/>
      <c r="O33" s="79" t="s">
        <v>266</v>
      </c>
      <c r="P33" s="81">
        <v>43525.92223379629</v>
      </c>
      <c r="Q33" s="79" t="s">
        <v>284</v>
      </c>
      <c r="R33" s="83" t="s">
        <v>321</v>
      </c>
      <c r="S33" s="79" t="s">
        <v>339</v>
      </c>
      <c r="T33" s="79" t="s">
        <v>358</v>
      </c>
      <c r="U33" s="83" t="s">
        <v>384</v>
      </c>
      <c r="V33" s="83" t="s">
        <v>384</v>
      </c>
      <c r="W33" s="81">
        <v>43525.92223379629</v>
      </c>
      <c r="X33" s="83" t="s">
        <v>451</v>
      </c>
      <c r="Y33" s="79"/>
      <c r="Z33" s="79"/>
      <c r="AA33" s="85" t="s">
        <v>508</v>
      </c>
      <c r="AB33" s="79"/>
      <c r="AC33" s="79" t="b">
        <v>0</v>
      </c>
      <c r="AD33" s="79">
        <v>0</v>
      </c>
      <c r="AE33" s="85" t="s">
        <v>543</v>
      </c>
      <c r="AF33" s="79" t="b">
        <v>0</v>
      </c>
      <c r="AG33" s="79" t="s">
        <v>548</v>
      </c>
      <c r="AH33" s="79"/>
      <c r="AI33" s="85" t="s">
        <v>543</v>
      </c>
      <c r="AJ33" s="79" t="b">
        <v>0</v>
      </c>
      <c r="AK33" s="79">
        <v>0</v>
      </c>
      <c r="AL33" s="85" t="s">
        <v>543</v>
      </c>
      <c r="AM33" s="79" t="s">
        <v>556</v>
      </c>
      <c r="AN33" s="79" t="b">
        <v>0</v>
      </c>
      <c r="AO33" s="85" t="s">
        <v>508</v>
      </c>
      <c r="AP33" s="79" t="s">
        <v>176</v>
      </c>
      <c r="AQ33" s="79">
        <v>0</v>
      </c>
      <c r="AR33" s="79">
        <v>0</v>
      </c>
      <c r="AS33" s="79"/>
      <c r="AT33" s="79"/>
      <c r="AU33" s="79"/>
      <c r="AV33" s="79"/>
      <c r="AW33" s="79"/>
      <c r="AX33" s="79"/>
      <c r="AY33" s="79"/>
      <c r="AZ33" s="79"/>
      <c r="BA33">
        <v>1</v>
      </c>
      <c r="BB33" s="78" t="str">
        <f>REPLACE(INDEX(GroupVertices[Group],MATCH(Edges[[#This Row],[Vertex 1]],GroupVertices[Vertex],0)),1,1,"")</f>
        <v>1</v>
      </c>
      <c r="BC33" s="78" t="str">
        <f>REPLACE(INDEX(GroupVertices[Group],MATCH(Edges[[#This Row],[Vertex 2]],GroupVertices[Vertex],0)),1,1,"")</f>
        <v>1</v>
      </c>
      <c r="BD33" s="48"/>
      <c r="BE33" s="49"/>
      <c r="BF33" s="48"/>
      <c r="BG33" s="49"/>
      <c r="BH33" s="48"/>
      <c r="BI33" s="49"/>
      <c r="BJ33" s="48"/>
      <c r="BK33" s="49"/>
      <c r="BL33" s="48"/>
    </row>
    <row r="34" spans="1:64" ht="15">
      <c r="A34" s="64" t="s">
        <v>232</v>
      </c>
      <c r="B34" s="64" t="s">
        <v>257</v>
      </c>
      <c r="C34" s="65" t="s">
        <v>1574</v>
      </c>
      <c r="D34" s="66">
        <v>3</v>
      </c>
      <c r="E34" s="67" t="s">
        <v>132</v>
      </c>
      <c r="F34" s="68">
        <v>35</v>
      </c>
      <c r="G34" s="65"/>
      <c r="H34" s="69"/>
      <c r="I34" s="70"/>
      <c r="J34" s="70"/>
      <c r="K34" s="34" t="s">
        <v>65</v>
      </c>
      <c r="L34" s="77">
        <v>34</v>
      </c>
      <c r="M34" s="77"/>
      <c r="N34" s="72"/>
      <c r="O34" s="79" t="s">
        <v>266</v>
      </c>
      <c r="P34" s="81">
        <v>43525.92223379629</v>
      </c>
      <c r="Q34" s="79" t="s">
        <v>284</v>
      </c>
      <c r="R34" s="83" t="s">
        <v>321</v>
      </c>
      <c r="S34" s="79" t="s">
        <v>339</v>
      </c>
      <c r="T34" s="79" t="s">
        <v>358</v>
      </c>
      <c r="U34" s="83" t="s">
        <v>384</v>
      </c>
      <c r="V34" s="83" t="s">
        <v>384</v>
      </c>
      <c r="W34" s="81">
        <v>43525.92223379629</v>
      </c>
      <c r="X34" s="83" t="s">
        <v>451</v>
      </c>
      <c r="Y34" s="79"/>
      <c r="Z34" s="79"/>
      <c r="AA34" s="85" t="s">
        <v>508</v>
      </c>
      <c r="AB34" s="79"/>
      <c r="AC34" s="79" t="b">
        <v>0</v>
      </c>
      <c r="AD34" s="79">
        <v>0</v>
      </c>
      <c r="AE34" s="85" t="s">
        <v>543</v>
      </c>
      <c r="AF34" s="79" t="b">
        <v>0</v>
      </c>
      <c r="AG34" s="79" t="s">
        <v>548</v>
      </c>
      <c r="AH34" s="79"/>
      <c r="AI34" s="85" t="s">
        <v>543</v>
      </c>
      <c r="AJ34" s="79" t="b">
        <v>0</v>
      </c>
      <c r="AK34" s="79">
        <v>0</v>
      </c>
      <c r="AL34" s="85" t="s">
        <v>543</v>
      </c>
      <c r="AM34" s="79" t="s">
        <v>556</v>
      </c>
      <c r="AN34" s="79" t="b">
        <v>0</v>
      </c>
      <c r="AO34" s="85" t="s">
        <v>508</v>
      </c>
      <c r="AP34" s="79" t="s">
        <v>176</v>
      </c>
      <c r="AQ34" s="79">
        <v>0</v>
      </c>
      <c r="AR34" s="79">
        <v>0</v>
      </c>
      <c r="AS34" s="79"/>
      <c r="AT34" s="79"/>
      <c r="AU34" s="79"/>
      <c r="AV34" s="79"/>
      <c r="AW34" s="79"/>
      <c r="AX34" s="79"/>
      <c r="AY34" s="79"/>
      <c r="AZ34" s="79"/>
      <c r="BA34">
        <v>1</v>
      </c>
      <c r="BB34" s="78" t="str">
        <f>REPLACE(INDEX(GroupVertices[Group],MATCH(Edges[[#This Row],[Vertex 1]],GroupVertices[Vertex],0)),1,1,"")</f>
        <v>1</v>
      </c>
      <c r="BC34" s="78" t="str">
        <f>REPLACE(INDEX(GroupVertices[Group],MATCH(Edges[[#This Row],[Vertex 2]],GroupVertices[Vertex],0)),1,1,"")</f>
        <v>1</v>
      </c>
      <c r="BD34" s="48"/>
      <c r="BE34" s="49"/>
      <c r="BF34" s="48"/>
      <c r="BG34" s="49"/>
      <c r="BH34" s="48"/>
      <c r="BI34" s="49"/>
      <c r="BJ34" s="48"/>
      <c r="BK34" s="49"/>
      <c r="BL34" s="48"/>
    </row>
    <row r="35" spans="1:64" ht="15">
      <c r="A35" s="64" t="s">
        <v>226</v>
      </c>
      <c r="B35" s="64" t="s">
        <v>258</v>
      </c>
      <c r="C35" s="65" t="s">
        <v>1574</v>
      </c>
      <c r="D35" s="66">
        <v>3</v>
      </c>
      <c r="E35" s="67" t="s">
        <v>132</v>
      </c>
      <c r="F35" s="68">
        <v>35</v>
      </c>
      <c r="G35" s="65"/>
      <c r="H35" s="69"/>
      <c r="I35" s="70"/>
      <c r="J35" s="70"/>
      <c r="K35" s="34" t="s">
        <v>65</v>
      </c>
      <c r="L35" s="77">
        <v>35</v>
      </c>
      <c r="M35" s="77"/>
      <c r="N35" s="72"/>
      <c r="O35" s="79" t="s">
        <v>266</v>
      </c>
      <c r="P35" s="81">
        <v>43527.736134259256</v>
      </c>
      <c r="Q35" s="79" t="s">
        <v>277</v>
      </c>
      <c r="R35" s="83" t="s">
        <v>321</v>
      </c>
      <c r="S35" s="79" t="s">
        <v>339</v>
      </c>
      <c r="T35" s="79" t="s">
        <v>355</v>
      </c>
      <c r="U35" s="83" t="s">
        <v>382</v>
      </c>
      <c r="V35" s="83" t="s">
        <v>382</v>
      </c>
      <c r="W35" s="81">
        <v>43527.736134259256</v>
      </c>
      <c r="X35" s="83" t="s">
        <v>444</v>
      </c>
      <c r="Y35" s="79"/>
      <c r="Z35" s="79"/>
      <c r="AA35" s="85" t="s">
        <v>501</v>
      </c>
      <c r="AB35" s="79"/>
      <c r="AC35" s="79" t="b">
        <v>0</v>
      </c>
      <c r="AD35" s="79">
        <v>1</v>
      </c>
      <c r="AE35" s="85" t="s">
        <v>543</v>
      </c>
      <c r="AF35" s="79" t="b">
        <v>0</v>
      </c>
      <c r="AG35" s="79" t="s">
        <v>548</v>
      </c>
      <c r="AH35" s="79"/>
      <c r="AI35" s="85" t="s">
        <v>543</v>
      </c>
      <c r="AJ35" s="79" t="b">
        <v>0</v>
      </c>
      <c r="AK35" s="79">
        <v>1</v>
      </c>
      <c r="AL35" s="85" t="s">
        <v>543</v>
      </c>
      <c r="AM35" s="79" t="s">
        <v>556</v>
      </c>
      <c r="AN35" s="79" t="b">
        <v>0</v>
      </c>
      <c r="AO35" s="85" t="s">
        <v>501</v>
      </c>
      <c r="AP35" s="79" t="s">
        <v>176</v>
      </c>
      <c r="AQ35" s="79">
        <v>0</v>
      </c>
      <c r="AR35" s="79">
        <v>0</v>
      </c>
      <c r="AS35" s="79"/>
      <c r="AT35" s="79"/>
      <c r="AU35" s="79"/>
      <c r="AV35" s="79"/>
      <c r="AW35" s="79"/>
      <c r="AX35" s="79"/>
      <c r="AY35" s="79"/>
      <c r="AZ35" s="79"/>
      <c r="BA35">
        <v>1</v>
      </c>
      <c r="BB35" s="78" t="str">
        <f>REPLACE(INDEX(GroupVertices[Group],MATCH(Edges[[#This Row],[Vertex 1]],GroupVertices[Vertex],0)),1,1,"")</f>
        <v>1</v>
      </c>
      <c r="BC35" s="78" t="str">
        <f>REPLACE(INDEX(GroupVertices[Group],MATCH(Edges[[#This Row],[Vertex 2]],GroupVertices[Vertex],0)),1,1,"")</f>
        <v>1</v>
      </c>
      <c r="BD35" s="48">
        <v>3</v>
      </c>
      <c r="BE35" s="49">
        <v>8.108108108108109</v>
      </c>
      <c r="BF35" s="48">
        <v>0</v>
      </c>
      <c r="BG35" s="49">
        <v>0</v>
      </c>
      <c r="BH35" s="48">
        <v>0</v>
      </c>
      <c r="BI35" s="49">
        <v>0</v>
      </c>
      <c r="BJ35" s="48">
        <v>34</v>
      </c>
      <c r="BK35" s="49">
        <v>91.89189189189189</v>
      </c>
      <c r="BL35" s="48">
        <v>37</v>
      </c>
    </row>
    <row r="36" spans="1:64" ht="15">
      <c r="A36" s="64" t="s">
        <v>232</v>
      </c>
      <c r="B36" s="64" t="s">
        <v>258</v>
      </c>
      <c r="C36" s="65" t="s">
        <v>1574</v>
      </c>
      <c r="D36" s="66">
        <v>3</v>
      </c>
      <c r="E36" s="67" t="s">
        <v>132</v>
      </c>
      <c r="F36" s="68">
        <v>35</v>
      </c>
      <c r="G36" s="65"/>
      <c r="H36" s="69"/>
      <c r="I36" s="70"/>
      <c r="J36" s="70"/>
      <c r="K36" s="34" t="s">
        <v>65</v>
      </c>
      <c r="L36" s="77">
        <v>36</v>
      </c>
      <c r="M36" s="77"/>
      <c r="N36" s="72"/>
      <c r="O36" s="79" t="s">
        <v>266</v>
      </c>
      <c r="P36" s="81">
        <v>43525.92223379629</v>
      </c>
      <c r="Q36" s="79" t="s">
        <v>284</v>
      </c>
      <c r="R36" s="83" t="s">
        <v>321</v>
      </c>
      <c r="S36" s="79" t="s">
        <v>339</v>
      </c>
      <c r="T36" s="79" t="s">
        <v>358</v>
      </c>
      <c r="U36" s="83" t="s">
        <v>384</v>
      </c>
      <c r="V36" s="83" t="s">
        <v>384</v>
      </c>
      <c r="W36" s="81">
        <v>43525.92223379629</v>
      </c>
      <c r="X36" s="83" t="s">
        <v>451</v>
      </c>
      <c r="Y36" s="79"/>
      <c r="Z36" s="79"/>
      <c r="AA36" s="85" t="s">
        <v>508</v>
      </c>
      <c r="AB36" s="79"/>
      <c r="AC36" s="79" t="b">
        <v>0</v>
      </c>
      <c r="AD36" s="79">
        <v>0</v>
      </c>
      <c r="AE36" s="85" t="s">
        <v>543</v>
      </c>
      <c r="AF36" s="79" t="b">
        <v>0</v>
      </c>
      <c r="AG36" s="79" t="s">
        <v>548</v>
      </c>
      <c r="AH36" s="79"/>
      <c r="AI36" s="85" t="s">
        <v>543</v>
      </c>
      <c r="AJ36" s="79" t="b">
        <v>0</v>
      </c>
      <c r="AK36" s="79">
        <v>0</v>
      </c>
      <c r="AL36" s="85" t="s">
        <v>543</v>
      </c>
      <c r="AM36" s="79" t="s">
        <v>556</v>
      </c>
      <c r="AN36" s="79" t="b">
        <v>0</v>
      </c>
      <c r="AO36" s="85" t="s">
        <v>508</v>
      </c>
      <c r="AP36" s="79" t="s">
        <v>176</v>
      </c>
      <c r="AQ36" s="79">
        <v>0</v>
      </c>
      <c r="AR36" s="79">
        <v>0</v>
      </c>
      <c r="AS36" s="79"/>
      <c r="AT36" s="79"/>
      <c r="AU36" s="79"/>
      <c r="AV36" s="79"/>
      <c r="AW36" s="79"/>
      <c r="AX36" s="79"/>
      <c r="AY36" s="79"/>
      <c r="AZ36" s="79"/>
      <c r="BA36">
        <v>1</v>
      </c>
      <c r="BB36" s="78" t="str">
        <f>REPLACE(INDEX(GroupVertices[Group],MATCH(Edges[[#This Row],[Vertex 1]],GroupVertices[Vertex],0)),1,1,"")</f>
        <v>1</v>
      </c>
      <c r="BC36" s="78" t="str">
        <f>REPLACE(INDEX(GroupVertices[Group],MATCH(Edges[[#This Row],[Vertex 2]],GroupVertices[Vertex],0)),1,1,"")</f>
        <v>1</v>
      </c>
      <c r="BD36" s="48"/>
      <c r="BE36" s="49"/>
      <c r="BF36" s="48"/>
      <c r="BG36" s="49"/>
      <c r="BH36" s="48"/>
      <c r="BI36" s="49"/>
      <c r="BJ36" s="48"/>
      <c r="BK36" s="49"/>
      <c r="BL36" s="48"/>
    </row>
    <row r="37" spans="1:64" ht="15">
      <c r="A37" s="64" t="s">
        <v>233</v>
      </c>
      <c r="B37" s="64" t="s">
        <v>233</v>
      </c>
      <c r="C37" s="65" t="s">
        <v>1574</v>
      </c>
      <c r="D37" s="66">
        <v>3</v>
      </c>
      <c r="E37" s="67" t="s">
        <v>132</v>
      </c>
      <c r="F37" s="68">
        <v>35</v>
      </c>
      <c r="G37" s="65"/>
      <c r="H37" s="69"/>
      <c r="I37" s="70"/>
      <c r="J37" s="70"/>
      <c r="K37" s="34" t="s">
        <v>65</v>
      </c>
      <c r="L37" s="77">
        <v>37</v>
      </c>
      <c r="M37" s="77"/>
      <c r="N37" s="72"/>
      <c r="O37" s="79" t="s">
        <v>176</v>
      </c>
      <c r="P37" s="81">
        <v>43535.606157407405</v>
      </c>
      <c r="Q37" s="79" t="s">
        <v>285</v>
      </c>
      <c r="R37" s="83" t="s">
        <v>324</v>
      </c>
      <c r="S37" s="79" t="s">
        <v>339</v>
      </c>
      <c r="T37" s="79" t="s">
        <v>359</v>
      </c>
      <c r="U37" s="83" t="s">
        <v>385</v>
      </c>
      <c r="V37" s="83" t="s">
        <v>385</v>
      </c>
      <c r="W37" s="81">
        <v>43535.606157407405</v>
      </c>
      <c r="X37" s="83" t="s">
        <v>452</v>
      </c>
      <c r="Y37" s="79"/>
      <c r="Z37" s="79"/>
      <c r="AA37" s="85" t="s">
        <v>509</v>
      </c>
      <c r="AB37" s="79"/>
      <c r="AC37" s="79" t="b">
        <v>0</v>
      </c>
      <c r="AD37" s="79">
        <v>0</v>
      </c>
      <c r="AE37" s="85" t="s">
        <v>543</v>
      </c>
      <c r="AF37" s="79" t="b">
        <v>0</v>
      </c>
      <c r="AG37" s="79" t="s">
        <v>548</v>
      </c>
      <c r="AH37" s="79"/>
      <c r="AI37" s="85" t="s">
        <v>543</v>
      </c>
      <c r="AJ37" s="79" t="b">
        <v>0</v>
      </c>
      <c r="AK37" s="79">
        <v>0</v>
      </c>
      <c r="AL37" s="85" t="s">
        <v>543</v>
      </c>
      <c r="AM37" s="79" t="s">
        <v>556</v>
      </c>
      <c r="AN37" s="79" t="b">
        <v>0</v>
      </c>
      <c r="AO37" s="85" t="s">
        <v>509</v>
      </c>
      <c r="AP37" s="79" t="s">
        <v>176</v>
      </c>
      <c r="AQ37" s="79">
        <v>0</v>
      </c>
      <c r="AR37" s="79">
        <v>0</v>
      </c>
      <c r="AS37" s="79"/>
      <c r="AT37" s="79"/>
      <c r="AU37" s="79"/>
      <c r="AV37" s="79"/>
      <c r="AW37" s="79"/>
      <c r="AX37" s="79"/>
      <c r="AY37" s="79"/>
      <c r="AZ37" s="79"/>
      <c r="BA37">
        <v>1</v>
      </c>
      <c r="BB37" s="78" t="str">
        <f>REPLACE(INDEX(GroupVertices[Group],MATCH(Edges[[#This Row],[Vertex 1]],GroupVertices[Vertex],0)),1,1,"")</f>
        <v>1</v>
      </c>
      <c r="BC37" s="78" t="str">
        <f>REPLACE(INDEX(GroupVertices[Group],MATCH(Edges[[#This Row],[Vertex 2]],GroupVertices[Vertex],0)),1,1,"")</f>
        <v>1</v>
      </c>
      <c r="BD37" s="48">
        <v>2</v>
      </c>
      <c r="BE37" s="49">
        <v>9.523809523809524</v>
      </c>
      <c r="BF37" s="48">
        <v>1</v>
      </c>
      <c r="BG37" s="49">
        <v>4.761904761904762</v>
      </c>
      <c r="BH37" s="48">
        <v>0</v>
      </c>
      <c r="BI37" s="49">
        <v>0</v>
      </c>
      <c r="BJ37" s="48">
        <v>18</v>
      </c>
      <c r="BK37" s="49">
        <v>85.71428571428571</v>
      </c>
      <c r="BL37" s="48">
        <v>21</v>
      </c>
    </row>
    <row r="38" spans="1:64" ht="15">
      <c r="A38" s="64" t="s">
        <v>232</v>
      </c>
      <c r="B38" s="64" t="s">
        <v>233</v>
      </c>
      <c r="C38" s="65" t="s">
        <v>1574</v>
      </c>
      <c r="D38" s="66">
        <v>3</v>
      </c>
      <c r="E38" s="67" t="s">
        <v>132</v>
      </c>
      <c r="F38" s="68">
        <v>35</v>
      </c>
      <c r="G38" s="65"/>
      <c r="H38" s="69"/>
      <c r="I38" s="70"/>
      <c r="J38" s="70"/>
      <c r="K38" s="34" t="s">
        <v>65</v>
      </c>
      <c r="L38" s="77">
        <v>38</v>
      </c>
      <c r="M38" s="77"/>
      <c r="N38" s="72"/>
      <c r="O38" s="79" t="s">
        <v>266</v>
      </c>
      <c r="P38" s="81">
        <v>43530.75278935185</v>
      </c>
      <c r="Q38" s="79" t="s">
        <v>286</v>
      </c>
      <c r="R38" s="83" t="s">
        <v>325</v>
      </c>
      <c r="S38" s="79" t="s">
        <v>342</v>
      </c>
      <c r="T38" s="79" t="s">
        <v>360</v>
      </c>
      <c r="U38" s="83" t="s">
        <v>386</v>
      </c>
      <c r="V38" s="83" t="s">
        <v>386</v>
      </c>
      <c r="W38" s="81">
        <v>43530.75278935185</v>
      </c>
      <c r="X38" s="83" t="s">
        <v>453</v>
      </c>
      <c r="Y38" s="79"/>
      <c r="Z38" s="79"/>
      <c r="AA38" s="85" t="s">
        <v>510</v>
      </c>
      <c r="AB38" s="79"/>
      <c r="AC38" s="79" t="b">
        <v>0</v>
      </c>
      <c r="AD38" s="79">
        <v>4</v>
      </c>
      <c r="AE38" s="85" t="s">
        <v>543</v>
      </c>
      <c r="AF38" s="79" t="b">
        <v>0</v>
      </c>
      <c r="AG38" s="79" t="s">
        <v>548</v>
      </c>
      <c r="AH38" s="79"/>
      <c r="AI38" s="85" t="s">
        <v>543</v>
      </c>
      <c r="AJ38" s="79" t="b">
        <v>0</v>
      </c>
      <c r="AK38" s="79">
        <v>3</v>
      </c>
      <c r="AL38" s="85" t="s">
        <v>543</v>
      </c>
      <c r="AM38" s="79" t="s">
        <v>556</v>
      </c>
      <c r="AN38" s="79" t="b">
        <v>0</v>
      </c>
      <c r="AO38" s="85" t="s">
        <v>510</v>
      </c>
      <c r="AP38" s="79" t="s">
        <v>176</v>
      </c>
      <c r="AQ38" s="79">
        <v>0</v>
      </c>
      <c r="AR38" s="79">
        <v>0</v>
      </c>
      <c r="AS38" s="79"/>
      <c r="AT38" s="79"/>
      <c r="AU38" s="79"/>
      <c r="AV38" s="79"/>
      <c r="AW38" s="79"/>
      <c r="AX38" s="79"/>
      <c r="AY38" s="79"/>
      <c r="AZ38" s="79"/>
      <c r="BA38">
        <v>1</v>
      </c>
      <c r="BB38" s="78" t="str">
        <f>REPLACE(INDEX(GroupVertices[Group],MATCH(Edges[[#This Row],[Vertex 1]],GroupVertices[Vertex],0)),1,1,"")</f>
        <v>1</v>
      </c>
      <c r="BC38" s="78" t="str">
        <f>REPLACE(INDEX(GroupVertices[Group],MATCH(Edges[[#This Row],[Vertex 2]],GroupVertices[Vertex],0)),1,1,"")</f>
        <v>1</v>
      </c>
      <c r="BD38" s="48"/>
      <c r="BE38" s="49"/>
      <c r="BF38" s="48"/>
      <c r="BG38" s="49"/>
      <c r="BH38" s="48"/>
      <c r="BI38" s="49"/>
      <c r="BJ38" s="48"/>
      <c r="BK38" s="49"/>
      <c r="BL38" s="48"/>
    </row>
    <row r="39" spans="1:64" ht="15">
      <c r="A39" s="64" t="s">
        <v>232</v>
      </c>
      <c r="B39" s="64" t="s">
        <v>259</v>
      </c>
      <c r="C39" s="65" t="s">
        <v>1574</v>
      </c>
      <c r="D39" s="66">
        <v>3</v>
      </c>
      <c r="E39" s="67" t="s">
        <v>132</v>
      </c>
      <c r="F39" s="68">
        <v>35</v>
      </c>
      <c r="G39" s="65"/>
      <c r="H39" s="69"/>
      <c r="I39" s="70"/>
      <c r="J39" s="70"/>
      <c r="K39" s="34" t="s">
        <v>65</v>
      </c>
      <c r="L39" s="77">
        <v>39</v>
      </c>
      <c r="M39" s="77"/>
      <c r="N39" s="72"/>
      <c r="O39" s="79" t="s">
        <v>266</v>
      </c>
      <c r="P39" s="81">
        <v>43530.75278935185</v>
      </c>
      <c r="Q39" s="79" t="s">
        <v>286</v>
      </c>
      <c r="R39" s="83" t="s">
        <v>325</v>
      </c>
      <c r="S39" s="79" t="s">
        <v>342</v>
      </c>
      <c r="T39" s="79" t="s">
        <v>360</v>
      </c>
      <c r="U39" s="83" t="s">
        <v>386</v>
      </c>
      <c r="V39" s="83" t="s">
        <v>386</v>
      </c>
      <c r="W39" s="81">
        <v>43530.75278935185</v>
      </c>
      <c r="X39" s="83" t="s">
        <v>453</v>
      </c>
      <c r="Y39" s="79"/>
      <c r="Z39" s="79"/>
      <c r="AA39" s="85" t="s">
        <v>510</v>
      </c>
      <c r="AB39" s="79"/>
      <c r="AC39" s="79" t="b">
        <v>0</v>
      </c>
      <c r="AD39" s="79">
        <v>4</v>
      </c>
      <c r="AE39" s="85" t="s">
        <v>543</v>
      </c>
      <c r="AF39" s="79" t="b">
        <v>0</v>
      </c>
      <c r="AG39" s="79" t="s">
        <v>548</v>
      </c>
      <c r="AH39" s="79"/>
      <c r="AI39" s="85" t="s">
        <v>543</v>
      </c>
      <c r="AJ39" s="79" t="b">
        <v>0</v>
      </c>
      <c r="AK39" s="79">
        <v>3</v>
      </c>
      <c r="AL39" s="85" t="s">
        <v>543</v>
      </c>
      <c r="AM39" s="79" t="s">
        <v>556</v>
      </c>
      <c r="AN39" s="79" t="b">
        <v>0</v>
      </c>
      <c r="AO39" s="85" t="s">
        <v>510</v>
      </c>
      <c r="AP39" s="79" t="s">
        <v>176</v>
      </c>
      <c r="AQ39" s="79">
        <v>0</v>
      </c>
      <c r="AR39" s="79">
        <v>0</v>
      </c>
      <c r="AS39" s="79"/>
      <c r="AT39" s="79"/>
      <c r="AU39" s="79"/>
      <c r="AV39" s="79"/>
      <c r="AW39" s="79"/>
      <c r="AX39" s="79"/>
      <c r="AY39" s="79"/>
      <c r="AZ39" s="79"/>
      <c r="BA39">
        <v>1</v>
      </c>
      <c r="BB39" s="78" t="str">
        <f>REPLACE(INDEX(GroupVertices[Group],MATCH(Edges[[#This Row],[Vertex 1]],GroupVertices[Vertex],0)),1,1,"")</f>
        <v>1</v>
      </c>
      <c r="BC39" s="78" t="str">
        <f>REPLACE(INDEX(GroupVertices[Group],MATCH(Edges[[#This Row],[Vertex 2]],GroupVertices[Vertex],0)),1,1,"")</f>
        <v>1</v>
      </c>
      <c r="BD39" s="48">
        <v>0</v>
      </c>
      <c r="BE39" s="49">
        <v>0</v>
      </c>
      <c r="BF39" s="48">
        <v>0</v>
      </c>
      <c r="BG39" s="49">
        <v>0</v>
      </c>
      <c r="BH39" s="48">
        <v>0</v>
      </c>
      <c r="BI39" s="49">
        <v>0</v>
      </c>
      <c r="BJ39" s="48">
        <v>22</v>
      </c>
      <c r="BK39" s="49">
        <v>100</v>
      </c>
      <c r="BL39" s="48">
        <v>22</v>
      </c>
    </row>
    <row r="40" spans="1:64" ht="15">
      <c r="A40" s="64" t="s">
        <v>232</v>
      </c>
      <c r="B40" s="64" t="s">
        <v>260</v>
      </c>
      <c r="C40" s="65" t="s">
        <v>1574</v>
      </c>
      <c r="D40" s="66">
        <v>3</v>
      </c>
      <c r="E40" s="67" t="s">
        <v>132</v>
      </c>
      <c r="F40" s="68">
        <v>35</v>
      </c>
      <c r="G40" s="65"/>
      <c r="H40" s="69"/>
      <c r="I40" s="70"/>
      <c r="J40" s="70"/>
      <c r="K40" s="34" t="s">
        <v>65</v>
      </c>
      <c r="L40" s="77">
        <v>40</v>
      </c>
      <c r="M40" s="77"/>
      <c r="N40" s="72"/>
      <c r="O40" s="79" t="s">
        <v>266</v>
      </c>
      <c r="P40" s="81">
        <v>43530.801400462966</v>
      </c>
      <c r="Q40" s="79" t="s">
        <v>287</v>
      </c>
      <c r="R40" s="83" t="s">
        <v>326</v>
      </c>
      <c r="S40" s="79" t="s">
        <v>339</v>
      </c>
      <c r="T40" s="79" t="s">
        <v>358</v>
      </c>
      <c r="U40" s="83" t="s">
        <v>387</v>
      </c>
      <c r="V40" s="83" t="s">
        <v>387</v>
      </c>
      <c r="W40" s="81">
        <v>43530.801400462966</v>
      </c>
      <c r="X40" s="83" t="s">
        <v>454</v>
      </c>
      <c r="Y40" s="79"/>
      <c r="Z40" s="79"/>
      <c r="AA40" s="85" t="s">
        <v>511</v>
      </c>
      <c r="AB40" s="79"/>
      <c r="AC40" s="79" t="b">
        <v>0</v>
      </c>
      <c r="AD40" s="79">
        <v>1</v>
      </c>
      <c r="AE40" s="85" t="s">
        <v>543</v>
      </c>
      <c r="AF40" s="79" t="b">
        <v>0</v>
      </c>
      <c r="AG40" s="79" t="s">
        <v>548</v>
      </c>
      <c r="AH40" s="79"/>
      <c r="AI40" s="85" t="s">
        <v>543</v>
      </c>
      <c r="AJ40" s="79" t="b">
        <v>0</v>
      </c>
      <c r="AK40" s="79">
        <v>1</v>
      </c>
      <c r="AL40" s="85" t="s">
        <v>543</v>
      </c>
      <c r="AM40" s="79" t="s">
        <v>556</v>
      </c>
      <c r="AN40" s="79" t="b">
        <v>0</v>
      </c>
      <c r="AO40" s="85" t="s">
        <v>511</v>
      </c>
      <c r="AP40" s="79" t="s">
        <v>176</v>
      </c>
      <c r="AQ40" s="79">
        <v>0</v>
      </c>
      <c r="AR40" s="79">
        <v>0</v>
      </c>
      <c r="AS40" s="79"/>
      <c r="AT40" s="79"/>
      <c r="AU40" s="79"/>
      <c r="AV40" s="79"/>
      <c r="AW40" s="79"/>
      <c r="AX40" s="79"/>
      <c r="AY40" s="79"/>
      <c r="AZ40" s="79"/>
      <c r="BA40">
        <v>1</v>
      </c>
      <c r="BB40" s="78" t="str">
        <f>REPLACE(INDEX(GroupVertices[Group],MATCH(Edges[[#This Row],[Vertex 1]],GroupVertices[Vertex],0)),1,1,"")</f>
        <v>1</v>
      </c>
      <c r="BC40" s="78" t="str">
        <f>REPLACE(INDEX(GroupVertices[Group],MATCH(Edges[[#This Row],[Vertex 2]],GroupVertices[Vertex],0)),1,1,"")</f>
        <v>1</v>
      </c>
      <c r="BD40" s="48"/>
      <c r="BE40" s="49"/>
      <c r="BF40" s="48"/>
      <c r="BG40" s="49"/>
      <c r="BH40" s="48"/>
      <c r="BI40" s="49"/>
      <c r="BJ40" s="48"/>
      <c r="BK40" s="49"/>
      <c r="BL40" s="48"/>
    </row>
    <row r="41" spans="1:64" ht="15">
      <c r="A41" s="64" t="s">
        <v>232</v>
      </c>
      <c r="B41" s="64" t="s">
        <v>261</v>
      </c>
      <c r="C41" s="65" t="s">
        <v>1574</v>
      </c>
      <c r="D41" s="66">
        <v>3</v>
      </c>
      <c r="E41" s="67" t="s">
        <v>132</v>
      </c>
      <c r="F41" s="68">
        <v>35</v>
      </c>
      <c r="G41" s="65"/>
      <c r="H41" s="69"/>
      <c r="I41" s="70"/>
      <c r="J41" s="70"/>
      <c r="K41" s="34" t="s">
        <v>65</v>
      </c>
      <c r="L41" s="77">
        <v>41</v>
      </c>
      <c r="M41" s="77"/>
      <c r="N41" s="72"/>
      <c r="O41" s="79" t="s">
        <v>266</v>
      </c>
      <c r="P41" s="81">
        <v>43532.744363425925</v>
      </c>
      <c r="Q41" s="79" t="s">
        <v>288</v>
      </c>
      <c r="R41" s="83" t="s">
        <v>326</v>
      </c>
      <c r="S41" s="79" t="s">
        <v>339</v>
      </c>
      <c r="T41" s="79" t="s">
        <v>361</v>
      </c>
      <c r="U41" s="83" t="s">
        <v>388</v>
      </c>
      <c r="V41" s="83" t="s">
        <v>388</v>
      </c>
      <c r="W41" s="81">
        <v>43532.744363425925</v>
      </c>
      <c r="X41" s="83" t="s">
        <v>455</v>
      </c>
      <c r="Y41" s="79"/>
      <c r="Z41" s="79"/>
      <c r="AA41" s="85" t="s">
        <v>512</v>
      </c>
      <c r="AB41" s="79"/>
      <c r="AC41" s="79" t="b">
        <v>0</v>
      </c>
      <c r="AD41" s="79">
        <v>1</v>
      </c>
      <c r="AE41" s="85" t="s">
        <v>543</v>
      </c>
      <c r="AF41" s="79" t="b">
        <v>0</v>
      </c>
      <c r="AG41" s="79" t="s">
        <v>548</v>
      </c>
      <c r="AH41" s="79"/>
      <c r="AI41" s="85" t="s">
        <v>543</v>
      </c>
      <c r="AJ41" s="79" t="b">
        <v>0</v>
      </c>
      <c r="AK41" s="79">
        <v>0</v>
      </c>
      <c r="AL41" s="85" t="s">
        <v>543</v>
      </c>
      <c r="AM41" s="79" t="s">
        <v>556</v>
      </c>
      <c r="AN41" s="79" t="b">
        <v>0</v>
      </c>
      <c r="AO41" s="85" t="s">
        <v>512</v>
      </c>
      <c r="AP41" s="79" t="s">
        <v>176</v>
      </c>
      <c r="AQ41" s="79">
        <v>0</v>
      </c>
      <c r="AR41" s="79">
        <v>0</v>
      </c>
      <c r="AS41" s="79"/>
      <c r="AT41" s="79"/>
      <c r="AU41" s="79"/>
      <c r="AV41" s="79"/>
      <c r="AW41" s="79"/>
      <c r="AX41" s="79"/>
      <c r="AY41" s="79"/>
      <c r="AZ41" s="79"/>
      <c r="BA41">
        <v>1</v>
      </c>
      <c r="BB41" s="78" t="str">
        <f>REPLACE(INDEX(GroupVertices[Group],MATCH(Edges[[#This Row],[Vertex 1]],GroupVertices[Vertex],0)),1,1,"")</f>
        <v>1</v>
      </c>
      <c r="BC41" s="78" t="str">
        <f>REPLACE(INDEX(GroupVertices[Group],MATCH(Edges[[#This Row],[Vertex 2]],GroupVertices[Vertex],0)),1,1,"")</f>
        <v>1</v>
      </c>
      <c r="BD41" s="48"/>
      <c r="BE41" s="49"/>
      <c r="BF41" s="48"/>
      <c r="BG41" s="49"/>
      <c r="BH41" s="48"/>
      <c r="BI41" s="49"/>
      <c r="BJ41" s="48"/>
      <c r="BK41" s="49"/>
      <c r="BL41" s="48"/>
    </row>
    <row r="42" spans="1:64" ht="15">
      <c r="A42" s="64" t="s">
        <v>232</v>
      </c>
      <c r="B42" s="64" t="s">
        <v>262</v>
      </c>
      <c r="C42" s="65" t="s">
        <v>1574</v>
      </c>
      <c r="D42" s="66">
        <v>3</v>
      </c>
      <c r="E42" s="67" t="s">
        <v>132</v>
      </c>
      <c r="F42" s="68">
        <v>35</v>
      </c>
      <c r="G42" s="65"/>
      <c r="H42" s="69"/>
      <c r="I42" s="70"/>
      <c r="J42" s="70"/>
      <c r="K42" s="34" t="s">
        <v>65</v>
      </c>
      <c r="L42" s="77">
        <v>42</v>
      </c>
      <c r="M42" s="77"/>
      <c r="N42" s="72"/>
      <c r="O42" s="79" t="s">
        <v>266</v>
      </c>
      <c r="P42" s="81">
        <v>43532.744363425925</v>
      </c>
      <c r="Q42" s="79" t="s">
        <v>288</v>
      </c>
      <c r="R42" s="83" t="s">
        <v>326</v>
      </c>
      <c r="S42" s="79" t="s">
        <v>339</v>
      </c>
      <c r="T42" s="79" t="s">
        <v>361</v>
      </c>
      <c r="U42" s="83" t="s">
        <v>388</v>
      </c>
      <c r="V42" s="83" t="s">
        <v>388</v>
      </c>
      <c r="W42" s="81">
        <v>43532.744363425925</v>
      </c>
      <c r="X42" s="83" t="s">
        <v>455</v>
      </c>
      <c r="Y42" s="79"/>
      <c r="Z42" s="79"/>
      <c r="AA42" s="85" t="s">
        <v>512</v>
      </c>
      <c r="AB42" s="79"/>
      <c r="AC42" s="79" t="b">
        <v>0</v>
      </c>
      <c r="AD42" s="79">
        <v>1</v>
      </c>
      <c r="AE42" s="85" t="s">
        <v>543</v>
      </c>
      <c r="AF42" s="79" t="b">
        <v>0</v>
      </c>
      <c r="AG42" s="79" t="s">
        <v>548</v>
      </c>
      <c r="AH42" s="79"/>
      <c r="AI42" s="85" t="s">
        <v>543</v>
      </c>
      <c r="AJ42" s="79" t="b">
        <v>0</v>
      </c>
      <c r="AK42" s="79">
        <v>0</v>
      </c>
      <c r="AL42" s="85" t="s">
        <v>543</v>
      </c>
      <c r="AM42" s="79" t="s">
        <v>556</v>
      </c>
      <c r="AN42" s="79" t="b">
        <v>0</v>
      </c>
      <c r="AO42" s="85" t="s">
        <v>512</v>
      </c>
      <c r="AP42" s="79" t="s">
        <v>176</v>
      </c>
      <c r="AQ42" s="79">
        <v>0</v>
      </c>
      <c r="AR42" s="79">
        <v>0</v>
      </c>
      <c r="AS42" s="79"/>
      <c r="AT42" s="79"/>
      <c r="AU42" s="79"/>
      <c r="AV42" s="79"/>
      <c r="AW42" s="79"/>
      <c r="AX42" s="79"/>
      <c r="AY42" s="79"/>
      <c r="AZ42" s="79"/>
      <c r="BA42">
        <v>1</v>
      </c>
      <c r="BB42" s="78" t="str">
        <f>REPLACE(INDEX(GroupVertices[Group],MATCH(Edges[[#This Row],[Vertex 1]],GroupVertices[Vertex],0)),1,1,"")</f>
        <v>1</v>
      </c>
      <c r="BC42" s="78" t="str">
        <f>REPLACE(INDEX(GroupVertices[Group],MATCH(Edges[[#This Row],[Vertex 2]],GroupVertices[Vertex],0)),1,1,"")</f>
        <v>1</v>
      </c>
      <c r="BD42" s="48"/>
      <c r="BE42" s="49"/>
      <c r="BF42" s="48"/>
      <c r="BG42" s="49"/>
      <c r="BH42" s="48"/>
      <c r="BI42" s="49"/>
      <c r="BJ42" s="48"/>
      <c r="BK42" s="49"/>
      <c r="BL42" s="48"/>
    </row>
    <row r="43" spans="1:64" ht="15">
      <c r="A43" s="64" t="s">
        <v>226</v>
      </c>
      <c r="B43" s="64" t="s">
        <v>263</v>
      </c>
      <c r="C43" s="65" t="s">
        <v>1574</v>
      </c>
      <c r="D43" s="66">
        <v>3</v>
      </c>
      <c r="E43" s="67" t="s">
        <v>132</v>
      </c>
      <c r="F43" s="68">
        <v>35</v>
      </c>
      <c r="G43" s="65"/>
      <c r="H43" s="69"/>
      <c r="I43" s="70"/>
      <c r="J43" s="70"/>
      <c r="K43" s="34" t="s">
        <v>65</v>
      </c>
      <c r="L43" s="77">
        <v>43</v>
      </c>
      <c r="M43" s="77"/>
      <c r="N43" s="72"/>
      <c r="O43" s="79" t="s">
        <v>266</v>
      </c>
      <c r="P43" s="81">
        <v>43530.895162037035</v>
      </c>
      <c r="Q43" s="79" t="s">
        <v>289</v>
      </c>
      <c r="R43" s="83" t="s">
        <v>326</v>
      </c>
      <c r="S43" s="79" t="s">
        <v>339</v>
      </c>
      <c r="T43" s="79" t="s">
        <v>362</v>
      </c>
      <c r="U43" s="83" t="s">
        <v>389</v>
      </c>
      <c r="V43" s="83" t="s">
        <v>389</v>
      </c>
      <c r="W43" s="81">
        <v>43530.895162037035</v>
      </c>
      <c r="X43" s="83" t="s">
        <v>456</v>
      </c>
      <c r="Y43" s="79"/>
      <c r="Z43" s="79"/>
      <c r="AA43" s="85" t="s">
        <v>513</v>
      </c>
      <c r="AB43" s="79"/>
      <c r="AC43" s="79" t="b">
        <v>0</v>
      </c>
      <c r="AD43" s="79">
        <v>0</v>
      </c>
      <c r="AE43" s="85" t="s">
        <v>543</v>
      </c>
      <c r="AF43" s="79" t="b">
        <v>0</v>
      </c>
      <c r="AG43" s="79" t="s">
        <v>548</v>
      </c>
      <c r="AH43" s="79"/>
      <c r="AI43" s="85" t="s">
        <v>543</v>
      </c>
      <c r="AJ43" s="79" t="b">
        <v>0</v>
      </c>
      <c r="AK43" s="79">
        <v>0</v>
      </c>
      <c r="AL43" s="85" t="s">
        <v>543</v>
      </c>
      <c r="AM43" s="79" t="s">
        <v>556</v>
      </c>
      <c r="AN43" s="79" t="b">
        <v>0</v>
      </c>
      <c r="AO43" s="85" t="s">
        <v>513</v>
      </c>
      <c r="AP43" s="79" t="s">
        <v>176</v>
      </c>
      <c r="AQ43" s="79">
        <v>0</v>
      </c>
      <c r="AR43" s="79">
        <v>0</v>
      </c>
      <c r="AS43" s="79"/>
      <c r="AT43" s="79"/>
      <c r="AU43" s="79"/>
      <c r="AV43" s="79"/>
      <c r="AW43" s="79"/>
      <c r="AX43" s="79"/>
      <c r="AY43" s="79"/>
      <c r="AZ43" s="79"/>
      <c r="BA43">
        <v>1</v>
      </c>
      <c r="BB43" s="78" t="str">
        <f>REPLACE(INDEX(GroupVertices[Group],MATCH(Edges[[#This Row],[Vertex 1]],GroupVertices[Vertex],0)),1,1,"")</f>
        <v>1</v>
      </c>
      <c r="BC43" s="78" t="str">
        <f>REPLACE(INDEX(GroupVertices[Group],MATCH(Edges[[#This Row],[Vertex 2]],GroupVertices[Vertex],0)),1,1,"")</f>
        <v>5</v>
      </c>
      <c r="BD43" s="48">
        <v>2</v>
      </c>
      <c r="BE43" s="49">
        <v>5.555555555555555</v>
      </c>
      <c r="BF43" s="48">
        <v>0</v>
      </c>
      <c r="BG43" s="49">
        <v>0</v>
      </c>
      <c r="BH43" s="48">
        <v>0</v>
      </c>
      <c r="BI43" s="49">
        <v>0</v>
      </c>
      <c r="BJ43" s="48">
        <v>34</v>
      </c>
      <c r="BK43" s="49">
        <v>94.44444444444444</v>
      </c>
      <c r="BL43" s="48">
        <v>36</v>
      </c>
    </row>
    <row r="44" spans="1:64" ht="15">
      <c r="A44" s="64" t="s">
        <v>228</v>
      </c>
      <c r="B44" s="64" t="s">
        <v>263</v>
      </c>
      <c r="C44" s="65" t="s">
        <v>1574</v>
      </c>
      <c r="D44" s="66">
        <v>3</v>
      </c>
      <c r="E44" s="67" t="s">
        <v>132</v>
      </c>
      <c r="F44" s="68">
        <v>35</v>
      </c>
      <c r="G44" s="65"/>
      <c r="H44" s="69"/>
      <c r="I44" s="70"/>
      <c r="J44" s="70"/>
      <c r="K44" s="34" t="s">
        <v>65</v>
      </c>
      <c r="L44" s="77">
        <v>44</v>
      </c>
      <c r="M44" s="77"/>
      <c r="N44" s="72"/>
      <c r="O44" s="79" t="s">
        <v>266</v>
      </c>
      <c r="P44" s="81">
        <v>43530.91107638889</v>
      </c>
      <c r="Q44" s="79" t="s">
        <v>290</v>
      </c>
      <c r="R44" s="79"/>
      <c r="S44" s="79"/>
      <c r="T44" s="79" t="s">
        <v>358</v>
      </c>
      <c r="U44" s="79"/>
      <c r="V44" s="83" t="s">
        <v>415</v>
      </c>
      <c r="W44" s="81">
        <v>43530.91107638889</v>
      </c>
      <c r="X44" s="83" t="s">
        <v>457</v>
      </c>
      <c r="Y44" s="79"/>
      <c r="Z44" s="79"/>
      <c r="AA44" s="85" t="s">
        <v>514</v>
      </c>
      <c r="AB44" s="79"/>
      <c r="AC44" s="79" t="b">
        <v>0</v>
      </c>
      <c r="AD44" s="79">
        <v>0</v>
      </c>
      <c r="AE44" s="85" t="s">
        <v>543</v>
      </c>
      <c r="AF44" s="79" t="b">
        <v>0</v>
      </c>
      <c r="AG44" s="79" t="s">
        <v>548</v>
      </c>
      <c r="AH44" s="79"/>
      <c r="AI44" s="85" t="s">
        <v>543</v>
      </c>
      <c r="AJ44" s="79" t="b">
        <v>0</v>
      </c>
      <c r="AK44" s="79">
        <v>1</v>
      </c>
      <c r="AL44" s="85" t="s">
        <v>511</v>
      </c>
      <c r="AM44" s="79" t="s">
        <v>559</v>
      </c>
      <c r="AN44" s="79" t="b">
        <v>0</v>
      </c>
      <c r="AO44" s="85" t="s">
        <v>511</v>
      </c>
      <c r="AP44" s="79" t="s">
        <v>176</v>
      </c>
      <c r="AQ44" s="79">
        <v>0</v>
      </c>
      <c r="AR44" s="79">
        <v>0</v>
      </c>
      <c r="AS44" s="79"/>
      <c r="AT44" s="79"/>
      <c r="AU44" s="79"/>
      <c r="AV44" s="79"/>
      <c r="AW44" s="79"/>
      <c r="AX44" s="79"/>
      <c r="AY44" s="79"/>
      <c r="AZ44" s="79"/>
      <c r="BA44">
        <v>1</v>
      </c>
      <c r="BB44" s="78" t="str">
        <f>REPLACE(INDEX(GroupVertices[Group],MATCH(Edges[[#This Row],[Vertex 1]],GroupVertices[Vertex],0)),1,1,"")</f>
        <v>5</v>
      </c>
      <c r="BC44" s="78" t="str">
        <f>REPLACE(INDEX(GroupVertices[Group],MATCH(Edges[[#This Row],[Vertex 2]],GroupVertices[Vertex],0)),1,1,"")</f>
        <v>5</v>
      </c>
      <c r="BD44" s="48">
        <v>0</v>
      </c>
      <c r="BE44" s="49">
        <v>0</v>
      </c>
      <c r="BF44" s="48">
        <v>0</v>
      </c>
      <c r="BG44" s="49">
        <v>0</v>
      </c>
      <c r="BH44" s="48">
        <v>0</v>
      </c>
      <c r="BI44" s="49">
        <v>0</v>
      </c>
      <c r="BJ44" s="48">
        <v>25</v>
      </c>
      <c r="BK44" s="49">
        <v>100</v>
      </c>
      <c r="BL44" s="48">
        <v>25</v>
      </c>
    </row>
    <row r="45" spans="1:64" ht="15">
      <c r="A45" s="64" t="s">
        <v>232</v>
      </c>
      <c r="B45" s="64" t="s">
        <v>263</v>
      </c>
      <c r="C45" s="65" t="s">
        <v>1575</v>
      </c>
      <c r="D45" s="66">
        <v>5.333333333333334</v>
      </c>
      <c r="E45" s="67" t="s">
        <v>136</v>
      </c>
      <c r="F45" s="68">
        <v>27.333333333333332</v>
      </c>
      <c r="G45" s="65"/>
      <c r="H45" s="69"/>
      <c r="I45" s="70"/>
      <c r="J45" s="70"/>
      <c r="K45" s="34" t="s">
        <v>65</v>
      </c>
      <c r="L45" s="77">
        <v>45</v>
      </c>
      <c r="M45" s="77"/>
      <c r="N45" s="72"/>
      <c r="O45" s="79" t="s">
        <v>266</v>
      </c>
      <c r="P45" s="81">
        <v>43530.801400462966</v>
      </c>
      <c r="Q45" s="79" t="s">
        <v>287</v>
      </c>
      <c r="R45" s="83" t="s">
        <v>326</v>
      </c>
      <c r="S45" s="79" t="s">
        <v>339</v>
      </c>
      <c r="T45" s="79" t="s">
        <v>358</v>
      </c>
      <c r="U45" s="83" t="s">
        <v>387</v>
      </c>
      <c r="V45" s="83" t="s">
        <v>387</v>
      </c>
      <c r="W45" s="81">
        <v>43530.801400462966</v>
      </c>
      <c r="X45" s="83" t="s">
        <v>454</v>
      </c>
      <c r="Y45" s="79"/>
      <c r="Z45" s="79"/>
      <c r="AA45" s="85" t="s">
        <v>511</v>
      </c>
      <c r="AB45" s="79"/>
      <c r="AC45" s="79" t="b">
        <v>0</v>
      </c>
      <c r="AD45" s="79">
        <v>1</v>
      </c>
      <c r="AE45" s="85" t="s">
        <v>543</v>
      </c>
      <c r="AF45" s="79" t="b">
        <v>0</v>
      </c>
      <c r="AG45" s="79" t="s">
        <v>548</v>
      </c>
      <c r="AH45" s="79"/>
      <c r="AI45" s="85" t="s">
        <v>543</v>
      </c>
      <c r="AJ45" s="79" t="b">
        <v>0</v>
      </c>
      <c r="AK45" s="79">
        <v>1</v>
      </c>
      <c r="AL45" s="85" t="s">
        <v>543</v>
      </c>
      <c r="AM45" s="79" t="s">
        <v>556</v>
      </c>
      <c r="AN45" s="79" t="b">
        <v>0</v>
      </c>
      <c r="AO45" s="85" t="s">
        <v>511</v>
      </c>
      <c r="AP45" s="79" t="s">
        <v>176</v>
      </c>
      <c r="AQ45" s="79">
        <v>0</v>
      </c>
      <c r="AR45" s="79">
        <v>0</v>
      </c>
      <c r="AS45" s="79"/>
      <c r="AT45" s="79"/>
      <c r="AU45" s="79"/>
      <c r="AV45" s="79"/>
      <c r="AW45" s="79"/>
      <c r="AX45" s="79"/>
      <c r="AY45" s="79"/>
      <c r="AZ45" s="79"/>
      <c r="BA45">
        <v>2</v>
      </c>
      <c r="BB45" s="78" t="str">
        <f>REPLACE(INDEX(GroupVertices[Group],MATCH(Edges[[#This Row],[Vertex 1]],GroupVertices[Vertex],0)),1,1,"")</f>
        <v>1</v>
      </c>
      <c r="BC45" s="78" t="str">
        <f>REPLACE(INDEX(GroupVertices[Group],MATCH(Edges[[#This Row],[Vertex 2]],GroupVertices[Vertex],0)),1,1,"")</f>
        <v>5</v>
      </c>
      <c r="BD45" s="48"/>
      <c r="BE45" s="49"/>
      <c r="BF45" s="48"/>
      <c r="BG45" s="49"/>
      <c r="BH45" s="48"/>
      <c r="BI45" s="49"/>
      <c r="BJ45" s="48"/>
      <c r="BK45" s="49"/>
      <c r="BL45" s="48"/>
    </row>
    <row r="46" spans="1:64" ht="15">
      <c r="A46" s="64" t="s">
        <v>232</v>
      </c>
      <c r="B46" s="64" t="s">
        <v>263</v>
      </c>
      <c r="C46" s="65" t="s">
        <v>1575</v>
      </c>
      <c r="D46" s="66">
        <v>5.333333333333334</v>
      </c>
      <c r="E46" s="67" t="s">
        <v>136</v>
      </c>
      <c r="F46" s="68">
        <v>27.333333333333332</v>
      </c>
      <c r="G46" s="65"/>
      <c r="H46" s="69"/>
      <c r="I46" s="70"/>
      <c r="J46" s="70"/>
      <c r="K46" s="34" t="s">
        <v>65</v>
      </c>
      <c r="L46" s="77">
        <v>46</v>
      </c>
      <c r="M46" s="77"/>
      <c r="N46" s="72"/>
      <c r="O46" s="79" t="s">
        <v>266</v>
      </c>
      <c r="P46" s="81">
        <v>43534.67778935185</v>
      </c>
      <c r="Q46" s="79" t="s">
        <v>291</v>
      </c>
      <c r="R46" s="79"/>
      <c r="S46" s="79"/>
      <c r="T46" s="79" t="s">
        <v>358</v>
      </c>
      <c r="U46" s="79"/>
      <c r="V46" s="83" t="s">
        <v>419</v>
      </c>
      <c r="W46" s="81">
        <v>43534.67778935185</v>
      </c>
      <c r="X46" s="83" t="s">
        <v>458</v>
      </c>
      <c r="Y46" s="79"/>
      <c r="Z46" s="79"/>
      <c r="AA46" s="85" t="s">
        <v>515</v>
      </c>
      <c r="AB46" s="79"/>
      <c r="AC46" s="79" t="b">
        <v>0</v>
      </c>
      <c r="AD46" s="79">
        <v>0</v>
      </c>
      <c r="AE46" s="85" t="s">
        <v>543</v>
      </c>
      <c r="AF46" s="79" t="b">
        <v>0</v>
      </c>
      <c r="AG46" s="79" t="s">
        <v>548</v>
      </c>
      <c r="AH46" s="79"/>
      <c r="AI46" s="85" t="s">
        <v>543</v>
      </c>
      <c r="AJ46" s="79" t="b">
        <v>0</v>
      </c>
      <c r="AK46" s="79">
        <v>1</v>
      </c>
      <c r="AL46" s="85" t="s">
        <v>513</v>
      </c>
      <c r="AM46" s="79" t="s">
        <v>556</v>
      </c>
      <c r="AN46" s="79" t="b">
        <v>0</v>
      </c>
      <c r="AO46" s="85" t="s">
        <v>513</v>
      </c>
      <c r="AP46" s="79" t="s">
        <v>176</v>
      </c>
      <c r="AQ46" s="79">
        <v>0</v>
      </c>
      <c r="AR46" s="79">
        <v>0</v>
      </c>
      <c r="AS46" s="79"/>
      <c r="AT46" s="79"/>
      <c r="AU46" s="79"/>
      <c r="AV46" s="79"/>
      <c r="AW46" s="79"/>
      <c r="AX46" s="79"/>
      <c r="AY46" s="79"/>
      <c r="AZ46" s="79"/>
      <c r="BA46">
        <v>2</v>
      </c>
      <c r="BB46" s="78" t="str">
        <f>REPLACE(INDEX(GroupVertices[Group],MATCH(Edges[[#This Row],[Vertex 1]],GroupVertices[Vertex],0)),1,1,"")</f>
        <v>1</v>
      </c>
      <c r="BC46" s="78" t="str">
        <f>REPLACE(INDEX(GroupVertices[Group],MATCH(Edges[[#This Row],[Vertex 2]],GroupVertices[Vertex],0)),1,1,"")</f>
        <v>5</v>
      </c>
      <c r="BD46" s="48">
        <v>1</v>
      </c>
      <c r="BE46" s="49">
        <v>4.166666666666667</v>
      </c>
      <c r="BF46" s="48">
        <v>0</v>
      </c>
      <c r="BG46" s="49">
        <v>0</v>
      </c>
      <c r="BH46" s="48">
        <v>0</v>
      </c>
      <c r="BI46" s="49">
        <v>0</v>
      </c>
      <c r="BJ46" s="48">
        <v>23</v>
      </c>
      <c r="BK46" s="49">
        <v>95.83333333333333</v>
      </c>
      <c r="BL46" s="48">
        <v>24</v>
      </c>
    </row>
    <row r="47" spans="1:64" ht="15">
      <c r="A47" s="64" t="s">
        <v>234</v>
      </c>
      <c r="B47" s="64" t="s">
        <v>226</v>
      </c>
      <c r="C47" s="65" t="s">
        <v>1574</v>
      </c>
      <c r="D47" s="66">
        <v>3</v>
      </c>
      <c r="E47" s="67" t="s">
        <v>132</v>
      </c>
      <c r="F47" s="68">
        <v>35</v>
      </c>
      <c r="G47" s="65"/>
      <c r="H47" s="69"/>
      <c r="I47" s="70"/>
      <c r="J47" s="70"/>
      <c r="K47" s="34" t="s">
        <v>66</v>
      </c>
      <c r="L47" s="77">
        <v>47</v>
      </c>
      <c r="M47" s="77"/>
      <c r="N47" s="72"/>
      <c r="O47" s="79" t="s">
        <v>266</v>
      </c>
      <c r="P47" s="81">
        <v>43527.7449537037</v>
      </c>
      <c r="Q47" s="79" t="s">
        <v>292</v>
      </c>
      <c r="R47" s="79"/>
      <c r="S47" s="79"/>
      <c r="T47" s="79" t="s">
        <v>358</v>
      </c>
      <c r="U47" s="79"/>
      <c r="V47" s="83" t="s">
        <v>420</v>
      </c>
      <c r="W47" s="81">
        <v>43527.7449537037</v>
      </c>
      <c r="X47" s="83" t="s">
        <v>459</v>
      </c>
      <c r="Y47" s="79"/>
      <c r="Z47" s="79"/>
      <c r="AA47" s="85" t="s">
        <v>516</v>
      </c>
      <c r="AB47" s="79"/>
      <c r="AC47" s="79" t="b">
        <v>0</v>
      </c>
      <c r="AD47" s="79">
        <v>0</v>
      </c>
      <c r="AE47" s="85" t="s">
        <v>543</v>
      </c>
      <c r="AF47" s="79" t="b">
        <v>0</v>
      </c>
      <c r="AG47" s="79" t="s">
        <v>548</v>
      </c>
      <c r="AH47" s="79"/>
      <c r="AI47" s="85" t="s">
        <v>543</v>
      </c>
      <c r="AJ47" s="79" t="b">
        <v>0</v>
      </c>
      <c r="AK47" s="79">
        <v>1</v>
      </c>
      <c r="AL47" s="85" t="s">
        <v>501</v>
      </c>
      <c r="AM47" s="79" t="s">
        <v>552</v>
      </c>
      <c r="AN47" s="79" t="b">
        <v>0</v>
      </c>
      <c r="AO47" s="85" t="s">
        <v>501</v>
      </c>
      <c r="AP47" s="79" t="s">
        <v>176</v>
      </c>
      <c r="AQ47" s="79">
        <v>0</v>
      </c>
      <c r="AR47" s="79">
        <v>0</v>
      </c>
      <c r="AS47" s="79"/>
      <c r="AT47" s="79"/>
      <c r="AU47" s="79"/>
      <c r="AV47" s="79"/>
      <c r="AW47" s="79"/>
      <c r="AX47" s="79"/>
      <c r="AY47" s="79"/>
      <c r="AZ47" s="79"/>
      <c r="BA47">
        <v>1</v>
      </c>
      <c r="BB47" s="78" t="str">
        <f>REPLACE(INDEX(GroupVertices[Group],MATCH(Edges[[#This Row],[Vertex 1]],GroupVertices[Vertex],0)),1,1,"")</f>
        <v>1</v>
      </c>
      <c r="BC47" s="78" t="str">
        <f>REPLACE(INDEX(GroupVertices[Group],MATCH(Edges[[#This Row],[Vertex 2]],GroupVertices[Vertex],0)),1,1,"")</f>
        <v>1</v>
      </c>
      <c r="BD47" s="48">
        <v>2</v>
      </c>
      <c r="BE47" s="49">
        <v>8.695652173913043</v>
      </c>
      <c r="BF47" s="48">
        <v>0</v>
      </c>
      <c r="BG47" s="49">
        <v>0</v>
      </c>
      <c r="BH47" s="48">
        <v>0</v>
      </c>
      <c r="BI47" s="49">
        <v>0</v>
      </c>
      <c r="BJ47" s="48">
        <v>21</v>
      </c>
      <c r="BK47" s="49">
        <v>91.30434782608695</v>
      </c>
      <c r="BL47" s="48">
        <v>23</v>
      </c>
    </row>
    <row r="48" spans="1:64" ht="15">
      <c r="A48" s="64" t="s">
        <v>226</v>
      </c>
      <c r="B48" s="64" t="s">
        <v>226</v>
      </c>
      <c r="C48" s="65" t="s">
        <v>1576</v>
      </c>
      <c r="D48" s="66">
        <v>10</v>
      </c>
      <c r="E48" s="67" t="s">
        <v>136</v>
      </c>
      <c r="F48" s="68">
        <v>12</v>
      </c>
      <c r="G48" s="65"/>
      <c r="H48" s="69"/>
      <c r="I48" s="70"/>
      <c r="J48" s="70"/>
      <c r="K48" s="34" t="s">
        <v>65</v>
      </c>
      <c r="L48" s="77">
        <v>48</v>
      </c>
      <c r="M48" s="77"/>
      <c r="N48" s="72"/>
      <c r="O48" s="79" t="s">
        <v>176</v>
      </c>
      <c r="P48" s="81">
        <v>43524.73615740741</v>
      </c>
      <c r="Q48" s="79" t="s">
        <v>293</v>
      </c>
      <c r="R48" s="83" t="s">
        <v>321</v>
      </c>
      <c r="S48" s="79" t="s">
        <v>339</v>
      </c>
      <c r="T48" s="79" t="s">
        <v>363</v>
      </c>
      <c r="U48" s="83" t="s">
        <v>390</v>
      </c>
      <c r="V48" s="83" t="s">
        <v>390</v>
      </c>
      <c r="W48" s="81">
        <v>43524.73615740741</v>
      </c>
      <c r="X48" s="83" t="s">
        <v>460</v>
      </c>
      <c r="Y48" s="79"/>
      <c r="Z48" s="79"/>
      <c r="AA48" s="85" t="s">
        <v>517</v>
      </c>
      <c r="AB48" s="79"/>
      <c r="AC48" s="79" t="b">
        <v>0</v>
      </c>
      <c r="AD48" s="79">
        <v>0</v>
      </c>
      <c r="AE48" s="85" t="s">
        <v>543</v>
      </c>
      <c r="AF48" s="79" t="b">
        <v>0</v>
      </c>
      <c r="AG48" s="79" t="s">
        <v>548</v>
      </c>
      <c r="AH48" s="79"/>
      <c r="AI48" s="85" t="s">
        <v>543</v>
      </c>
      <c r="AJ48" s="79" t="b">
        <v>0</v>
      </c>
      <c r="AK48" s="79">
        <v>0</v>
      </c>
      <c r="AL48" s="85" t="s">
        <v>543</v>
      </c>
      <c r="AM48" s="79" t="s">
        <v>556</v>
      </c>
      <c r="AN48" s="79" t="b">
        <v>0</v>
      </c>
      <c r="AO48" s="85" t="s">
        <v>517</v>
      </c>
      <c r="AP48" s="79" t="s">
        <v>176</v>
      </c>
      <c r="AQ48" s="79">
        <v>0</v>
      </c>
      <c r="AR48" s="79">
        <v>0</v>
      </c>
      <c r="AS48" s="79"/>
      <c r="AT48" s="79"/>
      <c r="AU48" s="79"/>
      <c r="AV48" s="79"/>
      <c r="AW48" s="79"/>
      <c r="AX48" s="79"/>
      <c r="AY48" s="79"/>
      <c r="AZ48" s="79"/>
      <c r="BA48">
        <v>5</v>
      </c>
      <c r="BB48" s="78" t="str">
        <f>REPLACE(INDEX(GroupVertices[Group],MATCH(Edges[[#This Row],[Vertex 1]],GroupVertices[Vertex],0)),1,1,"")</f>
        <v>1</v>
      </c>
      <c r="BC48" s="78" t="str">
        <f>REPLACE(INDEX(GroupVertices[Group],MATCH(Edges[[#This Row],[Vertex 2]],GroupVertices[Vertex],0)),1,1,"")</f>
        <v>1</v>
      </c>
      <c r="BD48" s="48">
        <v>0</v>
      </c>
      <c r="BE48" s="49">
        <v>0</v>
      </c>
      <c r="BF48" s="48">
        <v>1</v>
      </c>
      <c r="BG48" s="49">
        <v>2.272727272727273</v>
      </c>
      <c r="BH48" s="48">
        <v>0</v>
      </c>
      <c r="BI48" s="49">
        <v>0</v>
      </c>
      <c r="BJ48" s="48">
        <v>43</v>
      </c>
      <c r="BK48" s="49">
        <v>97.72727272727273</v>
      </c>
      <c r="BL48" s="48">
        <v>44</v>
      </c>
    </row>
    <row r="49" spans="1:64" ht="15">
      <c r="A49" s="64" t="s">
        <v>226</v>
      </c>
      <c r="B49" s="64" t="s">
        <v>226</v>
      </c>
      <c r="C49" s="65" t="s">
        <v>1576</v>
      </c>
      <c r="D49" s="66">
        <v>10</v>
      </c>
      <c r="E49" s="67" t="s">
        <v>136</v>
      </c>
      <c r="F49" s="68">
        <v>12</v>
      </c>
      <c r="G49" s="65"/>
      <c r="H49" s="69"/>
      <c r="I49" s="70"/>
      <c r="J49" s="70"/>
      <c r="K49" s="34" t="s">
        <v>65</v>
      </c>
      <c r="L49" s="77">
        <v>49</v>
      </c>
      <c r="M49" s="77"/>
      <c r="N49" s="72"/>
      <c r="O49" s="79" t="s">
        <v>176</v>
      </c>
      <c r="P49" s="81">
        <v>43525.736134259256</v>
      </c>
      <c r="Q49" s="79" t="s">
        <v>294</v>
      </c>
      <c r="R49" s="83" t="s">
        <v>321</v>
      </c>
      <c r="S49" s="79" t="s">
        <v>339</v>
      </c>
      <c r="T49" s="79" t="s">
        <v>364</v>
      </c>
      <c r="U49" s="83" t="s">
        <v>391</v>
      </c>
      <c r="V49" s="83" t="s">
        <v>391</v>
      </c>
      <c r="W49" s="81">
        <v>43525.736134259256</v>
      </c>
      <c r="X49" s="83" t="s">
        <v>461</v>
      </c>
      <c r="Y49" s="79"/>
      <c r="Z49" s="79"/>
      <c r="AA49" s="85" t="s">
        <v>518</v>
      </c>
      <c r="AB49" s="79"/>
      <c r="AC49" s="79" t="b">
        <v>0</v>
      </c>
      <c r="AD49" s="79">
        <v>0</v>
      </c>
      <c r="AE49" s="85" t="s">
        <v>543</v>
      </c>
      <c r="AF49" s="79" t="b">
        <v>0</v>
      </c>
      <c r="AG49" s="79" t="s">
        <v>548</v>
      </c>
      <c r="AH49" s="79"/>
      <c r="AI49" s="85" t="s">
        <v>543</v>
      </c>
      <c r="AJ49" s="79" t="b">
        <v>0</v>
      </c>
      <c r="AK49" s="79">
        <v>0</v>
      </c>
      <c r="AL49" s="85" t="s">
        <v>543</v>
      </c>
      <c r="AM49" s="79" t="s">
        <v>556</v>
      </c>
      <c r="AN49" s="79" t="b">
        <v>0</v>
      </c>
      <c r="AO49" s="85" t="s">
        <v>518</v>
      </c>
      <c r="AP49" s="79" t="s">
        <v>176</v>
      </c>
      <c r="AQ49" s="79">
        <v>0</v>
      </c>
      <c r="AR49" s="79">
        <v>0</v>
      </c>
      <c r="AS49" s="79"/>
      <c r="AT49" s="79"/>
      <c r="AU49" s="79"/>
      <c r="AV49" s="79"/>
      <c r="AW49" s="79"/>
      <c r="AX49" s="79"/>
      <c r="AY49" s="79"/>
      <c r="AZ49" s="79"/>
      <c r="BA49">
        <v>5</v>
      </c>
      <c r="BB49" s="78" t="str">
        <f>REPLACE(INDEX(GroupVertices[Group],MATCH(Edges[[#This Row],[Vertex 1]],GroupVertices[Vertex],0)),1,1,"")</f>
        <v>1</v>
      </c>
      <c r="BC49" s="78" t="str">
        <f>REPLACE(INDEX(GroupVertices[Group],MATCH(Edges[[#This Row],[Vertex 2]],GroupVertices[Vertex],0)),1,1,"")</f>
        <v>1</v>
      </c>
      <c r="BD49" s="48">
        <v>1</v>
      </c>
      <c r="BE49" s="49">
        <v>2.5</v>
      </c>
      <c r="BF49" s="48">
        <v>0</v>
      </c>
      <c r="BG49" s="49">
        <v>0</v>
      </c>
      <c r="BH49" s="48">
        <v>0</v>
      </c>
      <c r="BI49" s="49">
        <v>0</v>
      </c>
      <c r="BJ49" s="48">
        <v>39</v>
      </c>
      <c r="BK49" s="49">
        <v>97.5</v>
      </c>
      <c r="BL49" s="48">
        <v>40</v>
      </c>
    </row>
    <row r="50" spans="1:64" ht="15">
      <c r="A50" s="64" t="s">
        <v>226</v>
      </c>
      <c r="B50" s="64" t="s">
        <v>226</v>
      </c>
      <c r="C50" s="65" t="s">
        <v>1576</v>
      </c>
      <c r="D50" s="66">
        <v>10</v>
      </c>
      <c r="E50" s="67" t="s">
        <v>136</v>
      </c>
      <c r="F50" s="68">
        <v>12</v>
      </c>
      <c r="G50" s="65"/>
      <c r="H50" s="69"/>
      <c r="I50" s="70"/>
      <c r="J50" s="70"/>
      <c r="K50" s="34" t="s">
        <v>65</v>
      </c>
      <c r="L50" s="77">
        <v>50</v>
      </c>
      <c r="M50" s="77"/>
      <c r="N50" s="72"/>
      <c r="O50" s="79" t="s">
        <v>176</v>
      </c>
      <c r="P50" s="81">
        <v>43526.655590277776</v>
      </c>
      <c r="Q50" s="79" t="s">
        <v>295</v>
      </c>
      <c r="R50" s="83" t="s">
        <v>321</v>
      </c>
      <c r="S50" s="79" t="s">
        <v>339</v>
      </c>
      <c r="T50" s="79" t="s">
        <v>365</v>
      </c>
      <c r="U50" s="83" t="s">
        <v>392</v>
      </c>
      <c r="V50" s="83" t="s">
        <v>392</v>
      </c>
      <c r="W50" s="81">
        <v>43526.655590277776</v>
      </c>
      <c r="X50" s="83" t="s">
        <v>462</v>
      </c>
      <c r="Y50" s="79"/>
      <c r="Z50" s="79"/>
      <c r="AA50" s="85" t="s">
        <v>519</v>
      </c>
      <c r="AB50" s="79"/>
      <c r="AC50" s="79" t="b">
        <v>0</v>
      </c>
      <c r="AD50" s="79">
        <v>0</v>
      </c>
      <c r="AE50" s="85" t="s">
        <v>543</v>
      </c>
      <c r="AF50" s="79" t="b">
        <v>0</v>
      </c>
      <c r="AG50" s="79" t="s">
        <v>548</v>
      </c>
      <c r="AH50" s="79"/>
      <c r="AI50" s="85" t="s">
        <v>543</v>
      </c>
      <c r="AJ50" s="79" t="b">
        <v>0</v>
      </c>
      <c r="AK50" s="79">
        <v>0</v>
      </c>
      <c r="AL50" s="85" t="s">
        <v>543</v>
      </c>
      <c r="AM50" s="79" t="s">
        <v>556</v>
      </c>
      <c r="AN50" s="79" t="b">
        <v>0</v>
      </c>
      <c r="AO50" s="85" t="s">
        <v>519</v>
      </c>
      <c r="AP50" s="79" t="s">
        <v>176</v>
      </c>
      <c r="AQ50" s="79">
        <v>0</v>
      </c>
      <c r="AR50" s="79">
        <v>0</v>
      </c>
      <c r="AS50" s="79"/>
      <c r="AT50" s="79"/>
      <c r="AU50" s="79"/>
      <c r="AV50" s="79"/>
      <c r="AW50" s="79"/>
      <c r="AX50" s="79"/>
      <c r="AY50" s="79"/>
      <c r="AZ50" s="79"/>
      <c r="BA50">
        <v>5</v>
      </c>
      <c r="BB50" s="78" t="str">
        <f>REPLACE(INDEX(GroupVertices[Group],MATCH(Edges[[#This Row],[Vertex 1]],GroupVertices[Vertex],0)),1,1,"")</f>
        <v>1</v>
      </c>
      <c r="BC50" s="78" t="str">
        <f>REPLACE(INDEX(GroupVertices[Group],MATCH(Edges[[#This Row],[Vertex 2]],GroupVertices[Vertex],0)),1,1,"")</f>
        <v>1</v>
      </c>
      <c r="BD50" s="48">
        <v>0</v>
      </c>
      <c r="BE50" s="49">
        <v>0</v>
      </c>
      <c r="BF50" s="48">
        <v>1</v>
      </c>
      <c r="BG50" s="49">
        <v>2.6315789473684212</v>
      </c>
      <c r="BH50" s="48">
        <v>0</v>
      </c>
      <c r="BI50" s="49">
        <v>0</v>
      </c>
      <c r="BJ50" s="48">
        <v>37</v>
      </c>
      <c r="BK50" s="49">
        <v>97.36842105263158</v>
      </c>
      <c r="BL50" s="48">
        <v>38</v>
      </c>
    </row>
    <row r="51" spans="1:64" ht="15">
      <c r="A51" s="64" t="s">
        <v>226</v>
      </c>
      <c r="B51" s="64" t="s">
        <v>226</v>
      </c>
      <c r="C51" s="65" t="s">
        <v>1576</v>
      </c>
      <c r="D51" s="66">
        <v>10</v>
      </c>
      <c r="E51" s="67" t="s">
        <v>136</v>
      </c>
      <c r="F51" s="68">
        <v>12</v>
      </c>
      <c r="G51" s="65"/>
      <c r="H51" s="69"/>
      <c r="I51" s="70"/>
      <c r="J51" s="70"/>
      <c r="K51" s="34" t="s">
        <v>65</v>
      </c>
      <c r="L51" s="77">
        <v>51</v>
      </c>
      <c r="M51" s="77"/>
      <c r="N51" s="72"/>
      <c r="O51" s="79" t="s">
        <v>176</v>
      </c>
      <c r="P51" s="81">
        <v>43528.65557870371</v>
      </c>
      <c r="Q51" s="79" t="s">
        <v>296</v>
      </c>
      <c r="R51" s="83" t="s">
        <v>321</v>
      </c>
      <c r="S51" s="79" t="s">
        <v>339</v>
      </c>
      <c r="T51" s="79" t="s">
        <v>366</v>
      </c>
      <c r="U51" s="83" t="s">
        <v>393</v>
      </c>
      <c r="V51" s="83" t="s">
        <v>393</v>
      </c>
      <c r="W51" s="81">
        <v>43528.65557870371</v>
      </c>
      <c r="X51" s="83" t="s">
        <v>463</v>
      </c>
      <c r="Y51" s="79"/>
      <c r="Z51" s="79"/>
      <c r="AA51" s="85" t="s">
        <v>520</v>
      </c>
      <c r="AB51" s="79"/>
      <c r="AC51" s="79" t="b">
        <v>0</v>
      </c>
      <c r="AD51" s="79">
        <v>0</v>
      </c>
      <c r="AE51" s="85" t="s">
        <v>543</v>
      </c>
      <c r="AF51" s="79" t="b">
        <v>0</v>
      </c>
      <c r="AG51" s="79" t="s">
        <v>548</v>
      </c>
      <c r="AH51" s="79"/>
      <c r="AI51" s="85" t="s">
        <v>543</v>
      </c>
      <c r="AJ51" s="79" t="b">
        <v>0</v>
      </c>
      <c r="AK51" s="79">
        <v>0</v>
      </c>
      <c r="AL51" s="85" t="s">
        <v>543</v>
      </c>
      <c r="AM51" s="79" t="s">
        <v>556</v>
      </c>
      <c r="AN51" s="79" t="b">
        <v>0</v>
      </c>
      <c r="AO51" s="85" t="s">
        <v>520</v>
      </c>
      <c r="AP51" s="79" t="s">
        <v>176</v>
      </c>
      <c r="AQ51" s="79">
        <v>0</v>
      </c>
      <c r="AR51" s="79">
        <v>0</v>
      </c>
      <c r="AS51" s="79"/>
      <c r="AT51" s="79"/>
      <c r="AU51" s="79"/>
      <c r="AV51" s="79"/>
      <c r="AW51" s="79"/>
      <c r="AX51" s="79"/>
      <c r="AY51" s="79"/>
      <c r="AZ51" s="79"/>
      <c r="BA51">
        <v>5</v>
      </c>
      <c r="BB51" s="78" t="str">
        <f>REPLACE(INDEX(GroupVertices[Group],MATCH(Edges[[#This Row],[Vertex 1]],GroupVertices[Vertex],0)),1,1,"")</f>
        <v>1</v>
      </c>
      <c r="BC51" s="78" t="str">
        <f>REPLACE(INDEX(GroupVertices[Group],MATCH(Edges[[#This Row],[Vertex 2]],GroupVertices[Vertex],0)),1,1,"")</f>
        <v>1</v>
      </c>
      <c r="BD51" s="48">
        <v>2</v>
      </c>
      <c r="BE51" s="49">
        <v>4.545454545454546</v>
      </c>
      <c r="BF51" s="48">
        <v>0</v>
      </c>
      <c r="BG51" s="49">
        <v>0</v>
      </c>
      <c r="BH51" s="48">
        <v>0</v>
      </c>
      <c r="BI51" s="49">
        <v>0</v>
      </c>
      <c r="BJ51" s="48">
        <v>42</v>
      </c>
      <c r="BK51" s="49">
        <v>95.45454545454545</v>
      </c>
      <c r="BL51" s="48">
        <v>44</v>
      </c>
    </row>
    <row r="52" spans="1:64" ht="15">
      <c r="A52" s="64" t="s">
        <v>226</v>
      </c>
      <c r="B52" s="64" t="s">
        <v>226</v>
      </c>
      <c r="C52" s="65" t="s">
        <v>1576</v>
      </c>
      <c r="D52" s="66">
        <v>10</v>
      </c>
      <c r="E52" s="67" t="s">
        <v>136</v>
      </c>
      <c r="F52" s="68">
        <v>12</v>
      </c>
      <c r="G52" s="65"/>
      <c r="H52" s="69"/>
      <c r="I52" s="70"/>
      <c r="J52" s="70"/>
      <c r="K52" s="34" t="s">
        <v>65</v>
      </c>
      <c r="L52" s="77">
        <v>52</v>
      </c>
      <c r="M52" s="77"/>
      <c r="N52" s="72"/>
      <c r="O52" s="79" t="s">
        <v>176</v>
      </c>
      <c r="P52" s="81">
        <v>43532.73614583333</v>
      </c>
      <c r="Q52" s="79" t="s">
        <v>297</v>
      </c>
      <c r="R52" s="83" t="s">
        <v>326</v>
      </c>
      <c r="S52" s="79" t="s">
        <v>339</v>
      </c>
      <c r="T52" s="79" t="s">
        <v>367</v>
      </c>
      <c r="U52" s="83" t="s">
        <v>394</v>
      </c>
      <c r="V52" s="83" t="s">
        <v>394</v>
      </c>
      <c r="W52" s="81">
        <v>43532.73614583333</v>
      </c>
      <c r="X52" s="83" t="s">
        <v>464</v>
      </c>
      <c r="Y52" s="79"/>
      <c r="Z52" s="79"/>
      <c r="AA52" s="85" t="s">
        <v>521</v>
      </c>
      <c r="AB52" s="79"/>
      <c r="AC52" s="79" t="b">
        <v>0</v>
      </c>
      <c r="AD52" s="79">
        <v>3</v>
      </c>
      <c r="AE52" s="85" t="s">
        <v>543</v>
      </c>
      <c r="AF52" s="79" t="b">
        <v>0</v>
      </c>
      <c r="AG52" s="79" t="s">
        <v>548</v>
      </c>
      <c r="AH52" s="79"/>
      <c r="AI52" s="85" t="s">
        <v>543</v>
      </c>
      <c r="AJ52" s="79" t="b">
        <v>0</v>
      </c>
      <c r="AK52" s="79">
        <v>0</v>
      </c>
      <c r="AL52" s="85" t="s">
        <v>543</v>
      </c>
      <c r="AM52" s="79" t="s">
        <v>556</v>
      </c>
      <c r="AN52" s="79" t="b">
        <v>0</v>
      </c>
      <c r="AO52" s="85" t="s">
        <v>521</v>
      </c>
      <c r="AP52" s="79" t="s">
        <v>176</v>
      </c>
      <c r="AQ52" s="79">
        <v>0</v>
      </c>
      <c r="AR52" s="79">
        <v>0</v>
      </c>
      <c r="AS52" s="79"/>
      <c r="AT52" s="79"/>
      <c r="AU52" s="79"/>
      <c r="AV52" s="79"/>
      <c r="AW52" s="79"/>
      <c r="AX52" s="79"/>
      <c r="AY52" s="79"/>
      <c r="AZ52" s="79"/>
      <c r="BA52">
        <v>5</v>
      </c>
      <c r="BB52" s="78" t="str">
        <f>REPLACE(INDEX(GroupVertices[Group],MATCH(Edges[[#This Row],[Vertex 1]],GroupVertices[Vertex],0)),1,1,"")</f>
        <v>1</v>
      </c>
      <c r="BC52" s="78" t="str">
        <f>REPLACE(INDEX(GroupVertices[Group],MATCH(Edges[[#This Row],[Vertex 2]],GroupVertices[Vertex],0)),1,1,"")</f>
        <v>1</v>
      </c>
      <c r="BD52" s="48">
        <v>3</v>
      </c>
      <c r="BE52" s="49">
        <v>7.142857142857143</v>
      </c>
      <c r="BF52" s="48">
        <v>1</v>
      </c>
      <c r="BG52" s="49">
        <v>2.380952380952381</v>
      </c>
      <c r="BH52" s="48">
        <v>0</v>
      </c>
      <c r="BI52" s="49">
        <v>0</v>
      </c>
      <c r="BJ52" s="48">
        <v>38</v>
      </c>
      <c r="BK52" s="49">
        <v>90.47619047619048</v>
      </c>
      <c r="BL52" s="48">
        <v>42</v>
      </c>
    </row>
    <row r="53" spans="1:64" ht="15">
      <c r="A53" s="64" t="s">
        <v>226</v>
      </c>
      <c r="B53" s="64" t="s">
        <v>264</v>
      </c>
      <c r="C53" s="65" t="s">
        <v>1574</v>
      </c>
      <c r="D53" s="66">
        <v>3</v>
      </c>
      <c r="E53" s="67" t="s">
        <v>132</v>
      </c>
      <c r="F53" s="68">
        <v>35</v>
      </c>
      <c r="G53" s="65"/>
      <c r="H53" s="69"/>
      <c r="I53" s="70"/>
      <c r="J53" s="70"/>
      <c r="K53" s="34" t="s">
        <v>65</v>
      </c>
      <c r="L53" s="77">
        <v>53</v>
      </c>
      <c r="M53" s="77"/>
      <c r="N53" s="72"/>
      <c r="O53" s="79" t="s">
        <v>266</v>
      </c>
      <c r="P53" s="81">
        <v>43536.613900462966</v>
      </c>
      <c r="Q53" s="79" t="s">
        <v>298</v>
      </c>
      <c r="R53" s="83" t="s">
        <v>326</v>
      </c>
      <c r="S53" s="79" t="s">
        <v>339</v>
      </c>
      <c r="T53" s="79" t="s">
        <v>368</v>
      </c>
      <c r="U53" s="83" t="s">
        <v>395</v>
      </c>
      <c r="V53" s="83" t="s">
        <v>395</v>
      </c>
      <c r="W53" s="81">
        <v>43536.613900462966</v>
      </c>
      <c r="X53" s="83" t="s">
        <v>465</v>
      </c>
      <c r="Y53" s="79"/>
      <c r="Z53" s="79"/>
      <c r="AA53" s="85" t="s">
        <v>522</v>
      </c>
      <c r="AB53" s="79"/>
      <c r="AC53" s="79" t="b">
        <v>0</v>
      </c>
      <c r="AD53" s="79">
        <v>0</v>
      </c>
      <c r="AE53" s="85" t="s">
        <v>543</v>
      </c>
      <c r="AF53" s="79" t="b">
        <v>0</v>
      </c>
      <c r="AG53" s="79" t="s">
        <v>548</v>
      </c>
      <c r="AH53" s="79"/>
      <c r="AI53" s="85" t="s">
        <v>543</v>
      </c>
      <c r="AJ53" s="79" t="b">
        <v>0</v>
      </c>
      <c r="AK53" s="79">
        <v>0</v>
      </c>
      <c r="AL53" s="85" t="s">
        <v>543</v>
      </c>
      <c r="AM53" s="79" t="s">
        <v>556</v>
      </c>
      <c r="AN53" s="79" t="b">
        <v>0</v>
      </c>
      <c r="AO53" s="85" t="s">
        <v>522</v>
      </c>
      <c r="AP53" s="79" t="s">
        <v>176</v>
      </c>
      <c r="AQ53" s="79">
        <v>0</v>
      </c>
      <c r="AR53" s="79">
        <v>0</v>
      </c>
      <c r="AS53" s="79"/>
      <c r="AT53" s="79"/>
      <c r="AU53" s="79"/>
      <c r="AV53" s="79"/>
      <c r="AW53" s="79"/>
      <c r="AX53" s="79"/>
      <c r="AY53" s="79"/>
      <c r="AZ53" s="79"/>
      <c r="BA53">
        <v>1</v>
      </c>
      <c r="BB53" s="78" t="str">
        <f>REPLACE(INDEX(GroupVertices[Group],MATCH(Edges[[#This Row],[Vertex 1]],GroupVertices[Vertex],0)),1,1,"")</f>
        <v>1</v>
      </c>
      <c r="BC53" s="78" t="str">
        <f>REPLACE(INDEX(GroupVertices[Group],MATCH(Edges[[#This Row],[Vertex 2]],GroupVertices[Vertex],0)),1,1,"")</f>
        <v>1</v>
      </c>
      <c r="BD53" s="48">
        <v>2</v>
      </c>
      <c r="BE53" s="49">
        <v>5.2631578947368425</v>
      </c>
      <c r="BF53" s="48">
        <v>0</v>
      </c>
      <c r="BG53" s="49">
        <v>0</v>
      </c>
      <c r="BH53" s="48">
        <v>0</v>
      </c>
      <c r="BI53" s="49">
        <v>0</v>
      </c>
      <c r="BJ53" s="48">
        <v>36</v>
      </c>
      <c r="BK53" s="49">
        <v>94.73684210526316</v>
      </c>
      <c r="BL53" s="48">
        <v>38</v>
      </c>
    </row>
    <row r="54" spans="1:64" ht="15">
      <c r="A54" s="64" t="s">
        <v>226</v>
      </c>
      <c r="B54" s="64" t="s">
        <v>234</v>
      </c>
      <c r="C54" s="65" t="s">
        <v>1574</v>
      </c>
      <c r="D54" s="66">
        <v>3</v>
      </c>
      <c r="E54" s="67" t="s">
        <v>132</v>
      </c>
      <c r="F54" s="68">
        <v>35</v>
      </c>
      <c r="G54" s="65"/>
      <c r="H54" s="69"/>
      <c r="I54" s="70"/>
      <c r="J54" s="70"/>
      <c r="K54" s="34" t="s">
        <v>66</v>
      </c>
      <c r="L54" s="77">
        <v>54</v>
      </c>
      <c r="M54" s="77"/>
      <c r="N54" s="72"/>
      <c r="O54" s="79" t="s">
        <v>266</v>
      </c>
      <c r="P54" s="81">
        <v>43536.613900462966</v>
      </c>
      <c r="Q54" s="79" t="s">
        <v>298</v>
      </c>
      <c r="R54" s="83" t="s">
        <v>326</v>
      </c>
      <c r="S54" s="79" t="s">
        <v>339</v>
      </c>
      <c r="T54" s="79" t="s">
        <v>368</v>
      </c>
      <c r="U54" s="83" t="s">
        <v>395</v>
      </c>
      <c r="V54" s="83" t="s">
        <v>395</v>
      </c>
      <c r="W54" s="81">
        <v>43536.613900462966</v>
      </c>
      <c r="X54" s="83" t="s">
        <v>465</v>
      </c>
      <c r="Y54" s="79"/>
      <c r="Z54" s="79"/>
      <c r="AA54" s="85" t="s">
        <v>522</v>
      </c>
      <c r="AB54" s="79"/>
      <c r="AC54" s="79" t="b">
        <v>0</v>
      </c>
      <c r="AD54" s="79">
        <v>0</v>
      </c>
      <c r="AE54" s="85" t="s">
        <v>543</v>
      </c>
      <c r="AF54" s="79" t="b">
        <v>0</v>
      </c>
      <c r="AG54" s="79" t="s">
        <v>548</v>
      </c>
      <c r="AH54" s="79"/>
      <c r="AI54" s="85" t="s">
        <v>543</v>
      </c>
      <c r="AJ54" s="79" t="b">
        <v>0</v>
      </c>
      <c r="AK54" s="79">
        <v>0</v>
      </c>
      <c r="AL54" s="85" t="s">
        <v>543</v>
      </c>
      <c r="AM54" s="79" t="s">
        <v>556</v>
      </c>
      <c r="AN54" s="79" t="b">
        <v>0</v>
      </c>
      <c r="AO54" s="85" t="s">
        <v>522</v>
      </c>
      <c r="AP54" s="79" t="s">
        <v>176</v>
      </c>
      <c r="AQ54" s="79">
        <v>0</v>
      </c>
      <c r="AR54" s="79">
        <v>0</v>
      </c>
      <c r="AS54" s="79"/>
      <c r="AT54" s="79"/>
      <c r="AU54" s="79"/>
      <c r="AV54" s="79"/>
      <c r="AW54" s="79"/>
      <c r="AX54" s="79"/>
      <c r="AY54" s="79"/>
      <c r="AZ54" s="79"/>
      <c r="BA54">
        <v>1</v>
      </c>
      <c r="BB54" s="78" t="str">
        <f>REPLACE(INDEX(GroupVertices[Group],MATCH(Edges[[#This Row],[Vertex 1]],GroupVertices[Vertex],0)),1,1,"")</f>
        <v>1</v>
      </c>
      <c r="BC54" s="78" t="str">
        <f>REPLACE(INDEX(GroupVertices[Group],MATCH(Edges[[#This Row],[Vertex 2]],GroupVertices[Vertex],0)),1,1,"")</f>
        <v>1</v>
      </c>
      <c r="BD54" s="48"/>
      <c r="BE54" s="49"/>
      <c r="BF54" s="48"/>
      <c r="BG54" s="49"/>
      <c r="BH54" s="48"/>
      <c r="BI54" s="49"/>
      <c r="BJ54" s="48"/>
      <c r="BK54" s="49"/>
      <c r="BL54" s="48"/>
    </row>
    <row r="55" spans="1:64" ht="15">
      <c r="A55" s="64" t="s">
        <v>232</v>
      </c>
      <c r="B55" s="64" t="s">
        <v>226</v>
      </c>
      <c r="C55" s="65" t="s">
        <v>1576</v>
      </c>
      <c r="D55" s="66">
        <v>10</v>
      </c>
      <c r="E55" s="67" t="s">
        <v>136</v>
      </c>
      <c r="F55" s="68">
        <v>12</v>
      </c>
      <c r="G55" s="65"/>
      <c r="H55" s="69"/>
      <c r="I55" s="70"/>
      <c r="J55" s="70"/>
      <c r="K55" s="34" t="s">
        <v>65</v>
      </c>
      <c r="L55" s="77">
        <v>55</v>
      </c>
      <c r="M55" s="77"/>
      <c r="N55" s="72"/>
      <c r="O55" s="79" t="s">
        <v>266</v>
      </c>
      <c r="P55" s="81">
        <v>43525.92223379629</v>
      </c>
      <c r="Q55" s="79" t="s">
        <v>284</v>
      </c>
      <c r="R55" s="83" t="s">
        <v>321</v>
      </c>
      <c r="S55" s="79" t="s">
        <v>339</v>
      </c>
      <c r="T55" s="79" t="s">
        <v>358</v>
      </c>
      <c r="U55" s="83" t="s">
        <v>384</v>
      </c>
      <c r="V55" s="83" t="s">
        <v>384</v>
      </c>
      <c r="W55" s="81">
        <v>43525.92223379629</v>
      </c>
      <c r="X55" s="83" t="s">
        <v>451</v>
      </c>
      <c r="Y55" s="79"/>
      <c r="Z55" s="79"/>
      <c r="AA55" s="85" t="s">
        <v>508</v>
      </c>
      <c r="AB55" s="79"/>
      <c r="AC55" s="79" t="b">
        <v>0</v>
      </c>
      <c r="AD55" s="79">
        <v>0</v>
      </c>
      <c r="AE55" s="85" t="s">
        <v>543</v>
      </c>
      <c r="AF55" s="79" t="b">
        <v>0</v>
      </c>
      <c r="AG55" s="79" t="s">
        <v>548</v>
      </c>
      <c r="AH55" s="79"/>
      <c r="AI55" s="85" t="s">
        <v>543</v>
      </c>
      <c r="AJ55" s="79" t="b">
        <v>0</v>
      </c>
      <c r="AK55" s="79">
        <v>0</v>
      </c>
      <c r="AL55" s="85" t="s">
        <v>543</v>
      </c>
      <c r="AM55" s="79" t="s">
        <v>556</v>
      </c>
      <c r="AN55" s="79" t="b">
        <v>0</v>
      </c>
      <c r="AO55" s="85" t="s">
        <v>508</v>
      </c>
      <c r="AP55" s="79" t="s">
        <v>176</v>
      </c>
      <c r="AQ55" s="79">
        <v>0</v>
      </c>
      <c r="AR55" s="79">
        <v>0</v>
      </c>
      <c r="AS55" s="79"/>
      <c r="AT55" s="79"/>
      <c r="AU55" s="79"/>
      <c r="AV55" s="79"/>
      <c r="AW55" s="79"/>
      <c r="AX55" s="79"/>
      <c r="AY55" s="79"/>
      <c r="AZ55" s="79"/>
      <c r="BA55">
        <v>7</v>
      </c>
      <c r="BB55" s="78" t="str">
        <f>REPLACE(INDEX(GroupVertices[Group],MATCH(Edges[[#This Row],[Vertex 1]],GroupVertices[Vertex],0)),1,1,"")</f>
        <v>1</v>
      </c>
      <c r="BC55" s="78" t="str">
        <f>REPLACE(INDEX(GroupVertices[Group],MATCH(Edges[[#This Row],[Vertex 2]],GroupVertices[Vertex],0)),1,1,"")</f>
        <v>1</v>
      </c>
      <c r="BD55" s="48"/>
      <c r="BE55" s="49"/>
      <c r="BF55" s="48"/>
      <c r="BG55" s="49"/>
      <c r="BH55" s="48"/>
      <c r="BI55" s="49"/>
      <c r="BJ55" s="48"/>
      <c r="BK55" s="49"/>
      <c r="BL55" s="48"/>
    </row>
    <row r="56" spans="1:64" ht="15">
      <c r="A56" s="64" t="s">
        <v>232</v>
      </c>
      <c r="B56" s="64" t="s">
        <v>226</v>
      </c>
      <c r="C56" s="65" t="s">
        <v>1576</v>
      </c>
      <c r="D56" s="66">
        <v>10</v>
      </c>
      <c r="E56" s="67" t="s">
        <v>136</v>
      </c>
      <c r="F56" s="68">
        <v>12</v>
      </c>
      <c r="G56" s="65"/>
      <c r="H56" s="69"/>
      <c r="I56" s="70"/>
      <c r="J56" s="70"/>
      <c r="K56" s="34" t="s">
        <v>65</v>
      </c>
      <c r="L56" s="77">
        <v>56</v>
      </c>
      <c r="M56" s="77"/>
      <c r="N56" s="72"/>
      <c r="O56" s="79" t="s">
        <v>266</v>
      </c>
      <c r="P56" s="81">
        <v>43529.9653125</v>
      </c>
      <c r="Q56" s="79" t="s">
        <v>299</v>
      </c>
      <c r="R56" s="83" t="s">
        <v>321</v>
      </c>
      <c r="S56" s="79" t="s">
        <v>339</v>
      </c>
      <c r="T56" s="79" t="s">
        <v>369</v>
      </c>
      <c r="U56" s="83" t="s">
        <v>396</v>
      </c>
      <c r="V56" s="83" t="s">
        <v>396</v>
      </c>
      <c r="W56" s="81">
        <v>43529.9653125</v>
      </c>
      <c r="X56" s="83" t="s">
        <v>466</v>
      </c>
      <c r="Y56" s="79"/>
      <c r="Z56" s="79"/>
      <c r="AA56" s="85" t="s">
        <v>523</v>
      </c>
      <c r="AB56" s="79"/>
      <c r="AC56" s="79" t="b">
        <v>0</v>
      </c>
      <c r="AD56" s="79">
        <v>1</v>
      </c>
      <c r="AE56" s="85" t="s">
        <v>543</v>
      </c>
      <c r="AF56" s="79" t="b">
        <v>0</v>
      </c>
      <c r="AG56" s="79" t="s">
        <v>548</v>
      </c>
      <c r="AH56" s="79"/>
      <c r="AI56" s="85" t="s">
        <v>543</v>
      </c>
      <c r="AJ56" s="79" t="b">
        <v>0</v>
      </c>
      <c r="AK56" s="79">
        <v>0</v>
      </c>
      <c r="AL56" s="85" t="s">
        <v>543</v>
      </c>
      <c r="AM56" s="79" t="s">
        <v>556</v>
      </c>
      <c r="AN56" s="79" t="b">
        <v>0</v>
      </c>
      <c r="AO56" s="85" t="s">
        <v>523</v>
      </c>
      <c r="AP56" s="79" t="s">
        <v>176</v>
      </c>
      <c r="AQ56" s="79">
        <v>0</v>
      </c>
      <c r="AR56" s="79">
        <v>0</v>
      </c>
      <c r="AS56" s="79"/>
      <c r="AT56" s="79"/>
      <c r="AU56" s="79"/>
      <c r="AV56" s="79"/>
      <c r="AW56" s="79"/>
      <c r="AX56" s="79"/>
      <c r="AY56" s="79"/>
      <c r="AZ56" s="79"/>
      <c r="BA56">
        <v>7</v>
      </c>
      <c r="BB56" s="78" t="str">
        <f>REPLACE(INDEX(GroupVertices[Group],MATCH(Edges[[#This Row],[Vertex 1]],GroupVertices[Vertex],0)),1,1,"")</f>
        <v>1</v>
      </c>
      <c r="BC56" s="78" t="str">
        <f>REPLACE(INDEX(GroupVertices[Group],MATCH(Edges[[#This Row],[Vertex 2]],GroupVertices[Vertex],0)),1,1,"")</f>
        <v>1</v>
      </c>
      <c r="BD56" s="48">
        <v>1</v>
      </c>
      <c r="BE56" s="49">
        <v>3.0303030303030303</v>
      </c>
      <c r="BF56" s="48">
        <v>0</v>
      </c>
      <c r="BG56" s="49">
        <v>0</v>
      </c>
      <c r="BH56" s="48">
        <v>0</v>
      </c>
      <c r="BI56" s="49">
        <v>0</v>
      </c>
      <c r="BJ56" s="48">
        <v>32</v>
      </c>
      <c r="BK56" s="49">
        <v>96.96969696969697</v>
      </c>
      <c r="BL56" s="48">
        <v>33</v>
      </c>
    </row>
    <row r="57" spans="1:64" ht="15">
      <c r="A57" s="64" t="s">
        <v>232</v>
      </c>
      <c r="B57" s="64" t="s">
        <v>226</v>
      </c>
      <c r="C57" s="65" t="s">
        <v>1576</v>
      </c>
      <c r="D57" s="66">
        <v>10</v>
      </c>
      <c r="E57" s="67" t="s">
        <v>136</v>
      </c>
      <c r="F57" s="68">
        <v>12</v>
      </c>
      <c r="G57" s="65"/>
      <c r="H57" s="69"/>
      <c r="I57" s="70"/>
      <c r="J57" s="70"/>
      <c r="K57" s="34" t="s">
        <v>65</v>
      </c>
      <c r="L57" s="77">
        <v>57</v>
      </c>
      <c r="M57" s="77"/>
      <c r="N57" s="72"/>
      <c r="O57" s="79" t="s">
        <v>266</v>
      </c>
      <c r="P57" s="81">
        <v>43530.75278935185</v>
      </c>
      <c r="Q57" s="79" t="s">
        <v>286</v>
      </c>
      <c r="R57" s="83" t="s">
        <v>325</v>
      </c>
      <c r="S57" s="79" t="s">
        <v>342</v>
      </c>
      <c r="T57" s="79" t="s">
        <v>360</v>
      </c>
      <c r="U57" s="83" t="s">
        <v>386</v>
      </c>
      <c r="V57" s="83" t="s">
        <v>386</v>
      </c>
      <c r="W57" s="81">
        <v>43530.75278935185</v>
      </c>
      <c r="X57" s="83" t="s">
        <v>453</v>
      </c>
      <c r="Y57" s="79"/>
      <c r="Z57" s="79"/>
      <c r="AA57" s="85" t="s">
        <v>510</v>
      </c>
      <c r="AB57" s="79"/>
      <c r="AC57" s="79" t="b">
        <v>0</v>
      </c>
      <c r="AD57" s="79">
        <v>4</v>
      </c>
      <c r="AE57" s="85" t="s">
        <v>543</v>
      </c>
      <c r="AF57" s="79" t="b">
        <v>0</v>
      </c>
      <c r="AG57" s="79" t="s">
        <v>548</v>
      </c>
      <c r="AH57" s="79"/>
      <c r="AI57" s="85" t="s">
        <v>543</v>
      </c>
      <c r="AJ57" s="79" t="b">
        <v>0</v>
      </c>
      <c r="AK57" s="79">
        <v>3</v>
      </c>
      <c r="AL57" s="85" t="s">
        <v>543</v>
      </c>
      <c r="AM57" s="79" t="s">
        <v>556</v>
      </c>
      <c r="AN57" s="79" t="b">
        <v>0</v>
      </c>
      <c r="AO57" s="85" t="s">
        <v>510</v>
      </c>
      <c r="AP57" s="79" t="s">
        <v>176</v>
      </c>
      <c r="AQ57" s="79">
        <v>0</v>
      </c>
      <c r="AR57" s="79">
        <v>0</v>
      </c>
      <c r="AS57" s="79"/>
      <c r="AT57" s="79"/>
      <c r="AU57" s="79"/>
      <c r="AV57" s="79"/>
      <c r="AW57" s="79"/>
      <c r="AX57" s="79"/>
      <c r="AY57" s="79"/>
      <c r="AZ57" s="79"/>
      <c r="BA57">
        <v>7</v>
      </c>
      <c r="BB57" s="78" t="str">
        <f>REPLACE(INDEX(GroupVertices[Group],MATCH(Edges[[#This Row],[Vertex 1]],GroupVertices[Vertex],0)),1,1,"")</f>
        <v>1</v>
      </c>
      <c r="BC57" s="78" t="str">
        <f>REPLACE(INDEX(GroupVertices[Group],MATCH(Edges[[#This Row],[Vertex 2]],GroupVertices[Vertex],0)),1,1,"")</f>
        <v>1</v>
      </c>
      <c r="BD57" s="48"/>
      <c r="BE57" s="49"/>
      <c r="BF57" s="48"/>
      <c r="BG57" s="49"/>
      <c r="BH57" s="48"/>
      <c r="BI57" s="49"/>
      <c r="BJ57" s="48"/>
      <c r="BK57" s="49"/>
      <c r="BL57" s="48"/>
    </row>
    <row r="58" spans="1:64" ht="15">
      <c r="A58" s="64" t="s">
        <v>232</v>
      </c>
      <c r="B58" s="64" t="s">
        <v>226</v>
      </c>
      <c r="C58" s="65" t="s">
        <v>1576</v>
      </c>
      <c r="D58" s="66">
        <v>10</v>
      </c>
      <c r="E58" s="67" t="s">
        <v>136</v>
      </c>
      <c r="F58" s="68">
        <v>12</v>
      </c>
      <c r="G58" s="65"/>
      <c r="H58" s="69"/>
      <c r="I58" s="70"/>
      <c r="J58" s="70"/>
      <c r="K58" s="34" t="s">
        <v>65</v>
      </c>
      <c r="L58" s="77">
        <v>58</v>
      </c>
      <c r="M58" s="77"/>
      <c r="N58" s="72"/>
      <c r="O58" s="79" t="s">
        <v>266</v>
      </c>
      <c r="P58" s="81">
        <v>43530.801400462966</v>
      </c>
      <c r="Q58" s="79" t="s">
        <v>287</v>
      </c>
      <c r="R58" s="83" t="s">
        <v>326</v>
      </c>
      <c r="S58" s="79" t="s">
        <v>339</v>
      </c>
      <c r="T58" s="79" t="s">
        <v>358</v>
      </c>
      <c r="U58" s="83" t="s">
        <v>387</v>
      </c>
      <c r="V58" s="83" t="s">
        <v>387</v>
      </c>
      <c r="W58" s="81">
        <v>43530.801400462966</v>
      </c>
      <c r="X58" s="83" t="s">
        <v>454</v>
      </c>
      <c r="Y58" s="79"/>
      <c r="Z58" s="79"/>
      <c r="AA58" s="85" t="s">
        <v>511</v>
      </c>
      <c r="AB58" s="79"/>
      <c r="AC58" s="79" t="b">
        <v>0</v>
      </c>
      <c r="AD58" s="79">
        <v>1</v>
      </c>
      <c r="AE58" s="85" t="s">
        <v>543</v>
      </c>
      <c r="AF58" s="79" t="b">
        <v>0</v>
      </c>
      <c r="AG58" s="79" t="s">
        <v>548</v>
      </c>
      <c r="AH58" s="79"/>
      <c r="AI58" s="85" t="s">
        <v>543</v>
      </c>
      <c r="AJ58" s="79" t="b">
        <v>0</v>
      </c>
      <c r="AK58" s="79">
        <v>1</v>
      </c>
      <c r="AL58" s="85" t="s">
        <v>543</v>
      </c>
      <c r="AM58" s="79" t="s">
        <v>556</v>
      </c>
      <c r="AN58" s="79" t="b">
        <v>0</v>
      </c>
      <c r="AO58" s="85" t="s">
        <v>511</v>
      </c>
      <c r="AP58" s="79" t="s">
        <v>176</v>
      </c>
      <c r="AQ58" s="79">
        <v>0</v>
      </c>
      <c r="AR58" s="79">
        <v>0</v>
      </c>
      <c r="AS58" s="79"/>
      <c r="AT58" s="79"/>
      <c r="AU58" s="79"/>
      <c r="AV58" s="79"/>
      <c r="AW58" s="79"/>
      <c r="AX58" s="79"/>
      <c r="AY58" s="79"/>
      <c r="AZ58" s="79"/>
      <c r="BA58">
        <v>7</v>
      </c>
      <c r="BB58" s="78" t="str">
        <f>REPLACE(INDEX(GroupVertices[Group],MATCH(Edges[[#This Row],[Vertex 1]],GroupVertices[Vertex],0)),1,1,"")</f>
        <v>1</v>
      </c>
      <c r="BC58" s="78" t="str">
        <f>REPLACE(INDEX(GroupVertices[Group],MATCH(Edges[[#This Row],[Vertex 2]],GroupVertices[Vertex],0)),1,1,"")</f>
        <v>1</v>
      </c>
      <c r="BD58" s="48"/>
      <c r="BE58" s="49"/>
      <c r="BF58" s="48"/>
      <c r="BG58" s="49"/>
      <c r="BH58" s="48"/>
      <c r="BI58" s="49"/>
      <c r="BJ58" s="48"/>
      <c r="BK58" s="49"/>
      <c r="BL58" s="48"/>
    </row>
    <row r="59" spans="1:64" ht="15">
      <c r="A59" s="64" t="s">
        <v>232</v>
      </c>
      <c r="B59" s="64" t="s">
        <v>226</v>
      </c>
      <c r="C59" s="65" t="s">
        <v>1576</v>
      </c>
      <c r="D59" s="66">
        <v>10</v>
      </c>
      <c r="E59" s="67" t="s">
        <v>136</v>
      </c>
      <c r="F59" s="68">
        <v>12</v>
      </c>
      <c r="G59" s="65"/>
      <c r="H59" s="69"/>
      <c r="I59" s="70"/>
      <c r="J59" s="70"/>
      <c r="K59" s="34" t="s">
        <v>65</v>
      </c>
      <c r="L59" s="77">
        <v>59</v>
      </c>
      <c r="M59" s="77"/>
      <c r="N59" s="72"/>
      <c r="O59" s="79" t="s">
        <v>266</v>
      </c>
      <c r="P59" s="81">
        <v>43532.744363425925</v>
      </c>
      <c r="Q59" s="79" t="s">
        <v>288</v>
      </c>
      <c r="R59" s="83" t="s">
        <v>326</v>
      </c>
      <c r="S59" s="79" t="s">
        <v>339</v>
      </c>
      <c r="T59" s="79" t="s">
        <v>361</v>
      </c>
      <c r="U59" s="83" t="s">
        <v>388</v>
      </c>
      <c r="V59" s="83" t="s">
        <v>388</v>
      </c>
      <c r="W59" s="81">
        <v>43532.744363425925</v>
      </c>
      <c r="X59" s="83" t="s">
        <v>455</v>
      </c>
      <c r="Y59" s="79"/>
      <c r="Z59" s="79"/>
      <c r="AA59" s="85" t="s">
        <v>512</v>
      </c>
      <c r="AB59" s="79"/>
      <c r="AC59" s="79" t="b">
        <v>0</v>
      </c>
      <c r="AD59" s="79">
        <v>1</v>
      </c>
      <c r="AE59" s="85" t="s">
        <v>543</v>
      </c>
      <c r="AF59" s="79" t="b">
        <v>0</v>
      </c>
      <c r="AG59" s="79" t="s">
        <v>548</v>
      </c>
      <c r="AH59" s="79"/>
      <c r="AI59" s="85" t="s">
        <v>543</v>
      </c>
      <c r="AJ59" s="79" t="b">
        <v>0</v>
      </c>
      <c r="AK59" s="79">
        <v>0</v>
      </c>
      <c r="AL59" s="85" t="s">
        <v>543</v>
      </c>
      <c r="AM59" s="79" t="s">
        <v>556</v>
      </c>
      <c r="AN59" s="79" t="b">
        <v>0</v>
      </c>
      <c r="AO59" s="85" t="s">
        <v>512</v>
      </c>
      <c r="AP59" s="79" t="s">
        <v>176</v>
      </c>
      <c r="AQ59" s="79">
        <v>0</v>
      </c>
      <c r="AR59" s="79">
        <v>0</v>
      </c>
      <c r="AS59" s="79"/>
      <c r="AT59" s="79"/>
      <c r="AU59" s="79"/>
      <c r="AV59" s="79"/>
      <c r="AW59" s="79"/>
      <c r="AX59" s="79"/>
      <c r="AY59" s="79"/>
      <c r="AZ59" s="79"/>
      <c r="BA59">
        <v>7</v>
      </c>
      <c r="BB59" s="78" t="str">
        <f>REPLACE(INDEX(GroupVertices[Group],MATCH(Edges[[#This Row],[Vertex 1]],GroupVertices[Vertex],0)),1,1,"")</f>
        <v>1</v>
      </c>
      <c r="BC59" s="78" t="str">
        <f>REPLACE(INDEX(GroupVertices[Group],MATCH(Edges[[#This Row],[Vertex 2]],GroupVertices[Vertex],0)),1,1,"")</f>
        <v>1</v>
      </c>
      <c r="BD59" s="48"/>
      <c r="BE59" s="49"/>
      <c r="BF59" s="48"/>
      <c r="BG59" s="49"/>
      <c r="BH59" s="48"/>
      <c r="BI59" s="49"/>
      <c r="BJ59" s="48"/>
      <c r="BK59" s="49"/>
      <c r="BL59" s="48"/>
    </row>
    <row r="60" spans="1:64" ht="15">
      <c r="A60" s="64" t="s">
        <v>232</v>
      </c>
      <c r="B60" s="64" t="s">
        <v>226</v>
      </c>
      <c r="C60" s="65" t="s">
        <v>1576</v>
      </c>
      <c r="D60" s="66">
        <v>10</v>
      </c>
      <c r="E60" s="67" t="s">
        <v>136</v>
      </c>
      <c r="F60" s="68">
        <v>12</v>
      </c>
      <c r="G60" s="65"/>
      <c r="H60" s="69"/>
      <c r="I60" s="70"/>
      <c r="J60" s="70"/>
      <c r="K60" s="34" t="s">
        <v>65</v>
      </c>
      <c r="L60" s="77">
        <v>60</v>
      </c>
      <c r="M60" s="77"/>
      <c r="N60" s="72"/>
      <c r="O60" s="79" t="s">
        <v>266</v>
      </c>
      <c r="P60" s="81">
        <v>43533.75278935185</v>
      </c>
      <c r="Q60" s="79" t="s">
        <v>300</v>
      </c>
      <c r="R60" s="79"/>
      <c r="S60" s="79"/>
      <c r="T60" s="79" t="s">
        <v>370</v>
      </c>
      <c r="U60" s="79"/>
      <c r="V60" s="83" t="s">
        <v>419</v>
      </c>
      <c r="W60" s="81">
        <v>43533.75278935185</v>
      </c>
      <c r="X60" s="83" t="s">
        <v>467</v>
      </c>
      <c r="Y60" s="79"/>
      <c r="Z60" s="79"/>
      <c r="AA60" s="85" t="s">
        <v>524</v>
      </c>
      <c r="AB60" s="79"/>
      <c r="AC60" s="79" t="b">
        <v>0</v>
      </c>
      <c r="AD60" s="79">
        <v>0</v>
      </c>
      <c r="AE60" s="85" t="s">
        <v>543</v>
      </c>
      <c r="AF60" s="79" t="b">
        <v>0</v>
      </c>
      <c r="AG60" s="79" t="s">
        <v>548</v>
      </c>
      <c r="AH60" s="79"/>
      <c r="AI60" s="85" t="s">
        <v>543</v>
      </c>
      <c r="AJ60" s="79" t="b">
        <v>0</v>
      </c>
      <c r="AK60" s="79">
        <v>1</v>
      </c>
      <c r="AL60" s="85" t="s">
        <v>521</v>
      </c>
      <c r="AM60" s="79" t="s">
        <v>556</v>
      </c>
      <c r="AN60" s="79" t="b">
        <v>0</v>
      </c>
      <c r="AO60" s="85" t="s">
        <v>521</v>
      </c>
      <c r="AP60" s="79" t="s">
        <v>176</v>
      </c>
      <c r="AQ60" s="79">
        <v>0</v>
      </c>
      <c r="AR60" s="79">
        <v>0</v>
      </c>
      <c r="AS60" s="79"/>
      <c r="AT60" s="79"/>
      <c r="AU60" s="79"/>
      <c r="AV60" s="79"/>
      <c r="AW60" s="79"/>
      <c r="AX60" s="79"/>
      <c r="AY60" s="79"/>
      <c r="AZ60" s="79"/>
      <c r="BA60">
        <v>7</v>
      </c>
      <c r="BB60" s="78" t="str">
        <f>REPLACE(INDEX(GroupVertices[Group],MATCH(Edges[[#This Row],[Vertex 1]],GroupVertices[Vertex],0)),1,1,"")</f>
        <v>1</v>
      </c>
      <c r="BC60" s="78" t="str">
        <f>REPLACE(INDEX(GroupVertices[Group],MATCH(Edges[[#This Row],[Vertex 2]],GroupVertices[Vertex],0)),1,1,"")</f>
        <v>1</v>
      </c>
      <c r="BD60" s="48">
        <v>1</v>
      </c>
      <c r="BE60" s="49">
        <v>4.761904761904762</v>
      </c>
      <c r="BF60" s="48">
        <v>0</v>
      </c>
      <c r="BG60" s="49">
        <v>0</v>
      </c>
      <c r="BH60" s="48">
        <v>0</v>
      </c>
      <c r="BI60" s="49">
        <v>0</v>
      </c>
      <c r="BJ60" s="48">
        <v>20</v>
      </c>
      <c r="BK60" s="49">
        <v>95.23809523809524</v>
      </c>
      <c r="BL60" s="48">
        <v>21</v>
      </c>
    </row>
    <row r="61" spans="1:64" ht="15">
      <c r="A61" s="64" t="s">
        <v>232</v>
      </c>
      <c r="B61" s="64" t="s">
        <v>226</v>
      </c>
      <c r="C61" s="65" t="s">
        <v>1576</v>
      </c>
      <c r="D61" s="66">
        <v>10</v>
      </c>
      <c r="E61" s="67" t="s">
        <v>136</v>
      </c>
      <c r="F61" s="68">
        <v>12</v>
      </c>
      <c r="G61" s="65"/>
      <c r="H61" s="69"/>
      <c r="I61" s="70"/>
      <c r="J61" s="70"/>
      <c r="K61" s="34" t="s">
        <v>65</v>
      </c>
      <c r="L61" s="77">
        <v>61</v>
      </c>
      <c r="M61" s="77"/>
      <c r="N61" s="72"/>
      <c r="O61" s="79" t="s">
        <v>266</v>
      </c>
      <c r="P61" s="81">
        <v>43534.67778935185</v>
      </c>
      <c r="Q61" s="79" t="s">
        <v>291</v>
      </c>
      <c r="R61" s="79"/>
      <c r="S61" s="79"/>
      <c r="T61" s="79" t="s">
        <v>358</v>
      </c>
      <c r="U61" s="79"/>
      <c r="V61" s="83" t="s">
        <v>419</v>
      </c>
      <c r="W61" s="81">
        <v>43534.67778935185</v>
      </c>
      <c r="X61" s="83" t="s">
        <v>458</v>
      </c>
      <c r="Y61" s="79"/>
      <c r="Z61" s="79"/>
      <c r="AA61" s="85" t="s">
        <v>515</v>
      </c>
      <c r="AB61" s="79"/>
      <c r="AC61" s="79" t="b">
        <v>0</v>
      </c>
      <c r="AD61" s="79">
        <v>0</v>
      </c>
      <c r="AE61" s="85" t="s">
        <v>543</v>
      </c>
      <c r="AF61" s="79" t="b">
        <v>0</v>
      </c>
      <c r="AG61" s="79" t="s">
        <v>548</v>
      </c>
      <c r="AH61" s="79"/>
      <c r="AI61" s="85" t="s">
        <v>543</v>
      </c>
      <c r="AJ61" s="79" t="b">
        <v>0</v>
      </c>
      <c r="AK61" s="79">
        <v>1</v>
      </c>
      <c r="AL61" s="85" t="s">
        <v>513</v>
      </c>
      <c r="AM61" s="79" t="s">
        <v>556</v>
      </c>
      <c r="AN61" s="79" t="b">
        <v>0</v>
      </c>
      <c r="AO61" s="85" t="s">
        <v>513</v>
      </c>
      <c r="AP61" s="79" t="s">
        <v>176</v>
      </c>
      <c r="AQ61" s="79">
        <v>0</v>
      </c>
      <c r="AR61" s="79">
        <v>0</v>
      </c>
      <c r="AS61" s="79"/>
      <c r="AT61" s="79"/>
      <c r="AU61" s="79"/>
      <c r="AV61" s="79"/>
      <c r="AW61" s="79"/>
      <c r="AX61" s="79"/>
      <c r="AY61" s="79"/>
      <c r="AZ61" s="79"/>
      <c r="BA61">
        <v>7</v>
      </c>
      <c r="BB61" s="78" t="str">
        <f>REPLACE(INDEX(GroupVertices[Group],MATCH(Edges[[#This Row],[Vertex 1]],GroupVertices[Vertex],0)),1,1,"")</f>
        <v>1</v>
      </c>
      <c r="BC61" s="78" t="str">
        <f>REPLACE(INDEX(GroupVertices[Group],MATCH(Edges[[#This Row],[Vertex 2]],GroupVertices[Vertex],0)),1,1,"")</f>
        <v>1</v>
      </c>
      <c r="BD61" s="48"/>
      <c r="BE61" s="49"/>
      <c r="BF61" s="48"/>
      <c r="BG61" s="49"/>
      <c r="BH61" s="48"/>
      <c r="BI61" s="49"/>
      <c r="BJ61" s="48"/>
      <c r="BK61" s="49"/>
      <c r="BL61" s="48"/>
    </row>
    <row r="62" spans="1:64" ht="15">
      <c r="A62" s="64" t="s">
        <v>232</v>
      </c>
      <c r="B62" s="64" t="s">
        <v>253</v>
      </c>
      <c r="C62" s="65" t="s">
        <v>1576</v>
      </c>
      <c r="D62" s="66">
        <v>10</v>
      </c>
      <c r="E62" s="67" t="s">
        <v>136</v>
      </c>
      <c r="F62" s="68">
        <v>12</v>
      </c>
      <c r="G62" s="65"/>
      <c r="H62" s="69"/>
      <c r="I62" s="70"/>
      <c r="J62" s="70"/>
      <c r="K62" s="34" t="s">
        <v>65</v>
      </c>
      <c r="L62" s="77">
        <v>62</v>
      </c>
      <c r="M62" s="77"/>
      <c r="N62" s="72"/>
      <c r="O62" s="79" t="s">
        <v>266</v>
      </c>
      <c r="P62" s="81">
        <v>43525.92223379629</v>
      </c>
      <c r="Q62" s="79" t="s">
        <v>284</v>
      </c>
      <c r="R62" s="83" t="s">
        <v>321</v>
      </c>
      <c r="S62" s="79" t="s">
        <v>339</v>
      </c>
      <c r="T62" s="79" t="s">
        <v>358</v>
      </c>
      <c r="U62" s="83" t="s">
        <v>384</v>
      </c>
      <c r="V62" s="83" t="s">
        <v>384</v>
      </c>
      <c r="W62" s="81">
        <v>43525.92223379629</v>
      </c>
      <c r="X62" s="83" t="s">
        <v>451</v>
      </c>
      <c r="Y62" s="79"/>
      <c r="Z62" s="79"/>
      <c r="AA62" s="85" t="s">
        <v>508</v>
      </c>
      <c r="AB62" s="79"/>
      <c r="AC62" s="79" t="b">
        <v>0</v>
      </c>
      <c r="AD62" s="79">
        <v>0</v>
      </c>
      <c r="AE62" s="85" t="s">
        <v>543</v>
      </c>
      <c r="AF62" s="79" t="b">
        <v>0</v>
      </c>
      <c r="AG62" s="79" t="s">
        <v>548</v>
      </c>
      <c r="AH62" s="79"/>
      <c r="AI62" s="85" t="s">
        <v>543</v>
      </c>
      <c r="AJ62" s="79" t="b">
        <v>0</v>
      </c>
      <c r="AK62" s="79">
        <v>0</v>
      </c>
      <c r="AL62" s="85" t="s">
        <v>543</v>
      </c>
      <c r="AM62" s="79" t="s">
        <v>556</v>
      </c>
      <c r="AN62" s="79" t="b">
        <v>0</v>
      </c>
      <c r="AO62" s="85" t="s">
        <v>508</v>
      </c>
      <c r="AP62" s="79" t="s">
        <v>176</v>
      </c>
      <c r="AQ62" s="79">
        <v>0</v>
      </c>
      <c r="AR62" s="79">
        <v>0</v>
      </c>
      <c r="AS62" s="79"/>
      <c r="AT62" s="79"/>
      <c r="AU62" s="79"/>
      <c r="AV62" s="79"/>
      <c r="AW62" s="79"/>
      <c r="AX62" s="79"/>
      <c r="AY62" s="79"/>
      <c r="AZ62" s="79"/>
      <c r="BA62">
        <v>4</v>
      </c>
      <c r="BB62" s="78" t="str">
        <f>REPLACE(INDEX(GroupVertices[Group],MATCH(Edges[[#This Row],[Vertex 1]],GroupVertices[Vertex],0)),1,1,"")</f>
        <v>1</v>
      </c>
      <c r="BC62" s="78" t="str">
        <f>REPLACE(INDEX(GroupVertices[Group],MATCH(Edges[[#This Row],[Vertex 2]],GroupVertices[Vertex],0)),1,1,"")</f>
        <v>2</v>
      </c>
      <c r="BD62" s="48"/>
      <c r="BE62" s="49"/>
      <c r="BF62" s="48"/>
      <c r="BG62" s="49"/>
      <c r="BH62" s="48"/>
      <c r="BI62" s="49"/>
      <c r="BJ62" s="48"/>
      <c r="BK62" s="49"/>
      <c r="BL62" s="48"/>
    </row>
    <row r="63" spans="1:64" ht="15">
      <c r="A63" s="64" t="s">
        <v>232</v>
      </c>
      <c r="B63" s="64" t="s">
        <v>253</v>
      </c>
      <c r="C63" s="65" t="s">
        <v>1576</v>
      </c>
      <c r="D63" s="66">
        <v>10</v>
      </c>
      <c r="E63" s="67" t="s">
        <v>136</v>
      </c>
      <c r="F63" s="68">
        <v>12</v>
      </c>
      <c r="G63" s="65"/>
      <c r="H63" s="69"/>
      <c r="I63" s="70"/>
      <c r="J63" s="70"/>
      <c r="K63" s="34" t="s">
        <v>65</v>
      </c>
      <c r="L63" s="77">
        <v>63</v>
      </c>
      <c r="M63" s="77"/>
      <c r="N63" s="72"/>
      <c r="O63" s="79" t="s">
        <v>266</v>
      </c>
      <c r="P63" s="81">
        <v>43530.801400462966</v>
      </c>
      <c r="Q63" s="79" t="s">
        <v>287</v>
      </c>
      <c r="R63" s="83" t="s">
        <v>326</v>
      </c>
      <c r="S63" s="79" t="s">
        <v>339</v>
      </c>
      <c r="T63" s="79" t="s">
        <v>358</v>
      </c>
      <c r="U63" s="83" t="s">
        <v>387</v>
      </c>
      <c r="V63" s="83" t="s">
        <v>387</v>
      </c>
      <c r="W63" s="81">
        <v>43530.801400462966</v>
      </c>
      <c r="X63" s="83" t="s">
        <v>454</v>
      </c>
      <c r="Y63" s="79"/>
      <c r="Z63" s="79"/>
      <c r="AA63" s="85" t="s">
        <v>511</v>
      </c>
      <c r="AB63" s="79"/>
      <c r="AC63" s="79" t="b">
        <v>0</v>
      </c>
      <c r="AD63" s="79">
        <v>1</v>
      </c>
      <c r="AE63" s="85" t="s">
        <v>543</v>
      </c>
      <c r="AF63" s="79" t="b">
        <v>0</v>
      </c>
      <c r="AG63" s="79" t="s">
        <v>548</v>
      </c>
      <c r="AH63" s="79"/>
      <c r="AI63" s="85" t="s">
        <v>543</v>
      </c>
      <c r="AJ63" s="79" t="b">
        <v>0</v>
      </c>
      <c r="AK63" s="79">
        <v>1</v>
      </c>
      <c r="AL63" s="85" t="s">
        <v>543</v>
      </c>
      <c r="AM63" s="79" t="s">
        <v>556</v>
      </c>
      <c r="AN63" s="79" t="b">
        <v>0</v>
      </c>
      <c r="AO63" s="85" t="s">
        <v>511</v>
      </c>
      <c r="AP63" s="79" t="s">
        <v>176</v>
      </c>
      <c r="AQ63" s="79">
        <v>0</v>
      </c>
      <c r="AR63" s="79">
        <v>0</v>
      </c>
      <c r="AS63" s="79"/>
      <c r="AT63" s="79"/>
      <c r="AU63" s="79"/>
      <c r="AV63" s="79"/>
      <c r="AW63" s="79"/>
      <c r="AX63" s="79"/>
      <c r="AY63" s="79"/>
      <c r="AZ63" s="79"/>
      <c r="BA63">
        <v>4</v>
      </c>
      <c r="BB63" s="78" t="str">
        <f>REPLACE(INDEX(GroupVertices[Group],MATCH(Edges[[#This Row],[Vertex 1]],GroupVertices[Vertex],0)),1,1,"")</f>
        <v>1</v>
      </c>
      <c r="BC63" s="78" t="str">
        <f>REPLACE(INDEX(GroupVertices[Group],MATCH(Edges[[#This Row],[Vertex 2]],GroupVertices[Vertex],0)),1,1,"")</f>
        <v>2</v>
      </c>
      <c r="BD63" s="48"/>
      <c r="BE63" s="49"/>
      <c r="BF63" s="48"/>
      <c r="BG63" s="49"/>
      <c r="BH63" s="48"/>
      <c r="BI63" s="49"/>
      <c r="BJ63" s="48"/>
      <c r="BK63" s="49"/>
      <c r="BL63" s="48"/>
    </row>
    <row r="64" spans="1:64" ht="15">
      <c r="A64" s="64" t="s">
        <v>232</v>
      </c>
      <c r="B64" s="64" t="s">
        <v>253</v>
      </c>
      <c r="C64" s="65" t="s">
        <v>1576</v>
      </c>
      <c r="D64" s="66">
        <v>10</v>
      </c>
      <c r="E64" s="67" t="s">
        <v>136</v>
      </c>
      <c r="F64" s="68">
        <v>12</v>
      </c>
      <c r="G64" s="65"/>
      <c r="H64" s="69"/>
      <c r="I64" s="70"/>
      <c r="J64" s="70"/>
      <c r="K64" s="34" t="s">
        <v>65</v>
      </c>
      <c r="L64" s="77">
        <v>64</v>
      </c>
      <c r="M64" s="77"/>
      <c r="N64" s="72"/>
      <c r="O64" s="79" t="s">
        <v>266</v>
      </c>
      <c r="P64" s="81">
        <v>43532.744363425925</v>
      </c>
      <c r="Q64" s="79" t="s">
        <v>288</v>
      </c>
      <c r="R64" s="83" t="s">
        <v>326</v>
      </c>
      <c r="S64" s="79" t="s">
        <v>339</v>
      </c>
      <c r="T64" s="79" t="s">
        <v>361</v>
      </c>
      <c r="U64" s="83" t="s">
        <v>388</v>
      </c>
      <c r="V64" s="83" t="s">
        <v>388</v>
      </c>
      <c r="W64" s="81">
        <v>43532.744363425925</v>
      </c>
      <c r="X64" s="83" t="s">
        <v>455</v>
      </c>
      <c r="Y64" s="79"/>
      <c r="Z64" s="79"/>
      <c r="AA64" s="85" t="s">
        <v>512</v>
      </c>
      <c r="AB64" s="79"/>
      <c r="AC64" s="79" t="b">
        <v>0</v>
      </c>
      <c r="AD64" s="79">
        <v>1</v>
      </c>
      <c r="AE64" s="85" t="s">
        <v>543</v>
      </c>
      <c r="AF64" s="79" t="b">
        <v>0</v>
      </c>
      <c r="AG64" s="79" t="s">
        <v>548</v>
      </c>
      <c r="AH64" s="79"/>
      <c r="AI64" s="85" t="s">
        <v>543</v>
      </c>
      <c r="AJ64" s="79" t="b">
        <v>0</v>
      </c>
      <c r="AK64" s="79">
        <v>0</v>
      </c>
      <c r="AL64" s="85" t="s">
        <v>543</v>
      </c>
      <c r="AM64" s="79" t="s">
        <v>556</v>
      </c>
      <c r="AN64" s="79" t="b">
        <v>0</v>
      </c>
      <c r="AO64" s="85" t="s">
        <v>512</v>
      </c>
      <c r="AP64" s="79" t="s">
        <v>176</v>
      </c>
      <c r="AQ64" s="79">
        <v>0</v>
      </c>
      <c r="AR64" s="79">
        <v>0</v>
      </c>
      <c r="AS64" s="79"/>
      <c r="AT64" s="79"/>
      <c r="AU64" s="79"/>
      <c r="AV64" s="79"/>
      <c r="AW64" s="79"/>
      <c r="AX64" s="79"/>
      <c r="AY64" s="79"/>
      <c r="AZ64" s="79"/>
      <c r="BA64">
        <v>4</v>
      </c>
      <c r="BB64" s="78" t="str">
        <f>REPLACE(INDEX(GroupVertices[Group],MATCH(Edges[[#This Row],[Vertex 1]],GroupVertices[Vertex],0)),1,1,"")</f>
        <v>1</v>
      </c>
      <c r="BC64" s="78" t="str">
        <f>REPLACE(INDEX(GroupVertices[Group],MATCH(Edges[[#This Row],[Vertex 2]],GroupVertices[Vertex],0)),1,1,"")</f>
        <v>2</v>
      </c>
      <c r="BD64" s="48"/>
      <c r="BE64" s="49"/>
      <c r="BF64" s="48"/>
      <c r="BG64" s="49"/>
      <c r="BH64" s="48"/>
      <c r="BI64" s="49"/>
      <c r="BJ64" s="48"/>
      <c r="BK64" s="49"/>
      <c r="BL64" s="48"/>
    </row>
    <row r="65" spans="1:64" ht="15">
      <c r="A65" s="64" t="s">
        <v>232</v>
      </c>
      <c r="B65" s="64" t="s">
        <v>253</v>
      </c>
      <c r="C65" s="65" t="s">
        <v>1576</v>
      </c>
      <c r="D65" s="66">
        <v>10</v>
      </c>
      <c r="E65" s="67" t="s">
        <v>136</v>
      </c>
      <c r="F65" s="68">
        <v>12</v>
      </c>
      <c r="G65" s="65"/>
      <c r="H65" s="69"/>
      <c r="I65" s="70"/>
      <c r="J65" s="70"/>
      <c r="K65" s="34" t="s">
        <v>65</v>
      </c>
      <c r="L65" s="77">
        <v>65</v>
      </c>
      <c r="M65" s="77"/>
      <c r="N65" s="72"/>
      <c r="O65" s="79" t="s">
        <v>266</v>
      </c>
      <c r="P65" s="81">
        <v>43536.75974537037</v>
      </c>
      <c r="Q65" s="79" t="s">
        <v>301</v>
      </c>
      <c r="R65" s="83" t="s">
        <v>326</v>
      </c>
      <c r="S65" s="79" t="s">
        <v>339</v>
      </c>
      <c r="T65" s="79" t="s">
        <v>363</v>
      </c>
      <c r="U65" s="83" t="s">
        <v>397</v>
      </c>
      <c r="V65" s="83" t="s">
        <v>397</v>
      </c>
      <c r="W65" s="81">
        <v>43536.75974537037</v>
      </c>
      <c r="X65" s="83" t="s">
        <v>468</v>
      </c>
      <c r="Y65" s="79"/>
      <c r="Z65" s="79"/>
      <c r="AA65" s="85" t="s">
        <v>525</v>
      </c>
      <c r="AB65" s="79"/>
      <c r="AC65" s="79" t="b">
        <v>0</v>
      </c>
      <c r="AD65" s="79">
        <v>0</v>
      </c>
      <c r="AE65" s="85" t="s">
        <v>543</v>
      </c>
      <c r="AF65" s="79" t="b">
        <v>0</v>
      </c>
      <c r="AG65" s="79" t="s">
        <v>548</v>
      </c>
      <c r="AH65" s="79"/>
      <c r="AI65" s="85" t="s">
        <v>543</v>
      </c>
      <c r="AJ65" s="79" t="b">
        <v>0</v>
      </c>
      <c r="AK65" s="79">
        <v>0</v>
      </c>
      <c r="AL65" s="85" t="s">
        <v>543</v>
      </c>
      <c r="AM65" s="79" t="s">
        <v>556</v>
      </c>
      <c r="AN65" s="79" t="b">
        <v>0</v>
      </c>
      <c r="AO65" s="85" t="s">
        <v>525</v>
      </c>
      <c r="AP65" s="79" t="s">
        <v>176</v>
      </c>
      <c r="AQ65" s="79">
        <v>0</v>
      </c>
      <c r="AR65" s="79">
        <v>0</v>
      </c>
      <c r="AS65" s="79"/>
      <c r="AT65" s="79"/>
      <c r="AU65" s="79"/>
      <c r="AV65" s="79"/>
      <c r="AW65" s="79"/>
      <c r="AX65" s="79"/>
      <c r="AY65" s="79"/>
      <c r="AZ65" s="79"/>
      <c r="BA65">
        <v>4</v>
      </c>
      <c r="BB65" s="78" t="str">
        <f>REPLACE(INDEX(GroupVertices[Group],MATCH(Edges[[#This Row],[Vertex 1]],GroupVertices[Vertex],0)),1,1,"")</f>
        <v>1</v>
      </c>
      <c r="BC65" s="78" t="str">
        <f>REPLACE(INDEX(GroupVertices[Group],MATCH(Edges[[#This Row],[Vertex 2]],GroupVertices[Vertex],0)),1,1,"")</f>
        <v>2</v>
      </c>
      <c r="BD65" s="48"/>
      <c r="BE65" s="49"/>
      <c r="BF65" s="48"/>
      <c r="BG65" s="49"/>
      <c r="BH65" s="48"/>
      <c r="BI65" s="49"/>
      <c r="BJ65" s="48"/>
      <c r="BK65" s="49"/>
      <c r="BL65" s="48"/>
    </row>
    <row r="66" spans="1:64" ht="15">
      <c r="A66" s="64" t="s">
        <v>232</v>
      </c>
      <c r="B66" s="64" t="s">
        <v>264</v>
      </c>
      <c r="C66" s="65" t="s">
        <v>1574</v>
      </c>
      <c r="D66" s="66">
        <v>3</v>
      </c>
      <c r="E66" s="67" t="s">
        <v>132</v>
      </c>
      <c r="F66" s="68">
        <v>35</v>
      </c>
      <c r="G66" s="65"/>
      <c r="H66" s="69"/>
      <c r="I66" s="70"/>
      <c r="J66" s="70"/>
      <c r="K66" s="34" t="s">
        <v>65</v>
      </c>
      <c r="L66" s="77">
        <v>66</v>
      </c>
      <c r="M66" s="77"/>
      <c r="N66" s="72"/>
      <c r="O66" s="79" t="s">
        <v>266</v>
      </c>
      <c r="P66" s="81">
        <v>43536.75974537037</v>
      </c>
      <c r="Q66" s="79" t="s">
        <v>301</v>
      </c>
      <c r="R66" s="83" t="s">
        <v>326</v>
      </c>
      <c r="S66" s="79" t="s">
        <v>339</v>
      </c>
      <c r="T66" s="79" t="s">
        <v>363</v>
      </c>
      <c r="U66" s="83" t="s">
        <v>397</v>
      </c>
      <c r="V66" s="83" t="s">
        <v>397</v>
      </c>
      <c r="W66" s="81">
        <v>43536.75974537037</v>
      </c>
      <c r="X66" s="83" t="s">
        <v>468</v>
      </c>
      <c r="Y66" s="79"/>
      <c r="Z66" s="79"/>
      <c r="AA66" s="85" t="s">
        <v>525</v>
      </c>
      <c r="AB66" s="79"/>
      <c r="AC66" s="79" t="b">
        <v>0</v>
      </c>
      <c r="AD66" s="79">
        <v>0</v>
      </c>
      <c r="AE66" s="85" t="s">
        <v>543</v>
      </c>
      <c r="AF66" s="79" t="b">
        <v>0</v>
      </c>
      <c r="AG66" s="79" t="s">
        <v>548</v>
      </c>
      <c r="AH66" s="79"/>
      <c r="AI66" s="85" t="s">
        <v>543</v>
      </c>
      <c r="AJ66" s="79" t="b">
        <v>0</v>
      </c>
      <c r="AK66" s="79">
        <v>0</v>
      </c>
      <c r="AL66" s="85" t="s">
        <v>543</v>
      </c>
      <c r="AM66" s="79" t="s">
        <v>556</v>
      </c>
      <c r="AN66" s="79" t="b">
        <v>0</v>
      </c>
      <c r="AO66" s="85" t="s">
        <v>525</v>
      </c>
      <c r="AP66" s="79" t="s">
        <v>176</v>
      </c>
      <c r="AQ66" s="79">
        <v>0</v>
      </c>
      <c r="AR66" s="79">
        <v>0</v>
      </c>
      <c r="AS66" s="79"/>
      <c r="AT66" s="79"/>
      <c r="AU66" s="79"/>
      <c r="AV66" s="79"/>
      <c r="AW66" s="79"/>
      <c r="AX66" s="79"/>
      <c r="AY66" s="79"/>
      <c r="AZ66" s="79"/>
      <c r="BA66">
        <v>1</v>
      </c>
      <c r="BB66" s="78" t="str">
        <f>REPLACE(INDEX(GroupVertices[Group],MATCH(Edges[[#This Row],[Vertex 1]],GroupVertices[Vertex],0)),1,1,"")</f>
        <v>1</v>
      </c>
      <c r="BC66" s="78" t="str">
        <f>REPLACE(INDEX(GroupVertices[Group],MATCH(Edges[[#This Row],[Vertex 2]],GroupVertices[Vertex],0)),1,1,"")</f>
        <v>1</v>
      </c>
      <c r="BD66" s="48"/>
      <c r="BE66" s="49"/>
      <c r="BF66" s="48"/>
      <c r="BG66" s="49"/>
      <c r="BH66" s="48"/>
      <c r="BI66" s="49"/>
      <c r="BJ66" s="48"/>
      <c r="BK66" s="49"/>
      <c r="BL66" s="48"/>
    </row>
    <row r="67" spans="1:64" ht="15">
      <c r="A67" s="64" t="s">
        <v>232</v>
      </c>
      <c r="B67" s="64" t="s">
        <v>234</v>
      </c>
      <c r="C67" s="65" t="s">
        <v>1574</v>
      </c>
      <c r="D67" s="66">
        <v>3</v>
      </c>
      <c r="E67" s="67" t="s">
        <v>132</v>
      </c>
      <c r="F67" s="68">
        <v>35</v>
      </c>
      <c r="G67" s="65"/>
      <c r="H67" s="69"/>
      <c r="I67" s="70"/>
      <c r="J67" s="70"/>
      <c r="K67" s="34" t="s">
        <v>65</v>
      </c>
      <c r="L67" s="77">
        <v>67</v>
      </c>
      <c r="M67" s="77"/>
      <c r="N67" s="72"/>
      <c r="O67" s="79" t="s">
        <v>266</v>
      </c>
      <c r="P67" s="81">
        <v>43536.75974537037</v>
      </c>
      <c r="Q67" s="79" t="s">
        <v>301</v>
      </c>
      <c r="R67" s="83" t="s">
        <v>326</v>
      </c>
      <c r="S67" s="79" t="s">
        <v>339</v>
      </c>
      <c r="T67" s="79" t="s">
        <v>363</v>
      </c>
      <c r="U67" s="83" t="s">
        <v>397</v>
      </c>
      <c r="V67" s="83" t="s">
        <v>397</v>
      </c>
      <c r="W67" s="81">
        <v>43536.75974537037</v>
      </c>
      <c r="X67" s="83" t="s">
        <v>468</v>
      </c>
      <c r="Y67" s="79"/>
      <c r="Z67" s="79"/>
      <c r="AA67" s="85" t="s">
        <v>525</v>
      </c>
      <c r="AB67" s="79"/>
      <c r="AC67" s="79" t="b">
        <v>0</v>
      </c>
      <c r="AD67" s="79">
        <v>0</v>
      </c>
      <c r="AE67" s="85" t="s">
        <v>543</v>
      </c>
      <c r="AF67" s="79" t="b">
        <v>0</v>
      </c>
      <c r="AG67" s="79" t="s">
        <v>548</v>
      </c>
      <c r="AH67" s="79"/>
      <c r="AI67" s="85" t="s">
        <v>543</v>
      </c>
      <c r="AJ67" s="79" t="b">
        <v>0</v>
      </c>
      <c r="AK67" s="79">
        <v>0</v>
      </c>
      <c r="AL67" s="85" t="s">
        <v>543</v>
      </c>
      <c r="AM67" s="79" t="s">
        <v>556</v>
      </c>
      <c r="AN67" s="79" t="b">
        <v>0</v>
      </c>
      <c r="AO67" s="85" t="s">
        <v>525</v>
      </c>
      <c r="AP67" s="79" t="s">
        <v>176</v>
      </c>
      <c r="AQ67" s="79">
        <v>0</v>
      </c>
      <c r="AR67" s="79">
        <v>0</v>
      </c>
      <c r="AS67" s="79"/>
      <c r="AT67" s="79"/>
      <c r="AU67" s="79"/>
      <c r="AV67" s="79"/>
      <c r="AW67" s="79"/>
      <c r="AX67" s="79"/>
      <c r="AY67" s="79"/>
      <c r="AZ67" s="79"/>
      <c r="BA67">
        <v>1</v>
      </c>
      <c r="BB67" s="78" t="str">
        <f>REPLACE(INDEX(GroupVertices[Group],MATCH(Edges[[#This Row],[Vertex 1]],GroupVertices[Vertex],0)),1,1,"")</f>
        <v>1</v>
      </c>
      <c r="BC67" s="78" t="str">
        <f>REPLACE(INDEX(GroupVertices[Group],MATCH(Edges[[#This Row],[Vertex 2]],GroupVertices[Vertex],0)),1,1,"")</f>
        <v>1</v>
      </c>
      <c r="BD67" s="48"/>
      <c r="BE67" s="49"/>
      <c r="BF67" s="48"/>
      <c r="BG67" s="49"/>
      <c r="BH67" s="48"/>
      <c r="BI67" s="49"/>
      <c r="BJ67" s="48"/>
      <c r="BK67" s="49"/>
      <c r="BL67" s="48"/>
    </row>
    <row r="68" spans="1:64" ht="15">
      <c r="A68" s="64" t="s">
        <v>228</v>
      </c>
      <c r="B68" s="64" t="s">
        <v>237</v>
      </c>
      <c r="C68" s="65" t="s">
        <v>1575</v>
      </c>
      <c r="D68" s="66">
        <v>5.333333333333334</v>
      </c>
      <c r="E68" s="67" t="s">
        <v>136</v>
      </c>
      <c r="F68" s="68">
        <v>27.333333333333332</v>
      </c>
      <c r="G68" s="65"/>
      <c r="H68" s="69"/>
      <c r="I68" s="70"/>
      <c r="J68" s="70"/>
      <c r="K68" s="34" t="s">
        <v>65</v>
      </c>
      <c r="L68" s="77">
        <v>68</v>
      </c>
      <c r="M68" s="77"/>
      <c r="N68" s="72"/>
      <c r="O68" s="79" t="s">
        <v>266</v>
      </c>
      <c r="P68" s="81">
        <v>43528.585393518515</v>
      </c>
      <c r="Q68" s="79" t="s">
        <v>279</v>
      </c>
      <c r="R68" s="79"/>
      <c r="S68" s="79"/>
      <c r="T68" s="79" t="s">
        <v>356</v>
      </c>
      <c r="U68" s="83" t="s">
        <v>383</v>
      </c>
      <c r="V68" s="83" t="s">
        <v>383</v>
      </c>
      <c r="W68" s="81">
        <v>43528.585393518515</v>
      </c>
      <c r="X68" s="83" t="s">
        <v>446</v>
      </c>
      <c r="Y68" s="79"/>
      <c r="Z68" s="79"/>
      <c r="AA68" s="85" t="s">
        <v>503</v>
      </c>
      <c r="AB68" s="79"/>
      <c r="AC68" s="79" t="b">
        <v>0</v>
      </c>
      <c r="AD68" s="79">
        <v>6</v>
      </c>
      <c r="AE68" s="85" t="s">
        <v>543</v>
      </c>
      <c r="AF68" s="79" t="b">
        <v>0</v>
      </c>
      <c r="AG68" s="79" t="s">
        <v>548</v>
      </c>
      <c r="AH68" s="79"/>
      <c r="AI68" s="85" t="s">
        <v>543</v>
      </c>
      <c r="AJ68" s="79" t="b">
        <v>0</v>
      </c>
      <c r="AK68" s="79">
        <v>0</v>
      </c>
      <c r="AL68" s="85" t="s">
        <v>543</v>
      </c>
      <c r="AM68" s="79" t="s">
        <v>552</v>
      </c>
      <c r="AN68" s="79" t="b">
        <v>0</v>
      </c>
      <c r="AO68" s="85" t="s">
        <v>503</v>
      </c>
      <c r="AP68" s="79" t="s">
        <v>176</v>
      </c>
      <c r="AQ68" s="79">
        <v>0</v>
      </c>
      <c r="AR68" s="79">
        <v>0</v>
      </c>
      <c r="AS68" s="79"/>
      <c r="AT68" s="79"/>
      <c r="AU68" s="79"/>
      <c r="AV68" s="79"/>
      <c r="AW68" s="79"/>
      <c r="AX68" s="79"/>
      <c r="AY68" s="79"/>
      <c r="AZ68" s="79"/>
      <c r="BA68">
        <v>2</v>
      </c>
      <c r="BB68" s="78" t="str">
        <f>REPLACE(INDEX(GroupVertices[Group],MATCH(Edges[[#This Row],[Vertex 1]],GroupVertices[Vertex],0)),1,1,"")</f>
        <v>5</v>
      </c>
      <c r="BC68" s="78" t="str">
        <f>REPLACE(INDEX(GroupVertices[Group],MATCH(Edges[[#This Row],[Vertex 2]],GroupVertices[Vertex],0)),1,1,"")</f>
        <v>4</v>
      </c>
      <c r="BD68" s="48"/>
      <c r="BE68" s="49"/>
      <c r="BF68" s="48"/>
      <c r="BG68" s="49"/>
      <c r="BH68" s="48"/>
      <c r="BI68" s="49"/>
      <c r="BJ68" s="48"/>
      <c r="BK68" s="49"/>
      <c r="BL68" s="48"/>
    </row>
    <row r="69" spans="1:64" ht="15">
      <c r="A69" s="64" t="s">
        <v>228</v>
      </c>
      <c r="B69" s="64" t="s">
        <v>232</v>
      </c>
      <c r="C69" s="65" t="s">
        <v>1574</v>
      </c>
      <c r="D69" s="66">
        <v>3</v>
      </c>
      <c r="E69" s="67" t="s">
        <v>132</v>
      </c>
      <c r="F69" s="68">
        <v>35</v>
      </c>
      <c r="G69" s="65"/>
      <c r="H69" s="69"/>
      <c r="I69" s="70"/>
      <c r="J69" s="70"/>
      <c r="K69" s="34" t="s">
        <v>66</v>
      </c>
      <c r="L69" s="77">
        <v>69</v>
      </c>
      <c r="M69" s="77"/>
      <c r="N69" s="72"/>
      <c r="O69" s="79" t="s">
        <v>266</v>
      </c>
      <c r="P69" s="81">
        <v>43530.91107638889</v>
      </c>
      <c r="Q69" s="79" t="s">
        <v>290</v>
      </c>
      <c r="R69" s="79"/>
      <c r="S69" s="79"/>
      <c r="T69" s="79" t="s">
        <v>358</v>
      </c>
      <c r="U69" s="79"/>
      <c r="V69" s="83" t="s">
        <v>415</v>
      </c>
      <c r="W69" s="81">
        <v>43530.91107638889</v>
      </c>
      <c r="X69" s="83" t="s">
        <v>457</v>
      </c>
      <c r="Y69" s="79"/>
      <c r="Z69" s="79"/>
      <c r="AA69" s="85" t="s">
        <v>514</v>
      </c>
      <c r="AB69" s="79"/>
      <c r="AC69" s="79" t="b">
        <v>0</v>
      </c>
      <c r="AD69" s="79">
        <v>0</v>
      </c>
      <c r="AE69" s="85" t="s">
        <v>543</v>
      </c>
      <c r="AF69" s="79" t="b">
        <v>0</v>
      </c>
      <c r="AG69" s="79" t="s">
        <v>548</v>
      </c>
      <c r="AH69" s="79"/>
      <c r="AI69" s="85" t="s">
        <v>543</v>
      </c>
      <c r="AJ69" s="79" t="b">
        <v>0</v>
      </c>
      <c r="AK69" s="79">
        <v>1</v>
      </c>
      <c r="AL69" s="85" t="s">
        <v>511</v>
      </c>
      <c r="AM69" s="79" t="s">
        <v>559</v>
      </c>
      <c r="AN69" s="79" t="b">
        <v>0</v>
      </c>
      <c r="AO69" s="85" t="s">
        <v>511</v>
      </c>
      <c r="AP69" s="79" t="s">
        <v>176</v>
      </c>
      <c r="AQ69" s="79">
        <v>0</v>
      </c>
      <c r="AR69" s="79">
        <v>0</v>
      </c>
      <c r="AS69" s="79"/>
      <c r="AT69" s="79"/>
      <c r="AU69" s="79"/>
      <c r="AV69" s="79"/>
      <c r="AW69" s="79"/>
      <c r="AX69" s="79"/>
      <c r="AY69" s="79"/>
      <c r="AZ69" s="79"/>
      <c r="BA69">
        <v>1</v>
      </c>
      <c r="BB69" s="78" t="str">
        <f>REPLACE(INDEX(GroupVertices[Group],MATCH(Edges[[#This Row],[Vertex 1]],GroupVertices[Vertex],0)),1,1,"")</f>
        <v>5</v>
      </c>
      <c r="BC69" s="78" t="str">
        <f>REPLACE(INDEX(GroupVertices[Group],MATCH(Edges[[#This Row],[Vertex 2]],GroupVertices[Vertex],0)),1,1,"")</f>
        <v>1</v>
      </c>
      <c r="BD69" s="48"/>
      <c r="BE69" s="49"/>
      <c r="BF69" s="48"/>
      <c r="BG69" s="49"/>
      <c r="BH69" s="48"/>
      <c r="BI69" s="49"/>
      <c r="BJ69" s="48"/>
      <c r="BK69" s="49"/>
      <c r="BL69" s="48"/>
    </row>
    <row r="70" spans="1:64" ht="15">
      <c r="A70" s="64" t="s">
        <v>228</v>
      </c>
      <c r="B70" s="64" t="s">
        <v>237</v>
      </c>
      <c r="C70" s="65" t="s">
        <v>1575</v>
      </c>
      <c r="D70" s="66">
        <v>5.333333333333334</v>
      </c>
      <c r="E70" s="67" t="s">
        <v>136</v>
      </c>
      <c r="F70" s="68">
        <v>27.333333333333332</v>
      </c>
      <c r="G70" s="65"/>
      <c r="H70" s="69"/>
      <c r="I70" s="70"/>
      <c r="J70" s="70"/>
      <c r="K70" s="34" t="s">
        <v>65</v>
      </c>
      <c r="L70" s="77">
        <v>70</v>
      </c>
      <c r="M70" s="77"/>
      <c r="N70" s="72"/>
      <c r="O70" s="79" t="s">
        <v>266</v>
      </c>
      <c r="P70" s="81">
        <v>43536.68168981482</v>
      </c>
      <c r="Q70" s="79" t="s">
        <v>280</v>
      </c>
      <c r="R70" s="79"/>
      <c r="S70" s="79"/>
      <c r="T70" s="79" t="s">
        <v>357</v>
      </c>
      <c r="U70" s="79"/>
      <c r="V70" s="83" t="s">
        <v>415</v>
      </c>
      <c r="W70" s="81">
        <v>43536.68168981482</v>
      </c>
      <c r="X70" s="83" t="s">
        <v>447</v>
      </c>
      <c r="Y70" s="79"/>
      <c r="Z70" s="79"/>
      <c r="AA70" s="85" t="s">
        <v>504</v>
      </c>
      <c r="AB70" s="79"/>
      <c r="AC70" s="79" t="b">
        <v>0</v>
      </c>
      <c r="AD70" s="79">
        <v>1</v>
      </c>
      <c r="AE70" s="85" t="s">
        <v>545</v>
      </c>
      <c r="AF70" s="79" t="b">
        <v>0</v>
      </c>
      <c r="AG70" s="79" t="s">
        <v>548</v>
      </c>
      <c r="AH70" s="79"/>
      <c r="AI70" s="85" t="s">
        <v>543</v>
      </c>
      <c r="AJ70" s="79" t="b">
        <v>0</v>
      </c>
      <c r="AK70" s="79">
        <v>0</v>
      </c>
      <c r="AL70" s="85" t="s">
        <v>543</v>
      </c>
      <c r="AM70" s="79" t="s">
        <v>552</v>
      </c>
      <c r="AN70" s="79" t="b">
        <v>0</v>
      </c>
      <c r="AO70" s="85" t="s">
        <v>504</v>
      </c>
      <c r="AP70" s="79" t="s">
        <v>176</v>
      </c>
      <c r="AQ70" s="79">
        <v>0</v>
      </c>
      <c r="AR70" s="79">
        <v>0</v>
      </c>
      <c r="AS70" s="79" t="s">
        <v>566</v>
      </c>
      <c r="AT70" s="79" t="s">
        <v>568</v>
      </c>
      <c r="AU70" s="79" t="s">
        <v>569</v>
      </c>
      <c r="AV70" s="79" t="s">
        <v>571</v>
      </c>
      <c r="AW70" s="79" t="s">
        <v>573</v>
      </c>
      <c r="AX70" s="79" t="s">
        <v>575</v>
      </c>
      <c r="AY70" s="79" t="s">
        <v>576</v>
      </c>
      <c r="AZ70" s="83" t="s">
        <v>578</v>
      </c>
      <c r="BA70">
        <v>2</v>
      </c>
      <c r="BB70" s="78" t="str">
        <f>REPLACE(INDEX(GroupVertices[Group],MATCH(Edges[[#This Row],[Vertex 1]],GroupVertices[Vertex],0)),1,1,"")</f>
        <v>5</v>
      </c>
      <c r="BC70" s="78" t="str">
        <f>REPLACE(INDEX(GroupVertices[Group],MATCH(Edges[[#This Row],[Vertex 2]],GroupVertices[Vertex],0)),1,1,"")</f>
        <v>4</v>
      </c>
      <c r="BD70" s="48"/>
      <c r="BE70" s="49"/>
      <c r="BF70" s="48"/>
      <c r="BG70" s="49"/>
      <c r="BH70" s="48"/>
      <c r="BI70" s="49"/>
      <c r="BJ70" s="48"/>
      <c r="BK70" s="49"/>
      <c r="BL70" s="48"/>
    </row>
    <row r="71" spans="1:64" ht="15">
      <c r="A71" s="64" t="s">
        <v>228</v>
      </c>
      <c r="B71" s="64" t="s">
        <v>228</v>
      </c>
      <c r="C71" s="65" t="s">
        <v>1574</v>
      </c>
      <c r="D71" s="66">
        <v>3</v>
      </c>
      <c r="E71" s="67" t="s">
        <v>132</v>
      </c>
      <c r="F71" s="68">
        <v>35</v>
      </c>
      <c r="G71" s="65"/>
      <c r="H71" s="69"/>
      <c r="I71" s="70"/>
      <c r="J71" s="70"/>
      <c r="K71" s="34" t="s">
        <v>65</v>
      </c>
      <c r="L71" s="77">
        <v>71</v>
      </c>
      <c r="M71" s="77"/>
      <c r="N71" s="72"/>
      <c r="O71" s="79" t="s">
        <v>176</v>
      </c>
      <c r="P71" s="81">
        <v>43536.785844907405</v>
      </c>
      <c r="Q71" s="79" t="s">
        <v>302</v>
      </c>
      <c r="R71" s="79" t="s">
        <v>327</v>
      </c>
      <c r="S71" s="79" t="s">
        <v>343</v>
      </c>
      <c r="T71" s="79"/>
      <c r="U71" s="79"/>
      <c r="V71" s="83" t="s">
        <v>415</v>
      </c>
      <c r="W71" s="81">
        <v>43536.785844907405</v>
      </c>
      <c r="X71" s="83" t="s">
        <v>469</v>
      </c>
      <c r="Y71" s="79"/>
      <c r="Z71" s="79"/>
      <c r="AA71" s="85" t="s">
        <v>526</v>
      </c>
      <c r="AB71" s="79"/>
      <c r="AC71" s="79" t="b">
        <v>0</v>
      </c>
      <c r="AD71" s="79">
        <v>0</v>
      </c>
      <c r="AE71" s="85" t="s">
        <v>543</v>
      </c>
      <c r="AF71" s="79" t="b">
        <v>0</v>
      </c>
      <c r="AG71" s="79" t="s">
        <v>548</v>
      </c>
      <c r="AH71" s="79"/>
      <c r="AI71" s="85" t="s">
        <v>543</v>
      </c>
      <c r="AJ71" s="79" t="b">
        <v>0</v>
      </c>
      <c r="AK71" s="79">
        <v>0</v>
      </c>
      <c r="AL71" s="85" t="s">
        <v>543</v>
      </c>
      <c r="AM71" s="79" t="s">
        <v>560</v>
      </c>
      <c r="AN71" s="79" t="b">
        <v>0</v>
      </c>
      <c r="AO71" s="85" t="s">
        <v>526</v>
      </c>
      <c r="AP71" s="79" t="s">
        <v>176</v>
      </c>
      <c r="AQ71" s="79">
        <v>0</v>
      </c>
      <c r="AR71" s="79">
        <v>0</v>
      </c>
      <c r="AS71" s="79"/>
      <c r="AT71" s="79"/>
      <c r="AU71" s="79"/>
      <c r="AV71" s="79"/>
      <c r="AW71" s="79"/>
      <c r="AX71" s="79"/>
      <c r="AY71" s="79"/>
      <c r="AZ71" s="79"/>
      <c r="BA71">
        <v>1</v>
      </c>
      <c r="BB71" s="78" t="str">
        <f>REPLACE(INDEX(GroupVertices[Group],MATCH(Edges[[#This Row],[Vertex 1]],GroupVertices[Vertex],0)),1,1,"")</f>
        <v>5</v>
      </c>
      <c r="BC71" s="78" t="str">
        <f>REPLACE(INDEX(GroupVertices[Group],MATCH(Edges[[#This Row],[Vertex 2]],GroupVertices[Vertex],0)),1,1,"")</f>
        <v>5</v>
      </c>
      <c r="BD71" s="48">
        <v>2</v>
      </c>
      <c r="BE71" s="49">
        <v>22.22222222222222</v>
      </c>
      <c r="BF71" s="48">
        <v>0</v>
      </c>
      <c r="BG71" s="49">
        <v>0</v>
      </c>
      <c r="BH71" s="48">
        <v>0</v>
      </c>
      <c r="BI71" s="49">
        <v>0</v>
      </c>
      <c r="BJ71" s="48">
        <v>7</v>
      </c>
      <c r="BK71" s="49">
        <v>77.77777777777777</v>
      </c>
      <c r="BL71" s="48">
        <v>9</v>
      </c>
    </row>
    <row r="72" spans="1:64" ht="15">
      <c r="A72" s="64" t="s">
        <v>232</v>
      </c>
      <c r="B72" s="64" t="s">
        <v>228</v>
      </c>
      <c r="C72" s="65" t="s">
        <v>1576</v>
      </c>
      <c r="D72" s="66">
        <v>10</v>
      </c>
      <c r="E72" s="67" t="s">
        <v>136</v>
      </c>
      <c r="F72" s="68">
        <v>12</v>
      </c>
      <c r="G72" s="65"/>
      <c r="H72" s="69"/>
      <c r="I72" s="70"/>
      <c r="J72" s="70"/>
      <c r="K72" s="34" t="s">
        <v>66</v>
      </c>
      <c r="L72" s="77">
        <v>72</v>
      </c>
      <c r="M72" s="77"/>
      <c r="N72" s="72"/>
      <c r="O72" s="79" t="s">
        <v>266</v>
      </c>
      <c r="P72" s="81">
        <v>43530.801400462966</v>
      </c>
      <c r="Q72" s="79" t="s">
        <v>287</v>
      </c>
      <c r="R72" s="83" t="s">
        <v>326</v>
      </c>
      <c r="S72" s="79" t="s">
        <v>339</v>
      </c>
      <c r="T72" s="79" t="s">
        <v>358</v>
      </c>
      <c r="U72" s="83" t="s">
        <v>387</v>
      </c>
      <c r="V72" s="83" t="s">
        <v>387</v>
      </c>
      <c r="W72" s="81">
        <v>43530.801400462966</v>
      </c>
      <c r="X72" s="83" t="s">
        <v>454</v>
      </c>
      <c r="Y72" s="79"/>
      <c r="Z72" s="79"/>
      <c r="AA72" s="85" t="s">
        <v>511</v>
      </c>
      <c r="AB72" s="79"/>
      <c r="AC72" s="79" t="b">
        <v>0</v>
      </c>
      <c r="AD72" s="79">
        <v>1</v>
      </c>
      <c r="AE72" s="85" t="s">
        <v>543</v>
      </c>
      <c r="AF72" s="79" t="b">
        <v>0</v>
      </c>
      <c r="AG72" s="79" t="s">
        <v>548</v>
      </c>
      <c r="AH72" s="79"/>
      <c r="AI72" s="85" t="s">
        <v>543</v>
      </c>
      <c r="AJ72" s="79" t="b">
        <v>0</v>
      </c>
      <c r="AK72" s="79">
        <v>1</v>
      </c>
      <c r="AL72" s="85" t="s">
        <v>543</v>
      </c>
      <c r="AM72" s="79" t="s">
        <v>556</v>
      </c>
      <c r="AN72" s="79" t="b">
        <v>0</v>
      </c>
      <c r="AO72" s="85" t="s">
        <v>511</v>
      </c>
      <c r="AP72" s="79" t="s">
        <v>176</v>
      </c>
      <c r="AQ72" s="79">
        <v>0</v>
      </c>
      <c r="AR72" s="79">
        <v>0</v>
      </c>
      <c r="AS72" s="79"/>
      <c r="AT72" s="79"/>
      <c r="AU72" s="79"/>
      <c r="AV72" s="79"/>
      <c r="AW72" s="79"/>
      <c r="AX72" s="79"/>
      <c r="AY72" s="79"/>
      <c r="AZ72" s="79"/>
      <c r="BA72">
        <v>4</v>
      </c>
      <c r="BB72" s="78" t="str">
        <f>REPLACE(INDEX(GroupVertices[Group],MATCH(Edges[[#This Row],[Vertex 1]],GroupVertices[Vertex],0)),1,1,"")</f>
        <v>1</v>
      </c>
      <c r="BC72" s="78" t="str">
        <f>REPLACE(INDEX(GroupVertices[Group],MATCH(Edges[[#This Row],[Vertex 2]],GroupVertices[Vertex],0)),1,1,"")</f>
        <v>5</v>
      </c>
      <c r="BD72" s="48"/>
      <c r="BE72" s="49"/>
      <c r="BF72" s="48"/>
      <c r="BG72" s="49"/>
      <c r="BH72" s="48"/>
      <c r="BI72" s="49"/>
      <c r="BJ72" s="48"/>
      <c r="BK72" s="49"/>
      <c r="BL72" s="48"/>
    </row>
    <row r="73" spans="1:64" ht="15">
      <c r="A73" s="64" t="s">
        <v>232</v>
      </c>
      <c r="B73" s="64" t="s">
        <v>228</v>
      </c>
      <c r="C73" s="65" t="s">
        <v>1576</v>
      </c>
      <c r="D73" s="66">
        <v>10</v>
      </c>
      <c r="E73" s="67" t="s">
        <v>136</v>
      </c>
      <c r="F73" s="68">
        <v>12</v>
      </c>
      <c r="G73" s="65"/>
      <c r="H73" s="69"/>
      <c r="I73" s="70"/>
      <c r="J73" s="70"/>
      <c r="K73" s="34" t="s">
        <v>66</v>
      </c>
      <c r="L73" s="77">
        <v>73</v>
      </c>
      <c r="M73" s="77"/>
      <c r="N73" s="72"/>
      <c r="O73" s="79" t="s">
        <v>266</v>
      </c>
      <c r="P73" s="81">
        <v>43532.744363425925</v>
      </c>
      <c r="Q73" s="79" t="s">
        <v>288</v>
      </c>
      <c r="R73" s="83" t="s">
        <v>326</v>
      </c>
      <c r="S73" s="79" t="s">
        <v>339</v>
      </c>
      <c r="T73" s="79" t="s">
        <v>361</v>
      </c>
      <c r="U73" s="83" t="s">
        <v>388</v>
      </c>
      <c r="V73" s="83" t="s">
        <v>388</v>
      </c>
      <c r="W73" s="81">
        <v>43532.744363425925</v>
      </c>
      <c r="X73" s="83" t="s">
        <v>455</v>
      </c>
      <c r="Y73" s="79"/>
      <c r="Z73" s="79"/>
      <c r="AA73" s="85" t="s">
        <v>512</v>
      </c>
      <c r="AB73" s="79"/>
      <c r="AC73" s="79" t="b">
        <v>0</v>
      </c>
      <c r="AD73" s="79">
        <v>1</v>
      </c>
      <c r="AE73" s="85" t="s">
        <v>543</v>
      </c>
      <c r="AF73" s="79" t="b">
        <v>0</v>
      </c>
      <c r="AG73" s="79" t="s">
        <v>548</v>
      </c>
      <c r="AH73" s="79"/>
      <c r="AI73" s="85" t="s">
        <v>543</v>
      </c>
      <c r="AJ73" s="79" t="b">
        <v>0</v>
      </c>
      <c r="AK73" s="79">
        <v>0</v>
      </c>
      <c r="AL73" s="85" t="s">
        <v>543</v>
      </c>
      <c r="AM73" s="79" t="s">
        <v>556</v>
      </c>
      <c r="AN73" s="79" t="b">
        <v>0</v>
      </c>
      <c r="AO73" s="85" t="s">
        <v>512</v>
      </c>
      <c r="AP73" s="79" t="s">
        <v>176</v>
      </c>
      <c r="AQ73" s="79">
        <v>0</v>
      </c>
      <c r="AR73" s="79">
        <v>0</v>
      </c>
      <c r="AS73" s="79"/>
      <c r="AT73" s="79"/>
      <c r="AU73" s="79"/>
      <c r="AV73" s="79"/>
      <c r="AW73" s="79"/>
      <c r="AX73" s="79"/>
      <c r="AY73" s="79"/>
      <c r="AZ73" s="79"/>
      <c r="BA73">
        <v>4</v>
      </c>
      <c r="BB73" s="78" t="str">
        <f>REPLACE(INDEX(GroupVertices[Group],MATCH(Edges[[#This Row],[Vertex 1]],GroupVertices[Vertex],0)),1,1,"")</f>
        <v>1</v>
      </c>
      <c r="BC73" s="78" t="str">
        <f>REPLACE(INDEX(GroupVertices[Group],MATCH(Edges[[#This Row],[Vertex 2]],GroupVertices[Vertex],0)),1,1,"")</f>
        <v>5</v>
      </c>
      <c r="BD73" s="48"/>
      <c r="BE73" s="49"/>
      <c r="BF73" s="48"/>
      <c r="BG73" s="49"/>
      <c r="BH73" s="48"/>
      <c r="BI73" s="49"/>
      <c r="BJ73" s="48"/>
      <c r="BK73" s="49"/>
      <c r="BL73" s="48"/>
    </row>
    <row r="74" spans="1:64" ht="15">
      <c r="A74" s="64" t="s">
        <v>232</v>
      </c>
      <c r="B74" s="64" t="s">
        <v>228</v>
      </c>
      <c r="C74" s="65" t="s">
        <v>1576</v>
      </c>
      <c r="D74" s="66">
        <v>10</v>
      </c>
      <c r="E74" s="67" t="s">
        <v>136</v>
      </c>
      <c r="F74" s="68">
        <v>12</v>
      </c>
      <c r="G74" s="65"/>
      <c r="H74" s="69"/>
      <c r="I74" s="70"/>
      <c r="J74" s="70"/>
      <c r="K74" s="34" t="s">
        <v>66</v>
      </c>
      <c r="L74" s="77">
        <v>74</v>
      </c>
      <c r="M74" s="77"/>
      <c r="N74" s="72"/>
      <c r="O74" s="79" t="s">
        <v>266</v>
      </c>
      <c r="P74" s="81">
        <v>43536.75974537037</v>
      </c>
      <c r="Q74" s="79" t="s">
        <v>301</v>
      </c>
      <c r="R74" s="83" t="s">
        <v>326</v>
      </c>
      <c r="S74" s="79" t="s">
        <v>339</v>
      </c>
      <c r="T74" s="79" t="s">
        <v>363</v>
      </c>
      <c r="U74" s="83" t="s">
        <v>397</v>
      </c>
      <c r="V74" s="83" t="s">
        <v>397</v>
      </c>
      <c r="W74" s="81">
        <v>43536.75974537037</v>
      </c>
      <c r="X74" s="83" t="s">
        <v>468</v>
      </c>
      <c r="Y74" s="79"/>
      <c r="Z74" s="79"/>
      <c r="AA74" s="85" t="s">
        <v>525</v>
      </c>
      <c r="AB74" s="79"/>
      <c r="AC74" s="79" t="b">
        <v>0</v>
      </c>
      <c r="AD74" s="79">
        <v>0</v>
      </c>
      <c r="AE74" s="85" t="s">
        <v>543</v>
      </c>
      <c r="AF74" s="79" t="b">
        <v>0</v>
      </c>
      <c r="AG74" s="79" t="s">
        <v>548</v>
      </c>
      <c r="AH74" s="79"/>
      <c r="AI74" s="85" t="s">
        <v>543</v>
      </c>
      <c r="AJ74" s="79" t="b">
        <v>0</v>
      </c>
      <c r="AK74" s="79">
        <v>0</v>
      </c>
      <c r="AL74" s="85" t="s">
        <v>543</v>
      </c>
      <c r="AM74" s="79" t="s">
        <v>556</v>
      </c>
      <c r="AN74" s="79" t="b">
        <v>0</v>
      </c>
      <c r="AO74" s="85" t="s">
        <v>525</v>
      </c>
      <c r="AP74" s="79" t="s">
        <v>176</v>
      </c>
      <c r="AQ74" s="79">
        <v>0</v>
      </c>
      <c r="AR74" s="79">
        <v>0</v>
      </c>
      <c r="AS74" s="79"/>
      <c r="AT74" s="79"/>
      <c r="AU74" s="79"/>
      <c r="AV74" s="79"/>
      <c r="AW74" s="79"/>
      <c r="AX74" s="79"/>
      <c r="AY74" s="79"/>
      <c r="AZ74" s="79"/>
      <c r="BA74">
        <v>4</v>
      </c>
      <c r="BB74" s="78" t="str">
        <f>REPLACE(INDEX(GroupVertices[Group],MATCH(Edges[[#This Row],[Vertex 1]],GroupVertices[Vertex],0)),1,1,"")</f>
        <v>1</v>
      </c>
      <c r="BC74" s="78" t="str">
        <f>REPLACE(INDEX(GroupVertices[Group],MATCH(Edges[[#This Row],[Vertex 2]],GroupVertices[Vertex],0)),1,1,"")</f>
        <v>5</v>
      </c>
      <c r="BD74" s="48"/>
      <c r="BE74" s="49"/>
      <c r="BF74" s="48"/>
      <c r="BG74" s="49"/>
      <c r="BH74" s="48"/>
      <c r="BI74" s="49"/>
      <c r="BJ74" s="48"/>
      <c r="BK74" s="49"/>
      <c r="BL74" s="48"/>
    </row>
    <row r="75" spans="1:64" ht="15">
      <c r="A75" s="64" t="s">
        <v>232</v>
      </c>
      <c r="B75" s="64" t="s">
        <v>228</v>
      </c>
      <c r="C75" s="65" t="s">
        <v>1576</v>
      </c>
      <c r="D75" s="66">
        <v>10</v>
      </c>
      <c r="E75" s="67" t="s">
        <v>136</v>
      </c>
      <c r="F75" s="68">
        <v>12</v>
      </c>
      <c r="G75" s="65"/>
      <c r="H75" s="69"/>
      <c r="I75" s="70"/>
      <c r="J75" s="70"/>
      <c r="K75" s="34" t="s">
        <v>66</v>
      </c>
      <c r="L75" s="77">
        <v>75</v>
      </c>
      <c r="M75" s="77"/>
      <c r="N75" s="72"/>
      <c r="O75" s="79" t="s">
        <v>266</v>
      </c>
      <c r="P75" s="81">
        <v>43536.923634259256</v>
      </c>
      <c r="Q75" s="79" t="s">
        <v>303</v>
      </c>
      <c r="R75" s="83" t="s">
        <v>326</v>
      </c>
      <c r="S75" s="79" t="s">
        <v>339</v>
      </c>
      <c r="T75" s="79" t="s">
        <v>367</v>
      </c>
      <c r="U75" s="83" t="s">
        <v>398</v>
      </c>
      <c r="V75" s="83" t="s">
        <v>398</v>
      </c>
      <c r="W75" s="81">
        <v>43536.923634259256</v>
      </c>
      <c r="X75" s="83" t="s">
        <v>470</v>
      </c>
      <c r="Y75" s="79"/>
      <c r="Z75" s="79"/>
      <c r="AA75" s="85" t="s">
        <v>527</v>
      </c>
      <c r="AB75" s="79"/>
      <c r="AC75" s="79" t="b">
        <v>0</v>
      </c>
      <c r="AD75" s="79">
        <v>0</v>
      </c>
      <c r="AE75" s="85" t="s">
        <v>543</v>
      </c>
      <c r="AF75" s="79" t="b">
        <v>0</v>
      </c>
      <c r="AG75" s="79" t="s">
        <v>548</v>
      </c>
      <c r="AH75" s="79"/>
      <c r="AI75" s="85" t="s">
        <v>543</v>
      </c>
      <c r="AJ75" s="79" t="b">
        <v>0</v>
      </c>
      <c r="AK75" s="79">
        <v>0</v>
      </c>
      <c r="AL75" s="85" t="s">
        <v>543</v>
      </c>
      <c r="AM75" s="79" t="s">
        <v>556</v>
      </c>
      <c r="AN75" s="79" t="b">
        <v>0</v>
      </c>
      <c r="AO75" s="85" t="s">
        <v>527</v>
      </c>
      <c r="AP75" s="79" t="s">
        <v>176</v>
      </c>
      <c r="AQ75" s="79">
        <v>0</v>
      </c>
      <c r="AR75" s="79">
        <v>0</v>
      </c>
      <c r="AS75" s="79"/>
      <c r="AT75" s="79"/>
      <c r="AU75" s="79"/>
      <c r="AV75" s="79"/>
      <c r="AW75" s="79"/>
      <c r="AX75" s="79"/>
      <c r="AY75" s="79"/>
      <c r="AZ75" s="79"/>
      <c r="BA75">
        <v>4</v>
      </c>
      <c r="BB75" s="78" t="str">
        <f>REPLACE(INDEX(GroupVertices[Group],MATCH(Edges[[#This Row],[Vertex 1]],GroupVertices[Vertex],0)),1,1,"")</f>
        <v>1</v>
      </c>
      <c r="BC75" s="78" t="str">
        <f>REPLACE(INDEX(GroupVertices[Group],MATCH(Edges[[#This Row],[Vertex 2]],GroupVertices[Vertex],0)),1,1,"")</f>
        <v>5</v>
      </c>
      <c r="BD75" s="48"/>
      <c r="BE75" s="49"/>
      <c r="BF75" s="48"/>
      <c r="BG75" s="49"/>
      <c r="BH75" s="48"/>
      <c r="BI75" s="49"/>
      <c r="BJ75" s="48"/>
      <c r="BK75" s="49"/>
      <c r="BL75" s="48"/>
    </row>
    <row r="76" spans="1:64" ht="15">
      <c r="A76" s="64" t="s">
        <v>232</v>
      </c>
      <c r="B76" s="64" t="s">
        <v>265</v>
      </c>
      <c r="C76" s="65" t="s">
        <v>1576</v>
      </c>
      <c r="D76" s="66">
        <v>10</v>
      </c>
      <c r="E76" s="67" t="s">
        <v>136</v>
      </c>
      <c r="F76" s="68">
        <v>12</v>
      </c>
      <c r="G76" s="65"/>
      <c r="H76" s="69"/>
      <c r="I76" s="70"/>
      <c r="J76" s="70"/>
      <c r="K76" s="34" t="s">
        <v>65</v>
      </c>
      <c r="L76" s="77">
        <v>76</v>
      </c>
      <c r="M76" s="77"/>
      <c r="N76" s="72"/>
      <c r="O76" s="79" t="s">
        <v>266</v>
      </c>
      <c r="P76" s="81">
        <v>43525.92223379629</v>
      </c>
      <c r="Q76" s="79" t="s">
        <v>284</v>
      </c>
      <c r="R76" s="83" t="s">
        <v>321</v>
      </c>
      <c r="S76" s="79" t="s">
        <v>339</v>
      </c>
      <c r="T76" s="79" t="s">
        <v>358</v>
      </c>
      <c r="U76" s="83" t="s">
        <v>384</v>
      </c>
      <c r="V76" s="83" t="s">
        <v>384</v>
      </c>
      <c r="W76" s="81">
        <v>43525.92223379629</v>
      </c>
      <c r="X76" s="83" t="s">
        <v>451</v>
      </c>
      <c r="Y76" s="79"/>
      <c r="Z76" s="79"/>
      <c r="AA76" s="85" t="s">
        <v>508</v>
      </c>
      <c r="AB76" s="79"/>
      <c r="AC76" s="79" t="b">
        <v>0</v>
      </c>
      <c r="AD76" s="79">
        <v>0</v>
      </c>
      <c r="AE76" s="85" t="s">
        <v>543</v>
      </c>
      <c r="AF76" s="79" t="b">
        <v>0</v>
      </c>
      <c r="AG76" s="79" t="s">
        <v>548</v>
      </c>
      <c r="AH76" s="79"/>
      <c r="AI76" s="85" t="s">
        <v>543</v>
      </c>
      <c r="AJ76" s="79" t="b">
        <v>0</v>
      </c>
      <c r="AK76" s="79">
        <v>0</v>
      </c>
      <c r="AL76" s="85" t="s">
        <v>543</v>
      </c>
      <c r="AM76" s="79" t="s">
        <v>556</v>
      </c>
      <c r="AN76" s="79" t="b">
        <v>0</v>
      </c>
      <c r="AO76" s="85" t="s">
        <v>508</v>
      </c>
      <c r="AP76" s="79" t="s">
        <v>176</v>
      </c>
      <c r="AQ76" s="79">
        <v>0</v>
      </c>
      <c r="AR76" s="79">
        <v>0</v>
      </c>
      <c r="AS76" s="79"/>
      <c r="AT76" s="79"/>
      <c r="AU76" s="79"/>
      <c r="AV76" s="79"/>
      <c r="AW76" s="79"/>
      <c r="AX76" s="79"/>
      <c r="AY76" s="79"/>
      <c r="AZ76" s="79"/>
      <c r="BA76">
        <v>5</v>
      </c>
      <c r="BB76" s="78" t="str">
        <f>REPLACE(INDEX(GroupVertices[Group],MATCH(Edges[[#This Row],[Vertex 1]],GroupVertices[Vertex],0)),1,1,"")</f>
        <v>1</v>
      </c>
      <c r="BC76" s="78" t="str">
        <f>REPLACE(INDEX(GroupVertices[Group],MATCH(Edges[[#This Row],[Vertex 2]],GroupVertices[Vertex],0)),1,1,"")</f>
        <v>1</v>
      </c>
      <c r="BD76" s="48">
        <v>2</v>
      </c>
      <c r="BE76" s="49">
        <v>6.896551724137931</v>
      </c>
      <c r="BF76" s="48">
        <v>0</v>
      </c>
      <c r="BG76" s="49">
        <v>0</v>
      </c>
      <c r="BH76" s="48">
        <v>0</v>
      </c>
      <c r="BI76" s="49">
        <v>0</v>
      </c>
      <c r="BJ76" s="48">
        <v>27</v>
      </c>
      <c r="BK76" s="49">
        <v>93.10344827586206</v>
      </c>
      <c r="BL76" s="48">
        <v>29</v>
      </c>
    </row>
    <row r="77" spans="1:64" ht="15">
      <c r="A77" s="64" t="s">
        <v>232</v>
      </c>
      <c r="B77" s="64" t="s">
        <v>265</v>
      </c>
      <c r="C77" s="65" t="s">
        <v>1576</v>
      </c>
      <c r="D77" s="66">
        <v>10</v>
      </c>
      <c r="E77" s="67" t="s">
        <v>136</v>
      </c>
      <c r="F77" s="68">
        <v>12</v>
      </c>
      <c r="G77" s="65"/>
      <c r="H77" s="69"/>
      <c r="I77" s="70"/>
      <c r="J77" s="70"/>
      <c r="K77" s="34" t="s">
        <v>65</v>
      </c>
      <c r="L77" s="77">
        <v>77</v>
      </c>
      <c r="M77" s="77"/>
      <c r="N77" s="72"/>
      <c r="O77" s="79" t="s">
        <v>266</v>
      </c>
      <c r="P77" s="81">
        <v>43530.801400462966</v>
      </c>
      <c r="Q77" s="79" t="s">
        <v>287</v>
      </c>
      <c r="R77" s="83" t="s">
        <v>326</v>
      </c>
      <c r="S77" s="79" t="s">
        <v>339</v>
      </c>
      <c r="T77" s="79" t="s">
        <v>358</v>
      </c>
      <c r="U77" s="83" t="s">
        <v>387</v>
      </c>
      <c r="V77" s="83" t="s">
        <v>387</v>
      </c>
      <c r="W77" s="81">
        <v>43530.801400462966</v>
      </c>
      <c r="X77" s="83" t="s">
        <v>454</v>
      </c>
      <c r="Y77" s="79"/>
      <c r="Z77" s="79"/>
      <c r="AA77" s="85" t="s">
        <v>511</v>
      </c>
      <c r="AB77" s="79"/>
      <c r="AC77" s="79" t="b">
        <v>0</v>
      </c>
      <c r="AD77" s="79">
        <v>1</v>
      </c>
      <c r="AE77" s="85" t="s">
        <v>543</v>
      </c>
      <c r="AF77" s="79" t="b">
        <v>0</v>
      </c>
      <c r="AG77" s="79" t="s">
        <v>548</v>
      </c>
      <c r="AH77" s="79"/>
      <c r="AI77" s="85" t="s">
        <v>543</v>
      </c>
      <c r="AJ77" s="79" t="b">
        <v>0</v>
      </c>
      <c r="AK77" s="79">
        <v>1</v>
      </c>
      <c r="AL77" s="85" t="s">
        <v>543</v>
      </c>
      <c r="AM77" s="79" t="s">
        <v>556</v>
      </c>
      <c r="AN77" s="79" t="b">
        <v>0</v>
      </c>
      <c r="AO77" s="85" t="s">
        <v>511</v>
      </c>
      <c r="AP77" s="79" t="s">
        <v>176</v>
      </c>
      <c r="AQ77" s="79">
        <v>0</v>
      </c>
      <c r="AR77" s="79">
        <v>0</v>
      </c>
      <c r="AS77" s="79"/>
      <c r="AT77" s="79"/>
      <c r="AU77" s="79"/>
      <c r="AV77" s="79"/>
      <c r="AW77" s="79"/>
      <c r="AX77" s="79"/>
      <c r="AY77" s="79"/>
      <c r="AZ77" s="79"/>
      <c r="BA77">
        <v>5</v>
      </c>
      <c r="BB77" s="78" t="str">
        <f>REPLACE(INDEX(GroupVertices[Group],MATCH(Edges[[#This Row],[Vertex 1]],GroupVertices[Vertex],0)),1,1,"")</f>
        <v>1</v>
      </c>
      <c r="BC77" s="78" t="str">
        <f>REPLACE(INDEX(GroupVertices[Group],MATCH(Edges[[#This Row],[Vertex 2]],GroupVertices[Vertex],0)),1,1,"")</f>
        <v>1</v>
      </c>
      <c r="BD77" s="48">
        <v>1</v>
      </c>
      <c r="BE77" s="49">
        <v>2.9411764705882355</v>
      </c>
      <c r="BF77" s="48">
        <v>0</v>
      </c>
      <c r="BG77" s="49">
        <v>0</v>
      </c>
      <c r="BH77" s="48">
        <v>0</v>
      </c>
      <c r="BI77" s="49">
        <v>0</v>
      </c>
      <c r="BJ77" s="48">
        <v>33</v>
      </c>
      <c r="BK77" s="49">
        <v>97.05882352941177</v>
      </c>
      <c r="BL77" s="48">
        <v>34</v>
      </c>
    </row>
    <row r="78" spans="1:64" ht="15">
      <c r="A78" s="64" t="s">
        <v>232</v>
      </c>
      <c r="B78" s="64" t="s">
        <v>265</v>
      </c>
      <c r="C78" s="65" t="s">
        <v>1576</v>
      </c>
      <c r="D78" s="66">
        <v>10</v>
      </c>
      <c r="E78" s="67" t="s">
        <v>136</v>
      </c>
      <c r="F78" s="68">
        <v>12</v>
      </c>
      <c r="G78" s="65"/>
      <c r="H78" s="69"/>
      <c r="I78" s="70"/>
      <c r="J78" s="70"/>
      <c r="K78" s="34" t="s">
        <v>65</v>
      </c>
      <c r="L78" s="77">
        <v>78</v>
      </c>
      <c r="M78" s="77"/>
      <c r="N78" s="72"/>
      <c r="O78" s="79" t="s">
        <v>266</v>
      </c>
      <c r="P78" s="81">
        <v>43532.744363425925</v>
      </c>
      <c r="Q78" s="79" t="s">
        <v>288</v>
      </c>
      <c r="R78" s="83" t="s">
        <v>326</v>
      </c>
      <c r="S78" s="79" t="s">
        <v>339</v>
      </c>
      <c r="T78" s="79" t="s">
        <v>361</v>
      </c>
      <c r="U78" s="83" t="s">
        <v>388</v>
      </c>
      <c r="V78" s="83" t="s">
        <v>388</v>
      </c>
      <c r="W78" s="81">
        <v>43532.744363425925</v>
      </c>
      <c r="X78" s="83" t="s">
        <v>455</v>
      </c>
      <c r="Y78" s="79"/>
      <c r="Z78" s="79"/>
      <c r="AA78" s="85" t="s">
        <v>512</v>
      </c>
      <c r="AB78" s="79"/>
      <c r="AC78" s="79" t="b">
        <v>0</v>
      </c>
      <c r="AD78" s="79">
        <v>1</v>
      </c>
      <c r="AE78" s="85" t="s">
        <v>543</v>
      </c>
      <c r="AF78" s="79" t="b">
        <v>0</v>
      </c>
      <c r="AG78" s="79" t="s">
        <v>548</v>
      </c>
      <c r="AH78" s="79"/>
      <c r="AI78" s="85" t="s">
        <v>543</v>
      </c>
      <c r="AJ78" s="79" t="b">
        <v>0</v>
      </c>
      <c r="AK78" s="79">
        <v>0</v>
      </c>
      <c r="AL78" s="85" t="s">
        <v>543</v>
      </c>
      <c r="AM78" s="79" t="s">
        <v>556</v>
      </c>
      <c r="AN78" s="79" t="b">
        <v>0</v>
      </c>
      <c r="AO78" s="85" t="s">
        <v>512</v>
      </c>
      <c r="AP78" s="79" t="s">
        <v>176</v>
      </c>
      <c r="AQ78" s="79">
        <v>0</v>
      </c>
      <c r="AR78" s="79">
        <v>0</v>
      </c>
      <c r="AS78" s="79"/>
      <c r="AT78" s="79"/>
      <c r="AU78" s="79"/>
      <c r="AV78" s="79"/>
      <c r="AW78" s="79"/>
      <c r="AX78" s="79"/>
      <c r="AY78" s="79"/>
      <c r="AZ78" s="79"/>
      <c r="BA78">
        <v>5</v>
      </c>
      <c r="BB78" s="78" t="str">
        <f>REPLACE(INDEX(GroupVertices[Group],MATCH(Edges[[#This Row],[Vertex 1]],GroupVertices[Vertex],0)),1,1,"")</f>
        <v>1</v>
      </c>
      <c r="BC78" s="78" t="str">
        <f>REPLACE(INDEX(GroupVertices[Group],MATCH(Edges[[#This Row],[Vertex 2]],GroupVertices[Vertex],0)),1,1,"")</f>
        <v>1</v>
      </c>
      <c r="BD78" s="48">
        <v>1</v>
      </c>
      <c r="BE78" s="49">
        <v>5.2631578947368425</v>
      </c>
      <c r="BF78" s="48">
        <v>0</v>
      </c>
      <c r="BG78" s="49">
        <v>0</v>
      </c>
      <c r="BH78" s="48">
        <v>0</v>
      </c>
      <c r="BI78" s="49">
        <v>0</v>
      </c>
      <c r="BJ78" s="48">
        <v>18</v>
      </c>
      <c r="BK78" s="49">
        <v>94.73684210526316</v>
      </c>
      <c r="BL78" s="48">
        <v>19</v>
      </c>
    </row>
    <row r="79" spans="1:64" ht="15">
      <c r="A79" s="64" t="s">
        <v>232</v>
      </c>
      <c r="B79" s="64" t="s">
        <v>265</v>
      </c>
      <c r="C79" s="65" t="s">
        <v>1576</v>
      </c>
      <c r="D79" s="66">
        <v>10</v>
      </c>
      <c r="E79" s="67" t="s">
        <v>136</v>
      </c>
      <c r="F79" s="68">
        <v>12</v>
      </c>
      <c r="G79" s="65"/>
      <c r="H79" s="69"/>
      <c r="I79" s="70"/>
      <c r="J79" s="70"/>
      <c r="K79" s="34" t="s">
        <v>65</v>
      </c>
      <c r="L79" s="77">
        <v>79</v>
      </c>
      <c r="M79" s="77"/>
      <c r="N79" s="72"/>
      <c r="O79" s="79" t="s">
        <v>266</v>
      </c>
      <c r="P79" s="81">
        <v>43536.75974537037</v>
      </c>
      <c r="Q79" s="79" t="s">
        <v>301</v>
      </c>
      <c r="R79" s="83" t="s">
        <v>326</v>
      </c>
      <c r="S79" s="79" t="s">
        <v>339</v>
      </c>
      <c r="T79" s="79" t="s">
        <v>363</v>
      </c>
      <c r="U79" s="83" t="s">
        <v>397</v>
      </c>
      <c r="V79" s="83" t="s">
        <v>397</v>
      </c>
      <c r="W79" s="81">
        <v>43536.75974537037</v>
      </c>
      <c r="X79" s="83" t="s">
        <v>468</v>
      </c>
      <c r="Y79" s="79"/>
      <c r="Z79" s="79"/>
      <c r="AA79" s="85" t="s">
        <v>525</v>
      </c>
      <c r="AB79" s="79"/>
      <c r="AC79" s="79" t="b">
        <v>0</v>
      </c>
      <c r="AD79" s="79">
        <v>0</v>
      </c>
      <c r="AE79" s="85" t="s">
        <v>543</v>
      </c>
      <c r="AF79" s="79" t="b">
        <v>0</v>
      </c>
      <c r="AG79" s="79" t="s">
        <v>548</v>
      </c>
      <c r="AH79" s="79"/>
      <c r="AI79" s="85" t="s">
        <v>543</v>
      </c>
      <c r="AJ79" s="79" t="b">
        <v>0</v>
      </c>
      <c r="AK79" s="79">
        <v>0</v>
      </c>
      <c r="AL79" s="85" t="s">
        <v>543</v>
      </c>
      <c r="AM79" s="79" t="s">
        <v>556</v>
      </c>
      <c r="AN79" s="79" t="b">
        <v>0</v>
      </c>
      <c r="AO79" s="85" t="s">
        <v>525</v>
      </c>
      <c r="AP79" s="79" t="s">
        <v>176</v>
      </c>
      <c r="AQ79" s="79">
        <v>0</v>
      </c>
      <c r="AR79" s="79">
        <v>0</v>
      </c>
      <c r="AS79" s="79"/>
      <c r="AT79" s="79"/>
      <c r="AU79" s="79"/>
      <c r="AV79" s="79"/>
      <c r="AW79" s="79"/>
      <c r="AX79" s="79"/>
      <c r="AY79" s="79"/>
      <c r="AZ79" s="79"/>
      <c r="BA79">
        <v>5</v>
      </c>
      <c r="BB79" s="78" t="str">
        <f>REPLACE(INDEX(GroupVertices[Group],MATCH(Edges[[#This Row],[Vertex 1]],GroupVertices[Vertex],0)),1,1,"")</f>
        <v>1</v>
      </c>
      <c r="BC79" s="78" t="str">
        <f>REPLACE(INDEX(GroupVertices[Group],MATCH(Edges[[#This Row],[Vertex 2]],GroupVertices[Vertex],0)),1,1,"")</f>
        <v>1</v>
      </c>
      <c r="BD79" s="48">
        <v>2</v>
      </c>
      <c r="BE79" s="49">
        <v>5.714285714285714</v>
      </c>
      <c r="BF79" s="48">
        <v>0</v>
      </c>
      <c r="BG79" s="49">
        <v>0</v>
      </c>
      <c r="BH79" s="48">
        <v>0</v>
      </c>
      <c r="BI79" s="49">
        <v>0</v>
      </c>
      <c r="BJ79" s="48">
        <v>33</v>
      </c>
      <c r="BK79" s="49">
        <v>94.28571428571429</v>
      </c>
      <c r="BL79" s="48">
        <v>35</v>
      </c>
    </row>
    <row r="80" spans="1:64" ht="15">
      <c r="A80" s="64" t="s">
        <v>232</v>
      </c>
      <c r="B80" s="64" t="s">
        <v>265</v>
      </c>
      <c r="C80" s="65" t="s">
        <v>1576</v>
      </c>
      <c r="D80" s="66">
        <v>10</v>
      </c>
      <c r="E80" s="67" t="s">
        <v>136</v>
      </c>
      <c r="F80" s="68">
        <v>12</v>
      </c>
      <c r="G80" s="65"/>
      <c r="H80" s="69"/>
      <c r="I80" s="70"/>
      <c r="J80" s="70"/>
      <c r="K80" s="34" t="s">
        <v>65</v>
      </c>
      <c r="L80" s="77">
        <v>80</v>
      </c>
      <c r="M80" s="77"/>
      <c r="N80" s="72"/>
      <c r="O80" s="79" t="s">
        <v>266</v>
      </c>
      <c r="P80" s="81">
        <v>43536.923634259256</v>
      </c>
      <c r="Q80" s="79" t="s">
        <v>303</v>
      </c>
      <c r="R80" s="83" t="s">
        <v>326</v>
      </c>
      <c r="S80" s="79" t="s">
        <v>339</v>
      </c>
      <c r="T80" s="79" t="s">
        <v>367</v>
      </c>
      <c r="U80" s="83" t="s">
        <v>398</v>
      </c>
      <c r="V80" s="83" t="s">
        <v>398</v>
      </c>
      <c r="W80" s="81">
        <v>43536.923634259256</v>
      </c>
      <c r="X80" s="83" t="s">
        <v>470</v>
      </c>
      <c r="Y80" s="79"/>
      <c r="Z80" s="79"/>
      <c r="AA80" s="85" t="s">
        <v>527</v>
      </c>
      <c r="AB80" s="79"/>
      <c r="AC80" s="79" t="b">
        <v>0</v>
      </c>
      <c r="AD80" s="79">
        <v>0</v>
      </c>
      <c r="AE80" s="85" t="s">
        <v>543</v>
      </c>
      <c r="AF80" s="79" t="b">
        <v>0</v>
      </c>
      <c r="AG80" s="79" t="s">
        <v>548</v>
      </c>
      <c r="AH80" s="79"/>
      <c r="AI80" s="85" t="s">
        <v>543</v>
      </c>
      <c r="AJ80" s="79" t="b">
        <v>0</v>
      </c>
      <c r="AK80" s="79">
        <v>0</v>
      </c>
      <c r="AL80" s="85" t="s">
        <v>543</v>
      </c>
      <c r="AM80" s="79" t="s">
        <v>556</v>
      </c>
      <c r="AN80" s="79" t="b">
        <v>0</v>
      </c>
      <c r="AO80" s="85" t="s">
        <v>527</v>
      </c>
      <c r="AP80" s="79" t="s">
        <v>176</v>
      </c>
      <c r="AQ80" s="79">
        <v>0</v>
      </c>
      <c r="AR80" s="79">
        <v>0</v>
      </c>
      <c r="AS80" s="79"/>
      <c r="AT80" s="79"/>
      <c r="AU80" s="79"/>
      <c r="AV80" s="79"/>
      <c r="AW80" s="79"/>
      <c r="AX80" s="79"/>
      <c r="AY80" s="79"/>
      <c r="AZ80" s="79"/>
      <c r="BA80">
        <v>5</v>
      </c>
      <c r="BB80" s="78" t="str">
        <f>REPLACE(INDEX(GroupVertices[Group],MATCH(Edges[[#This Row],[Vertex 1]],GroupVertices[Vertex],0)),1,1,"")</f>
        <v>1</v>
      </c>
      <c r="BC80" s="78" t="str">
        <f>REPLACE(INDEX(GroupVertices[Group],MATCH(Edges[[#This Row],[Vertex 2]],GroupVertices[Vertex],0)),1,1,"")</f>
        <v>1</v>
      </c>
      <c r="BD80" s="48">
        <v>3</v>
      </c>
      <c r="BE80" s="49">
        <v>8.571428571428571</v>
      </c>
      <c r="BF80" s="48">
        <v>1</v>
      </c>
      <c r="BG80" s="49">
        <v>2.857142857142857</v>
      </c>
      <c r="BH80" s="48">
        <v>0</v>
      </c>
      <c r="BI80" s="49">
        <v>0</v>
      </c>
      <c r="BJ80" s="48">
        <v>31</v>
      </c>
      <c r="BK80" s="49">
        <v>88.57142857142857</v>
      </c>
      <c r="BL80" s="48">
        <v>35</v>
      </c>
    </row>
    <row r="81" spans="1:64" ht="15">
      <c r="A81" s="64" t="s">
        <v>232</v>
      </c>
      <c r="B81" s="64" t="s">
        <v>252</v>
      </c>
      <c r="C81" s="65" t="s">
        <v>1576</v>
      </c>
      <c r="D81" s="66">
        <v>10</v>
      </c>
      <c r="E81" s="67" t="s">
        <v>136</v>
      </c>
      <c r="F81" s="68">
        <v>12</v>
      </c>
      <c r="G81" s="65"/>
      <c r="H81" s="69"/>
      <c r="I81" s="70"/>
      <c r="J81" s="70"/>
      <c r="K81" s="34" t="s">
        <v>65</v>
      </c>
      <c r="L81" s="77">
        <v>81</v>
      </c>
      <c r="M81" s="77"/>
      <c r="N81" s="72"/>
      <c r="O81" s="79" t="s">
        <v>266</v>
      </c>
      <c r="P81" s="81">
        <v>43525.92223379629</v>
      </c>
      <c r="Q81" s="79" t="s">
        <v>284</v>
      </c>
      <c r="R81" s="83" t="s">
        <v>321</v>
      </c>
      <c r="S81" s="79" t="s">
        <v>339</v>
      </c>
      <c r="T81" s="79" t="s">
        <v>358</v>
      </c>
      <c r="U81" s="83" t="s">
        <v>384</v>
      </c>
      <c r="V81" s="83" t="s">
        <v>384</v>
      </c>
      <c r="W81" s="81">
        <v>43525.92223379629</v>
      </c>
      <c r="X81" s="83" t="s">
        <v>451</v>
      </c>
      <c r="Y81" s="79"/>
      <c r="Z81" s="79"/>
      <c r="AA81" s="85" t="s">
        <v>508</v>
      </c>
      <c r="AB81" s="79"/>
      <c r="AC81" s="79" t="b">
        <v>0</v>
      </c>
      <c r="AD81" s="79">
        <v>0</v>
      </c>
      <c r="AE81" s="85" t="s">
        <v>543</v>
      </c>
      <c r="AF81" s="79" t="b">
        <v>0</v>
      </c>
      <c r="AG81" s="79" t="s">
        <v>548</v>
      </c>
      <c r="AH81" s="79"/>
      <c r="AI81" s="85" t="s">
        <v>543</v>
      </c>
      <c r="AJ81" s="79" t="b">
        <v>0</v>
      </c>
      <c r="AK81" s="79">
        <v>0</v>
      </c>
      <c r="AL81" s="85" t="s">
        <v>543</v>
      </c>
      <c r="AM81" s="79" t="s">
        <v>556</v>
      </c>
      <c r="AN81" s="79" t="b">
        <v>0</v>
      </c>
      <c r="AO81" s="85" t="s">
        <v>508</v>
      </c>
      <c r="AP81" s="79" t="s">
        <v>176</v>
      </c>
      <c r="AQ81" s="79">
        <v>0</v>
      </c>
      <c r="AR81" s="79">
        <v>0</v>
      </c>
      <c r="AS81" s="79"/>
      <c r="AT81" s="79"/>
      <c r="AU81" s="79"/>
      <c r="AV81" s="79"/>
      <c r="AW81" s="79"/>
      <c r="AX81" s="79"/>
      <c r="AY81" s="79"/>
      <c r="AZ81" s="79"/>
      <c r="BA81">
        <v>5</v>
      </c>
      <c r="BB81" s="78" t="str">
        <f>REPLACE(INDEX(GroupVertices[Group],MATCH(Edges[[#This Row],[Vertex 1]],GroupVertices[Vertex],0)),1,1,"")</f>
        <v>1</v>
      </c>
      <c r="BC81" s="78" t="str">
        <f>REPLACE(INDEX(GroupVertices[Group],MATCH(Edges[[#This Row],[Vertex 2]],GroupVertices[Vertex],0)),1,1,"")</f>
        <v>2</v>
      </c>
      <c r="BD81" s="48"/>
      <c r="BE81" s="49"/>
      <c r="BF81" s="48"/>
      <c r="BG81" s="49"/>
      <c r="BH81" s="48"/>
      <c r="BI81" s="49"/>
      <c r="BJ81" s="48"/>
      <c r="BK81" s="49"/>
      <c r="BL81" s="48"/>
    </row>
    <row r="82" spans="1:64" ht="15">
      <c r="A82" s="64" t="s">
        <v>232</v>
      </c>
      <c r="B82" s="64" t="s">
        <v>252</v>
      </c>
      <c r="C82" s="65" t="s">
        <v>1576</v>
      </c>
      <c r="D82" s="66">
        <v>10</v>
      </c>
      <c r="E82" s="67" t="s">
        <v>136</v>
      </c>
      <c r="F82" s="68">
        <v>12</v>
      </c>
      <c r="G82" s="65"/>
      <c r="H82" s="69"/>
      <c r="I82" s="70"/>
      <c r="J82" s="70"/>
      <c r="K82" s="34" t="s">
        <v>65</v>
      </c>
      <c r="L82" s="77">
        <v>82</v>
      </c>
      <c r="M82" s="77"/>
      <c r="N82" s="72"/>
      <c r="O82" s="79" t="s">
        <v>266</v>
      </c>
      <c r="P82" s="81">
        <v>43530.801400462966</v>
      </c>
      <c r="Q82" s="79" t="s">
        <v>287</v>
      </c>
      <c r="R82" s="83" t="s">
        <v>326</v>
      </c>
      <c r="S82" s="79" t="s">
        <v>339</v>
      </c>
      <c r="T82" s="79" t="s">
        <v>358</v>
      </c>
      <c r="U82" s="83" t="s">
        <v>387</v>
      </c>
      <c r="V82" s="83" t="s">
        <v>387</v>
      </c>
      <c r="W82" s="81">
        <v>43530.801400462966</v>
      </c>
      <c r="X82" s="83" t="s">
        <v>454</v>
      </c>
      <c r="Y82" s="79"/>
      <c r="Z82" s="79"/>
      <c r="AA82" s="85" t="s">
        <v>511</v>
      </c>
      <c r="AB82" s="79"/>
      <c r="AC82" s="79" t="b">
        <v>0</v>
      </c>
      <c r="AD82" s="79">
        <v>1</v>
      </c>
      <c r="AE82" s="85" t="s">
        <v>543</v>
      </c>
      <c r="AF82" s="79" t="b">
        <v>0</v>
      </c>
      <c r="AG82" s="79" t="s">
        <v>548</v>
      </c>
      <c r="AH82" s="79"/>
      <c r="AI82" s="85" t="s">
        <v>543</v>
      </c>
      <c r="AJ82" s="79" t="b">
        <v>0</v>
      </c>
      <c r="AK82" s="79">
        <v>1</v>
      </c>
      <c r="AL82" s="85" t="s">
        <v>543</v>
      </c>
      <c r="AM82" s="79" t="s">
        <v>556</v>
      </c>
      <c r="AN82" s="79" t="b">
        <v>0</v>
      </c>
      <c r="AO82" s="85" t="s">
        <v>511</v>
      </c>
      <c r="AP82" s="79" t="s">
        <v>176</v>
      </c>
      <c r="AQ82" s="79">
        <v>0</v>
      </c>
      <c r="AR82" s="79">
        <v>0</v>
      </c>
      <c r="AS82" s="79"/>
      <c r="AT82" s="79"/>
      <c r="AU82" s="79"/>
      <c r="AV82" s="79"/>
      <c r="AW82" s="79"/>
      <c r="AX82" s="79"/>
      <c r="AY82" s="79"/>
      <c r="AZ82" s="79"/>
      <c r="BA82">
        <v>5</v>
      </c>
      <c r="BB82" s="78" t="str">
        <f>REPLACE(INDEX(GroupVertices[Group],MATCH(Edges[[#This Row],[Vertex 1]],GroupVertices[Vertex],0)),1,1,"")</f>
        <v>1</v>
      </c>
      <c r="BC82" s="78" t="str">
        <f>REPLACE(INDEX(GroupVertices[Group],MATCH(Edges[[#This Row],[Vertex 2]],GroupVertices[Vertex],0)),1,1,"")</f>
        <v>2</v>
      </c>
      <c r="BD82" s="48"/>
      <c r="BE82" s="49"/>
      <c r="BF82" s="48"/>
      <c r="BG82" s="49"/>
      <c r="BH82" s="48"/>
      <c r="BI82" s="49"/>
      <c r="BJ82" s="48"/>
      <c r="BK82" s="49"/>
      <c r="BL82" s="48"/>
    </row>
    <row r="83" spans="1:64" ht="15">
      <c r="A83" s="64" t="s">
        <v>232</v>
      </c>
      <c r="B83" s="64" t="s">
        <v>252</v>
      </c>
      <c r="C83" s="65" t="s">
        <v>1576</v>
      </c>
      <c r="D83" s="66">
        <v>10</v>
      </c>
      <c r="E83" s="67" t="s">
        <v>136</v>
      </c>
      <c r="F83" s="68">
        <v>12</v>
      </c>
      <c r="G83" s="65"/>
      <c r="H83" s="69"/>
      <c r="I83" s="70"/>
      <c r="J83" s="70"/>
      <c r="K83" s="34" t="s">
        <v>65</v>
      </c>
      <c r="L83" s="77">
        <v>83</v>
      </c>
      <c r="M83" s="77"/>
      <c r="N83" s="72"/>
      <c r="O83" s="79" t="s">
        <v>266</v>
      </c>
      <c r="P83" s="81">
        <v>43532.744363425925</v>
      </c>
      <c r="Q83" s="79" t="s">
        <v>288</v>
      </c>
      <c r="R83" s="83" t="s">
        <v>326</v>
      </c>
      <c r="S83" s="79" t="s">
        <v>339</v>
      </c>
      <c r="T83" s="79" t="s">
        <v>361</v>
      </c>
      <c r="U83" s="83" t="s">
        <v>388</v>
      </c>
      <c r="V83" s="83" t="s">
        <v>388</v>
      </c>
      <c r="W83" s="81">
        <v>43532.744363425925</v>
      </c>
      <c r="X83" s="83" t="s">
        <v>455</v>
      </c>
      <c r="Y83" s="79"/>
      <c r="Z83" s="79"/>
      <c r="AA83" s="85" t="s">
        <v>512</v>
      </c>
      <c r="AB83" s="79"/>
      <c r="AC83" s="79" t="b">
        <v>0</v>
      </c>
      <c r="AD83" s="79">
        <v>1</v>
      </c>
      <c r="AE83" s="85" t="s">
        <v>543</v>
      </c>
      <c r="AF83" s="79" t="b">
        <v>0</v>
      </c>
      <c r="AG83" s="79" t="s">
        <v>548</v>
      </c>
      <c r="AH83" s="79"/>
      <c r="AI83" s="85" t="s">
        <v>543</v>
      </c>
      <c r="AJ83" s="79" t="b">
        <v>0</v>
      </c>
      <c r="AK83" s="79">
        <v>0</v>
      </c>
      <c r="AL83" s="85" t="s">
        <v>543</v>
      </c>
      <c r="AM83" s="79" t="s">
        <v>556</v>
      </c>
      <c r="AN83" s="79" t="b">
        <v>0</v>
      </c>
      <c r="AO83" s="85" t="s">
        <v>512</v>
      </c>
      <c r="AP83" s="79" t="s">
        <v>176</v>
      </c>
      <c r="AQ83" s="79">
        <v>0</v>
      </c>
      <c r="AR83" s="79">
        <v>0</v>
      </c>
      <c r="AS83" s="79"/>
      <c r="AT83" s="79"/>
      <c r="AU83" s="79"/>
      <c r="AV83" s="79"/>
      <c r="AW83" s="79"/>
      <c r="AX83" s="79"/>
      <c r="AY83" s="79"/>
      <c r="AZ83" s="79"/>
      <c r="BA83">
        <v>5</v>
      </c>
      <c r="BB83" s="78" t="str">
        <f>REPLACE(INDEX(GroupVertices[Group],MATCH(Edges[[#This Row],[Vertex 1]],GroupVertices[Vertex],0)),1,1,"")</f>
        <v>1</v>
      </c>
      <c r="BC83" s="78" t="str">
        <f>REPLACE(INDEX(GroupVertices[Group],MATCH(Edges[[#This Row],[Vertex 2]],GroupVertices[Vertex],0)),1,1,"")</f>
        <v>2</v>
      </c>
      <c r="BD83" s="48"/>
      <c r="BE83" s="49"/>
      <c r="BF83" s="48"/>
      <c r="BG83" s="49"/>
      <c r="BH83" s="48"/>
      <c r="BI83" s="49"/>
      <c r="BJ83" s="48"/>
      <c r="BK83" s="49"/>
      <c r="BL83" s="48"/>
    </row>
    <row r="84" spans="1:64" ht="15">
      <c r="A84" s="64" t="s">
        <v>232</v>
      </c>
      <c r="B84" s="64" t="s">
        <v>252</v>
      </c>
      <c r="C84" s="65" t="s">
        <v>1576</v>
      </c>
      <c r="D84" s="66">
        <v>10</v>
      </c>
      <c r="E84" s="67" t="s">
        <v>136</v>
      </c>
      <c r="F84" s="68">
        <v>12</v>
      </c>
      <c r="G84" s="65"/>
      <c r="H84" s="69"/>
      <c r="I84" s="70"/>
      <c r="J84" s="70"/>
      <c r="K84" s="34" t="s">
        <v>65</v>
      </c>
      <c r="L84" s="77">
        <v>84</v>
      </c>
      <c r="M84" s="77"/>
      <c r="N84" s="72"/>
      <c r="O84" s="79" t="s">
        <v>266</v>
      </c>
      <c r="P84" s="81">
        <v>43536.75974537037</v>
      </c>
      <c r="Q84" s="79" t="s">
        <v>301</v>
      </c>
      <c r="R84" s="83" t="s">
        <v>326</v>
      </c>
      <c r="S84" s="79" t="s">
        <v>339</v>
      </c>
      <c r="T84" s="79" t="s">
        <v>363</v>
      </c>
      <c r="U84" s="83" t="s">
        <v>397</v>
      </c>
      <c r="V84" s="83" t="s">
        <v>397</v>
      </c>
      <c r="W84" s="81">
        <v>43536.75974537037</v>
      </c>
      <c r="X84" s="83" t="s">
        <v>468</v>
      </c>
      <c r="Y84" s="79"/>
      <c r="Z84" s="79"/>
      <c r="AA84" s="85" t="s">
        <v>525</v>
      </c>
      <c r="AB84" s="79"/>
      <c r="AC84" s="79" t="b">
        <v>0</v>
      </c>
      <c r="AD84" s="79">
        <v>0</v>
      </c>
      <c r="AE84" s="85" t="s">
        <v>543</v>
      </c>
      <c r="AF84" s="79" t="b">
        <v>0</v>
      </c>
      <c r="AG84" s="79" t="s">
        <v>548</v>
      </c>
      <c r="AH84" s="79"/>
      <c r="AI84" s="85" t="s">
        <v>543</v>
      </c>
      <c r="AJ84" s="79" t="b">
        <v>0</v>
      </c>
      <c r="AK84" s="79">
        <v>0</v>
      </c>
      <c r="AL84" s="85" t="s">
        <v>543</v>
      </c>
      <c r="AM84" s="79" t="s">
        <v>556</v>
      </c>
      <c r="AN84" s="79" t="b">
        <v>0</v>
      </c>
      <c r="AO84" s="85" t="s">
        <v>525</v>
      </c>
      <c r="AP84" s="79" t="s">
        <v>176</v>
      </c>
      <c r="AQ84" s="79">
        <v>0</v>
      </c>
      <c r="AR84" s="79">
        <v>0</v>
      </c>
      <c r="AS84" s="79"/>
      <c r="AT84" s="79"/>
      <c r="AU84" s="79"/>
      <c r="AV84" s="79"/>
      <c r="AW84" s="79"/>
      <c r="AX84" s="79"/>
      <c r="AY84" s="79"/>
      <c r="AZ84" s="79"/>
      <c r="BA84">
        <v>5</v>
      </c>
      <c r="BB84" s="78" t="str">
        <f>REPLACE(INDEX(GroupVertices[Group],MATCH(Edges[[#This Row],[Vertex 1]],GroupVertices[Vertex],0)),1,1,"")</f>
        <v>1</v>
      </c>
      <c r="BC84" s="78" t="str">
        <f>REPLACE(INDEX(GroupVertices[Group],MATCH(Edges[[#This Row],[Vertex 2]],GroupVertices[Vertex],0)),1,1,"")</f>
        <v>2</v>
      </c>
      <c r="BD84" s="48"/>
      <c r="BE84" s="49"/>
      <c r="BF84" s="48"/>
      <c r="BG84" s="49"/>
      <c r="BH84" s="48"/>
      <c r="BI84" s="49"/>
      <c r="BJ84" s="48"/>
      <c r="BK84" s="49"/>
      <c r="BL84" s="48"/>
    </row>
    <row r="85" spans="1:64" ht="15">
      <c r="A85" s="64" t="s">
        <v>232</v>
      </c>
      <c r="B85" s="64" t="s">
        <v>252</v>
      </c>
      <c r="C85" s="65" t="s">
        <v>1576</v>
      </c>
      <c r="D85" s="66">
        <v>10</v>
      </c>
      <c r="E85" s="67" t="s">
        <v>136</v>
      </c>
      <c r="F85" s="68">
        <v>12</v>
      </c>
      <c r="G85" s="65"/>
      <c r="H85" s="69"/>
      <c r="I85" s="70"/>
      <c r="J85" s="70"/>
      <c r="K85" s="34" t="s">
        <v>65</v>
      </c>
      <c r="L85" s="77">
        <v>85</v>
      </c>
      <c r="M85" s="77"/>
      <c r="N85" s="72"/>
      <c r="O85" s="79" t="s">
        <v>266</v>
      </c>
      <c r="P85" s="81">
        <v>43536.923634259256</v>
      </c>
      <c r="Q85" s="79" t="s">
        <v>303</v>
      </c>
      <c r="R85" s="83" t="s">
        <v>326</v>
      </c>
      <c r="S85" s="79" t="s">
        <v>339</v>
      </c>
      <c r="T85" s="79" t="s">
        <v>367</v>
      </c>
      <c r="U85" s="83" t="s">
        <v>398</v>
      </c>
      <c r="V85" s="83" t="s">
        <v>398</v>
      </c>
      <c r="W85" s="81">
        <v>43536.923634259256</v>
      </c>
      <c r="X85" s="83" t="s">
        <v>470</v>
      </c>
      <c r="Y85" s="79"/>
      <c r="Z85" s="79"/>
      <c r="AA85" s="85" t="s">
        <v>527</v>
      </c>
      <c r="AB85" s="79"/>
      <c r="AC85" s="79" t="b">
        <v>0</v>
      </c>
      <c r="AD85" s="79">
        <v>0</v>
      </c>
      <c r="AE85" s="85" t="s">
        <v>543</v>
      </c>
      <c r="AF85" s="79" t="b">
        <v>0</v>
      </c>
      <c r="AG85" s="79" t="s">
        <v>548</v>
      </c>
      <c r="AH85" s="79"/>
      <c r="AI85" s="85" t="s">
        <v>543</v>
      </c>
      <c r="AJ85" s="79" t="b">
        <v>0</v>
      </c>
      <c r="AK85" s="79">
        <v>0</v>
      </c>
      <c r="AL85" s="85" t="s">
        <v>543</v>
      </c>
      <c r="AM85" s="79" t="s">
        <v>556</v>
      </c>
      <c r="AN85" s="79" t="b">
        <v>0</v>
      </c>
      <c r="AO85" s="85" t="s">
        <v>527</v>
      </c>
      <c r="AP85" s="79" t="s">
        <v>176</v>
      </c>
      <c r="AQ85" s="79">
        <v>0</v>
      </c>
      <c r="AR85" s="79">
        <v>0</v>
      </c>
      <c r="AS85" s="79"/>
      <c r="AT85" s="79"/>
      <c r="AU85" s="79"/>
      <c r="AV85" s="79"/>
      <c r="AW85" s="79"/>
      <c r="AX85" s="79"/>
      <c r="AY85" s="79"/>
      <c r="AZ85" s="79"/>
      <c r="BA85">
        <v>5</v>
      </c>
      <c r="BB85" s="78" t="str">
        <f>REPLACE(INDEX(GroupVertices[Group],MATCH(Edges[[#This Row],[Vertex 1]],GroupVertices[Vertex],0)),1,1,"")</f>
        <v>1</v>
      </c>
      <c r="BC85" s="78" t="str">
        <f>REPLACE(INDEX(GroupVertices[Group],MATCH(Edges[[#This Row],[Vertex 2]],GroupVertices[Vertex],0)),1,1,"")</f>
        <v>2</v>
      </c>
      <c r="BD85" s="48"/>
      <c r="BE85" s="49"/>
      <c r="BF85" s="48"/>
      <c r="BG85" s="49"/>
      <c r="BH85" s="48"/>
      <c r="BI85" s="49"/>
      <c r="BJ85" s="48"/>
      <c r="BK85" s="49"/>
      <c r="BL85" s="48"/>
    </row>
    <row r="86" spans="1:64" ht="15">
      <c r="A86" s="64" t="s">
        <v>232</v>
      </c>
      <c r="B86" s="64" t="s">
        <v>237</v>
      </c>
      <c r="C86" s="65" t="s">
        <v>1574</v>
      </c>
      <c r="D86" s="66">
        <v>3</v>
      </c>
      <c r="E86" s="67" t="s">
        <v>132</v>
      </c>
      <c r="F86" s="68">
        <v>35</v>
      </c>
      <c r="G86" s="65"/>
      <c r="H86" s="69"/>
      <c r="I86" s="70"/>
      <c r="J86" s="70"/>
      <c r="K86" s="34" t="s">
        <v>65</v>
      </c>
      <c r="L86" s="77">
        <v>86</v>
      </c>
      <c r="M86" s="77"/>
      <c r="N86" s="72"/>
      <c r="O86" s="79" t="s">
        <v>266</v>
      </c>
      <c r="P86" s="81">
        <v>43530.75278935185</v>
      </c>
      <c r="Q86" s="79" t="s">
        <v>286</v>
      </c>
      <c r="R86" s="83" t="s">
        <v>325</v>
      </c>
      <c r="S86" s="79" t="s">
        <v>342</v>
      </c>
      <c r="T86" s="79" t="s">
        <v>360</v>
      </c>
      <c r="U86" s="83" t="s">
        <v>386</v>
      </c>
      <c r="V86" s="83" t="s">
        <v>386</v>
      </c>
      <c r="W86" s="81">
        <v>43530.75278935185</v>
      </c>
      <c r="X86" s="83" t="s">
        <v>453</v>
      </c>
      <c r="Y86" s="79"/>
      <c r="Z86" s="79"/>
      <c r="AA86" s="85" t="s">
        <v>510</v>
      </c>
      <c r="AB86" s="79"/>
      <c r="AC86" s="79" t="b">
        <v>0</v>
      </c>
      <c r="AD86" s="79">
        <v>4</v>
      </c>
      <c r="AE86" s="85" t="s">
        <v>543</v>
      </c>
      <c r="AF86" s="79" t="b">
        <v>0</v>
      </c>
      <c r="AG86" s="79" t="s">
        <v>548</v>
      </c>
      <c r="AH86" s="79"/>
      <c r="AI86" s="85" t="s">
        <v>543</v>
      </c>
      <c r="AJ86" s="79" t="b">
        <v>0</v>
      </c>
      <c r="AK86" s="79">
        <v>3</v>
      </c>
      <c r="AL86" s="85" t="s">
        <v>543</v>
      </c>
      <c r="AM86" s="79" t="s">
        <v>556</v>
      </c>
      <c r="AN86" s="79" t="b">
        <v>0</v>
      </c>
      <c r="AO86" s="85" t="s">
        <v>510</v>
      </c>
      <c r="AP86" s="79" t="s">
        <v>176</v>
      </c>
      <c r="AQ86" s="79">
        <v>0</v>
      </c>
      <c r="AR86" s="79">
        <v>0</v>
      </c>
      <c r="AS86" s="79"/>
      <c r="AT86" s="79"/>
      <c r="AU86" s="79"/>
      <c r="AV86" s="79"/>
      <c r="AW86" s="79"/>
      <c r="AX86" s="79"/>
      <c r="AY86" s="79"/>
      <c r="AZ86" s="79"/>
      <c r="BA86">
        <v>1</v>
      </c>
      <c r="BB86" s="78" t="str">
        <f>REPLACE(INDEX(GroupVertices[Group],MATCH(Edges[[#This Row],[Vertex 1]],GroupVertices[Vertex],0)),1,1,"")</f>
        <v>1</v>
      </c>
      <c r="BC86" s="78" t="str">
        <f>REPLACE(INDEX(GroupVertices[Group],MATCH(Edges[[#This Row],[Vertex 2]],GroupVertices[Vertex],0)),1,1,"")</f>
        <v>4</v>
      </c>
      <c r="BD86" s="48"/>
      <c r="BE86" s="49"/>
      <c r="BF86" s="48"/>
      <c r="BG86" s="49"/>
      <c r="BH86" s="48"/>
      <c r="BI86" s="49"/>
      <c r="BJ86" s="48"/>
      <c r="BK86" s="49"/>
      <c r="BL86" s="48"/>
    </row>
    <row r="87" spans="1:64" ht="15">
      <c r="A87" s="64" t="s">
        <v>235</v>
      </c>
      <c r="B87" s="64" t="s">
        <v>236</v>
      </c>
      <c r="C87" s="65" t="s">
        <v>1574</v>
      </c>
      <c r="D87" s="66">
        <v>3</v>
      </c>
      <c r="E87" s="67" t="s">
        <v>132</v>
      </c>
      <c r="F87" s="68">
        <v>35</v>
      </c>
      <c r="G87" s="65"/>
      <c r="H87" s="69"/>
      <c r="I87" s="70"/>
      <c r="J87" s="70"/>
      <c r="K87" s="34" t="s">
        <v>66</v>
      </c>
      <c r="L87" s="77">
        <v>87</v>
      </c>
      <c r="M87" s="77"/>
      <c r="N87" s="72"/>
      <c r="O87" s="79" t="s">
        <v>266</v>
      </c>
      <c r="P87" s="81">
        <v>43537.56049768518</v>
      </c>
      <c r="Q87" s="79" t="s">
        <v>304</v>
      </c>
      <c r="R87" s="79"/>
      <c r="S87" s="79"/>
      <c r="T87" s="79"/>
      <c r="U87" s="79"/>
      <c r="V87" s="83" t="s">
        <v>421</v>
      </c>
      <c r="W87" s="81">
        <v>43537.56049768518</v>
      </c>
      <c r="X87" s="83" t="s">
        <v>471</v>
      </c>
      <c r="Y87" s="79"/>
      <c r="Z87" s="79"/>
      <c r="AA87" s="85" t="s">
        <v>528</v>
      </c>
      <c r="AB87" s="79"/>
      <c r="AC87" s="79" t="b">
        <v>0</v>
      </c>
      <c r="AD87" s="79">
        <v>0</v>
      </c>
      <c r="AE87" s="85" t="s">
        <v>543</v>
      </c>
      <c r="AF87" s="79" t="b">
        <v>0</v>
      </c>
      <c r="AG87" s="79" t="s">
        <v>548</v>
      </c>
      <c r="AH87" s="79"/>
      <c r="AI87" s="85" t="s">
        <v>543</v>
      </c>
      <c r="AJ87" s="79" t="b">
        <v>0</v>
      </c>
      <c r="AK87" s="79">
        <v>1</v>
      </c>
      <c r="AL87" s="85" t="s">
        <v>530</v>
      </c>
      <c r="AM87" s="79" t="s">
        <v>551</v>
      </c>
      <c r="AN87" s="79" t="b">
        <v>0</v>
      </c>
      <c r="AO87" s="85" t="s">
        <v>530</v>
      </c>
      <c r="AP87" s="79" t="s">
        <v>176</v>
      </c>
      <c r="AQ87" s="79">
        <v>0</v>
      </c>
      <c r="AR87" s="79">
        <v>0</v>
      </c>
      <c r="AS87" s="79"/>
      <c r="AT87" s="79"/>
      <c r="AU87" s="79"/>
      <c r="AV87" s="79"/>
      <c r="AW87" s="79"/>
      <c r="AX87" s="79"/>
      <c r="AY87" s="79"/>
      <c r="AZ87" s="79"/>
      <c r="BA87">
        <v>1</v>
      </c>
      <c r="BB87" s="78" t="str">
        <f>REPLACE(INDEX(GroupVertices[Group],MATCH(Edges[[#This Row],[Vertex 1]],GroupVertices[Vertex],0)),1,1,"")</f>
        <v>4</v>
      </c>
      <c r="BC87" s="78" t="str">
        <f>REPLACE(INDEX(GroupVertices[Group],MATCH(Edges[[#This Row],[Vertex 2]],GroupVertices[Vertex],0)),1,1,"")</f>
        <v>4</v>
      </c>
      <c r="BD87" s="48">
        <v>0</v>
      </c>
      <c r="BE87" s="49">
        <v>0</v>
      </c>
      <c r="BF87" s="48">
        <v>0</v>
      </c>
      <c r="BG87" s="49">
        <v>0</v>
      </c>
      <c r="BH87" s="48">
        <v>0</v>
      </c>
      <c r="BI87" s="49">
        <v>0</v>
      </c>
      <c r="BJ87" s="48">
        <v>24</v>
      </c>
      <c r="BK87" s="49">
        <v>100</v>
      </c>
      <c r="BL87" s="48">
        <v>24</v>
      </c>
    </row>
    <row r="88" spans="1:64" ht="15">
      <c r="A88" s="64" t="s">
        <v>235</v>
      </c>
      <c r="B88" s="64" t="s">
        <v>237</v>
      </c>
      <c r="C88" s="65" t="s">
        <v>1574</v>
      </c>
      <c r="D88" s="66">
        <v>3</v>
      </c>
      <c r="E88" s="67" t="s">
        <v>132</v>
      </c>
      <c r="F88" s="68">
        <v>35</v>
      </c>
      <c r="G88" s="65"/>
      <c r="H88" s="69"/>
      <c r="I88" s="70"/>
      <c r="J88" s="70"/>
      <c r="K88" s="34" t="s">
        <v>65</v>
      </c>
      <c r="L88" s="77">
        <v>88</v>
      </c>
      <c r="M88" s="77"/>
      <c r="N88" s="72"/>
      <c r="O88" s="79" t="s">
        <v>266</v>
      </c>
      <c r="P88" s="81">
        <v>43537.56659722222</v>
      </c>
      <c r="Q88" s="79" t="s">
        <v>305</v>
      </c>
      <c r="R88" s="79"/>
      <c r="S88" s="79"/>
      <c r="T88" s="79" t="s">
        <v>371</v>
      </c>
      <c r="U88" s="79"/>
      <c r="V88" s="83" t="s">
        <v>421</v>
      </c>
      <c r="W88" s="81">
        <v>43537.56659722222</v>
      </c>
      <c r="X88" s="83" t="s">
        <v>472</v>
      </c>
      <c r="Y88" s="79"/>
      <c r="Z88" s="79"/>
      <c r="AA88" s="85" t="s">
        <v>529</v>
      </c>
      <c r="AB88" s="85" t="s">
        <v>530</v>
      </c>
      <c r="AC88" s="79" t="b">
        <v>0</v>
      </c>
      <c r="AD88" s="79">
        <v>3</v>
      </c>
      <c r="AE88" s="85" t="s">
        <v>546</v>
      </c>
      <c r="AF88" s="79" t="b">
        <v>0</v>
      </c>
      <c r="AG88" s="79" t="s">
        <v>548</v>
      </c>
      <c r="AH88" s="79"/>
      <c r="AI88" s="85" t="s">
        <v>543</v>
      </c>
      <c r="AJ88" s="79" t="b">
        <v>0</v>
      </c>
      <c r="AK88" s="79">
        <v>0</v>
      </c>
      <c r="AL88" s="85" t="s">
        <v>543</v>
      </c>
      <c r="AM88" s="79" t="s">
        <v>551</v>
      </c>
      <c r="AN88" s="79" t="b">
        <v>0</v>
      </c>
      <c r="AO88" s="85" t="s">
        <v>530</v>
      </c>
      <c r="AP88" s="79" t="s">
        <v>176</v>
      </c>
      <c r="AQ88" s="79">
        <v>0</v>
      </c>
      <c r="AR88" s="79">
        <v>0</v>
      </c>
      <c r="AS88" s="79"/>
      <c r="AT88" s="79"/>
      <c r="AU88" s="79"/>
      <c r="AV88" s="79"/>
      <c r="AW88" s="79"/>
      <c r="AX88" s="79"/>
      <c r="AY88" s="79"/>
      <c r="AZ88" s="79"/>
      <c r="BA88">
        <v>1</v>
      </c>
      <c r="BB88" s="78" t="str">
        <f>REPLACE(INDEX(GroupVertices[Group],MATCH(Edges[[#This Row],[Vertex 1]],GroupVertices[Vertex],0)),1,1,"")</f>
        <v>4</v>
      </c>
      <c r="BC88" s="78" t="str">
        <f>REPLACE(INDEX(GroupVertices[Group],MATCH(Edges[[#This Row],[Vertex 2]],GroupVertices[Vertex],0)),1,1,"")</f>
        <v>4</v>
      </c>
      <c r="BD88" s="48"/>
      <c r="BE88" s="49"/>
      <c r="BF88" s="48"/>
      <c r="BG88" s="49"/>
      <c r="BH88" s="48"/>
      <c r="BI88" s="49"/>
      <c r="BJ88" s="48"/>
      <c r="BK88" s="49"/>
      <c r="BL88" s="48"/>
    </row>
    <row r="89" spans="1:64" ht="15">
      <c r="A89" s="64" t="s">
        <v>235</v>
      </c>
      <c r="B89" s="64" t="s">
        <v>236</v>
      </c>
      <c r="C89" s="65" t="s">
        <v>1574</v>
      </c>
      <c r="D89" s="66">
        <v>3</v>
      </c>
      <c r="E89" s="67" t="s">
        <v>132</v>
      </c>
      <c r="F89" s="68">
        <v>35</v>
      </c>
      <c r="G89" s="65"/>
      <c r="H89" s="69"/>
      <c r="I89" s="70"/>
      <c r="J89" s="70"/>
      <c r="K89" s="34" t="s">
        <v>66</v>
      </c>
      <c r="L89" s="77">
        <v>89</v>
      </c>
      <c r="M89" s="77"/>
      <c r="N89" s="72"/>
      <c r="O89" s="79" t="s">
        <v>267</v>
      </c>
      <c r="P89" s="81">
        <v>43537.56659722222</v>
      </c>
      <c r="Q89" s="79" t="s">
        <v>305</v>
      </c>
      <c r="R89" s="79"/>
      <c r="S89" s="79"/>
      <c r="T89" s="79" t="s">
        <v>371</v>
      </c>
      <c r="U89" s="79"/>
      <c r="V89" s="83" t="s">
        <v>421</v>
      </c>
      <c r="W89" s="81">
        <v>43537.56659722222</v>
      </c>
      <c r="X89" s="83" t="s">
        <v>472</v>
      </c>
      <c r="Y89" s="79"/>
      <c r="Z89" s="79"/>
      <c r="AA89" s="85" t="s">
        <v>529</v>
      </c>
      <c r="AB89" s="85" t="s">
        <v>530</v>
      </c>
      <c r="AC89" s="79" t="b">
        <v>0</v>
      </c>
      <c r="AD89" s="79">
        <v>3</v>
      </c>
      <c r="AE89" s="85" t="s">
        <v>546</v>
      </c>
      <c r="AF89" s="79" t="b">
        <v>0</v>
      </c>
      <c r="AG89" s="79" t="s">
        <v>548</v>
      </c>
      <c r="AH89" s="79"/>
      <c r="AI89" s="85" t="s">
        <v>543</v>
      </c>
      <c r="AJ89" s="79" t="b">
        <v>0</v>
      </c>
      <c r="AK89" s="79">
        <v>0</v>
      </c>
      <c r="AL89" s="85" t="s">
        <v>543</v>
      </c>
      <c r="AM89" s="79" t="s">
        <v>551</v>
      </c>
      <c r="AN89" s="79" t="b">
        <v>0</v>
      </c>
      <c r="AO89" s="85" t="s">
        <v>530</v>
      </c>
      <c r="AP89" s="79" t="s">
        <v>176</v>
      </c>
      <c r="AQ89" s="79">
        <v>0</v>
      </c>
      <c r="AR89" s="79">
        <v>0</v>
      </c>
      <c r="AS89" s="79"/>
      <c r="AT89" s="79"/>
      <c r="AU89" s="79"/>
      <c r="AV89" s="79"/>
      <c r="AW89" s="79"/>
      <c r="AX89" s="79"/>
      <c r="AY89" s="79"/>
      <c r="AZ89" s="79"/>
      <c r="BA89">
        <v>1</v>
      </c>
      <c r="BB89" s="78" t="str">
        <f>REPLACE(INDEX(GroupVertices[Group],MATCH(Edges[[#This Row],[Vertex 1]],GroupVertices[Vertex],0)),1,1,"")</f>
        <v>4</v>
      </c>
      <c r="BC89" s="78" t="str">
        <f>REPLACE(INDEX(GroupVertices[Group],MATCH(Edges[[#This Row],[Vertex 2]],GroupVertices[Vertex],0)),1,1,"")</f>
        <v>4</v>
      </c>
      <c r="BD89" s="48">
        <v>4</v>
      </c>
      <c r="BE89" s="49">
        <v>25</v>
      </c>
      <c r="BF89" s="48">
        <v>0</v>
      </c>
      <c r="BG89" s="49">
        <v>0</v>
      </c>
      <c r="BH89" s="48">
        <v>0</v>
      </c>
      <c r="BI89" s="49">
        <v>0</v>
      </c>
      <c r="BJ89" s="48">
        <v>12</v>
      </c>
      <c r="BK89" s="49">
        <v>75</v>
      </c>
      <c r="BL89" s="48">
        <v>16</v>
      </c>
    </row>
    <row r="90" spans="1:64" ht="15">
      <c r="A90" s="64" t="s">
        <v>236</v>
      </c>
      <c r="B90" s="64" t="s">
        <v>235</v>
      </c>
      <c r="C90" s="65" t="s">
        <v>1574</v>
      </c>
      <c r="D90" s="66">
        <v>3</v>
      </c>
      <c r="E90" s="67" t="s">
        <v>132</v>
      </c>
      <c r="F90" s="68">
        <v>35</v>
      </c>
      <c r="G90" s="65"/>
      <c r="H90" s="69"/>
      <c r="I90" s="70"/>
      <c r="J90" s="70"/>
      <c r="K90" s="34" t="s">
        <v>66</v>
      </c>
      <c r="L90" s="77">
        <v>90</v>
      </c>
      <c r="M90" s="77"/>
      <c r="N90" s="72"/>
      <c r="O90" s="79" t="s">
        <v>266</v>
      </c>
      <c r="P90" s="81">
        <v>43537.55986111111</v>
      </c>
      <c r="Q90" s="79" t="s">
        <v>306</v>
      </c>
      <c r="R90" s="83" t="s">
        <v>328</v>
      </c>
      <c r="S90" s="79" t="s">
        <v>344</v>
      </c>
      <c r="T90" s="79" t="s">
        <v>372</v>
      </c>
      <c r="U90" s="83" t="s">
        <v>399</v>
      </c>
      <c r="V90" s="83" t="s">
        <v>399</v>
      </c>
      <c r="W90" s="81">
        <v>43537.55986111111</v>
      </c>
      <c r="X90" s="83" t="s">
        <v>473</v>
      </c>
      <c r="Y90" s="79"/>
      <c r="Z90" s="79"/>
      <c r="AA90" s="85" t="s">
        <v>530</v>
      </c>
      <c r="AB90" s="79"/>
      <c r="AC90" s="79" t="b">
        <v>0</v>
      </c>
      <c r="AD90" s="79">
        <v>6</v>
      </c>
      <c r="AE90" s="85" t="s">
        <v>543</v>
      </c>
      <c r="AF90" s="79" t="b">
        <v>0</v>
      </c>
      <c r="AG90" s="79" t="s">
        <v>548</v>
      </c>
      <c r="AH90" s="79"/>
      <c r="AI90" s="85" t="s">
        <v>543</v>
      </c>
      <c r="AJ90" s="79" t="b">
        <v>0</v>
      </c>
      <c r="AK90" s="79">
        <v>1</v>
      </c>
      <c r="AL90" s="85" t="s">
        <v>543</v>
      </c>
      <c r="AM90" s="79" t="s">
        <v>551</v>
      </c>
      <c r="AN90" s="79" t="b">
        <v>0</v>
      </c>
      <c r="AO90" s="85" t="s">
        <v>530</v>
      </c>
      <c r="AP90" s="79" t="s">
        <v>176</v>
      </c>
      <c r="AQ90" s="79">
        <v>0</v>
      </c>
      <c r="AR90" s="79">
        <v>0</v>
      </c>
      <c r="AS90" s="79"/>
      <c r="AT90" s="79"/>
      <c r="AU90" s="79"/>
      <c r="AV90" s="79"/>
      <c r="AW90" s="79"/>
      <c r="AX90" s="79"/>
      <c r="AY90" s="79"/>
      <c r="AZ90" s="79"/>
      <c r="BA90">
        <v>1</v>
      </c>
      <c r="BB90" s="78" t="str">
        <f>REPLACE(INDEX(GroupVertices[Group],MATCH(Edges[[#This Row],[Vertex 1]],GroupVertices[Vertex],0)),1,1,"")</f>
        <v>4</v>
      </c>
      <c r="BC90" s="78" t="str">
        <f>REPLACE(INDEX(GroupVertices[Group],MATCH(Edges[[#This Row],[Vertex 2]],GroupVertices[Vertex],0)),1,1,"")</f>
        <v>4</v>
      </c>
      <c r="BD90" s="48"/>
      <c r="BE90" s="49"/>
      <c r="BF90" s="48"/>
      <c r="BG90" s="49"/>
      <c r="BH90" s="48"/>
      <c r="BI90" s="49"/>
      <c r="BJ90" s="48"/>
      <c r="BK90" s="49"/>
      <c r="BL90" s="48"/>
    </row>
    <row r="91" spans="1:64" ht="15">
      <c r="A91" s="64" t="s">
        <v>236</v>
      </c>
      <c r="B91" s="64" t="s">
        <v>235</v>
      </c>
      <c r="C91" s="65" t="s">
        <v>1574</v>
      </c>
      <c r="D91" s="66">
        <v>3</v>
      </c>
      <c r="E91" s="67" t="s">
        <v>132</v>
      </c>
      <c r="F91" s="68">
        <v>35</v>
      </c>
      <c r="G91" s="65"/>
      <c r="H91" s="69"/>
      <c r="I91" s="70"/>
      <c r="J91" s="70"/>
      <c r="K91" s="34" t="s">
        <v>66</v>
      </c>
      <c r="L91" s="77">
        <v>91</v>
      </c>
      <c r="M91" s="77"/>
      <c r="N91" s="72"/>
      <c r="O91" s="79" t="s">
        <v>267</v>
      </c>
      <c r="P91" s="81">
        <v>43537.575833333336</v>
      </c>
      <c r="Q91" s="79" t="s">
        <v>307</v>
      </c>
      <c r="R91" s="79"/>
      <c r="S91" s="79"/>
      <c r="T91" s="79"/>
      <c r="U91" s="79"/>
      <c r="V91" s="83" t="s">
        <v>422</v>
      </c>
      <c r="W91" s="81">
        <v>43537.575833333336</v>
      </c>
      <c r="X91" s="83" t="s">
        <v>474</v>
      </c>
      <c r="Y91" s="79"/>
      <c r="Z91" s="79"/>
      <c r="AA91" s="85" t="s">
        <v>531</v>
      </c>
      <c r="AB91" s="85" t="s">
        <v>529</v>
      </c>
      <c r="AC91" s="79" t="b">
        <v>0</v>
      </c>
      <c r="AD91" s="79">
        <v>0</v>
      </c>
      <c r="AE91" s="85" t="s">
        <v>547</v>
      </c>
      <c r="AF91" s="79" t="b">
        <v>0</v>
      </c>
      <c r="AG91" s="79" t="s">
        <v>548</v>
      </c>
      <c r="AH91" s="79"/>
      <c r="AI91" s="85" t="s">
        <v>543</v>
      </c>
      <c r="AJ91" s="79" t="b">
        <v>0</v>
      </c>
      <c r="AK91" s="79">
        <v>0</v>
      </c>
      <c r="AL91" s="85" t="s">
        <v>543</v>
      </c>
      <c r="AM91" s="79" t="s">
        <v>552</v>
      </c>
      <c r="AN91" s="79" t="b">
        <v>0</v>
      </c>
      <c r="AO91" s="85" t="s">
        <v>529</v>
      </c>
      <c r="AP91" s="79" t="s">
        <v>176</v>
      </c>
      <c r="AQ91" s="79">
        <v>0</v>
      </c>
      <c r="AR91" s="79">
        <v>0</v>
      </c>
      <c r="AS91" s="79" t="s">
        <v>567</v>
      </c>
      <c r="AT91" s="79" t="s">
        <v>568</v>
      </c>
      <c r="AU91" s="79" t="s">
        <v>569</v>
      </c>
      <c r="AV91" s="79" t="s">
        <v>571</v>
      </c>
      <c r="AW91" s="79" t="s">
        <v>573</v>
      </c>
      <c r="AX91" s="79" t="s">
        <v>575</v>
      </c>
      <c r="AY91" s="79" t="s">
        <v>576</v>
      </c>
      <c r="AZ91" s="83" t="s">
        <v>578</v>
      </c>
      <c r="BA91">
        <v>1</v>
      </c>
      <c r="BB91" s="78" t="str">
        <f>REPLACE(INDEX(GroupVertices[Group],MATCH(Edges[[#This Row],[Vertex 1]],GroupVertices[Vertex],0)),1,1,"")</f>
        <v>4</v>
      </c>
      <c r="BC91" s="78" t="str">
        <f>REPLACE(INDEX(GroupVertices[Group],MATCH(Edges[[#This Row],[Vertex 2]],GroupVertices[Vertex],0)),1,1,"")</f>
        <v>4</v>
      </c>
      <c r="BD91" s="48"/>
      <c r="BE91" s="49"/>
      <c r="BF91" s="48"/>
      <c r="BG91" s="49"/>
      <c r="BH91" s="48"/>
      <c r="BI91" s="49"/>
      <c r="BJ91" s="48"/>
      <c r="BK91" s="49"/>
      <c r="BL91" s="48"/>
    </row>
    <row r="92" spans="1:64" ht="15">
      <c r="A92" s="64" t="s">
        <v>236</v>
      </c>
      <c r="B92" s="64" t="s">
        <v>237</v>
      </c>
      <c r="C92" s="65" t="s">
        <v>1575</v>
      </c>
      <c r="D92" s="66">
        <v>5.333333333333334</v>
      </c>
      <c r="E92" s="67" t="s">
        <v>136</v>
      </c>
      <c r="F92" s="68">
        <v>27.333333333333332</v>
      </c>
      <c r="G92" s="65"/>
      <c r="H92" s="69"/>
      <c r="I92" s="70"/>
      <c r="J92" s="70"/>
      <c r="K92" s="34" t="s">
        <v>65</v>
      </c>
      <c r="L92" s="77">
        <v>92</v>
      </c>
      <c r="M92" s="77"/>
      <c r="N92" s="72"/>
      <c r="O92" s="79" t="s">
        <v>266</v>
      </c>
      <c r="P92" s="81">
        <v>43537.55986111111</v>
      </c>
      <c r="Q92" s="79" t="s">
        <v>306</v>
      </c>
      <c r="R92" s="83" t="s">
        <v>328</v>
      </c>
      <c r="S92" s="79" t="s">
        <v>344</v>
      </c>
      <c r="T92" s="79" t="s">
        <v>372</v>
      </c>
      <c r="U92" s="83" t="s">
        <v>399</v>
      </c>
      <c r="V92" s="83" t="s">
        <v>399</v>
      </c>
      <c r="W92" s="81">
        <v>43537.55986111111</v>
      </c>
      <c r="X92" s="83" t="s">
        <v>473</v>
      </c>
      <c r="Y92" s="79"/>
      <c r="Z92" s="79"/>
      <c r="AA92" s="85" t="s">
        <v>530</v>
      </c>
      <c r="AB92" s="79"/>
      <c r="AC92" s="79" t="b">
        <v>0</v>
      </c>
      <c r="AD92" s="79">
        <v>6</v>
      </c>
      <c r="AE92" s="85" t="s">
        <v>543</v>
      </c>
      <c r="AF92" s="79" t="b">
        <v>0</v>
      </c>
      <c r="AG92" s="79" t="s">
        <v>548</v>
      </c>
      <c r="AH92" s="79"/>
      <c r="AI92" s="85" t="s">
        <v>543</v>
      </c>
      <c r="AJ92" s="79" t="b">
        <v>0</v>
      </c>
      <c r="AK92" s="79">
        <v>1</v>
      </c>
      <c r="AL92" s="85" t="s">
        <v>543</v>
      </c>
      <c r="AM92" s="79" t="s">
        <v>551</v>
      </c>
      <c r="AN92" s="79" t="b">
        <v>0</v>
      </c>
      <c r="AO92" s="85" t="s">
        <v>530</v>
      </c>
      <c r="AP92" s="79" t="s">
        <v>176</v>
      </c>
      <c r="AQ92" s="79">
        <v>0</v>
      </c>
      <c r="AR92" s="79">
        <v>0</v>
      </c>
      <c r="AS92" s="79"/>
      <c r="AT92" s="79"/>
      <c r="AU92" s="79"/>
      <c r="AV92" s="79"/>
      <c r="AW92" s="79"/>
      <c r="AX92" s="79"/>
      <c r="AY92" s="79"/>
      <c r="AZ92" s="79"/>
      <c r="BA92">
        <v>2</v>
      </c>
      <c r="BB92" s="78" t="str">
        <f>REPLACE(INDEX(GroupVertices[Group],MATCH(Edges[[#This Row],[Vertex 1]],GroupVertices[Vertex],0)),1,1,"")</f>
        <v>4</v>
      </c>
      <c r="BC92" s="78" t="str">
        <f>REPLACE(INDEX(GroupVertices[Group],MATCH(Edges[[#This Row],[Vertex 2]],GroupVertices[Vertex],0)),1,1,"")</f>
        <v>4</v>
      </c>
      <c r="BD92" s="48">
        <v>1</v>
      </c>
      <c r="BE92" s="49">
        <v>3.0303030303030303</v>
      </c>
      <c r="BF92" s="48">
        <v>0</v>
      </c>
      <c r="BG92" s="49">
        <v>0</v>
      </c>
      <c r="BH92" s="48">
        <v>0</v>
      </c>
      <c r="BI92" s="49">
        <v>0</v>
      </c>
      <c r="BJ92" s="48">
        <v>32</v>
      </c>
      <c r="BK92" s="49">
        <v>96.96969696969697</v>
      </c>
      <c r="BL92" s="48">
        <v>33</v>
      </c>
    </row>
    <row r="93" spans="1:64" ht="15">
      <c r="A93" s="64" t="s">
        <v>236</v>
      </c>
      <c r="B93" s="64" t="s">
        <v>237</v>
      </c>
      <c r="C93" s="65" t="s">
        <v>1575</v>
      </c>
      <c r="D93" s="66">
        <v>5.333333333333334</v>
      </c>
      <c r="E93" s="67" t="s">
        <v>136</v>
      </c>
      <c r="F93" s="68">
        <v>27.333333333333332</v>
      </c>
      <c r="G93" s="65"/>
      <c r="H93" s="69"/>
      <c r="I93" s="70"/>
      <c r="J93" s="70"/>
      <c r="K93" s="34" t="s">
        <v>65</v>
      </c>
      <c r="L93" s="77">
        <v>93</v>
      </c>
      <c r="M93" s="77"/>
      <c r="N93" s="72"/>
      <c r="O93" s="79" t="s">
        <v>266</v>
      </c>
      <c r="P93" s="81">
        <v>43537.575833333336</v>
      </c>
      <c r="Q93" s="79" t="s">
        <v>307</v>
      </c>
      <c r="R93" s="79"/>
      <c r="S93" s="79"/>
      <c r="T93" s="79"/>
      <c r="U93" s="79"/>
      <c r="V93" s="83" t="s">
        <v>422</v>
      </c>
      <c r="W93" s="81">
        <v>43537.575833333336</v>
      </c>
      <c r="X93" s="83" t="s">
        <v>474</v>
      </c>
      <c r="Y93" s="79"/>
      <c r="Z93" s="79"/>
      <c r="AA93" s="85" t="s">
        <v>531</v>
      </c>
      <c r="AB93" s="85" t="s">
        <v>529</v>
      </c>
      <c r="AC93" s="79" t="b">
        <v>0</v>
      </c>
      <c r="AD93" s="79">
        <v>0</v>
      </c>
      <c r="AE93" s="85" t="s">
        <v>547</v>
      </c>
      <c r="AF93" s="79" t="b">
        <v>0</v>
      </c>
      <c r="AG93" s="79" t="s">
        <v>548</v>
      </c>
      <c r="AH93" s="79"/>
      <c r="AI93" s="85" t="s">
        <v>543</v>
      </c>
      <c r="AJ93" s="79" t="b">
        <v>0</v>
      </c>
      <c r="AK93" s="79">
        <v>0</v>
      </c>
      <c r="AL93" s="85" t="s">
        <v>543</v>
      </c>
      <c r="AM93" s="79" t="s">
        <v>552</v>
      </c>
      <c r="AN93" s="79" t="b">
        <v>0</v>
      </c>
      <c r="AO93" s="85" t="s">
        <v>529</v>
      </c>
      <c r="AP93" s="79" t="s">
        <v>176</v>
      </c>
      <c r="AQ93" s="79">
        <v>0</v>
      </c>
      <c r="AR93" s="79">
        <v>0</v>
      </c>
      <c r="AS93" s="79" t="s">
        <v>567</v>
      </c>
      <c r="AT93" s="79" t="s">
        <v>568</v>
      </c>
      <c r="AU93" s="79" t="s">
        <v>569</v>
      </c>
      <c r="AV93" s="79" t="s">
        <v>571</v>
      </c>
      <c r="AW93" s="79" t="s">
        <v>573</v>
      </c>
      <c r="AX93" s="79" t="s">
        <v>575</v>
      </c>
      <c r="AY93" s="79" t="s">
        <v>576</v>
      </c>
      <c r="AZ93" s="83" t="s">
        <v>578</v>
      </c>
      <c r="BA93">
        <v>2</v>
      </c>
      <c r="BB93" s="78" t="str">
        <f>REPLACE(INDEX(GroupVertices[Group],MATCH(Edges[[#This Row],[Vertex 1]],GroupVertices[Vertex],0)),1,1,"")</f>
        <v>4</v>
      </c>
      <c r="BC93" s="78" t="str">
        <f>REPLACE(INDEX(GroupVertices[Group],MATCH(Edges[[#This Row],[Vertex 2]],GroupVertices[Vertex],0)),1,1,"")</f>
        <v>4</v>
      </c>
      <c r="BD93" s="48">
        <v>1</v>
      </c>
      <c r="BE93" s="49">
        <v>6.666666666666667</v>
      </c>
      <c r="BF93" s="48">
        <v>0</v>
      </c>
      <c r="BG93" s="49">
        <v>0</v>
      </c>
      <c r="BH93" s="48">
        <v>0</v>
      </c>
      <c r="BI93" s="49">
        <v>0</v>
      </c>
      <c r="BJ93" s="48">
        <v>14</v>
      </c>
      <c r="BK93" s="49">
        <v>93.33333333333333</v>
      </c>
      <c r="BL93" s="48">
        <v>15</v>
      </c>
    </row>
    <row r="94" spans="1:64" ht="15">
      <c r="A94" s="64" t="s">
        <v>237</v>
      </c>
      <c r="B94" s="64" t="s">
        <v>245</v>
      </c>
      <c r="C94" s="65" t="s">
        <v>1574</v>
      </c>
      <c r="D94" s="66">
        <v>3</v>
      </c>
      <c r="E94" s="67" t="s">
        <v>132</v>
      </c>
      <c r="F94" s="68">
        <v>35</v>
      </c>
      <c r="G94" s="65"/>
      <c r="H94" s="69"/>
      <c r="I94" s="70"/>
      <c r="J94" s="70"/>
      <c r="K94" s="34" t="s">
        <v>65</v>
      </c>
      <c r="L94" s="77">
        <v>94</v>
      </c>
      <c r="M94" s="77"/>
      <c r="N94" s="72"/>
      <c r="O94" s="79" t="s">
        <v>266</v>
      </c>
      <c r="P94" s="81">
        <v>43537.59380787037</v>
      </c>
      <c r="Q94" s="79" t="s">
        <v>308</v>
      </c>
      <c r="R94" s="83" t="s">
        <v>329</v>
      </c>
      <c r="S94" s="79" t="s">
        <v>340</v>
      </c>
      <c r="T94" s="79" t="s">
        <v>373</v>
      </c>
      <c r="U94" s="79"/>
      <c r="V94" s="83" t="s">
        <v>423</v>
      </c>
      <c r="W94" s="81">
        <v>43537.59380787037</v>
      </c>
      <c r="X94" s="83" t="s">
        <v>475</v>
      </c>
      <c r="Y94" s="79"/>
      <c r="Z94" s="79"/>
      <c r="AA94" s="85" t="s">
        <v>532</v>
      </c>
      <c r="AB94" s="79"/>
      <c r="AC94" s="79" t="b">
        <v>0</v>
      </c>
      <c r="AD94" s="79">
        <v>0</v>
      </c>
      <c r="AE94" s="85" t="s">
        <v>543</v>
      </c>
      <c r="AF94" s="79" t="b">
        <v>0</v>
      </c>
      <c r="AG94" s="79" t="s">
        <v>548</v>
      </c>
      <c r="AH94" s="79"/>
      <c r="AI94" s="85" t="s">
        <v>543</v>
      </c>
      <c r="AJ94" s="79" t="b">
        <v>0</v>
      </c>
      <c r="AK94" s="79">
        <v>0</v>
      </c>
      <c r="AL94" s="85" t="s">
        <v>543</v>
      </c>
      <c r="AM94" s="79" t="s">
        <v>556</v>
      </c>
      <c r="AN94" s="79" t="b">
        <v>1</v>
      </c>
      <c r="AO94" s="85" t="s">
        <v>532</v>
      </c>
      <c r="AP94" s="79" t="s">
        <v>176</v>
      </c>
      <c r="AQ94" s="79">
        <v>0</v>
      </c>
      <c r="AR94" s="79">
        <v>0</v>
      </c>
      <c r="AS94" s="79"/>
      <c r="AT94" s="79"/>
      <c r="AU94" s="79"/>
      <c r="AV94" s="79"/>
      <c r="AW94" s="79"/>
      <c r="AX94" s="79"/>
      <c r="AY94" s="79"/>
      <c r="AZ94" s="79"/>
      <c r="BA94">
        <v>1</v>
      </c>
      <c r="BB94" s="78" t="str">
        <f>REPLACE(INDEX(GroupVertices[Group],MATCH(Edges[[#This Row],[Vertex 1]],GroupVertices[Vertex],0)),1,1,"")</f>
        <v>4</v>
      </c>
      <c r="BC94" s="78" t="str">
        <f>REPLACE(INDEX(GroupVertices[Group],MATCH(Edges[[#This Row],[Vertex 2]],GroupVertices[Vertex],0)),1,1,"")</f>
        <v>4</v>
      </c>
      <c r="BD94" s="48">
        <v>2</v>
      </c>
      <c r="BE94" s="49">
        <v>12.5</v>
      </c>
      <c r="BF94" s="48">
        <v>0</v>
      </c>
      <c r="BG94" s="49">
        <v>0</v>
      </c>
      <c r="BH94" s="48">
        <v>0</v>
      </c>
      <c r="BI94" s="49">
        <v>0</v>
      </c>
      <c r="BJ94" s="48">
        <v>14</v>
      </c>
      <c r="BK94" s="49">
        <v>87.5</v>
      </c>
      <c r="BL94" s="48">
        <v>16</v>
      </c>
    </row>
    <row r="95" spans="1:64" ht="15">
      <c r="A95" s="64" t="s">
        <v>237</v>
      </c>
      <c r="B95" s="64" t="s">
        <v>237</v>
      </c>
      <c r="C95" s="65" t="s">
        <v>1575</v>
      </c>
      <c r="D95" s="66">
        <v>5.333333333333334</v>
      </c>
      <c r="E95" s="67" t="s">
        <v>136</v>
      </c>
      <c r="F95" s="68">
        <v>27.333333333333332</v>
      </c>
      <c r="G95" s="65"/>
      <c r="H95" s="69"/>
      <c r="I95" s="70"/>
      <c r="J95" s="70"/>
      <c r="K95" s="34" t="s">
        <v>65</v>
      </c>
      <c r="L95" s="77">
        <v>95</v>
      </c>
      <c r="M95" s="77"/>
      <c r="N95" s="72"/>
      <c r="O95" s="79" t="s">
        <v>176</v>
      </c>
      <c r="P95" s="81">
        <v>43524.75278935185</v>
      </c>
      <c r="Q95" s="79" t="s">
        <v>309</v>
      </c>
      <c r="R95" s="83" t="s">
        <v>330</v>
      </c>
      <c r="S95" s="79" t="s">
        <v>345</v>
      </c>
      <c r="T95" s="79" t="s">
        <v>374</v>
      </c>
      <c r="U95" s="83" t="s">
        <v>400</v>
      </c>
      <c r="V95" s="83" t="s">
        <v>400</v>
      </c>
      <c r="W95" s="81">
        <v>43524.75278935185</v>
      </c>
      <c r="X95" s="83" t="s">
        <v>476</v>
      </c>
      <c r="Y95" s="79"/>
      <c r="Z95" s="79"/>
      <c r="AA95" s="85" t="s">
        <v>533</v>
      </c>
      <c r="AB95" s="79"/>
      <c r="AC95" s="79" t="b">
        <v>0</v>
      </c>
      <c r="AD95" s="79">
        <v>0</v>
      </c>
      <c r="AE95" s="85" t="s">
        <v>543</v>
      </c>
      <c r="AF95" s="79" t="b">
        <v>0</v>
      </c>
      <c r="AG95" s="79" t="s">
        <v>548</v>
      </c>
      <c r="AH95" s="79"/>
      <c r="AI95" s="85" t="s">
        <v>543</v>
      </c>
      <c r="AJ95" s="79" t="b">
        <v>0</v>
      </c>
      <c r="AK95" s="79">
        <v>0</v>
      </c>
      <c r="AL95" s="85" t="s">
        <v>543</v>
      </c>
      <c r="AM95" s="79" t="s">
        <v>556</v>
      </c>
      <c r="AN95" s="79" t="b">
        <v>0</v>
      </c>
      <c r="AO95" s="85" t="s">
        <v>533</v>
      </c>
      <c r="AP95" s="79" t="s">
        <v>176</v>
      </c>
      <c r="AQ95" s="79">
        <v>0</v>
      </c>
      <c r="AR95" s="79">
        <v>0</v>
      </c>
      <c r="AS95" s="79"/>
      <c r="AT95" s="79"/>
      <c r="AU95" s="79"/>
      <c r="AV95" s="79"/>
      <c r="AW95" s="79"/>
      <c r="AX95" s="79"/>
      <c r="AY95" s="79"/>
      <c r="AZ95" s="79"/>
      <c r="BA95">
        <v>2</v>
      </c>
      <c r="BB95" s="78" t="str">
        <f>REPLACE(INDEX(GroupVertices[Group],MATCH(Edges[[#This Row],[Vertex 1]],GroupVertices[Vertex],0)),1,1,"")</f>
        <v>4</v>
      </c>
      <c r="BC95" s="78" t="str">
        <f>REPLACE(INDEX(GroupVertices[Group],MATCH(Edges[[#This Row],[Vertex 2]],GroupVertices[Vertex],0)),1,1,"")</f>
        <v>4</v>
      </c>
      <c r="BD95" s="48">
        <v>1</v>
      </c>
      <c r="BE95" s="49">
        <v>2.5</v>
      </c>
      <c r="BF95" s="48">
        <v>1</v>
      </c>
      <c r="BG95" s="49">
        <v>2.5</v>
      </c>
      <c r="BH95" s="48">
        <v>0</v>
      </c>
      <c r="BI95" s="49">
        <v>0</v>
      </c>
      <c r="BJ95" s="48">
        <v>38</v>
      </c>
      <c r="BK95" s="49">
        <v>95</v>
      </c>
      <c r="BL95" s="48">
        <v>40</v>
      </c>
    </row>
    <row r="96" spans="1:64" ht="15">
      <c r="A96" s="64" t="s">
        <v>237</v>
      </c>
      <c r="B96" s="64" t="s">
        <v>237</v>
      </c>
      <c r="C96" s="65" t="s">
        <v>1575</v>
      </c>
      <c r="D96" s="66">
        <v>5.333333333333334</v>
      </c>
      <c r="E96" s="67" t="s">
        <v>136</v>
      </c>
      <c r="F96" s="68">
        <v>27.333333333333332</v>
      </c>
      <c r="G96" s="65"/>
      <c r="H96" s="69"/>
      <c r="I96" s="70"/>
      <c r="J96" s="70"/>
      <c r="K96" s="34" t="s">
        <v>65</v>
      </c>
      <c r="L96" s="77">
        <v>96</v>
      </c>
      <c r="M96" s="77"/>
      <c r="N96" s="72"/>
      <c r="O96" s="79" t="s">
        <v>176</v>
      </c>
      <c r="P96" s="81">
        <v>43531.7528125</v>
      </c>
      <c r="Q96" s="79" t="s">
        <v>310</v>
      </c>
      <c r="R96" s="83" t="s">
        <v>331</v>
      </c>
      <c r="S96" s="79" t="s">
        <v>346</v>
      </c>
      <c r="T96" s="79" t="s">
        <v>375</v>
      </c>
      <c r="U96" s="83" t="s">
        <v>401</v>
      </c>
      <c r="V96" s="83" t="s">
        <v>401</v>
      </c>
      <c r="W96" s="81">
        <v>43531.7528125</v>
      </c>
      <c r="X96" s="83" t="s">
        <v>477</v>
      </c>
      <c r="Y96" s="79"/>
      <c r="Z96" s="79"/>
      <c r="AA96" s="85" t="s">
        <v>534</v>
      </c>
      <c r="AB96" s="79"/>
      <c r="AC96" s="79" t="b">
        <v>0</v>
      </c>
      <c r="AD96" s="79">
        <v>1</v>
      </c>
      <c r="AE96" s="85" t="s">
        <v>543</v>
      </c>
      <c r="AF96" s="79" t="b">
        <v>0</v>
      </c>
      <c r="AG96" s="79" t="s">
        <v>548</v>
      </c>
      <c r="AH96" s="79"/>
      <c r="AI96" s="85" t="s">
        <v>543</v>
      </c>
      <c r="AJ96" s="79" t="b">
        <v>0</v>
      </c>
      <c r="AK96" s="79">
        <v>0</v>
      </c>
      <c r="AL96" s="85" t="s">
        <v>543</v>
      </c>
      <c r="AM96" s="79" t="s">
        <v>556</v>
      </c>
      <c r="AN96" s="79" t="b">
        <v>0</v>
      </c>
      <c r="AO96" s="85" t="s">
        <v>534</v>
      </c>
      <c r="AP96" s="79" t="s">
        <v>176</v>
      </c>
      <c r="AQ96" s="79">
        <v>0</v>
      </c>
      <c r="AR96" s="79">
        <v>0</v>
      </c>
      <c r="AS96" s="79"/>
      <c r="AT96" s="79"/>
      <c r="AU96" s="79"/>
      <c r="AV96" s="79"/>
      <c r="AW96" s="79"/>
      <c r="AX96" s="79"/>
      <c r="AY96" s="79"/>
      <c r="AZ96" s="79"/>
      <c r="BA96">
        <v>2</v>
      </c>
      <c r="BB96" s="78" t="str">
        <f>REPLACE(INDEX(GroupVertices[Group],MATCH(Edges[[#This Row],[Vertex 1]],GroupVertices[Vertex],0)),1,1,"")</f>
        <v>4</v>
      </c>
      <c r="BC96" s="78" t="str">
        <f>REPLACE(INDEX(GroupVertices[Group],MATCH(Edges[[#This Row],[Vertex 2]],GroupVertices[Vertex],0)),1,1,"")</f>
        <v>4</v>
      </c>
      <c r="BD96" s="48">
        <v>1</v>
      </c>
      <c r="BE96" s="49">
        <v>2.380952380952381</v>
      </c>
      <c r="BF96" s="48">
        <v>0</v>
      </c>
      <c r="BG96" s="49">
        <v>0</v>
      </c>
      <c r="BH96" s="48">
        <v>0</v>
      </c>
      <c r="BI96" s="49">
        <v>0</v>
      </c>
      <c r="BJ96" s="48">
        <v>41</v>
      </c>
      <c r="BK96" s="49">
        <v>97.61904761904762</v>
      </c>
      <c r="BL96" s="48">
        <v>42</v>
      </c>
    </row>
    <row r="97" spans="1:64" ht="15">
      <c r="A97" s="64" t="s">
        <v>238</v>
      </c>
      <c r="B97" s="64" t="s">
        <v>242</v>
      </c>
      <c r="C97" s="65" t="s">
        <v>1574</v>
      </c>
      <c r="D97" s="66">
        <v>3</v>
      </c>
      <c r="E97" s="67" t="s">
        <v>132</v>
      </c>
      <c r="F97" s="68">
        <v>35</v>
      </c>
      <c r="G97" s="65"/>
      <c r="H97" s="69"/>
      <c r="I97" s="70"/>
      <c r="J97" s="70"/>
      <c r="K97" s="34" t="s">
        <v>65</v>
      </c>
      <c r="L97" s="77">
        <v>97</v>
      </c>
      <c r="M97" s="77"/>
      <c r="N97" s="72"/>
      <c r="O97" s="79" t="s">
        <v>266</v>
      </c>
      <c r="P97" s="81">
        <v>43537.64760416667</v>
      </c>
      <c r="Q97" s="79" t="s">
        <v>311</v>
      </c>
      <c r="R97" s="79"/>
      <c r="S97" s="79"/>
      <c r="T97" s="79"/>
      <c r="U97" s="79"/>
      <c r="V97" s="83" t="s">
        <v>424</v>
      </c>
      <c r="W97" s="81">
        <v>43537.64760416667</v>
      </c>
      <c r="X97" s="83" t="s">
        <v>478</v>
      </c>
      <c r="Y97" s="79"/>
      <c r="Z97" s="79"/>
      <c r="AA97" s="85" t="s">
        <v>535</v>
      </c>
      <c r="AB97" s="79"/>
      <c r="AC97" s="79" t="b">
        <v>0</v>
      </c>
      <c r="AD97" s="79">
        <v>0</v>
      </c>
      <c r="AE97" s="85" t="s">
        <v>543</v>
      </c>
      <c r="AF97" s="79" t="b">
        <v>0</v>
      </c>
      <c r="AG97" s="79" t="s">
        <v>549</v>
      </c>
      <c r="AH97" s="79"/>
      <c r="AI97" s="85" t="s">
        <v>543</v>
      </c>
      <c r="AJ97" s="79" t="b">
        <v>0</v>
      </c>
      <c r="AK97" s="79">
        <v>2</v>
      </c>
      <c r="AL97" s="85" t="s">
        <v>541</v>
      </c>
      <c r="AM97" s="79" t="s">
        <v>551</v>
      </c>
      <c r="AN97" s="79" t="b">
        <v>0</v>
      </c>
      <c r="AO97" s="85" t="s">
        <v>541</v>
      </c>
      <c r="AP97" s="79" t="s">
        <v>176</v>
      </c>
      <c r="AQ97" s="79">
        <v>0</v>
      </c>
      <c r="AR97" s="79">
        <v>0</v>
      </c>
      <c r="AS97" s="79"/>
      <c r="AT97" s="79"/>
      <c r="AU97" s="79"/>
      <c r="AV97" s="79"/>
      <c r="AW97" s="79"/>
      <c r="AX97" s="79"/>
      <c r="AY97" s="79"/>
      <c r="AZ97" s="79"/>
      <c r="BA97">
        <v>1</v>
      </c>
      <c r="BB97" s="78" t="str">
        <f>REPLACE(INDEX(GroupVertices[Group],MATCH(Edges[[#This Row],[Vertex 1]],GroupVertices[Vertex],0)),1,1,"")</f>
        <v>7</v>
      </c>
      <c r="BC97" s="78" t="str">
        <f>REPLACE(INDEX(GroupVertices[Group],MATCH(Edges[[#This Row],[Vertex 2]],GroupVertices[Vertex],0)),1,1,"")</f>
        <v>7</v>
      </c>
      <c r="BD97" s="48">
        <v>0</v>
      </c>
      <c r="BE97" s="49">
        <v>0</v>
      </c>
      <c r="BF97" s="48">
        <v>0</v>
      </c>
      <c r="BG97" s="49">
        <v>0</v>
      </c>
      <c r="BH97" s="48">
        <v>0</v>
      </c>
      <c r="BI97" s="49">
        <v>0</v>
      </c>
      <c r="BJ97" s="48">
        <v>23</v>
      </c>
      <c r="BK97" s="49">
        <v>100</v>
      </c>
      <c r="BL97" s="48">
        <v>23</v>
      </c>
    </row>
    <row r="98" spans="1:64" ht="15">
      <c r="A98" s="64" t="s">
        <v>239</v>
      </c>
      <c r="B98" s="64" t="s">
        <v>239</v>
      </c>
      <c r="C98" s="65" t="s">
        <v>1574</v>
      </c>
      <c r="D98" s="66">
        <v>3</v>
      </c>
      <c r="E98" s="67" t="s">
        <v>132</v>
      </c>
      <c r="F98" s="68">
        <v>35</v>
      </c>
      <c r="G98" s="65"/>
      <c r="H98" s="69"/>
      <c r="I98" s="70"/>
      <c r="J98" s="70"/>
      <c r="K98" s="34" t="s">
        <v>65</v>
      </c>
      <c r="L98" s="77">
        <v>98</v>
      </c>
      <c r="M98" s="77"/>
      <c r="N98" s="72"/>
      <c r="O98" s="79" t="s">
        <v>176</v>
      </c>
      <c r="P98" s="81">
        <v>43537.820706018516</v>
      </c>
      <c r="Q98" s="79" t="s">
        <v>312</v>
      </c>
      <c r="R98" s="83" t="s">
        <v>332</v>
      </c>
      <c r="S98" s="79" t="s">
        <v>347</v>
      </c>
      <c r="T98" s="79" t="s">
        <v>376</v>
      </c>
      <c r="U98" s="79"/>
      <c r="V98" s="83" t="s">
        <v>425</v>
      </c>
      <c r="W98" s="81">
        <v>43537.820706018516</v>
      </c>
      <c r="X98" s="83" t="s">
        <v>479</v>
      </c>
      <c r="Y98" s="79"/>
      <c r="Z98" s="79"/>
      <c r="AA98" s="85" t="s">
        <v>536</v>
      </c>
      <c r="AB98" s="79"/>
      <c r="AC98" s="79" t="b">
        <v>0</v>
      </c>
      <c r="AD98" s="79">
        <v>0</v>
      </c>
      <c r="AE98" s="85" t="s">
        <v>543</v>
      </c>
      <c r="AF98" s="79" t="b">
        <v>0</v>
      </c>
      <c r="AG98" s="79" t="s">
        <v>548</v>
      </c>
      <c r="AH98" s="79"/>
      <c r="AI98" s="85" t="s">
        <v>543</v>
      </c>
      <c r="AJ98" s="79" t="b">
        <v>0</v>
      </c>
      <c r="AK98" s="79">
        <v>1</v>
      </c>
      <c r="AL98" s="85" t="s">
        <v>543</v>
      </c>
      <c r="AM98" s="79" t="s">
        <v>561</v>
      </c>
      <c r="AN98" s="79" t="b">
        <v>0</v>
      </c>
      <c r="AO98" s="85" t="s">
        <v>536</v>
      </c>
      <c r="AP98" s="79" t="s">
        <v>176</v>
      </c>
      <c r="AQ98" s="79">
        <v>0</v>
      </c>
      <c r="AR98" s="79">
        <v>0</v>
      </c>
      <c r="AS98" s="79"/>
      <c r="AT98" s="79"/>
      <c r="AU98" s="79"/>
      <c r="AV98" s="79"/>
      <c r="AW98" s="79"/>
      <c r="AX98" s="79"/>
      <c r="AY98" s="79"/>
      <c r="AZ98" s="79"/>
      <c r="BA98">
        <v>1</v>
      </c>
      <c r="BB98" s="78" t="str">
        <f>REPLACE(INDEX(GroupVertices[Group],MATCH(Edges[[#This Row],[Vertex 1]],GroupVertices[Vertex],0)),1,1,"")</f>
        <v>8</v>
      </c>
      <c r="BC98" s="78" t="str">
        <f>REPLACE(INDEX(GroupVertices[Group],MATCH(Edges[[#This Row],[Vertex 2]],GroupVertices[Vertex],0)),1,1,"")</f>
        <v>8</v>
      </c>
      <c r="BD98" s="48">
        <v>3</v>
      </c>
      <c r="BE98" s="49">
        <v>11.538461538461538</v>
      </c>
      <c r="BF98" s="48">
        <v>0</v>
      </c>
      <c r="BG98" s="49">
        <v>0</v>
      </c>
      <c r="BH98" s="48">
        <v>0</v>
      </c>
      <c r="BI98" s="49">
        <v>0</v>
      </c>
      <c r="BJ98" s="48">
        <v>23</v>
      </c>
      <c r="BK98" s="49">
        <v>88.46153846153847</v>
      </c>
      <c r="BL98" s="48">
        <v>26</v>
      </c>
    </row>
    <row r="99" spans="1:64" ht="15">
      <c r="A99" s="64" t="s">
        <v>240</v>
      </c>
      <c r="B99" s="64" t="s">
        <v>239</v>
      </c>
      <c r="C99" s="65" t="s">
        <v>1574</v>
      </c>
      <c r="D99" s="66">
        <v>3</v>
      </c>
      <c r="E99" s="67" t="s">
        <v>132</v>
      </c>
      <c r="F99" s="68">
        <v>35</v>
      </c>
      <c r="G99" s="65"/>
      <c r="H99" s="69"/>
      <c r="I99" s="70"/>
      <c r="J99" s="70"/>
      <c r="K99" s="34" t="s">
        <v>65</v>
      </c>
      <c r="L99" s="77">
        <v>99</v>
      </c>
      <c r="M99" s="77"/>
      <c r="N99" s="72"/>
      <c r="O99" s="79" t="s">
        <v>266</v>
      </c>
      <c r="P99" s="81">
        <v>43537.82361111111</v>
      </c>
      <c r="Q99" s="79" t="s">
        <v>313</v>
      </c>
      <c r="R99" s="79"/>
      <c r="S99" s="79"/>
      <c r="T99" s="79"/>
      <c r="U99" s="79"/>
      <c r="V99" s="83" t="s">
        <v>426</v>
      </c>
      <c r="W99" s="81">
        <v>43537.82361111111</v>
      </c>
      <c r="X99" s="83" t="s">
        <v>480</v>
      </c>
      <c r="Y99" s="79"/>
      <c r="Z99" s="79"/>
      <c r="AA99" s="85" t="s">
        <v>537</v>
      </c>
      <c r="AB99" s="79"/>
      <c r="AC99" s="79" t="b">
        <v>0</v>
      </c>
      <c r="AD99" s="79">
        <v>0</v>
      </c>
      <c r="AE99" s="85" t="s">
        <v>543</v>
      </c>
      <c r="AF99" s="79" t="b">
        <v>0</v>
      </c>
      <c r="AG99" s="79" t="s">
        <v>548</v>
      </c>
      <c r="AH99" s="79"/>
      <c r="AI99" s="85" t="s">
        <v>543</v>
      </c>
      <c r="AJ99" s="79" t="b">
        <v>0</v>
      </c>
      <c r="AK99" s="79">
        <v>1</v>
      </c>
      <c r="AL99" s="85" t="s">
        <v>536</v>
      </c>
      <c r="AM99" s="79" t="s">
        <v>562</v>
      </c>
      <c r="AN99" s="79" t="b">
        <v>0</v>
      </c>
      <c r="AO99" s="85" t="s">
        <v>536</v>
      </c>
      <c r="AP99" s="79" t="s">
        <v>176</v>
      </c>
      <c r="AQ99" s="79">
        <v>0</v>
      </c>
      <c r="AR99" s="79">
        <v>0</v>
      </c>
      <c r="AS99" s="79"/>
      <c r="AT99" s="79"/>
      <c r="AU99" s="79"/>
      <c r="AV99" s="79"/>
      <c r="AW99" s="79"/>
      <c r="AX99" s="79"/>
      <c r="AY99" s="79"/>
      <c r="AZ99" s="79"/>
      <c r="BA99">
        <v>1</v>
      </c>
      <c r="BB99" s="78" t="str">
        <f>REPLACE(INDEX(GroupVertices[Group],MATCH(Edges[[#This Row],[Vertex 1]],GroupVertices[Vertex],0)),1,1,"")</f>
        <v>8</v>
      </c>
      <c r="BC99" s="78" t="str">
        <f>REPLACE(INDEX(GroupVertices[Group],MATCH(Edges[[#This Row],[Vertex 2]],GroupVertices[Vertex],0)),1,1,"")</f>
        <v>8</v>
      </c>
      <c r="BD99" s="48">
        <v>3</v>
      </c>
      <c r="BE99" s="49">
        <v>16.666666666666668</v>
      </c>
      <c r="BF99" s="48">
        <v>0</v>
      </c>
      <c r="BG99" s="49">
        <v>0</v>
      </c>
      <c r="BH99" s="48">
        <v>0</v>
      </c>
      <c r="BI99" s="49">
        <v>0</v>
      </c>
      <c r="BJ99" s="48">
        <v>15</v>
      </c>
      <c r="BK99" s="49">
        <v>83.33333333333333</v>
      </c>
      <c r="BL99" s="48">
        <v>18</v>
      </c>
    </row>
    <row r="100" spans="1:64" ht="15">
      <c r="A100" s="64" t="s">
        <v>241</v>
      </c>
      <c r="B100" s="64" t="s">
        <v>241</v>
      </c>
      <c r="C100" s="65" t="s">
        <v>1574</v>
      </c>
      <c r="D100" s="66">
        <v>3</v>
      </c>
      <c r="E100" s="67" t="s">
        <v>132</v>
      </c>
      <c r="F100" s="68">
        <v>35</v>
      </c>
      <c r="G100" s="65"/>
      <c r="H100" s="69"/>
      <c r="I100" s="70"/>
      <c r="J100" s="70"/>
      <c r="K100" s="34" t="s">
        <v>65</v>
      </c>
      <c r="L100" s="77">
        <v>100</v>
      </c>
      <c r="M100" s="77"/>
      <c r="N100" s="72"/>
      <c r="O100" s="79" t="s">
        <v>176</v>
      </c>
      <c r="P100" s="81">
        <v>43537.8669212963</v>
      </c>
      <c r="Q100" s="79" t="s">
        <v>314</v>
      </c>
      <c r="R100" s="83" t="s">
        <v>333</v>
      </c>
      <c r="S100" s="79" t="s">
        <v>348</v>
      </c>
      <c r="T100" s="79" t="s">
        <v>377</v>
      </c>
      <c r="U100" s="83" t="s">
        <v>402</v>
      </c>
      <c r="V100" s="83" t="s">
        <v>402</v>
      </c>
      <c r="W100" s="81">
        <v>43537.8669212963</v>
      </c>
      <c r="X100" s="83" t="s">
        <v>481</v>
      </c>
      <c r="Y100" s="79"/>
      <c r="Z100" s="79"/>
      <c r="AA100" s="85" t="s">
        <v>538</v>
      </c>
      <c r="AB100" s="79"/>
      <c r="AC100" s="79" t="b">
        <v>0</v>
      </c>
      <c r="AD100" s="79">
        <v>0</v>
      </c>
      <c r="AE100" s="85" t="s">
        <v>543</v>
      </c>
      <c r="AF100" s="79" t="b">
        <v>0</v>
      </c>
      <c r="AG100" s="79" t="s">
        <v>548</v>
      </c>
      <c r="AH100" s="79"/>
      <c r="AI100" s="85" t="s">
        <v>543</v>
      </c>
      <c r="AJ100" s="79" t="b">
        <v>0</v>
      </c>
      <c r="AK100" s="79">
        <v>0</v>
      </c>
      <c r="AL100" s="85" t="s">
        <v>543</v>
      </c>
      <c r="AM100" s="79" t="s">
        <v>551</v>
      </c>
      <c r="AN100" s="79" t="b">
        <v>0</v>
      </c>
      <c r="AO100" s="85" t="s">
        <v>538</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6</v>
      </c>
      <c r="BC100" s="78" t="str">
        <f>REPLACE(INDEX(GroupVertices[Group],MATCH(Edges[[#This Row],[Vertex 2]],GroupVertices[Vertex],0)),1,1,"")</f>
        <v>6</v>
      </c>
      <c r="BD100" s="48">
        <v>3</v>
      </c>
      <c r="BE100" s="49">
        <v>25</v>
      </c>
      <c r="BF100" s="48">
        <v>0</v>
      </c>
      <c r="BG100" s="49">
        <v>0</v>
      </c>
      <c r="BH100" s="48">
        <v>0</v>
      </c>
      <c r="BI100" s="49">
        <v>0</v>
      </c>
      <c r="BJ100" s="48">
        <v>9</v>
      </c>
      <c r="BK100" s="49">
        <v>75</v>
      </c>
      <c r="BL100" s="48">
        <v>12</v>
      </c>
    </row>
    <row r="101" spans="1:64" ht="15">
      <c r="A101" s="64" t="s">
        <v>242</v>
      </c>
      <c r="B101" s="64" t="s">
        <v>242</v>
      </c>
      <c r="C101" s="65" t="s">
        <v>1577</v>
      </c>
      <c r="D101" s="66">
        <v>7.666666666666667</v>
      </c>
      <c r="E101" s="67" t="s">
        <v>136</v>
      </c>
      <c r="F101" s="68">
        <v>19.666666666666664</v>
      </c>
      <c r="G101" s="65"/>
      <c r="H101" s="69"/>
      <c r="I101" s="70"/>
      <c r="J101" s="70"/>
      <c r="K101" s="34" t="s">
        <v>65</v>
      </c>
      <c r="L101" s="77">
        <v>101</v>
      </c>
      <c r="M101" s="77"/>
      <c r="N101" s="72"/>
      <c r="O101" s="79" t="s">
        <v>176</v>
      </c>
      <c r="P101" s="81">
        <v>43537.625</v>
      </c>
      <c r="Q101" s="79" t="s">
        <v>315</v>
      </c>
      <c r="R101" s="83" t="s">
        <v>334</v>
      </c>
      <c r="S101" s="79" t="s">
        <v>340</v>
      </c>
      <c r="T101" s="79"/>
      <c r="U101" s="79"/>
      <c r="V101" s="83" t="s">
        <v>427</v>
      </c>
      <c r="W101" s="81">
        <v>43537.625</v>
      </c>
      <c r="X101" s="83" t="s">
        <v>482</v>
      </c>
      <c r="Y101" s="79"/>
      <c r="Z101" s="79"/>
      <c r="AA101" s="85" t="s">
        <v>539</v>
      </c>
      <c r="AB101" s="79"/>
      <c r="AC101" s="79" t="b">
        <v>0</v>
      </c>
      <c r="AD101" s="79">
        <v>0</v>
      </c>
      <c r="AE101" s="85" t="s">
        <v>543</v>
      </c>
      <c r="AF101" s="79" t="b">
        <v>0</v>
      </c>
      <c r="AG101" s="79" t="s">
        <v>549</v>
      </c>
      <c r="AH101" s="79"/>
      <c r="AI101" s="85" t="s">
        <v>543</v>
      </c>
      <c r="AJ101" s="79" t="b">
        <v>0</v>
      </c>
      <c r="AK101" s="79">
        <v>0</v>
      </c>
      <c r="AL101" s="85" t="s">
        <v>543</v>
      </c>
      <c r="AM101" s="79" t="s">
        <v>551</v>
      </c>
      <c r="AN101" s="79" t="b">
        <v>1</v>
      </c>
      <c r="AO101" s="85" t="s">
        <v>539</v>
      </c>
      <c r="AP101" s="79" t="s">
        <v>176</v>
      </c>
      <c r="AQ101" s="79">
        <v>0</v>
      </c>
      <c r="AR101" s="79">
        <v>0</v>
      </c>
      <c r="AS101" s="79"/>
      <c r="AT101" s="79"/>
      <c r="AU101" s="79"/>
      <c r="AV101" s="79"/>
      <c r="AW101" s="79"/>
      <c r="AX101" s="79"/>
      <c r="AY101" s="79"/>
      <c r="AZ101" s="79"/>
      <c r="BA101">
        <v>3</v>
      </c>
      <c r="BB101" s="78" t="str">
        <f>REPLACE(INDEX(GroupVertices[Group],MATCH(Edges[[#This Row],[Vertex 1]],GroupVertices[Vertex],0)),1,1,"")</f>
        <v>7</v>
      </c>
      <c r="BC101" s="78" t="str">
        <f>REPLACE(INDEX(GroupVertices[Group],MATCH(Edges[[#This Row],[Vertex 2]],GroupVertices[Vertex],0)),1,1,"")</f>
        <v>7</v>
      </c>
      <c r="BD101" s="48">
        <v>0</v>
      </c>
      <c r="BE101" s="49">
        <v>0</v>
      </c>
      <c r="BF101" s="48">
        <v>0</v>
      </c>
      <c r="BG101" s="49">
        <v>0</v>
      </c>
      <c r="BH101" s="48">
        <v>0</v>
      </c>
      <c r="BI101" s="49">
        <v>0</v>
      </c>
      <c r="BJ101" s="48">
        <v>19</v>
      </c>
      <c r="BK101" s="49">
        <v>100</v>
      </c>
      <c r="BL101" s="48">
        <v>19</v>
      </c>
    </row>
    <row r="102" spans="1:64" ht="15">
      <c r="A102" s="64" t="s">
        <v>242</v>
      </c>
      <c r="B102" s="64" t="s">
        <v>242</v>
      </c>
      <c r="C102" s="65" t="s">
        <v>1577</v>
      </c>
      <c r="D102" s="66">
        <v>7.666666666666667</v>
      </c>
      <c r="E102" s="67" t="s">
        <v>136</v>
      </c>
      <c r="F102" s="68">
        <v>19.666666666666664</v>
      </c>
      <c r="G102" s="65"/>
      <c r="H102" s="69"/>
      <c r="I102" s="70"/>
      <c r="J102" s="70"/>
      <c r="K102" s="34" t="s">
        <v>65</v>
      </c>
      <c r="L102" s="77">
        <v>102</v>
      </c>
      <c r="M102" s="77"/>
      <c r="N102" s="72"/>
      <c r="O102" s="79" t="s">
        <v>176</v>
      </c>
      <c r="P102" s="81">
        <v>43537.635625</v>
      </c>
      <c r="Q102" s="79" t="s">
        <v>316</v>
      </c>
      <c r="R102" s="83" t="s">
        <v>335</v>
      </c>
      <c r="S102" s="79" t="s">
        <v>340</v>
      </c>
      <c r="T102" s="79"/>
      <c r="U102" s="79"/>
      <c r="V102" s="83" t="s">
        <v>427</v>
      </c>
      <c r="W102" s="81">
        <v>43537.635625</v>
      </c>
      <c r="X102" s="83" t="s">
        <v>483</v>
      </c>
      <c r="Y102" s="79"/>
      <c r="Z102" s="79"/>
      <c r="AA102" s="85" t="s">
        <v>540</v>
      </c>
      <c r="AB102" s="79"/>
      <c r="AC102" s="79" t="b">
        <v>0</v>
      </c>
      <c r="AD102" s="79">
        <v>0</v>
      </c>
      <c r="AE102" s="85" t="s">
        <v>543</v>
      </c>
      <c r="AF102" s="79" t="b">
        <v>0</v>
      </c>
      <c r="AG102" s="79" t="s">
        <v>549</v>
      </c>
      <c r="AH102" s="79"/>
      <c r="AI102" s="85" t="s">
        <v>543</v>
      </c>
      <c r="AJ102" s="79" t="b">
        <v>0</v>
      </c>
      <c r="AK102" s="79">
        <v>0</v>
      </c>
      <c r="AL102" s="85" t="s">
        <v>543</v>
      </c>
      <c r="AM102" s="79" t="s">
        <v>551</v>
      </c>
      <c r="AN102" s="79" t="b">
        <v>1</v>
      </c>
      <c r="AO102" s="85" t="s">
        <v>540</v>
      </c>
      <c r="AP102" s="79" t="s">
        <v>176</v>
      </c>
      <c r="AQ102" s="79">
        <v>0</v>
      </c>
      <c r="AR102" s="79">
        <v>0</v>
      </c>
      <c r="AS102" s="79"/>
      <c r="AT102" s="79"/>
      <c r="AU102" s="79"/>
      <c r="AV102" s="79"/>
      <c r="AW102" s="79"/>
      <c r="AX102" s="79"/>
      <c r="AY102" s="79"/>
      <c r="AZ102" s="79"/>
      <c r="BA102">
        <v>3</v>
      </c>
      <c r="BB102" s="78" t="str">
        <f>REPLACE(INDEX(GroupVertices[Group],MATCH(Edges[[#This Row],[Vertex 1]],GroupVertices[Vertex],0)),1,1,"")</f>
        <v>7</v>
      </c>
      <c r="BC102" s="78" t="str">
        <f>REPLACE(INDEX(GroupVertices[Group],MATCH(Edges[[#This Row],[Vertex 2]],GroupVertices[Vertex],0)),1,1,"")</f>
        <v>7</v>
      </c>
      <c r="BD102" s="48">
        <v>0</v>
      </c>
      <c r="BE102" s="49">
        <v>0</v>
      </c>
      <c r="BF102" s="48">
        <v>0</v>
      </c>
      <c r="BG102" s="49">
        <v>0</v>
      </c>
      <c r="BH102" s="48">
        <v>0</v>
      </c>
      <c r="BI102" s="49">
        <v>0</v>
      </c>
      <c r="BJ102" s="48">
        <v>19</v>
      </c>
      <c r="BK102" s="49">
        <v>100</v>
      </c>
      <c r="BL102" s="48">
        <v>19</v>
      </c>
    </row>
    <row r="103" spans="1:64" ht="15">
      <c r="A103" s="64" t="s">
        <v>242</v>
      </c>
      <c r="B103" s="64" t="s">
        <v>242</v>
      </c>
      <c r="C103" s="65" t="s">
        <v>1577</v>
      </c>
      <c r="D103" s="66">
        <v>7.666666666666667</v>
      </c>
      <c r="E103" s="67" t="s">
        <v>136</v>
      </c>
      <c r="F103" s="68">
        <v>19.666666666666664</v>
      </c>
      <c r="G103" s="65"/>
      <c r="H103" s="69"/>
      <c r="I103" s="70"/>
      <c r="J103" s="70"/>
      <c r="K103" s="34" t="s">
        <v>65</v>
      </c>
      <c r="L103" s="77">
        <v>103</v>
      </c>
      <c r="M103" s="77"/>
      <c r="N103" s="72"/>
      <c r="O103" s="79" t="s">
        <v>176</v>
      </c>
      <c r="P103" s="81">
        <v>43537.63728009259</v>
      </c>
      <c r="Q103" s="79" t="s">
        <v>317</v>
      </c>
      <c r="R103" s="83" t="s">
        <v>336</v>
      </c>
      <c r="S103" s="79" t="s">
        <v>349</v>
      </c>
      <c r="T103" s="79" t="s">
        <v>378</v>
      </c>
      <c r="U103" s="79"/>
      <c r="V103" s="83" t="s">
        <v>427</v>
      </c>
      <c r="W103" s="81">
        <v>43537.63728009259</v>
      </c>
      <c r="X103" s="83" t="s">
        <v>484</v>
      </c>
      <c r="Y103" s="79"/>
      <c r="Z103" s="79"/>
      <c r="AA103" s="85" t="s">
        <v>541</v>
      </c>
      <c r="AB103" s="79"/>
      <c r="AC103" s="79" t="b">
        <v>0</v>
      </c>
      <c r="AD103" s="79">
        <v>7</v>
      </c>
      <c r="AE103" s="85" t="s">
        <v>543</v>
      </c>
      <c r="AF103" s="79" t="b">
        <v>0</v>
      </c>
      <c r="AG103" s="79" t="s">
        <v>549</v>
      </c>
      <c r="AH103" s="79"/>
      <c r="AI103" s="85" t="s">
        <v>543</v>
      </c>
      <c r="AJ103" s="79" t="b">
        <v>0</v>
      </c>
      <c r="AK103" s="79">
        <v>2</v>
      </c>
      <c r="AL103" s="85" t="s">
        <v>543</v>
      </c>
      <c r="AM103" s="79" t="s">
        <v>551</v>
      </c>
      <c r="AN103" s="79" t="b">
        <v>0</v>
      </c>
      <c r="AO103" s="85" t="s">
        <v>541</v>
      </c>
      <c r="AP103" s="79" t="s">
        <v>176</v>
      </c>
      <c r="AQ103" s="79">
        <v>0</v>
      </c>
      <c r="AR103" s="79">
        <v>0</v>
      </c>
      <c r="AS103" s="79"/>
      <c r="AT103" s="79"/>
      <c r="AU103" s="79"/>
      <c r="AV103" s="79"/>
      <c r="AW103" s="79"/>
      <c r="AX103" s="79"/>
      <c r="AY103" s="79"/>
      <c r="AZ103" s="79"/>
      <c r="BA103">
        <v>3</v>
      </c>
      <c r="BB103" s="78" t="str">
        <f>REPLACE(INDEX(GroupVertices[Group],MATCH(Edges[[#This Row],[Vertex 1]],GroupVertices[Vertex],0)),1,1,"")</f>
        <v>7</v>
      </c>
      <c r="BC103" s="78" t="str">
        <f>REPLACE(INDEX(GroupVertices[Group],MATCH(Edges[[#This Row],[Vertex 2]],GroupVertices[Vertex],0)),1,1,"")</f>
        <v>7</v>
      </c>
      <c r="BD103" s="48">
        <v>0</v>
      </c>
      <c r="BE103" s="49">
        <v>0</v>
      </c>
      <c r="BF103" s="48">
        <v>0</v>
      </c>
      <c r="BG103" s="49">
        <v>0</v>
      </c>
      <c r="BH103" s="48">
        <v>0</v>
      </c>
      <c r="BI103" s="49">
        <v>0</v>
      </c>
      <c r="BJ103" s="48">
        <v>39</v>
      </c>
      <c r="BK103" s="49">
        <v>100</v>
      </c>
      <c r="BL103" s="48">
        <v>39</v>
      </c>
    </row>
    <row r="104" spans="1:64" ht="15">
      <c r="A104" s="64" t="s">
        <v>243</v>
      </c>
      <c r="B104" s="64" t="s">
        <v>242</v>
      </c>
      <c r="C104" s="65" t="s">
        <v>1574</v>
      </c>
      <c r="D104" s="66">
        <v>3</v>
      </c>
      <c r="E104" s="67" t="s">
        <v>132</v>
      </c>
      <c r="F104" s="68">
        <v>35</v>
      </c>
      <c r="G104" s="65"/>
      <c r="H104" s="69"/>
      <c r="I104" s="70"/>
      <c r="J104" s="70"/>
      <c r="K104" s="34" t="s">
        <v>65</v>
      </c>
      <c r="L104" s="77">
        <v>104</v>
      </c>
      <c r="M104" s="77"/>
      <c r="N104" s="72"/>
      <c r="O104" s="79" t="s">
        <v>266</v>
      </c>
      <c r="P104" s="81">
        <v>43537.95568287037</v>
      </c>
      <c r="Q104" s="79" t="s">
        <v>311</v>
      </c>
      <c r="R104" s="79"/>
      <c r="S104" s="79"/>
      <c r="T104" s="79"/>
      <c r="U104" s="79"/>
      <c r="V104" s="83" t="s">
        <v>428</v>
      </c>
      <c r="W104" s="81">
        <v>43537.95568287037</v>
      </c>
      <c r="X104" s="83" t="s">
        <v>485</v>
      </c>
      <c r="Y104" s="79"/>
      <c r="Z104" s="79"/>
      <c r="AA104" s="85" t="s">
        <v>542</v>
      </c>
      <c r="AB104" s="79"/>
      <c r="AC104" s="79" t="b">
        <v>0</v>
      </c>
      <c r="AD104" s="79">
        <v>0</v>
      </c>
      <c r="AE104" s="85" t="s">
        <v>543</v>
      </c>
      <c r="AF104" s="79" t="b">
        <v>0</v>
      </c>
      <c r="AG104" s="79" t="s">
        <v>549</v>
      </c>
      <c r="AH104" s="79"/>
      <c r="AI104" s="85" t="s">
        <v>543</v>
      </c>
      <c r="AJ104" s="79" t="b">
        <v>0</v>
      </c>
      <c r="AK104" s="79">
        <v>2</v>
      </c>
      <c r="AL104" s="85" t="s">
        <v>541</v>
      </c>
      <c r="AM104" s="79" t="s">
        <v>563</v>
      </c>
      <c r="AN104" s="79" t="b">
        <v>0</v>
      </c>
      <c r="AO104" s="85" t="s">
        <v>541</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7</v>
      </c>
      <c r="BC104" s="78" t="str">
        <f>REPLACE(INDEX(GroupVertices[Group],MATCH(Edges[[#This Row],[Vertex 2]],GroupVertices[Vertex],0)),1,1,"")</f>
        <v>7</v>
      </c>
      <c r="BD104" s="48">
        <v>0</v>
      </c>
      <c r="BE104" s="49">
        <v>0</v>
      </c>
      <c r="BF104" s="48">
        <v>0</v>
      </c>
      <c r="BG104" s="49">
        <v>0</v>
      </c>
      <c r="BH104" s="48">
        <v>0</v>
      </c>
      <c r="BI104" s="49">
        <v>0</v>
      </c>
      <c r="BJ104" s="48">
        <v>23</v>
      </c>
      <c r="BK104" s="49">
        <v>100</v>
      </c>
      <c r="BL104" s="48">
        <v>23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4"/>
    <dataValidation allowBlank="1" showErrorMessage="1" sqref="N2:N10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4"/>
    <dataValidation allowBlank="1" showInputMessage="1" promptTitle="Edge Color" prompt="To select an optional edge color, right-click and select Select Color on the right-click menu." sqref="C3:C104"/>
    <dataValidation allowBlank="1" showInputMessage="1" promptTitle="Edge Width" prompt="Enter an optional edge width between 1 and 10." errorTitle="Invalid Edge Width" error="The optional edge width must be a whole number between 1 and 10." sqref="D3:D104"/>
    <dataValidation allowBlank="1" showInputMessage="1" promptTitle="Edge Opacity" prompt="Enter an optional edge opacity between 0 (transparent) and 100 (opaque)." errorTitle="Invalid Edge Opacity" error="The optional edge opacity must be a whole number between 0 and 10." sqref="F3:F10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4">
      <formula1>ValidEdgeVisibilities</formula1>
    </dataValidation>
    <dataValidation allowBlank="1" showInputMessage="1" showErrorMessage="1" promptTitle="Vertex 1 Name" prompt="Enter the name of the edge's first vertex." sqref="A3:A104"/>
    <dataValidation allowBlank="1" showInputMessage="1" showErrorMessage="1" promptTitle="Vertex 2 Name" prompt="Enter the name of the edge's second vertex." sqref="B3:B104"/>
    <dataValidation allowBlank="1" showInputMessage="1" showErrorMessage="1" promptTitle="Edge Label" prompt="Enter an optional edge label." errorTitle="Invalid Edge Visibility" error="You have entered an unrecognized edge visibility.  Try selecting from the drop-down list instead." sqref="H3:H10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04"/>
  </dataValidations>
  <hyperlinks>
    <hyperlink ref="R3" r:id="rId1" display="https://www.nxtbook.com/nxtbooks/ensembleiq/pg_201902/index.php#/80"/>
    <hyperlink ref="R7" r:id="rId2" display="https://www.nxtbook.com/nxtbooks/ensembleiq/pg_201902/index.php#/80"/>
    <hyperlink ref="R9" r:id="rId3" display="https://www.nxtbook.com/nxtbooks/ensembleiq/pg_201902/index.php#/80"/>
    <hyperlink ref="R13" r:id="rId4" display="https://www.nxtbook.com/nxtbooks/ensembleiq/csa_20181112/index.php?utm_content=86552309&amp;utm_medium=social&amp;utm_source=twitter&amp;hss_channel=tw-107461525#/10"/>
    <hyperlink ref="R18" r:id="rId5" display="https://issuu.com/ensembleiq/docs/cg_feb_19?e=37211642/68043378"/>
    <hyperlink ref="R19" r:id="rId6" display="https://events.ensembleiq.com/rcas-2019"/>
    <hyperlink ref="R20" r:id="rId7" display="https://twitter.com/pewresearch/status/1105447101813702656"/>
    <hyperlink ref="R21" r:id="rId8" display="https://twitter.com/pewresearch/status/1105447101813702656"/>
    <hyperlink ref="R22" r:id="rId9" display="https://twitter.com/pewresearch/status/1105447101813702656"/>
    <hyperlink ref="R23" r:id="rId10" display="https://twitter.com/pewresearch/status/1105447101813702656"/>
    <hyperlink ref="R24" r:id="rId11" display="https://twitter.com/pewresearch/status/1105447101813702656"/>
    <hyperlink ref="R25" r:id="rId12" display="https://twitter.com/pewresearch/status/1105447101813702656"/>
    <hyperlink ref="R26" r:id="rId13" display="https://twitter.com/pewresearch/status/1105447101813702656"/>
    <hyperlink ref="R29" r:id="rId14" display="https://www.pehub.com/2019/03/pe-backed-ensembleiq-promotes-hughes-to-coo/?utm_source=dlvr.it&amp;utm_medium=twitter"/>
    <hyperlink ref="R30" r:id="rId15" display="https://www.pehub.com/2019/03/pe-backed-ensembleiq-promotes-hughes-to-coo/?utm_source=dlvr.it&amp;utm_medium=twitter"/>
    <hyperlink ref="R31" r:id="rId16" display="https://www.pehub.com/2019/03/pe-backed-ensembleiq-promotes-hughes-to-coo/?utm_source=dlvr.it&amp;utm_medium=twitter"/>
    <hyperlink ref="R32" r:id="rId17" display="https://events.ensembleiq.com/rcas-2019"/>
    <hyperlink ref="R33" r:id="rId18" display="https://events.ensembleiq.com/rcas-2019"/>
    <hyperlink ref="R34" r:id="rId19" display="https://events.ensembleiq.com/rcas-2019"/>
    <hyperlink ref="R35" r:id="rId20" display="https://events.ensembleiq.com/rcas-2019"/>
    <hyperlink ref="R36" r:id="rId21" display="https://events.ensembleiq.com/rcas-2019"/>
    <hyperlink ref="R37" r:id="rId22" display="https://events.ensembleiq.com/p2plu-bootcamp"/>
    <hyperlink ref="R38" r:id="rId23" display="https://consumergoods.com/levis-uses-new-tech-let-customers-design-custom-jeans"/>
    <hyperlink ref="R39" r:id="rId24" display="https://consumergoods.com/levis-uses-new-tech-let-customers-design-custom-jeans"/>
    <hyperlink ref="R40" r:id="rId25" display="https://events.ensembleiq.com/rcas-2019/208595"/>
    <hyperlink ref="R41" r:id="rId26" display="https://events.ensembleiq.com/rcas-2019/208595"/>
    <hyperlink ref="R42" r:id="rId27" display="https://events.ensembleiq.com/rcas-2019/208595"/>
    <hyperlink ref="R43" r:id="rId28" display="https://events.ensembleiq.com/rcas-2019/208595"/>
    <hyperlink ref="R45" r:id="rId29" display="https://events.ensembleiq.com/rcas-2019/208595"/>
    <hyperlink ref="R48" r:id="rId30" display="https://events.ensembleiq.com/rcas-2019"/>
    <hyperlink ref="R49" r:id="rId31" display="https://events.ensembleiq.com/rcas-2019"/>
    <hyperlink ref="R50" r:id="rId32" display="https://events.ensembleiq.com/rcas-2019"/>
    <hyperlink ref="R51" r:id="rId33" display="https://events.ensembleiq.com/rcas-2019"/>
    <hyperlink ref="R52" r:id="rId34" display="https://events.ensembleiq.com/rcas-2019/208595"/>
    <hyperlink ref="R53" r:id="rId35" display="https://events.ensembleiq.com/rcas-2019/208595"/>
    <hyperlink ref="R54" r:id="rId36" display="https://events.ensembleiq.com/rcas-2019/208595"/>
    <hyperlink ref="R55" r:id="rId37" display="https://events.ensembleiq.com/rcas-2019"/>
    <hyperlink ref="R56" r:id="rId38" display="https://events.ensembleiq.com/rcas-2019"/>
    <hyperlink ref="R57" r:id="rId39" display="https://consumergoods.com/levis-uses-new-tech-let-customers-design-custom-jeans"/>
    <hyperlink ref="R58" r:id="rId40" display="https://events.ensembleiq.com/rcas-2019/208595"/>
    <hyperlink ref="R59" r:id="rId41" display="https://events.ensembleiq.com/rcas-2019/208595"/>
    <hyperlink ref="R62" r:id="rId42" display="https://events.ensembleiq.com/rcas-2019"/>
    <hyperlink ref="R63" r:id="rId43" display="https://events.ensembleiq.com/rcas-2019/208595"/>
    <hyperlink ref="R64" r:id="rId44" display="https://events.ensembleiq.com/rcas-2019/208595"/>
    <hyperlink ref="R65" r:id="rId45" display="https://events.ensembleiq.com/rcas-2019/208595"/>
    <hyperlink ref="R66" r:id="rId46" display="https://events.ensembleiq.com/rcas-2019/208595"/>
    <hyperlink ref="R67" r:id="rId47" display="https://events.ensembleiq.com/rcas-2019/208595"/>
    <hyperlink ref="R72" r:id="rId48" display="https://events.ensembleiq.com/rcas-2019/208595"/>
    <hyperlink ref="R73" r:id="rId49" display="https://events.ensembleiq.com/rcas-2019/208595"/>
    <hyperlink ref="R74" r:id="rId50" display="https://events.ensembleiq.com/rcas-2019/208595"/>
    <hyperlink ref="R75" r:id="rId51" display="https://events.ensembleiq.com/rcas-2019/208595"/>
    <hyperlink ref="R76" r:id="rId52" display="https://events.ensembleiq.com/rcas-2019"/>
    <hyperlink ref="R77" r:id="rId53" display="https://events.ensembleiq.com/rcas-2019/208595"/>
    <hyperlink ref="R78" r:id="rId54" display="https://events.ensembleiq.com/rcas-2019/208595"/>
    <hyperlink ref="R79" r:id="rId55" display="https://events.ensembleiq.com/rcas-2019/208595"/>
    <hyperlink ref="R80" r:id="rId56" display="https://events.ensembleiq.com/rcas-2019/208595"/>
    <hyperlink ref="R81" r:id="rId57" display="https://events.ensembleiq.com/rcas-2019"/>
    <hyperlink ref="R82" r:id="rId58" display="https://events.ensembleiq.com/rcas-2019/208595"/>
    <hyperlink ref="R83" r:id="rId59" display="https://events.ensembleiq.com/rcas-2019/208595"/>
    <hyperlink ref="R84" r:id="rId60" display="https://events.ensembleiq.com/rcas-2019/208595"/>
    <hyperlink ref="R85" r:id="rId61" display="https://events.ensembleiq.com/rcas-2019/208595"/>
    <hyperlink ref="R86" r:id="rId62" display="https://consumergoods.com/levis-uses-new-tech-let-customers-design-custom-jeans"/>
    <hyperlink ref="R90" r:id="rId63" display="https://medium.com/@Wirelessnerd/murtec-surprises-and-delights-as-i-get-a-peek-into-the-chain-restaurant-industry-5fe13ef90f37?source=friends_link&amp;sk=52ac676fea5c3e664fd31d434f4fbe02"/>
    <hyperlink ref="R92" r:id="rId64" display="https://medium.com/@Wirelessnerd/murtec-surprises-and-delights-as-i-get-a-peek-into-the-chain-restaurant-industry-5fe13ef90f37?source=friends_link&amp;sk=52ac676fea5c3e664fd31d434f4fbe02"/>
    <hyperlink ref="R94" r:id="rId65" display="https://twitter.com/i/web/status/1105834671802404865"/>
    <hyperlink ref="R95" r:id="rId66" display="https://www.stratconn.org/"/>
    <hyperlink ref="R96" r:id="rId67" display="https://drive.google.com/file/d/0B8CCIsUxOgrBTVp2TTF4WjdLX3RvbExNQTB0RU0zQTZZbUZn/view"/>
    <hyperlink ref="R98" r:id="rId68" display="https://mailchi.mp/siia/connectiv-innovation-award-winners-announced"/>
    <hyperlink ref="R100" r:id="rId69" display="https://lnkd.in/eUN76VR"/>
    <hyperlink ref="R101" r:id="rId70" display="https://twitter.com/i/web/status/1105845972519792641"/>
    <hyperlink ref="R102" r:id="rId71" display="https://twitter.com/i/web/status/1105849825726214144"/>
    <hyperlink ref="R103" r:id="rId72" display="http://www.cegep-matane.qc.ca/nouvelles/2019/une-enseignante-en-soins-infirmiers-honoree/"/>
    <hyperlink ref="U9" r:id="rId73" display="https://pbs.twimg.com/media/D00u3j_WwAAZaRK.jpg"/>
    <hyperlink ref="U16" r:id="rId74" display="https://pbs.twimg.com/media/D1BbNUUX4AEL5W7.jpg"/>
    <hyperlink ref="U18" r:id="rId75" display="https://pbs.twimg.com/media/D1ONK47X0AIkpup.jpg"/>
    <hyperlink ref="U19" r:id="rId76" display="https://pbs.twimg.com/media/D0wFyJjXgAAjTGW.jpg"/>
    <hyperlink ref="U27" r:id="rId77" display="https://pbs.twimg.com/media/D00drwgWsAE57m9.jpg"/>
    <hyperlink ref="U32" r:id="rId78" display="https://pbs.twimg.com/media/D0wFyJjXgAAjTGW.jpg"/>
    <hyperlink ref="U33" r:id="rId79" display="https://pbs.twimg.com/media/D0mv8EcXQAEEyMU.jpg"/>
    <hyperlink ref="U34" r:id="rId80" display="https://pbs.twimg.com/media/D0mv8EcXQAEEyMU.jpg"/>
    <hyperlink ref="U35" r:id="rId81" display="https://pbs.twimg.com/media/D0wFyJjXgAAjTGW.jpg"/>
    <hyperlink ref="U36" r:id="rId82" display="https://pbs.twimg.com/media/D0mv8EcXQAEEyMU.jpg"/>
    <hyperlink ref="U37" r:id="rId83" display="https://pbs.twimg.com/tweet_video_thumb/D1YnqJRXQAE_0-h.jpg"/>
    <hyperlink ref="U38" r:id="rId84" display="https://pbs.twimg.com/media/D0_oCr8X0AAJ7Qn.jpg"/>
    <hyperlink ref="U39" r:id="rId85" display="https://pbs.twimg.com/media/D0_oCr8X0AAJ7Qn.jpg"/>
    <hyperlink ref="U40" r:id="rId86" display="https://pbs.twimg.com/media/D0_4EMeXQAA4YVS.jpg"/>
    <hyperlink ref="U41" r:id="rId87" display="https://pbs.twimg.com/media/D1J4caQXQAA4gRS.png"/>
    <hyperlink ref="U42" r:id="rId88" display="https://pbs.twimg.com/media/D1J4caQXQAA4gRS.png"/>
    <hyperlink ref="U43" r:id="rId89" display="https://pbs.twimg.com/media/D1AW9y-WkAESxgh.jpg"/>
    <hyperlink ref="U45" r:id="rId90" display="https://pbs.twimg.com/media/D0_4EMeXQAA4YVS.jpg"/>
    <hyperlink ref="U48" r:id="rId91" display="https://pbs.twimg.com/media/D0gpBPIX0AAMVn5.jpg"/>
    <hyperlink ref="U49" r:id="rId92" display="https://pbs.twimg.com/media/D0lymjSWsAAg6Su.jpg"/>
    <hyperlink ref="U50" r:id="rId93" display="https://pbs.twimg.com/media/D0qhpZpWkAUdTyt.jpg"/>
    <hyperlink ref="U51" r:id="rId94" display="https://pbs.twimg.com/media/D0000k_X4AISNYS.jpg"/>
    <hyperlink ref="U52" r:id="rId95" display="https://pbs.twimg.com/media/D1J1vKbWwAAC4tZ.jpg"/>
    <hyperlink ref="U53" r:id="rId96" display="https://pbs.twimg.com/media/D1dzznKXgAALGPj.jpg"/>
    <hyperlink ref="U54" r:id="rId97" display="https://pbs.twimg.com/media/D1dzznKXgAALGPj.jpg"/>
    <hyperlink ref="U55" r:id="rId98" display="https://pbs.twimg.com/media/D0mv8EcXQAEEyMU.jpg"/>
    <hyperlink ref="U56" r:id="rId99" display="https://pbs.twimg.com/media/D07kfwxXcAI44Ez.png"/>
    <hyperlink ref="U57" r:id="rId100" display="https://pbs.twimg.com/media/D0_oCr8X0AAJ7Qn.jpg"/>
    <hyperlink ref="U58" r:id="rId101" display="https://pbs.twimg.com/media/D0_4EMeXQAA4YVS.jpg"/>
    <hyperlink ref="U59" r:id="rId102" display="https://pbs.twimg.com/media/D1J4caQXQAA4gRS.png"/>
    <hyperlink ref="U62" r:id="rId103" display="https://pbs.twimg.com/media/D0mv8EcXQAEEyMU.jpg"/>
    <hyperlink ref="U63" r:id="rId104" display="https://pbs.twimg.com/media/D0_4EMeXQAA4YVS.jpg"/>
    <hyperlink ref="U64" r:id="rId105" display="https://pbs.twimg.com/media/D1J4caQXQAA4gRS.png"/>
    <hyperlink ref="U65" r:id="rId106" display="https://pbs.twimg.com/media/D1ej3x8X0AEXR4C.jpg"/>
    <hyperlink ref="U66" r:id="rId107" display="https://pbs.twimg.com/media/D1ej3x8X0AEXR4C.jpg"/>
    <hyperlink ref="U67" r:id="rId108" display="https://pbs.twimg.com/media/D1ej3x8X0AEXR4C.jpg"/>
    <hyperlink ref="U68" r:id="rId109" display="https://pbs.twimg.com/media/D00drwgWsAE57m9.jpg"/>
    <hyperlink ref="U72" r:id="rId110" display="https://pbs.twimg.com/media/D0_4EMeXQAA4YVS.jpg"/>
    <hyperlink ref="U73" r:id="rId111" display="https://pbs.twimg.com/media/D1J4caQXQAA4gRS.png"/>
    <hyperlink ref="U74" r:id="rId112" display="https://pbs.twimg.com/media/D1ej3x8X0AEXR4C.jpg"/>
    <hyperlink ref="U75" r:id="rId113" display="https://pbs.twimg.com/media/D1fZ46aX0AEC80x.jpg"/>
    <hyperlink ref="U76" r:id="rId114" display="https://pbs.twimg.com/media/D0mv8EcXQAEEyMU.jpg"/>
    <hyperlink ref="U77" r:id="rId115" display="https://pbs.twimg.com/media/D0_4EMeXQAA4YVS.jpg"/>
    <hyperlink ref="U78" r:id="rId116" display="https://pbs.twimg.com/media/D1J4caQXQAA4gRS.png"/>
    <hyperlink ref="U79" r:id="rId117" display="https://pbs.twimg.com/media/D1ej3x8X0AEXR4C.jpg"/>
    <hyperlink ref="U80" r:id="rId118" display="https://pbs.twimg.com/media/D1fZ46aX0AEC80x.jpg"/>
    <hyperlink ref="U81" r:id="rId119" display="https://pbs.twimg.com/media/D0mv8EcXQAEEyMU.jpg"/>
    <hyperlink ref="U82" r:id="rId120" display="https://pbs.twimg.com/media/D0_4EMeXQAA4YVS.jpg"/>
    <hyperlink ref="U83" r:id="rId121" display="https://pbs.twimg.com/media/D1J4caQXQAA4gRS.png"/>
    <hyperlink ref="U84" r:id="rId122" display="https://pbs.twimg.com/media/D1ej3x8X0AEXR4C.jpg"/>
    <hyperlink ref="U85" r:id="rId123" display="https://pbs.twimg.com/media/D1fZ46aX0AEC80x.jpg"/>
    <hyperlink ref="U86" r:id="rId124" display="https://pbs.twimg.com/media/D0_oCr8X0AAJ7Qn.jpg"/>
    <hyperlink ref="U90" r:id="rId125" display="https://pbs.twimg.com/media/D1irkzkVYAAmRFm.jpg"/>
    <hyperlink ref="U92" r:id="rId126" display="https://pbs.twimg.com/media/D1irkzkVYAAmRFm.jpg"/>
    <hyperlink ref="U95" r:id="rId127" display="https://pbs.twimg.com/media/D0gugSRX0AMwahF.jpg"/>
    <hyperlink ref="U96" r:id="rId128" display="https://pbs.twimg.com/media/D1Exo-LW0AIyiAi.jpg"/>
    <hyperlink ref="U100" r:id="rId129" display="https://pbs.twimg.com/media/D1kQvj8X0AA8EaH.png"/>
    <hyperlink ref="V3" r:id="rId130" display="http://pbs.twimg.com/profile_images/3149744811/8c61c8ded40f4cabada4a57bc2475578_normal.jpeg"/>
    <hyperlink ref="V4" r:id="rId131" display="http://pbs.twimg.com/profile_images/1432709199/Woodstock-groceries_normal.jpg"/>
    <hyperlink ref="V5" r:id="rId132" display="http://pbs.twimg.com/profile_images/533349924532785152/Hf8i_jCc_normal.jpeg"/>
    <hyperlink ref="V6" r:id="rId133" display="http://pbs.twimg.com/profile_images/1084837760920403968/PF9wcYTH_normal.jpg"/>
    <hyperlink ref="V7" r:id="rId134" display="http://pbs.twimg.com/profile_images/3149744811/8c61c8ded40f4cabada4a57bc2475578_normal.jpeg"/>
    <hyperlink ref="V8" r:id="rId135" display="http://pbs.twimg.com/profile_images/752849959570051072/iNIP9YwT_normal.jpg"/>
    <hyperlink ref="V9" r:id="rId136" display="https://pbs.twimg.com/media/D00u3j_WwAAZaRK.jpg"/>
    <hyperlink ref="V10" r:id="rId137" display="http://pbs.twimg.com/profile_images/940335489965473792/TcrPm_un_normal.jpg"/>
    <hyperlink ref="V11" r:id="rId138" display="http://pbs.twimg.com/profile_images/1045331614316748800/oOUCS9ED_normal.jpg"/>
    <hyperlink ref="V12" r:id="rId139" display="http://pbs.twimg.com/profile_images/1102262669371879424/AidNyqDl_normal.jpg"/>
    <hyperlink ref="V13" r:id="rId140" display="http://pbs.twimg.com/profile_images/1014173125129449475/trt5y-rE_normal.jpg"/>
    <hyperlink ref="V14" r:id="rId141" display="http://pbs.twimg.com/profile_images/1014173125129449475/trt5y-rE_normal.jpg"/>
    <hyperlink ref="V15" r:id="rId142" display="http://pbs.twimg.com/profile_images/992636079189692416/6rScwu3p_normal.jpg"/>
    <hyperlink ref="V16" r:id="rId143" display="https://pbs.twimg.com/media/D1BbNUUX4AEL5W7.jpg"/>
    <hyperlink ref="V17" r:id="rId144" display="http://pbs.twimg.com/profile_images/1060466626842128390/OkV4SWcV_normal.jpg"/>
    <hyperlink ref="V18" r:id="rId145" display="https://pbs.twimg.com/media/D1ONK47X0AIkpup.jpg"/>
    <hyperlink ref="V19" r:id="rId146" display="https://pbs.twimg.com/media/D0wFyJjXgAAjTGW.jpg"/>
    <hyperlink ref="V20" r:id="rId147" display="http://pbs.twimg.com/profile_images/1210606123/Hackers___Founders_Dec_2010_IBJ_normal.jpg"/>
    <hyperlink ref="V21" r:id="rId148" display="http://pbs.twimg.com/profile_images/1210606123/Hackers___Founders_Dec_2010_IBJ_normal.jpg"/>
    <hyperlink ref="V22" r:id="rId149" display="http://pbs.twimg.com/profile_images/1210606123/Hackers___Founders_Dec_2010_IBJ_normal.jpg"/>
    <hyperlink ref="V23" r:id="rId150" display="http://pbs.twimg.com/profile_images/1210606123/Hackers___Founders_Dec_2010_IBJ_normal.jpg"/>
    <hyperlink ref="V24" r:id="rId151" display="http://pbs.twimg.com/profile_images/1210606123/Hackers___Founders_Dec_2010_IBJ_normal.jpg"/>
    <hyperlink ref="V25" r:id="rId152" display="http://pbs.twimg.com/profile_images/1210606123/Hackers___Founders_Dec_2010_IBJ_normal.jpg"/>
    <hyperlink ref="V26" r:id="rId153" display="http://pbs.twimg.com/profile_images/1210606123/Hackers___Founders_Dec_2010_IBJ_normal.jpg"/>
    <hyperlink ref="V27" r:id="rId154" display="https://pbs.twimg.com/media/D00drwgWsAE57m9.jpg"/>
    <hyperlink ref="V28" r:id="rId155" display="http://pbs.twimg.com/profile_images/459409141228777472/RfDnn7bb_normal.jpeg"/>
    <hyperlink ref="V29" r:id="rId156" display="http://pbs.twimg.com/profile_images/662454838425358337/Lw-ubiKV_normal.jpg"/>
    <hyperlink ref="V30" r:id="rId157" display="http://pbs.twimg.com/profile_images/1746343088/WaveLength_normal.PNG"/>
    <hyperlink ref="V31" r:id="rId158" display="http://pbs.twimg.com/profile_images/682592185624190976/zYfR0gU__normal.jpg"/>
    <hyperlink ref="V32" r:id="rId159" display="https://pbs.twimg.com/media/D0wFyJjXgAAjTGW.jpg"/>
    <hyperlink ref="V33" r:id="rId160" display="https://pbs.twimg.com/media/D0mv8EcXQAEEyMU.jpg"/>
    <hyperlink ref="V34" r:id="rId161" display="https://pbs.twimg.com/media/D0mv8EcXQAEEyMU.jpg"/>
    <hyperlink ref="V35" r:id="rId162" display="https://pbs.twimg.com/media/D0wFyJjXgAAjTGW.jpg"/>
    <hyperlink ref="V36" r:id="rId163" display="https://pbs.twimg.com/media/D0mv8EcXQAEEyMU.jpg"/>
    <hyperlink ref="V37" r:id="rId164" display="https://pbs.twimg.com/tweet_video_thumb/D1YnqJRXQAE_0-h.jpg"/>
    <hyperlink ref="V38" r:id="rId165" display="https://pbs.twimg.com/media/D0_oCr8X0AAJ7Qn.jpg"/>
    <hyperlink ref="V39" r:id="rId166" display="https://pbs.twimg.com/media/D0_oCr8X0AAJ7Qn.jpg"/>
    <hyperlink ref="V40" r:id="rId167" display="https://pbs.twimg.com/media/D0_4EMeXQAA4YVS.jpg"/>
    <hyperlink ref="V41" r:id="rId168" display="https://pbs.twimg.com/media/D1J4caQXQAA4gRS.png"/>
    <hyperlink ref="V42" r:id="rId169" display="https://pbs.twimg.com/media/D1J4caQXQAA4gRS.png"/>
    <hyperlink ref="V43" r:id="rId170" display="https://pbs.twimg.com/media/D1AW9y-WkAESxgh.jpg"/>
    <hyperlink ref="V44" r:id="rId171" display="http://pbs.twimg.com/profile_images/459409141228777472/RfDnn7bb_normal.jpeg"/>
    <hyperlink ref="V45" r:id="rId172" display="https://pbs.twimg.com/media/D0_4EMeXQAA4YVS.jpg"/>
    <hyperlink ref="V46" r:id="rId173" display="http://pbs.twimg.com/profile_images/785535689819561984/X5KiijPc_normal.jpg"/>
    <hyperlink ref="V47" r:id="rId174" display="http://pbs.twimg.com/profile_images/980116812577886209/FURbEYEm_normal.jpg"/>
    <hyperlink ref="V48" r:id="rId175" display="https://pbs.twimg.com/media/D0gpBPIX0AAMVn5.jpg"/>
    <hyperlink ref="V49" r:id="rId176" display="https://pbs.twimg.com/media/D0lymjSWsAAg6Su.jpg"/>
    <hyperlink ref="V50" r:id="rId177" display="https://pbs.twimg.com/media/D0qhpZpWkAUdTyt.jpg"/>
    <hyperlink ref="V51" r:id="rId178" display="https://pbs.twimg.com/media/D0000k_X4AISNYS.jpg"/>
    <hyperlink ref="V52" r:id="rId179" display="https://pbs.twimg.com/media/D1J1vKbWwAAC4tZ.jpg"/>
    <hyperlink ref="V53" r:id="rId180" display="https://pbs.twimg.com/media/D1dzznKXgAALGPj.jpg"/>
    <hyperlink ref="V54" r:id="rId181" display="https://pbs.twimg.com/media/D1dzznKXgAALGPj.jpg"/>
    <hyperlink ref="V55" r:id="rId182" display="https://pbs.twimg.com/media/D0mv8EcXQAEEyMU.jpg"/>
    <hyperlink ref="V56" r:id="rId183" display="https://pbs.twimg.com/media/D07kfwxXcAI44Ez.png"/>
    <hyperlink ref="V57" r:id="rId184" display="https://pbs.twimg.com/media/D0_oCr8X0AAJ7Qn.jpg"/>
    <hyperlink ref="V58" r:id="rId185" display="https://pbs.twimg.com/media/D0_4EMeXQAA4YVS.jpg"/>
    <hyperlink ref="V59" r:id="rId186" display="https://pbs.twimg.com/media/D1J4caQXQAA4gRS.png"/>
    <hyperlink ref="V60" r:id="rId187" display="http://pbs.twimg.com/profile_images/785535689819561984/X5KiijPc_normal.jpg"/>
    <hyperlink ref="V61" r:id="rId188" display="http://pbs.twimg.com/profile_images/785535689819561984/X5KiijPc_normal.jpg"/>
    <hyperlink ref="V62" r:id="rId189" display="https://pbs.twimg.com/media/D0mv8EcXQAEEyMU.jpg"/>
    <hyperlink ref="V63" r:id="rId190" display="https://pbs.twimg.com/media/D0_4EMeXQAA4YVS.jpg"/>
    <hyperlink ref="V64" r:id="rId191" display="https://pbs.twimg.com/media/D1J4caQXQAA4gRS.png"/>
    <hyperlink ref="V65" r:id="rId192" display="https://pbs.twimg.com/media/D1ej3x8X0AEXR4C.jpg"/>
    <hyperlink ref="V66" r:id="rId193" display="https://pbs.twimg.com/media/D1ej3x8X0AEXR4C.jpg"/>
    <hyperlink ref="V67" r:id="rId194" display="https://pbs.twimg.com/media/D1ej3x8X0AEXR4C.jpg"/>
    <hyperlink ref="V68" r:id="rId195" display="https://pbs.twimg.com/media/D00drwgWsAE57m9.jpg"/>
    <hyperlink ref="V69" r:id="rId196" display="http://pbs.twimg.com/profile_images/459409141228777472/RfDnn7bb_normal.jpeg"/>
    <hyperlink ref="V70" r:id="rId197" display="http://pbs.twimg.com/profile_images/459409141228777472/RfDnn7bb_normal.jpeg"/>
    <hyperlink ref="V71" r:id="rId198" display="http://pbs.twimg.com/profile_images/459409141228777472/RfDnn7bb_normal.jpeg"/>
    <hyperlink ref="V72" r:id="rId199" display="https://pbs.twimg.com/media/D0_4EMeXQAA4YVS.jpg"/>
    <hyperlink ref="V73" r:id="rId200" display="https://pbs.twimg.com/media/D1J4caQXQAA4gRS.png"/>
    <hyperlink ref="V74" r:id="rId201" display="https://pbs.twimg.com/media/D1ej3x8X0AEXR4C.jpg"/>
    <hyperlink ref="V75" r:id="rId202" display="https://pbs.twimg.com/media/D1fZ46aX0AEC80x.jpg"/>
    <hyperlink ref="V76" r:id="rId203" display="https://pbs.twimg.com/media/D0mv8EcXQAEEyMU.jpg"/>
    <hyperlink ref="V77" r:id="rId204" display="https://pbs.twimg.com/media/D0_4EMeXQAA4YVS.jpg"/>
    <hyperlink ref="V78" r:id="rId205" display="https://pbs.twimg.com/media/D1J4caQXQAA4gRS.png"/>
    <hyperlink ref="V79" r:id="rId206" display="https://pbs.twimg.com/media/D1ej3x8X0AEXR4C.jpg"/>
    <hyperlink ref="V80" r:id="rId207" display="https://pbs.twimg.com/media/D1fZ46aX0AEC80x.jpg"/>
    <hyperlink ref="V81" r:id="rId208" display="https://pbs.twimg.com/media/D0mv8EcXQAEEyMU.jpg"/>
    <hyperlink ref="V82" r:id="rId209" display="https://pbs.twimg.com/media/D0_4EMeXQAA4YVS.jpg"/>
    <hyperlink ref="V83" r:id="rId210" display="https://pbs.twimg.com/media/D1J4caQXQAA4gRS.png"/>
    <hyperlink ref="V84" r:id="rId211" display="https://pbs.twimg.com/media/D1ej3x8X0AEXR4C.jpg"/>
    <hyperlink ref="V85" r:id="rId212" display="https://pbs.twimg.com/media/D1fZ46aX0AEC80x.jpg"/>
    <hyperlink ref="V86" r:id="rId213" display="https://pbs.twimg.com/media/D0_oCr8X0AAJ7Qn.jpg"/>
    <hyperlink ref="V87" r:id="rId214" display="http://pbs.twimg.com/profile_images/785837445929656321/ddKXBDpW_normal.jpg"/>
    <hyperlink ref="V88" r:id="rId215" display="http://pbs.twimg.com/profile_images/785837445929656321/ddKXBDpW_normal.jpg"/>
    <hyperlink ref="V89" r:id="rId216" display="http://pbs.twimg.com/profile_images/785837445929656321/ddKXBDpW_normal.jpg"/>
    <hyperlink ref="V90" r:id="rId217" display="https://pbs.twimg.com/media/D1irkzkVYAAmRFm.jpg"/>
    <hyperlink ref="V91" r:id="rId218" display="http://pbs.twimg.com/profile_images/595800290663768065/8DunRRCV_normal.png"/>
    <hyperlink ref="V92" r:id="rId219" display="https://pbs.twimg.com/media/D1irkzkVYAAmRFm.jpg"/>
    <hyperlink ref="V93" r:id="rId220" display="http://pbs.twimg.com/profile_images/595800290663768065/8DunRRCV_normal.png"/>
    <hyperlink ref="V94" r:id="rId221" display="http://pbs.twimg.com/profile_images/763785096436461568/Gmu9I3qZ_normal.jpg"/>
    <hyperlink ref="V95" r:id="rId222" display="https://pbs.twimg.com/media/D0gugSRX0AMwahF.jpg"/>
    <hyperlink ref="V96" r:id="rId223" display="https://pbs.twimg.com/media/D1Exo-LW0AIyiAi.jpg"/>
    <hyperlink ref="V97" r:id="rId224" display="http://pbs.twimg.com/profile_images/486901802781011968/pwkmdEx__normal.jpeg"/>
    <hyperlink ref="V98" r:id="rId225" display="http://pbs.twimg.com/profile_images/667099927835574272/ApvNxwMY_normal.png"/>
    <hyperlink ref="V99" r:id="rId226" display="http://pbs.twimg.com/profile_images/567986073486102528/OeS0PPu5_normal.jpeg"/>
    <hyperlink ref="V100" r:id="rId227" display="https://pbs.twimg.com/media/D1kQvj8X0AA8EaH.png"/>
    <hyperlink ref="V101" r:id="rId228" display="http://pbs.twimg.com/profile_images/604277823814033408/38BkxTzM_normal.png"/>
    <hyperlink ref="V102" r:id="rId229" display="http://pbs.twimg.com/profile_images/604277823814033408/38BkxTzM_normal.png"/>
    <hyperlink ref="V103" r:id="rId230" display="http://pbs.twimg.com/profile_images/604277823814033408/38BkxTzM_normal.png"/>
    <hyperlink ref="V104" r:id="rId231" display="http://pbs.twimg.com/profile_images/444661382911655937/WsE7-wkN_normal.jpeg"/>
    <hyperlink ref="X3" r:id="rId232" display="https://twitter.com/#!/lorimitchellkel/status/1100759155831230464"/>
    <hyperlink ref="X4" r:id="rId233" display="https://twitter.com/#!/retailbird/status/1100946715312558080"/>
    <hyperlink ref="X5" r:id="rId234" display="https://twitter.com/#!/ganeshgw/status/1100966674046611456"/>
    <hyperlink ref="X6" r:id="rId235" display="https://twitter.com/#!/carinasmessage1/status/1101126689252409345"/>
    <hyperlink ref="X7" r:id="rId236" display="https://twitter.com/#!/lorimitchellkel/status/1100759155831230464"/>
    <hyperlink ref="X8" r:id="rId237" display="https://twitter.com/#!/theleuker/status/1101392750379974657"/>
    <hyperlink ref="X9" r:id="rId238" display="https://twitter.com/#!/sapconsumer/status/1102589017978273792"/>
    <hyperlink ref="X10" r:id="rId239" display="https://twitter.com/#!/scmatsap/status/1102594550185541632"/>
    <hyperlink ref="X11" r:id="rId240" display="https://twitter.com/#!/shoptalk/status/1103358742882467840"/>
    <hyperlink ref="X12" r:id="rId241" display="https://twitter.com/#!/shop/status/1103361662747258880"/>
    <hyperlink ref="X13" r:id="rId242" display="https://twitter.com/#!/aarete/status/1103304817487855616"/>
    <hyperlink ref="X14" r:id="rId243" display="https://twitter.com/#!/aarete/status/1103425804212600839"/>
    <hyperlink ref="X15" r:id="rId244" display="https://twitter.com/#!/watsonrorschach/status/1103426140629278722"/>
    <hyperlink ref="X16" r:id="rId245" display="https://twitter.com/#!/edsev/status/1103482199129681921"/>
    <hyperlink ref="X17" r:id="rId246" display="https://twitter.com/#!/kedana01/status/1103738484701847553"/>
    <hyperlink ref="X18" r:id="rId247" display="https://twitter.com/#!/canadiangrocer/status/1104381553973571584"/>
    <hyperlink ref="X19" r:id="rId248" display="https://twitter.com/#!/cgtmagazine/status/1102262369823145986"/>
    <hyperlink ref="X20" r:id="rId249" display="https://twitter.com/#!/rammeld7/status/1105507583652184064"/>
    <hyperlink ref="X21" r:id="rId250" display="https://twitter.com/#!/rammeld7/status/1105507583652184064"/>
    <hyperlink ref="X22" r:id="rId251" display="https://twitter.com/#!/rammeld7/status/1105507583652184064"/>
    <hyperlink ref="X23" r:id="rId252" display="https://twitter.com/#!/rammeld7/status/1105507583652184064"/>
    <hyperlink ref="X24" r:id="rId253" display="https://twitter.com/#!/rammeld7/status/1105507583652184064"/>
    <hyperlink ref="X25" r:id="rId254" display="https://twitter.com/#!/rammeld7/status/1105507583652184064"/>
    <hyperlink ref="X26" r:id="rId255" display="https://twitter.com/#!/rammeld7/status/1105507583652184064"/>
    <hyperlink ref="X27" r:id="rId256" display="https://twitter.com/#!/davidshanker/status/1102570130389778432"/>
    <hyperlink ref="X28" r:id="rId257" display="https://twitter.com/#!/davidshanker/status/1105504129978265600"/>
    <hyperlink ref="X29" r:id="rId258" display="https://twitter.com/#!/pehub/status/1105573564277710848"/>
    <hyperlink ref="X30" r:id="rId259" display="https://twitter.com/#!/tstockdalewave/status/1105574107129630722"/>
    <hyperlink ref="X31" r:id="rId260" display="https://twitter.com/#!/jgkamm/status/1105577210247700480"/>
    <hyperlink ref="X32" r:id="rId261" display="https://twitter.com/#!/cgtmagazine/status/1102262369823145986"/>
    <hyperlink ref="X33" r:id="rId262" display="https://twitter.com/#!/simoneknaap/status/1101605032137498631"/>
    <hyperlink ref="X34" r:id="rId263" display="https://twitter.com/#!/simoneknaap/status/1101605032137498631"/>
    <hyperlink ref="X35" r:id="rId264" display="https://twitter.com/#!/cgtmagazine/status/1102262369823145986"/>
    <hyperlink ref="X36" r:id="rId265" display="https://twitter.com/#!/simoneknaap/status/1101605032137498631"/>
    <hyperlink ref="X37" r:id="rId266" display="https://twitter.com/#!/path2purchaseiq/status/1105114368885358593"/>
    <hyperlink ref="X38" r:id="rId267" display="https://twitter.com/#!/simoneknaap/status/1103355568104845312"/>
    <hyperlink ref="X39" r:id="rId268" display="https://twitter.com/#!/simoneknaap/status/1103355568104845312"/>
    <hyperlink ref="X40" r:id="rId269" display="https://twitter.com/#!/simoneknaap/status/1103373186312425474"/>
    <hyperlink ref="X41" r:id="rId270" display="https://twitter.com/#!/simoneknaap/status/1104077290701578240"/>
    <hyperlink ref="X42" r:id="rId271" display="https://twitter.com/#!/simoneknaap/status/1104077290701578240"/>
    <hyperlink ref="X43" r:id="rId272" display="https://twitter.com/#!/cgtmagazine/status/1103407161105887233"/>
    <hyperlink ref="X44" r:id="rId273" display="https://twitter.com/#!/davidshanker/status/1103412930026991616"/>
    <hyperlink ref="X45" r:id="rId274" display="https://twitter.com/#!/simoneknaap/status/1103373186312425474"/>
    <hyperlink ref="X46" r:id="rId275" display="https://twitter.com/#!/simoneknaap/status/1104777939466551301"/>
    <hyperlink ref="X47" r:id="rId276" display="https://twitter.com/#!/sandeepdadlani/status/1102265563861172225"/>
    <hyperlink ref="X48" r:id="rId277" display="https://twitter.com/#!/cgtmagazine/status/1101175212094087168"/>
    <hyperlink ref="X49" r:id="rId278" display="https://twitter.com/#!/cgtmagazine/status/1101537592032616449"/>
    <hyperlink ref="X50" r:id="rId279" display="https://twitter.com/#!/cgtmagazine/status/1101870793200488448"/>
    <hyperlink ref="X51" r:id="rId280" display="https://twitter.com/#!/cgtmagazine/status/1102595563357462528"/>
    <hyperlink ref="X52" r:id="rId281" display="https://twitter.com/#!/cgtmagazine/status/1104074313714581504"/>
    <hyperlink ref="X53" r:id="rId282" display="https://twitter.com/#!/cgtmagazine/status/1105479565647007744"/>
    <hyperlink ref="X54" r:id="rId283" display="https://twitter.com/#!/cgtmagazine/status/1105479565647007744"/>
    <hyperlink ref="X55" r:id="rId284" display="https://twitter.com/#!/simoneknaap/status/1101605032137498631"/>
    <hyperlink ref="X56" r:id="rId285" display="https://twitter.com/#!/simoneknaap/status/1103070194845528064"/>
    <hyperlink ref="X57" r:id="rId286" display="https://twitter.com/#!/simoneknaap/status/1103355568104845312"/>
    <hyperlink ref="X58" r:id="rId287" display="https://twitter.com/#!/simoneknaap/status/1103373186312425474"/>
    <hyperlink ref="X59" r:id="rId288" display="https://twitter.com/#!/simoneknaap/status/1104077290701578240"/>
    <hyperlink ref="X60" r:id="rId289" display="https://twitter.com/#!/simoneknaap/status/1104442730237841410"/>
    <hyperlink ref="X61" r:id="rId290" display="https://twitter.com/#!/simoneknaap/status/1104777939466551301"/>
    <hyperlink ref="X62" r:id="rId291" display="https://twitter.com/#!/simoneknaap/status/1101605032137498631"/>
    <hyperlink ref="X63" r:id="rId292" display="https://twitter.com/#!/simoneknaap/status/1103373186312425474"/>
    <hyperlink ref="X64" r:id="rId293" display="https://twitter.com/#!/simoneknaap/status/1104077290701578240"/>
    <hyperlink ref="X65" r:id="rId294" display="https://twitter.com/#!/simoneknaap/status/1105532414401658881"/>
    <hyperlink ref="X66" r:id="rId295" display="https://twitter.com/#!/simoneknaap/status/1105532414401658881"/>
    <hyperlink ref="X67" r:id="rId296" display="https://twitter.com/#!/simoneknaap/status/1105532414401658881"/>
    <hyperlink ref="X68" r:id="rId297" display="https://twitter.com/#!/davidshanker/status/1102570130389778432"/>
    <hyperlink ref="X69" r:id="rId298" display="https://twitter.com/#!/davidshanker/status/1103412930026991616"/>
    <hyperlink ref="X70" r:id="rId299" display="https://twitter.com/#!/davidshanker/status/1105504129978265600"/>
    <hyperlink ref="X71" r:id="rId300" display="https://twitter.com/#!/davidshanker/status/1105541875036028928"/>
    <hyperlink ref="X72" r:id="rId301" display="https://twitter.com/#!/simoneknaap/status/1103373186312425474"/>
    <hyperlink ref="X73" r:id="rId302" display="https://twitter.com/#!/simoneknaap/status/1104077290701578240"/>
    <hyperlink ref="X74" r:id="rId303" display="https://twitter.com/#!/simoneknaap/status/1105532414401658881"/>
    <hyperlink ref="X75" r:id="rId304" display="https://twitter.com/#!/simoneknaap/status/1105591807126188037"/>
    <hyperlink ref="X76" r:id="rId305" display="https://twitter.com/#!/simoneknaap/status/1101605032137498631"/>
    <hyperlink ref="X77" r:id="rId306" display="https://twitter.com/#!/simoneknaap/status/1103373186312425474"/>
    <hyperlink ref="X78" r:id="rId307" display="https://twitter.com/#!/simoneknaap/status/1104077290701578240"/>
    <hyperlink ref="X79" r:id="rId308" display="https://twitter.com/#!/simoneknaap/status/1105532414401658881"/>
    <hyperlink ref="X80" r:id="rId309" display="https://twitter.com/#!/simoneknaap/status/1105591807126188037"/>
    <hyperlink ref="X81" r:id="rId310" display="https://twitter.com/#!/simoneknaap/status/1101605032137498631"/>
    <hyperlink ref="X82" r:id="rId311" display="https://twitter.com/#!/simoneknaap/status/1103373186312425474"/>
    <hyperlink ref="X83" r:id="rId312" display="https://twitter.com/#!/simoneknaap/status/1104077290701578240"/>
    <hyperlink ref="X84" r:id="rId313" display="https://twitter.com/#!/simoneknaap/status/1105532414401658881"/>
    <hyperlink ref="X85" r:id="rId314" display="https://twitter.com/#!/simoneknaap/status/1105591807126188037"/>
    <hyperlink ref="X86" r:id="rId315" display="https://twitter.com/#!/simoneknaap/status/1103355568104845312"/>
    <hyperlink ref="X87" r:id="rId316" display="https://twitter.com/#!/htmagazine/status/1105822599257440257"/>
    <hyperlink ref="X88" r:id="rId317" display="https://twitter.com/#!/htmagazine/status/1105824809848631296"/>
    <hyperlink ref="X89" r:id="rId318" display="https://twitter.com/#!/htmagazine/status/1105824809848631296"/>
    <hyperlink ref="X90" r:id="rId319" display="https://twitter.com/#!/wirelessnerd/status/1105822369111658496"/>
    <hyperlink ref="X91" r:id="rId320" display="https://twitter.com/#!/wirelessnerd/status/1105828158316650496"/>
    <hyperlink ref="X92" r:id="rId321" display="https://twitter.com/#!/wirelessnerd/status/1105822369111658496"/>
    <hyperlink ref="X93" r:id="rId322" display="https://twitter.com/#!/wirelessnerd/status/1105828158316650496"/>
    <hyperlink ref="X94" r:id="rId323" display="https://twitter.com/#!/ensembleiq/status/1105834671802404865"/>
    <hyperlink ref="X95" r:id="rId324" display="https://twitter.com/#!/ensembleiq/status/1101181242882568193"/>
    <hyperlink ref="X96" r:id="rId325" display="https://twitter.com/#!/ensembleiq/status/1103717965290266625"/>
    <hyperlink ref="X97" r:id="rId326" display="https://twitter.com/#!/gd0748/status/1105854166730264576"/>
    <hyperlink ref="X98" r:id="rId327" display="https://twitter.com/#!/siia_connectiv/status/1105916895876788225"/>
    <hyperlink ref="X99" r:id="rId328" display="https://twitter.com/#!/compellingsites/status/1105917946923286529"/>
    <hyperlink ref="X100" r:id="rId329" display="https://twitter.com/#!/pheatherc/status/1105933644122730496"/>
    <hyperlink ref="X101" r:id="rId330" display="https://twitter.com/#!/cegepmatane/status/1105845972519792641"/>
    <hyperlink ref="X102" r:id="rId331" display="https://twitter.com/#!/cegepmatane/status/1105849825726214144"/>
    <hyperlink ref="X103" r:id="rId332" display="https://twitter.com/#!/cegepmatane/status/1105850426182811648"/>
    <hyperlink ref="X104" r:id="rId333" display="https://twitter.com/#!/fp118fp/status/1105965809040588800"/>
    <hyperlink ref="AZ20" r:id="rId334" display="https://api.twitter.com/1.1/geo/id/018929347840059e.json"/>
    <hyperlink ref="AZ21" r:id="rId335" display="https://api.twitter.com/1.1/geo/id/018929347840059e.json"/>
    <hyperlink ref="AZ22" r:id="rId336" display="https://api.twitter.com/1.1/geo/id/018929347840059e.json"/>
    <hyperlink ref="AZ23" r:id="rId337" display="https://api.twitter.com/1.1/geo/id/018929347840059e.json"/>
    <hyperlink ref="AZ24" r:id="rId338" display="https://api.twitter.com/1.1/geo/id/018929347840059e.json"/>
    <hyperlink ref="AZ25" r:id="rId339" display="https://api.twitter.com/1.1/geo/id/018929347840059e.json"/>
    <hyperlink ref="AZ26" r:id="rId340" display="https://api.twitter.com/1.1/geo/id/018929347840059e.json"/>
    <hyperlink ref="AZ28" r:id="rId341" display="https://api.twitter.com/1.1/geo/id/8fa6d7a33b83ef26.json"/>
    <hyperlink ref="AZ70" r:id="rId342" display="https://api.twitter.com/1.1/geo/id/8fa6d7a33b83ef26.json"/>
    <hyperlink ref="AZ91" r:id="rId343" display="https://api.twitter.com/1.1/geo/id/8fa6d7a33b83ef26.json"/>
    <hyperlink ref="AZ93" r:id="rId344" display="https://api.twitter.com/1.1/geo/id/8fa6d7a33b83ef26.json"/>
  </hyperlinks>
  <printOptions/>
  <pageMargins left="0.7" right="0.7" top="0.75" bottom="0.75" header="0.3" footer="0.3"/>
  <pageSetup horizontalDpi="600" verticalDpi="600" orientation="portrait" r:id="rId348"/>
  <legacyDrawing r:id="rId346"/>
  <tableParts>
    <tablePart r:id="rId347"/>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1406</v>
      </c>
      <c r="B1" s="13" t="s">
        <v>1512</v>
      </c>
      <c r="C1" s="13" t="s">
        <v>1513</v>
      </c>
      <c r="D1" s="13" t="s">
        <v>144</v>
      </c>
      <c r="E1" s="13" t="s">
        <v>1515</v>
      </c>
      <c r="F1" s="13" t="s">
        <v>1516</v>
      </c>
      <c r="G1" s="13" t="s">
        <v>1517</v>
      </c>
    </row>
    <row r="2" spans="1:7" ht="15">
      <c r="A2" s="78" t="s">
        <v>1126</v>
      </c>
      <c r="B2" s="78">
        <v>63</v>
      </c>
      <c r="C2" s="121">
        <v>0.04335856847900895</v>
      </c>
      <c r="D2" s="78" t="s">
        <v>1514</v>
      </c>
      <c r="E2" s="78"/>
      <c r="F2" s="78"/>
      <c r="G2" s="78"/>
    </row>
    <row r="3" spans="1:7" ht="15">
      <c r="A3" s="78" t="s">
        <v>1127</v>
      </c>
      <c r="B3" s="78">
        <v>7</v>
      </c>
      <c r="C3" s="121">
        <v>0.004817618719889883</v>
      </c>
      <c r="D3" s="78" t="s">
        <v>1514</v>
      </c>
      <c r="E3" s="78"/>
      <c r="F3" s="78"/>
      <c r="G3" s="78"/>
    </row>
    <row r="4" spans="1:7" ht="15">
      <c r="A4" s="78" t="s">
        <v>1128</v>
      </c>
      <c r="B4" s="78">
        <v>0</v>
      </c>
      <c r="C4" s="121">
        <v>0</v>
      </c>
      <c r="D4" s="78" t="s">
        <v>1514</v>
      </c>
      <c r="E4" s="78"/>
      <c r="F4" s="78"/>
      <c r="G4" s="78"/>
    </row>
    <row r="5" spans="1:7" ht="15">
      <c r="A5" s="78" t="s">
        <v>1129</v>
      </c>
      <c r="B5" s="78">
        <v>1383</v>
      </c>
      <c r="C5" s="121">
        <v>0.9518238128011012</v>
      </c>
      <c r="D5" s="78" t="s">
        <v>1514</v>
      </c>
      <c r="E5" s="78"/>
      <c r="F5" s="78"/>
      <c r="G5" s="78"/>
    </row>
    <row r="6" spans="1:7" ht="15">
      <c r="A6" s="78" t="s">
        <v>1130</v>
      </c>
      <c r="B6" s="78">
        <v>1453</v>
      </c>
      <c r="C6" s="121">
        <v>1</v>
      </c>
      <c r="D6" s="78" t="s">
        <v>1514</v>
      </c>
      <c r="E6" s="78"/>
      <c r="F6" s="78"/>
      <c r="G6" s="78"/>
    </row>
    <row r="7" spans="1:7" ht="15">
      <c r="A7" s="84" t="s">
        <v>358</v>
      </c>
      <c r="B7" s="84">
        <v>17</v>
      </c>
      <c r="C7" s="122">
        <v>0.009821814493488621</v>
      </c>
      <c r="D7" s="84" t="s">
        <v>1514</v>
      </c>
      <c r="E7" s="84" t="b">
        <v>0</v>
      </c>
      <c r="F7" s="84" t="b">
        <v>0</v>
      </c>
      <c r="G7" s="84" t="b">
        <v>0</v>
      </c>
    </row>
    <row r="8" spans="1:7" ht="15">
      <c r="A8" s="84" t="s">
        <v>237</v>
      </c>
      <c r="B8" s="84">
        <v>16</v>
      </c>
      <c r="C8" s="122">
        <v>0.009244060699753998</v>
      </c>
      <c r="D8" s="84" t="s">
        <v>1514</v>
      </c>
      <c r="E8" s="84" t="b">
        <v>0</v>
      </c>
      <c r="F8" s="84" t="b">
        <v>0</v>
      </c>
      <c r="G8" s="84" t="b">
        <v>0</v>
      </c>
    </row>
    <row r="9" spans="1:7" ht="15">
      <c r="A9" s="84" t="s">
        <v>1088</v>
      </c>
      <c r="B9" s="84">
        <v>15</v>
      </c>
      <c r="C9" s="122">
        <v>0.01062869543913403</v>
      </c>
      <c r="D9" s="84" t="s">
        <v>1514</v>
      </c>
      <c r="E9" s="84" t="b">
        <v>0</v>
      </c>
      <c r="F9" s="84" t="b">
        <v>0</v>
      </c>
      <c r="G9" s="84" t="b">
        <v>0</v>
      </c>
    </row>
    <row r="10" spans="1:7" ht="15">
      <c r="A10" s="84" t="s">
        <v>1090</v>
      </c>
      <c r="B10" s="84">
        <v>12</v>
      </c>
      <c r="C10" s="122">
        <v>0.008977786435781357</v>
      </c>
      <c r="D10" s="84" t="s">
        <v>1514</v>
      </c>
      <c r="E10" s="84" t="b">
        <v>0</v>
      </c>
      <c r="F10" s="84" t="b">
        <v>0</v>
      </c>
      <c r="G10" s="84" t="b">
        <v>0</v>
      </c>
    </row>
    <row r="11" spans="1:7" ht="15">
      <c r="A11" s="84" t="s">
        <v>1131</v>
      </c>
      <c r="B11" s="84">
        <v>12</v>
      </c>
      <c r="C11" s="122">
        <v>0.01144431600827101</v>
      </c>
      <c r="D11" s="84" t="s">
        <v>1514</v>
      </c>
      <c r="E11" s="84" t="b">
        <v>0</v>
      </c>
      <c r="F11" s="84" t="b">
        <v>0</v>
      </c>
      <c r="G11" s="84" t="b">
        <v>0</v>
      </c>
    </row>
    <row r="12" spans="1:7" ht="15">
      <c r="A12" s="84" t="s">
        <v>1133</v>
      </c>
      <c r="B12" s="84">
        <v>11</v>
      </c>
      <c r="C12" s="122">
        <v>0.009822652937681703</v>
      </c>
      <c r="D12" s="84" t="s">
        <v>1514</v>
      </c>
      <c r="E12" s="84" t="b">
        <v>0</v>
      </c>
      <c r="F12" s="84" t="b">
        <v>0</v>
      </c>
      <c r="G12" s="84" t="b">
        <v>0</v>
      </c>
    </row>
    <row r="13" spans="1:7" ht="15">
      <c r="A13" s="84" t="s">
        <v>1091</v>
      </c>
      <c r="B13" s="84">
        <v>11</v>
      </c>
      <c r="C13" s="122">
        <v>0.009233461579649037</v>
      </c>
      <c r="D13" s="84" t="s">
        <v>1514</v>
      </c>
      <c r="E13" s="84" t="b">
        <v>0</v>
      </c>
      <c r="F13" s="84" t="b">
        <v>0</v>
      </c>
      <c r="G13" s="84" t="b">
        <v>0</v>
      </c>
    </row>
    <row r="14" spans="1:7" ht="15">
      <c r="A14" s="84" t="s">
        <v>1089</v>
      </c>
      <c r="B14" s="84">
        <v>10</v>
      </c>
      <c r="C14" s="122">
        <v>0.007914919954685774</v>
      </c>
      <c r="D14" s="84" t="s">
        <v>1514</v>
      </c>
      <c r="E14" s="84" t="b">
        <v>0</v>
      </c>
      <c r="F14" s="84" t="b">
        <v>0</v>
      </c>
      <c r="G14" s="84" t="b">
        <v>0</v>
      </c>
    </row>
    <row r="15" spans="1:7" ht="15">
      <c r="A15" s="84" t="s">
        <v>1134</v>
      </c>
      <c r="B15" s="84">
        <v>10</v>
      </c>
      <c r="C15" s="122">
        <v>0.008394055981499126</v>
      </c>
      <c r="D15" s="84" t="s">
        <v>1514</v>
      </c>
      <c r="E15" s="84" t="b">
        <v>0</v>
      </c>
      <c r="F15" s="84" t="b">
        <v>0</v>
      </c>
      <c r="G15" s="84" t="b">
        <v>0</v>
      </c>
    </row>
    <row r="16" spans="1:7" ht="15">
      <c r="A16" s="84" t="s">
        <v>1140</v>
      </c>
      <c r="B16" s="84">
        <v>10</v>
      </c>
      <c r="C16" s="122">
        <v>0.011067066506141076</v>
      </c>
      <c r="D16" s="84" t="s">
        <v>1514</v>
      </c>
      <c r="E16" s="84" t="b">
        <v>0</v>
      </c>
      <c r="F16" s="84" t="b">
        <v>0</v>
      </c>
      <c r="G16" s="84" t="b">
        <v>0</v>
      </c>
    </row>
    <row r="17" spans="1:7" ht="15">
      <c r="A17" s="84" t="s">
        <v>1172</v>
      </c>
      <c r="B17" s="84">
        <v>9</v>
      </c>
      <c r="C17" s="122">
        <v>0.007554650383349213</v>
      </c>
      <c r="D17" s="84" t="s">
        <v>1514</v>
      </c>
      <c r="E17" s="84" t="b">
        <v>0</v>
      </c>
      <c r="F17" s="84" t="b">
        <v>0</v>
      </c>
      <c r="G17" s="84" t="b">
        <v>0</v>
      </c>
    </row>
    <row r="18" spans="1:7" ht="15">
      <c r="A18" s="84" t="s">
        <v>1136</v>
      </c>
      <c r="B18" s="84">
        <v>9</v>
      </c>
      <c r="C18" s="122">
        <v>0.007554650383349213</v>
      </c>
      <c r="D18" s="84" t="s">
        <v>1514</v>
      </c>
      <c r="E18" s="84" t="b">
        <v>0</v>
      </c>
      <c r="F18" s="84" t="b">
        <v>0</v>
      </c>
      <c r="G18" s="84" t="b">
        <v>0</v>
      </c>
    </row>
    <row r="19" spans="1:7" ht="15">
      <c r="A19" s="84" t="s">
        <v>226</v>
      </c>
      <c r="B19" s="84">
        <v>9</v>
      </c>
      <c r="C19" s="122">
        <v>0.007554650383349213</v>
      </c>
      <c r="D19" s="84" t="s">
        <v>1514</v>
      </c>
      <c r="E19" s="84" t="b">
        <v>0</v>
      </c>
      <c r="F19" s="84" t="b">
        <v>0</v>
      </c>
      <c r="G19" s="84" t="b">
        <v>0</v>
      </c>
    </row>
    <row r="20" spans="1:7" ht="15">
      <c r="A20" s="84" t="s">
        <v>1407</v>
      </c>
      <c r="B20" s="84">
        <v>8</v>
      </c>
      <c r="C20" s="122">
        <v>0.007143747591041239</v>
      </c>
      <c r="D20" s="84" t="s">
        <v>1514</v>
      </c>
      <c r="E20" s="84" t="b">
        <v>0</v>
      </c>
      <c r="F20" s="84" t="b">
        <v>0</v>
      </c>
      <c r="G20" s="84" t="b">
        <v>0</v>
      </c>
    </row>
    <row r="21" spans="1:7" ht="15">
      <c r="A21" s="84" t="s">
        <v>1145</v>
      </c>
      <c r="B21" s="84">
        <v>8</v>
      </c>
      <c r="C21" s="122">
        <v>0.007143747591041239</v>
      </c>
      <c r="D21" s="84" t="s">
        <v>1514</v>
      </c>
      <c r="E21" s="84" t="b">
        <v>0</v>
      </c>
      <c r="F21" s="84" t="b">
        <v>0</v>
      </c>
      <c r="G21" s="84" t="b">
        <v>0</v>
      </c>
    </row>
    <row r="22" spans="1:7" ht="15">
      <c r="A22" s="84" t="s">
        <v>1154</v>
      </c>
      <c r="B22" s="84">
        <v>8</v>
      </c>
      <c r="C22" s="122">
        <v>0.009665464832205478</v>
      </c>
      <c r="D22" s="84" t="s">
        <v>1514</v>
      </c>
      <c r="E22" s="84" t="b">
        <v>0</v>
      </c>
      <c r="F22" s="84" t="b">
        <v>0</v>
      </c>
      <c r="G22" s="84" t="b">
        <v>0</v>
      </c>
    </row>
    <row r="23" spans="1:7" ht="15">
      <c r="A23" s="84" t="s">
        <v>1135</v>
      </c>
      <c r="B23" s="84">
        <v>8</v>
      </c>
      <c r="C23" s="122">
        <v>0.007143747591041239</v>
      </c>
      <c r="D23" s="84" t="s">
        <v>1514</v>
      </c>
      <c r="E23" s="84" t="b">
        <v>0</v>
      </c>
      <c r="F23" s="84" t="b">
        <v>0</v>
      </c>
      <c r="G23" s="84" t="b">
        <v>0</v>
      </c>
    </row>
    <row r="24" spans="1:7" ht="15">
      <c r="A24" s="84" t="s">
        <v>1408</v>
      </c>
      <c r="B24" s="84">
        <v>7</v>
      </c>
      <c r="C24" s="122">
        <v>0.006675851004824756</v>
      </c>
      <c r="D24" s="84" t="s">
        <v>1514</v>
      </c>
      <c r="E24" s="84" t="b">
        <v>0</v>
      </c>
      <c r="F24" s="84" t="b">
        <v>0</v>
      </c>
      <c r="G24" s="84" t="b">
        <v>0</v>
      </c>
    </row>
    <row r="25" spans="1:7" ht="15">
      <c r="A25" s="84" t="s">
        <v>1409</v>
      </c>
      <c r="B25" s="84">
        <v>7</v>
      </c>
      <c r="C25" s="122">
        <v>0.006675851004824756</v>
      </c>
      <c r="D25" s="84" t="s">
        <v>1514</v>
      </c>
      <c r="E25" s="84" t="b">
        <v>0</v>
      </c>
      <c r="F25" s="84" t="b">
        <v>0</v>
      </c>
      <c r="G25" s="84" t="b">
        <v>0</v>
      </c>
    </row>
    <row r="26" spans="1:7" ht="15">
      <c r="A26" s="84" t="s">
        <v>1137</v>
      </c>
      <c r="B26" s="84">
        <v>7</v>
      </c>
      <c r="C26" s="122">
        <v>0.006675851004824756</v>
      </c>
      <c r="D26" s="84" t="s">
        <v>1514</v>
      </c>
      <c r="E26" s="84" t="b">
        <v>0</v>
      </c>
      <c r="F26" s="84" t="b">
        <v>0</v>
      </c>
      <c r="G26" s="84" t="b">
        <v>0</v>
      </c>
    </row>
    <row r="27" spans="1:7" ht="15">
      <c r="A27" s="84" t="s">
        <v>1114</v>
      </c>
      <c r="B27" s="84">
        <v>6</v>
      </c>
      <c r="C27" s="122">
        <v>0.006640239903684645</v>
      </c>
      <c r="D27" s="84" t="s">
        <v>1514</v>
      </c>
      <c r="E27" s="84" t="b">
        <v>0</v>
      </c>
      <c r="F27" s="84" t="b">
        <v>0</v>
      </c>
      <c r="G27" s="84" t="b">
        <v>0</v>
      </c>
    </row>
    <row r="28" spans="1:7" ht="15">
      <c r="A28" s="84" t="s">
        <v>1113</v>
      </c>
      <c r="B28" s="84">
        <v>6</v>
      </c>
      <c r="C28" s="122">
        <v>0.006640239903684645</v>
      </c>
      <c r="D28" s="84" t="s">
        <v>1514</v>
      </c>
      <c r="E28" s="84" t="b">
        <v>0</v>
      </c>
      <c r="F28" s="84" t="b">
        <v>0</v>
      </c>
      <c r="G28" s="84" t="b">
        <v>0</v>
      </c>
    </row>
    <row r="29" spans="1:7" ht="15">
      <c r="A29" s="84" t="s">
        <v>1159</v>
      </c>
      <c r="B29" s="84">
        <v>6</v>
      </c>
      <c r="C29" s="122">
        <v>0.006640239903684645</v>
      </c>
      <c r="D29" s="84" t="s">
        <v>1514</v>
      </c>
      <c r="E29" s="84" t="b">
        <v>0</v>
      </c>
      <c r="F29" s="84" t="b">
        <v>0</v>
      </c>
      <c r="G29" s="84" t="b">
        <v>0</v>
      </c>
    </row>
    <row r="30" spans="1:7" ht="15">
      <c r="A30" s="84" t="s">
        <v>1160</v>
      </c>
      <c r="B30" s="84">
        <v>6</v>
      </c>
      <c r="C30" s="122">
        <v>0.006640239903684645</v>
      </c>
      <c r="D30" s="84" t="s">
        <v>1514</v>
      </c>
      <c r="E30" s="84" t="b">
        <v>0</v>
      </c>
      <c r="F30" s="84" t="b">
        <v>0</v>
      </c>
      <c r="G30" s="84" t="b">
        <v>0</v>
      </c>
    </row>
    <row r="31" spans="1:7" ht="15">
      <c r="A31" s="84" t="s">
        <v>1161</v>
      </c>
      <c r="B31" s="84">
        <v>6</v>
      </c>
      <c r="C31" s="122">
        <v>0.006640239903684645</v>
      </c>
      <c r="D31" s="84" t="s">
        <v>1514</v>
      </c>
      <c r="E31" s="84" t="b">
        <v>0</v>
      </c>
      <c r="F31" s="84" t="b">
        <v>0</v>
      </c>
      <c r="G31" s="84" t="b">
        <v>0</v>
      </c>
    </row>
    <row r="32" spans="1:7" ht="15">
      <c r="A32" s="84" t="s">
        <v>252</v>
      </c>
      <c r="B32" s="84">
        <v>6</v>
      </c>
      <c r="C32" s="122">
        <v>0.006142766106526792</v>
      </c>
      <c r="D32" s="84" t="s">
        <v>1514</v>
      </c>
      <c r="E32" s="84" t="b">
        <v>0</v>
      </c>
      <c r="F32" s="84" t="b">
        <v>0</v>
      </c>
      <c r="G32" s="84" t="b">
        <v>0</v>
      </c>
    </row>
    <row r="33" spans="1:7" ht="15">
      <c r="A33" s="84" t="s">
        <v>1410</v>
      </c>
      <c r="B33" s="84">
        <v>6</v>
      </c>
      <c r="C33" s="122">
        <v>0.006142766106526792</v>
      </c>
      <c r="D33" s="84" t="s">
        <v>1514</v>
      </c>
      <c r="E33" s="84" t="b">
        <v>0</v>
      </c>
      <c r="F33" s="84" t="b">
        <v>0</v>
      </c>
      <c r="G33" s="84" t="b">
        <v>0</v>
      </c>
    </row>
    <row r="34" spans="1:7" ht="15">
      <c r="A34" s="84" t="s">
        <v>1411</v>
      </c>
      <c r="B34" s="84">
        <v>6</v>
      </c>
      <c r="C34" s="122">
        <v>0.006142766106526792</v>
      </c>
      <c r="D34" s="84" t="s">
        <v>1514</v>
      </c>
      <c r="E34" s="84" t="b">
        <v>0</v>
      </c>
      <c r="F34" s="84" t="b">
        <v>0</v>
      </c>
      <c r="G34" s="84" t="b">
        <v>0</v>
      </c>
    </row>
    <row r="35" spans="1:7" ht="15">
      <c r="A35" s="84" t="s">
        <v>1412</v>
      </c>
      <c r="B35" s="84">
        <v>6</v>
      </c>
      <c r="C35" s="122">
        <v>0.006142766106526792</v>
      </c>
      <c r="D35" s="84" t="s">
        <v>1514</v>
      </c>
      <c r="E35" s="84" t="b">
        <v>0</v>
      </c>
      <c r="F35" s="84" t="b">
        <v>0</v>
      </c>
      <c r="G35" s="84" t="b">
        <v>0</v>
      </c>
    </row>
    <row r="36" spans="1:7" ht="15">
      <c r="A36" s="84" t="s">
        <v>1413</v>
      </c>
      <c r="B36" s="84">
        <v>6</v>
      </c>
      <c r="C36" s="122">
        <v>0.006142766106526792</v>
      </c>
      <c r="D36" s="84" t="s">
        <v>1514</v>
      </c>
      <c r="E36" s="84" t="b">
        <v>0</v>
      </c>
      <c r="F36" s="84" t="b">
        <v>0</v>
      </c>
      <c r="G36" s="84" t="b">
        <v>0</v>
      </c>
    </row>
    <row r="37" spans="1:7" ht="15">
      <c r="A37" s="84" t="s">
        <v>1414</v>
      </c>
      <c r="B37" s="84">
        <v>6</v>
      </c>
      <c r="C37" s="122">
        <v>0.008034054037399973</v>
      </c>
      <c r="D37" s="84" t="s">
        <v>1514</v>
      </c>
      <c r="E37" s="84" t="b">
        <v>0</v>
      </c>
      <c r="F37" s="84" t="b">
        <v>0</v>
      </c>
      <c r="G37" s="84" t="b">
        <v>0</v>
      </c>
    </row>
    <row r="38" spans="1:7" ht="15">
      <c r="A38" s="84" t="s">
        <v>1141</v>
      </c>
      <c r="B38" s="84">
        <v>6</v>
      </c>
      <c r="C38" s="122">
        <v>0.006142766106526792</v>
      </c>
      <c r="D38" s="84" t="s">
        <v>1514</v>
      </c>
      <c r="E38" s="84" t="b">
        <v>0</v>
      </c>
      <c r="F38" s="84" t="b">
        <v>0</v>
      </c>
      <c r="G38" s="84" t="b">
        <v>0</v>
      </c>
    </row>
    <row r="39" spans="1:7" ht="15">
      <c r="A39" s="84" t="s">
        <v>1162</v>
      </c>
      <c r="B39" s="84">
        <v>5</v>
      </c>
      <c r="C39" s="122">
        <v>0.005533533253070538</v>
      </c>
      <c r="D39" s="84" t="s">
        <v>1514</v>
      </c>
      <c r="E39" s="84" t="b">
        <v>0</v>
      </c>
      <c r="F39" s="84" t="b">
        <v>0</v>
      </c>
      <c r="G39" s="84" t="b">
        <v>0</v>
      </c>
    </row>
    <row r="40" spans="1:7" ht="15">
      <c r="A40" s="84" t="s">
        <v>1163</v>
      </c>
      <c r="B40" s="84">
        <v>5</v>
      </c>
      <c r="C40" s="122">
        <v>0.005533533253070538</v>
      </c>
      <c r="D40" s="84" t="s">
        <v>1514</v>
      </c>
      <c r="E40" s="84" t="b">
        <v>0</v>
      </c>
      <c r="F40" s="84" t="b">
        <v>0</v>
      </c>
      <c r="G40" s="84" t="b">
        <v>0</v>
      </c>
    </row>
    <row r="41" spans="1:7" ht="15">
      <c r="A41" s="84" t="s">
        <v>1164</v>
      </c>
      <c r="B41" s="84">
        <v>5</v>
      </c>
      <c r="C41" s="122">
        <v>0.005533533253070538</v>
      </c>
      <c r="D41" s="84" t="s">
        <v>1514</v>
      </c>
      <c r="E41" s="84" t="b">
        <v>0</v>
      </c>
      <c r="F41" s="84" t="b">
        <v>0</v>
      </c>
      <c r="G41" s="84" t="b">
        <v>0</v>
      </c>
    </row>
    <row r="42" spans="1:7" ht="15">
      <c r="A42" s="84" t="s">
        <v>1165</v>
      </c>
      <c r="B42" s="84">
        <v>5</v>
      </c>
      <c r="C42" s="122">
        <v>0.005533533253070538</v>
      </c>
      <c r="D42" s="84" t="s">
        <v>1514</v>
      </c>
      <c r="E42" s="84" t="b">
        <v>0</v>
      </c>
      <c r="F42" s="84" t="b">
        <v>0</v>
      </c>
      <c r="G42" s="84" t="b">
        <v>0</v>
      </c>
    </row>
    <row r="43" spans="1:7" ht="15">
      <c r="A43" s="84" t="s">
        <v>1166</v>
      </c>
      <c r="B43" s="84">
        <v>5</v>
      </c>
      <c r="C43" s="122">
        <v>0.005533533253070538</v>
      </c>
      <c r="D43" s="84" t="s">
        <v>1514</v>
      </c>
      <c r="E43" s="84" t="b">
        <v>0</v>
      </c>
      <c r="F43" s="84" t="b">
        <v>0</v>
      </c>
      <c r="G43" s="84" t="b">
        <v>0</v>
      </c>
    </row>
    <row r="44" spans="1:7" ht="15">
      <c r="A44" s="84" t="s">
        <v>1415</v>
      </c>
      <c r="B44" s="84">
        <v>5</v>
      </c>
      <c r="C44" s="122">
        <v>0.005533533253070538</v>
      </c>
      <c r="D44" s="84" t="s">
        <v>1514</v>
      </c>
      <c r="E44" s="84" t="b">
        <v>0</v>
      </c>
      <c r="F44" s="84" t="b">
        <v>0</v>
      </c>
      <c r="G44" s="84" t="b">
        <v>0</v>
      </c>
    </row>
    <row r="45" spans="1:7" ht="15">
      <c r="A45" s="84" t="s">
        <v>1416</v>
      </c>
      <c r="B45" s="84">
        <v>5</v>
      </c>
      <c r="C45" s="122">
        <v>0.005533533253070538</v>
      </c>
      <c r="D45" s="84" t="s">
        <v>1514</v>
      </c>
      <c r="E45" s="84" t="b">
        <v>0</v>
      </c>
      <c r="F45" s="84" t="b">
        <v>0</v>
      </c>
      <c r="G45" s="84" t="b">
        <v>0</v>
      </c>
    </row>
    <row r="46" spans="1:7" ht="15">
      <c r="A46" s="84" t="s">
        <v>1417</v>
      </c>
      <c r="B46" s="84">
        <v>5</v>
      </c>
      <c r="C46" s="122">
        <v>0.005533533253070538</v>
      </c>
      <c r="D46" s="84" t="s">
        <v>1514</v>
      </c>
      <c r="E46" s="84" t="b">
        <v>0</v>
      </c>
      <c r="F46" s="84" t="b">
        <v>0</v>
      </c>
      <c r="G46" s="84" t="b">
        <v>0</v>
      </c>
    </row>
    <row r="47" spans="1:7" ht="15">
      <c r="A47" s="84" t="s">
        <v>1418</v>
      </c>
      <c r="B47" s="84">
        <v>5</v>
      </c>
      <c r="C47" s="122">
        <v>0.005533533253070538</v>
      </c>
      <c r="D47" s="84" t="s">
        <v>1514</v>
      </c>
      <c r="E47" s="84" t="b">
        <v>0</v>
      </c>
      <c r="F47" s="84" t="b">
        <v>0</v>
      </c>
      <c r="G47" s="84" t="b">
        <v>0</v>
      </c>
    </row>
    <row r="48" spans="1:7" ht="15">
      <c r="A48" s="84" t="s">
        <v>1419</v>
      </c>
      <c r="B48" s="84">
        <v>5</v>
      </c>
      <c r="C48" s="122">
        <v>0.005533533253070538</v>
      </c>
      <c r="D48" s="84" t="s">
        <v>1514</v>
      </c>
      <c r="E48" s="84" t="b">
        <v>0</v>
      </c>
      <c r="F48" s="84" t="b">
        <v>0</v>
      </c>
      <c r="G48" s="84" t="b">
        <v>0</v>
      </c>
    </row>
    <row r="49" spans="1:7" ht="15">
      <c r="A49" s="84" t="s">
        <v>1168</v>
      </c>
      <c r="B49" s="84">
        <v>5</v>
      </c>
      <c r="C49" s="122">
        <v>0.006695045031166644</v>
      </c>
      <c r="D49" s="84" t="s">
        <v>1514</v>
      </c>
      <c r="E49" s="84" t="b">
        <v>0</v>
      </c>
      <c r="F49" s="84" t="b">
        <v>0</v>
      </c>
      <c r="G49" s="84" t="b">
        <v>0</v>
      </c>
    </row>
    <row r="50" spans="1:7" ht="15">
      <c r="A50" s="84" t="s">
        <v>1173</v>
      </c>
      <c r="B50" s="84">
        <v>5</v>
      </c>
      <c r="C50" s="122">
        <v>0.005533533253070538</v>
      </c>
      <c r="D50" s="84" t="s">
        <v>1514</v>
      </c>
      <c r="E50" s="84" t="b">
        <v>1</v>
      </c>
      <c r="F50" s="84" t="b">
        <v>0</v>
      </c>
      <c r="G50" s="84" t="b">
        <v>0</v>
      </c>
    </row>
    <row r="51" spans="1:7" ht="15">
      <c r="A51" s="84" t="s">
        <v>1176</v>
      </c>
      <c r="B51" s="84">
        <v>5</v>
      </c>
      <c r="C51" s="122">
        <v>0.005533533253070538</v>
      </c>
      <c r="D51" s="84" t="s">
        <v>1514</v>
      </c>
      <c r="E51" s="84" t="b">
        <v>0</v>
      </c>
      <c r="F51" s="84" t="b">
        <v>0</v>
      </c>
      <c r="G51" s="84" t="b">
        <v>0</v>
      </c>
    </row>
    <row r="52" spans="1:7" ht="15">
      <c r="A52" s="84" t="s">
        <v>1180</v>
      </c>
      <c r="B52" s="84">
        <v>5</v>
      </c>
      <c r="C52" s="122">
        <v>0.005533533253070538</v>
      </c>
      <c r="D52" s="84" t="s">
        <v>1514</v>
      </c>
      <c r="E52" s="84" t="b">
        <v>0</v>
      </c>
      <c r="F52" s="84" t="b">
        <v>0</v>
      </c>
      <c r="G52" s="84" t="b">
        <v>0</v>
      </c>
    </row>
    <row r="53" spans="1:7" ht="15">
      <c r="A53" s="84" t="s">
        <v>371</v>
      </c>
      <c r="B53" s="84">
        <v>5</v>
      </c>
      <c r="C53" s="122">
        <v>0.006040915520128424</v>
      </c>
      <c r="D53" s="84" t="s">
        <v>1514</v>
      </c>
      <c r="E53" s="84" t="b">
        <v>0</v>
      </c>
      <c r="F53" s="84" t="b">
        <v>0</v>
      </c>
      <c r="G53" s="84" t="b">
        <v>0</v>
      </c>
    </row>
    <row r="54" spans="1:7" ht="15">
      <c r="A54" s="84" t="s">
        <v>265</v>
      </c>
      <c r="B54" s="84">
        <v>5</v>
      </c>
      <c r="C54" s="122">
        <v>0.005533533253070538</v>
      </c>
      <c r="D54" s="84" t="s">
        <v>1514</v>
      </c>
      <c r="E54" s="84" t="b">
        <v>0</v>
      </c>
      <c r="F54" s="84" t="b">
        <v>0</v>
      </c>
      <c r="G54" s="84" t="b">
        <v>0</v>
      </c>
    </row>
    <row r="55" spans="1:7" ht="15">
      <c r="A55" s="84" t="s">
        <v>253</v>
      </c>
      <c r="B55" s="84">
        <v>5</v>
      </c>
      <c r="C55" s="122">
        <v>0.005533533253070538</v>
      </c>
      <c r="D55" s="84" t="s">
        <v>1514</v>
      </c>
      <c r="E55" s="84" t="b">
        <v>0</v>
      </c>
      <c r="F55" s="84" t="b">
        <v>0</v>
      </c>
      <c r="G55" s="84" t="b">
        <v>0</v>
      </c>
    </row>
    <row r="56" spans="1:7" ht="15">
      <c r="A56" s="84" t="s">
        <v>1420</v>
      </c>
      <c r="B56" s="84">
        <v>5</v>
      </c>
      <c r="C56" s="122">
        <v>0.005533533253070538</v>
      </c>
      <c r="D56" s="84" t="s">
        <v>1514</v>
      </c>
      <c r="E56" s="84" t="b">
        <v>0</v>
      </c>
      <c r="F56" s="84" t="b">
        <v>0</v>
      </c>
      <c r="G56" s="84" t="b">
        <v>0</v>
      </c>
    </row>
    <row r="57" spans="1:7" ht="15">
      <c r="A57" s="84" t="s">
        <v>1092</v>
      </c>
      <c r="B57" s="84">
        <v>5</v>
      </c>
      <c r="C57" s="122">
        <v>0.005533533253070538</v>
      </c>
      <c r="D57" s="84" t="s">
        <v>1514</v>
      </c>
      <c r="E57" s="84" t="b">
        <v>0</v>
      </c>
      <c r="F57" s="84" t="b">
        <v>0</v>
      </c>
      <c r="G57" s="84" t="b">
        <v>0</v>
      </c>
    </row>
    <row r="58" spans="1:7" ht="15">
      <c r="A58" s="84" t="s">
        <v>1421</v>
      </c>
      <c r="B58" s="84">
        <v>5</v>
      </c>
      <c r="C58" s="122">
        <v>0.005533533253070538</v>
      </c>
      <c r="D58" s="84" t="s">
        <v>1514</v>
      </c>
      <c r="E58" s="84" t="b">
        <v>0</v>
      </c>
      <c r="F58" s="84" t="b">
        <v>0</v>
      </c>
      <c r="G58" s="84" t="b">
        <v>0</v>
      </c>
    </row>
    <row r="59" spans="1:7" ht="15">
      <c r="A59" s="84" t="s">
        <v>1422</v>
      </c>
      <c r="B59" s="84">
        <v>5</v>
      </c>
      <c r="C59" s="122">
        <v>0.005533533253070538</v>
      </c>
      <c r="D59" s="84" t="s">
        <v>1514</v>
      </c>
      <c r="E59" s="84" t="b">
        <v>0</v>
      </c>
      <c r="F59" s="84" t="b">
        <v>0</v>
      </c>
      <c r="G59" s="84" t="b">
        <v>0</v>
      </c>
    </row>
    <row r="60" spans="1:7" ht="15">
      <c r="A60" s="84" t="s">
        <v>1155</v>
      </c>
      <c r="B60" s="84">
        <v>5</v>
      </c>
      <c r="C60" s="122">
        <v>0.005533533253070538</v>
      </c>
      <c r="D60" s="84" t="s">
        <v>1514</v>
      </c>
      <c r="E60" s="84" t="b">
        <v>0</v>
      </c>
      <c r="F60" s="84" t="b">
        <v>0</v>
      </c>
      <c r="G60" s="84" t="b">
        <v>0</v>
      </c>
    </row>
    <row r="61" spans="1:7" ht="15">
      <c r="A61" s="84" t="s">
        <v>1142</v>
      </c>
      <c r="B61" s="84">
        <v>5</v>
      </c>
      <c r="C61" s="122">
        <v>0.005533533253070538</v>
      </c>
      <c r="D61" s="84" t="s">
        <v>1514</v>
      </c>
      <c r="E61" s="84" t="b">
        <v>1</v>
      </c>
      <c r="F61" s="84" t="b">
        <v>0</v>
      </c>
      <c r="G61" s="84" t="b">
        <v>0</v>
      </c>
    </row>
    <row r="62" spans="1:7" ht="15">
      <c r="A62" s="84" t="s">
        <v>1143</v>
      </c>
      <c r="B62" s="84">
        <v>5</v>
      </c>
      <c r="C62" s="122">
        <v>0.005533533253070538</v>
      </c>
      <c r="D62" s="84" t="s">
        <v>1514</v>
      </c>
      <c r="E62" s="84" t="b">
        <v>0</v>
      </c>
      <c r="F62" s="84" t="b">
        <v>0</v>
      </c>
      <c r="G62" s="84" t="b">
        <v>0</v>
      </c>
    </row>
    <row r="63" spans="1:7" ht="15">
      <c r="A63" s="84" t="s">
        <v>1144</v>
      </c>
      <c r="B63" s="84">
        <v>5</v>
      </c>
      <c r="C63" s="122">
        <v>0.005533533253070538</v>
      </c>
      <c r="D63" s="84" t="s">
        <v>1514</v>
      </c>
      <c r="E63" s="84" t="b">
        <v>0</v>
      </c>
      <c r="F63" s="84" t="b">
        <v>0</v>
      </c>
      <c r="G63" s="84" t="b">
        <v>0</v>
      </c>
    </row>
    <row r="64" spans="1:7" ht="15">
      <c r="A64" s="84" t="s">
        <v>1146</v>
      </c>
      <c r="B64" s="84">
        <v>5</v>
      </c>
      <c r="C64" s="122">
        <v>0.005533533253070538</v>
      </c>
      <c r="D64" s="84" t="s">
        <v>1514</v>
      </c>
      <c r="E64" s="84" t="b">
        <v>0</v>
      </c>
      <c r="F64" s="84" t="b">
        <v>0</v>
      </c>
      <c r="G64" s="84" t="b">
        <v>0</v>
      </c>
    </row>
    <row r="65" spans="1:7" ht="15">
      <c r="A65" s="84" t="s">
        <v>1147</v>
      </c>
      <c r="B65" s="84">
        <v>5</v>
      </c>
      <c r="C65" s="122">
        <v>0.005533533253070538</v>
      </c>
      <c r="D65" s="84" t="s">
        <v>1514</v>
      </c>
      <c r="E65" s="84" t="b">
        <v>0</v>
      </c>
      <c r="F65" s="84" t="b">
        <v>0</v>
      </c>
      <c r="G65" s="84" t="b">
        <v>0</v>
      </c>
    </row>
    <row r="66" spans="1:7" ht="15">
      <c r="A66" s="84" t="s">
        <v>1175</v>
      </c>
      <c r="B66" s="84">
        <v>4</v>
      </c>
      <c r="C66" s="122">
        <v>0.004832732416102739</v>
      </c>
      <c r="D66" s="84" t="s">
        <v>1514</v>
      </c>
      <c r="E66" s="84" t="b">
        <v>1</v>
      </c>
      <c r="F66" s="84" t="b">
        <v>0</v>
      </c>
      <c r="G66" s="84" t="b">
        <v>0</v>
      </c>
    </row>
    <row r="67" spans="1:7" ht="15">
      <c r="A67" s="84" t="s">
        <v>1181</v>
      </c>
      <c r="B67" s="84">
        <v>4</v>
      </c>
      <c r="C67" s="122">
        <v>0.004832732416102739</v>
      </c>
      <c r="D67" s="84" t="s">
        <v>1514</v>
      </c>
      <c r="E67" s="84" t="b">
        <v>0</v>
      </c>
      <c r="F67" s="84" t="b">
        <v>0</v>
      </c>
      <c r="G67" s="84" t="b">
        <v>0</v>
      </c>
    </row>
    <row r="68" spans="1:7" ht="15">
      <c r="A68" s="84" t="s">
        <v>1423</v>
      </c>
      <c r="B68" s="84">
        <v>4</v>
      </c>
      <c r="C68" s="122">
        <v>0.004832732416102739</v>
      </c>
      <c r="D68" s="84" t="s">
        <v>1514</v>
      </c>
      <c r="E68" s="84" t="b">
        <v>0</v>
      </c>
      <c r="F68" s="84" t="b">
        <v>0</v>
      </c>
      <c r="G68" s="84" t="b">
        <v>0</v>
      </c>
    </row>
    <row r="69" spans="1:7" ht="15">
      <c r="A69" s="84" t="s">
        <v>1103</v>
      </c>
      <c r="B69" s="84">
        <v>4</v>
      </c>
      <c r="C69" s="122">
        <v>0.00609359103668486</v>
      </c>
      <c r="D69" s="84" t="s">
        <v>1514</v>
      </c>
      <c r="E69" s="84" t="b">
        <v>0</v>
      </c>
      <c r="F69" s="84" t="b">
        <v>0</v>
      </c>
      <c r="G69" s="84" t="b">
        <v>0</v>
      </c>
    </row>
    <row r="70" spans="1:7" ht="15">
      <c r="A70" s="84" t="s">
        <v>1149</v>
      </c>
      <c r="B70" s="84">
        <v>4</v>
      </c>
      <c r="C70" s="122">
        <v>0.004832732416102739</v>
      </c>
      <c r="D70" s="84" t="s">
        <v>1514</v>
      </c>
      <c r="E70" s="84" t="b">
        <v>0</v>
      </c>
      <c r="F70" s="84" t="b">
        <v>0</v>
      </c>
      <c r="G70" s="84" t="b">
        <v>0</v>
      </c>
    </row>
    <row r="71" spans="1:7" ht="15">
      <c r="A71" s="84" t="s">
        <v>1424</v>
      </c>
      <c r="B71" s="84">
        <v>4</v>
      </c>
      <c r="C71" s="122">
        <v>0.004832732416102739</v>
      </c>
      <c r="D71" s="84" t="s">
        <v>1514</v>
      </c>
      <c r="E71" s="84" t="b">
        <v>0</v>
      </c>
      <c r="F71" s="84" t="b">
        <v>0</v>
      </c>
      <c r="G71" s="84" t="b">
        <v>0</v>
      </c>
    </row>
    <row r="72" spans="1:7" ht="15">
      <c r="A72" s="84" t="s">
        <v>228</v>
      </c>
      <c r="B72" s="84">
        <v>4</v>
      </c>
      <c r="C72" s="122">
        <v>0.004832732416102739</v>
      </c>
      <c r="D72" s="84" t="s">
        <v>1514</v>
      </c>
      <c r="E72" s="84" t="b">
        <v>0</v>
      </c>
      <c r="F72" s="84" t="b">
        <v>0</v>
      </c>
      <c r="G72" s="84" t="b">
        <v>0</v>
      </c>
    </row>
    <row r="73" spans="1:7" ht="15">
      <c r="A73" s="84" t="s">
        <v>1425</v>
      </c>
      <c r="B73" s="84">
        <v>4</v>
      </c>
      <c r="C73" s="122">
        <v>0.004832732416102739</v>
      </c>
      <c r="D73" s="84" t="s">
        <v>1514</v>
      </c>
      <c r="E73" s="84" t="b">
        <v>1</v>
      </c>
      <c r="F73" s="84" t="b">
        <v>0</v>
      </c>
      <c r="G73" s="84" t="b">
        <v>0</v>
      </c>
    </row>
    <row r="74" spans="1:7" ht="15">
      <c r="A74" s="84" t="s">
        <v>1426</v>
      </c>
      <c r="B74" s="84">
        <v>4</v>
      </c>
      <c r="C74" s="122">
        <v>0.004832732416102739</v>
      </c>
      <c r="D74" s="84" t="s">
        <v>1514</v>
      </c>
      <c r="E74" s="84" t="b">
        <v>0</v>
      </c>
      <c r="F74" s="84" t="b">
        <v>0</v>
      </c>
      <c r="G74" s="84" t="b">
        <v>0</v>
      </c>
    </row>
    <row r="75" spans="1:7" ht="15">
      <c r="A75" s="84" t="s">
        <v>263</v>
      </c>
      <c r="B75" s="84">
        <v>4</v>
      </c>
      <c r="C75" s="122">
        <v>0.004832732416102739</v>
      </c>
      <c r="D75" s="84" t="s">
        <v>1514</v>
      </c>
      <c r="E75" s="84" t="b">
        <v>0</v>
      </c>
      <c r="F75" s="84" t="b">
        <v>0</v>
      </c>
      <c r="G75" s="84" t="b">
        <v>0</v>
      </c>
    </row>
    <row r="76" spans="1:7" ht="15">
      <c r="A76" s="84" t="s">
        <v>1427</v>
      </c>
      <c r="B76" s="84">
        <v>4</v>
      </c>
      <c r="C76" s="122">
        <v>0.004832732416102739</v>
      </c>
      <c r="D76" s="84" t="s">
        <v>1514</v>
      </c>
      <c r="E76" s="84" t="b">
        <v>0</v>
      </c>
      <c r="F76" s="84" t="b">
        <v>0</v>
      </c>
      <c r="G76" s="84" t="b">
        <v>0</v>
      </c>
    </row>
    <row r="77" spans="1:7" ht="15">
      <c r="A77" s="84" t="s">
        <v>1428</v>
      </c>
      <c r="B77" s="84">
        <v>4</v>
      </c>
      <c r="C77" s="122">
        <v>0.004832732416102739</v>
      </c>
      <c r="D77" s="84" t="s">
        <v>1514</v>
      </c>
      <c r="E77" s="84" t="b">
        <v>1</v>
      </c>
      <c r="F77" s="84" t="b">
        <v>0</v>
      </c>
      <c r="G77" s="84" t="b">
        <v>0</v>
      </c>
    </row>
    <row r="78" spans="1:7" ht="15">
      <c r="A78" s="84" t="s">
        <v>232</v>
      </c>
      <c r="B78" s="84">
        <v>4</v>
      </c>
      <c r="C78" s="122">
        <v>0.004832732416102739</v>
      </c>
      <c r="D78" s="84" t="s">
        <v>1514</v>
      </c>
      <c r="E78" s="84" t="b">
        <v>0</v>
      </c>
      <c r="F78" s="84" t="b">
        <v>0</v>
      </c>
      <c r="G78" s="84" t="b">
        <v>0</v>
      </c>
    </row>
    <row r="79" spans="1:7" ht="15">
      <c r="A79" s="84" t="s">
        <v>1429</v>
      </c>
      <c r="B79" s="84">
        <v>4</v>
      </c>
      <c r="C79" s="122">
        <v>0.004832732416102739</v>
      </c>
      <c r="D79" s="84" t="s">
        <v>1514</v>
      </c>
      <c r="E79" s="84" t="b">
        <v>0</v>
      </c>
      <c r="F79" s="84" t="b">
        <v>0</v>
      </c>
      <c r="G79" s="84" t="b">
        <v>0</v>
      </c>
    </row>
    <row r="80" spans="1:7" ht="15">
      <c r="A80" s="84" t="s">
        <v>1430</v>
      </c>
      <c r="B80" s="84">
        <v>4</v>
      </c>
      <c r="C80" s="122">
        <v>0.004832732416102739</v>
      </c>
      <c r="D80" s="84" t="s">
        <v>1514</v>
      </c>
      <c r="E80" s="84" t="b">
        <v>0</v>
      </c>
      <c r="F80" s="84" t="b">
        <v>0</v>
      </c>
      <c r="G80" s="84" t="b">
        <v>0</v>
      </c>
    </row>
    <row r="81" spans="1:7" ht="15">
      <c r="A81" s="84" t="s">
        <v>1431</v>
      </c>
      <c r="B81" s="84">
        <v>4</v>
      </c>
      <c r="C81" s="122">
        <v>0.004832732416102739</v>
      </c>
      <c r="D81" s="84" t="s">
        <v>1514</v>
      </c>
      <c r="E81" s="84" t="b">
        <v>0</v>
      </c>
      <c r="F81" s="84" t="b">
        <v>0</v>
      </c>
      <c r="G81" s="84" t="b">
        <v>0</v>
      </c>
    </row>
    <row r="82" spans="1:7" ht="15">
      <c r="A82" s="84" t="s">
        <v>1432</v>
      </c>
      <c r="B82" s="84">
        <v>4</v>
      </c>
      <c r="C82" s="122">
        <v>0.004832732416102739</v>
      </c>
      <c r="D82" s="84" t="s">
        <v>1514</v>
      </c>
      <c r="E82" s="84" t="b">
        <v>0</v>
      </c>
      <c r="F82" s="84" t="b">
        <v>0</v>
      </c>
      <c r="G82" s="84" t="b">
        <v>0</v>
      </c>
    </row>
    <row r="83" spans="1:7" ht="15">
      <c r="A83" s="84" t="s">
        <v>1433</v>
      </c>
      <c r="B83" s="84">
        <v>4</v>
      </c>
      <c r="C83" s="122">
        <v>0.004832732416102739</v>
      </c>
      <c r="D83" s="84" t="s">
        <v>1514</v>
      </c>
      <c r="E83" s="84" t="b">
        <v>0</v>
      </c>
      <c r="F83" s="84" t="b">
        <v>0</v>
      </c>
      <c r="G83" s="84" t="b">
        <v>0</v>
      </c>
    </row>
    <row r="84" spans="1:7" ht="15">
      <c r="A84" s="84" t="s">
        <v>1434</v>
      </c>
      <c r="B84" s="84">
        <v>4</v>
      </c>
      <c r="C84" s="122">
        <v>0.004832732416102739</v>
      </c>
      <c r="D84" s="84" t="s">
        <v>1514</v>
      </c>
      <c r="E84" s="84" t="b">
        <v>0</v>
      </c>
      <c r="F84" s="84" t="b">
        <v>0</v>
      </c>
      <c r="G84" s="84" t="b">
        <v>0</v>
      </c>
    </row>
    <row r="85" spans="1:7" ht="15">
      <c r="A85" s="84" t="s">
        <v>1435</v>
      </c>
      <c r="B85" s="84">
        <v>4</v>
      </c>
      <c r="C85" s="122">
        <v>0.004832732416102739</v>
      </c>
      <c r="D85" s="84" t="s">
        <v>1514</v>
      </c>
      <c r="E85" s="84" t="b">
        <v>0</v>
      </c>
      <c r="F85" s="84" t="b">
        <v>0</v>
      </c>
      <c r="G85" s="84" t="b">
        <v>0</v>
      </c>
    </row>
    <row r="86" spans="1:7" ht="15">
      <c r="A86" s="84" t="s">
        <v>1093</v>
      </c>
      <c r="B86" s="84">
        <v>4</v>
      </c>
      <c r="C86" s="122">
        <v>0.004832732416102739</v>
      </c>
      <c r="D86" s="84" t="s">
        <v>1514</v>
      </c>
      <c r="E86" s="84" t="b">
        <v>0</v>
      </c>
      <c r="F86" s="84" t="b">
        <v>0</v>
      </c>
      <c r="G86" s="84" t="b">
        <v>0</v>
      </c>
    </row>
    <row r="87" spans="1:7" ht="15">
      <c r="A87" s="84" t="s">
        <v>1094</v>
      </c>
      <c r="B87" s="84">
        <v>4</v>
      </c>
      <c r="C87" s="122">
        <v>0.004832732416102739</v>
      </c>
      <c r="D87" s="84" t="s">
        <v>1514</v>
      </c>
      <c r="E87" s="84" t="b">
        <v>0</v>
      </c>
      <c r="F87" s="84" t="b">
        <v>0</v>
      </c>
      <c r="G87" s="84" t="b">
        <v>0</v>
      </c>
    </row>
    <row r="88" spans="1:7" ht="15">
      <c r="A88" s="84" t="s">
        <v>1095</v>
      </c>
      <c r="B88" s="84">
        <v>4</v>
      </c>
      <c r="C88" s="122">
        <v>0.004832732416102739</v>
      </c>
      <c r="D88" s="84" t="s">
        <v>1514</v>
      </c>
      <c r="E88" s="84" t="b">
        <v>0</v>
      </c>
      <c r="F88" s="84" t="b">
        <v>0</v>
      </c>
      <c r="G88" s="84" t="b">
        <v>0</v>
      </c>
    </row>
    <row r="89" spans="1:7" ht="15">
      <c r="A89" s="84" t="s">
        <v>1096</v>
      </c>
      <c r="B89" s="84">
        <v>4</v>
      </c>
      <c r="C89" s="122">
        <v>0.004832732416102739</v>
      </c>
      <c r="D89" s="84" t="s">
        <v>1514</v>
      </c>
      <c r="E89" s="84" t="b">
        <v>0</v>
      </c>
      <c r="F89" s="84" t="b">
        <v>0</v>
      </c>
      <c r="G89" s="84" t="b">
        <v>0</v>
      </c>
    </row>
    <row r="90" spans="1:7" ht="15">
      <c r="A90" s="84" t="s">
        <v>1436</v>
      </c>
      <c r="B90" s="84">
        <v>4</v>
      </c>
      <c r="C90" s="122">
        <v>0.004832732416102739</v>
      </c>
      <c r="D90" s="84" t="s">
        <v>1514</v>
      </c>
      <c r="E90" s="84" t="b">
        <v>0</v>
      </c>
      <c r="F90" s="84" t="b">
        <v>0</v>
      </c>
      <c r="G90" s="84" t="b">
        <v>0</v>
      </c>
    </row>
    <row r="91" spans="1:7" ht="15">
      <c r="A91" s="84" t="s">
        <v>1437</v>
      </c>
      <c r="B91" s="84">
        <v>4</v>
      </c>
      <c r="C91" s="122">
        <v>0.004832732416102739</v>
      </c>
      <c r="D91" s="84" t="s">
        <v>1514</v>
      </c>
      <c r="E91" s="84" t="b">
        <v>0</v>
      </c>
      <c r="F91" s="84" t="b">
        <v>0</v>
      </c>
      <c r="G91" s="84" t="b">
        <v>0</v>
      </c>
    </row>
    <row r="92" spans="1:7" ht="15">
      <c r="A92" s="84" t="s">
        <v>1438</v>
      </c>
      <c r="B92" s="84">
        <v>4</v>
      </c>
      <c r="C92" s="122">
        <v>0.004832732416102739</v>
      </c>
      <c r="D92" s="84" t="s">
        <v>1514</v>
      </c>
      <c r="E92" s="84" t="b">
        <v>0</v>
      </c>
      <c r="F92" s="84" t="b">
        <v>0</v>
      </c>
      <c r="G92" s="84" t="b">
        <v>0</v>
      </c>
    </row>
    <row r="93" spans="1:7" ht="15">
      <c r="A93" s="84" t="s">
        <v>1439</v>
      </c>
      <c r="B93" s="84">
        <v>4</v>
      </c>
      <c r="C93" s="122">
        <v>0.005356036024933315</v>
      </c>
      <c r="D93" s="84" t="s">
        <v>1514</v>
      </c>
      <c r="E93" s="84" t="b">
        <v>0</v>
      </c>
      <c r="F93" s="84" t="b">
        <v>0</v>
      </c>
      <c r="G93" s="84" t="b">
        <v>0</v>
      </c>
    </row>
    <row r="94" spans="1:7" ht="15">
      <c r="A94" s="84" t="s">
        <v>212</v>
      </c>
      <c r="B94" s="84">
        <v>4</v>
      </c>
      <c r="C94" s="122">
        <v>0.004832732416102739</v>
      </c>
      <c r="D94" s="84" t="s">
        <v>1514</v>
      </c>
      <c r="E94" s="84" t="b">
        <v>0</v>
      </c>
      <c r="F94" s="84" t="b">
        <v>0</v>
      </c>
      <c r="G94" s="84" t="b">
        <v>0</v>
      </c>
    </row>
    <row r="95" spans="1:7" ht="15">
      <c r="A95" s="84" t="s">
        <v>1440</v>
      </c>
      <c r="B95" s="84">
        <v>4</v>
      </c>
      <c r="C95" s="122">
        <v>0.004832732416102739</v>
      </c>
      <c r="D95" s="84" t="s">
        <v>1514</v>
      </c>
      <c r="E95" s="84" t="b">
        <v>0</v>
      </c>
      <c r="F95" s="84" t="b">
        <v>0</v>
      </c>
      <c r="G95" s="84" t="b">
        <v>0</v>
      </c>
    </row>
    <row r="96" spans="1:7" ht="15">
      <c r="A96" s="84" t="s">
        <v>1441</v>
      </c>
      <c r="B96" s="84">
        <v>3</v>
      </c>
      <c r="C96" s="122">
        <v>0.004017027018699986</v>
      </c>
      <c r="D96" s="84" t="s">
        <v>1514</v>
      </c>
      <c r="E96" s="84" t="b">
        <v>0</v>
      </c>
      <c r="F96" s="84" t="b">
        <v>0</v>
      </c>
      <c r="G96" s="84" t="b">
        <v>0</v>
      </c>
    </row>
    <row r="97" spans="1:7" ht="15">
      <c r="A97" s="84" t="s">
        <v>1442</v>
      </c>
      <c r="B97" s="84">
        <v>3</v>
      </c>
      <c r="C97" s="122">
        <v>0.004017027018699986</v>
      </c>
      <c r="D97" s="84" t="s">
        <v>1514</v>
      </c>
      <c r="E97" s="84" t="b">
        <v>0</v>
      </c>
      <c r="F97" s="84" t="b">
        <v>0</v>
      </c>
      <c r="G97" s="84" t="b">
        <v>0</v>
      </c>
    </row>
    <row r="98" spans="1:7" ht="15">
      <c r="A98" s="84" t="s">
        <v>236</v>
      </c>
      <c r="B98" s="84">
        <v>3</v>
      </c>
      <c r="C98" s="122">
        <v>0.004570193277513645</v>
      </c>
      <c r="D98" s="84" t="s">
        <v>1514</v>
      </c>
      <c r="E98" s="84" t="b">
        <v>0</v>
      </c>
      <c r="F98" s="84" t="b">
        <v>0</v>
      </c>
      <c r="G98" s="84" t="b">
        <v>0</v>
      </c>
    </row>
    <row r="99" spans="1:7" ht="15">
      <c r="A99" s="84" t="s">
        <v>1443</v>
      </c>
      <c r="B99" s="84">
        <v>3</v>
      </c>
      <c r="C99" s="122">
        <v>0.004017027018699986</v>
      </c>
      <c r="D99" s="84" t="s">
        <v>1514</v>
      </c>
      <c r="E99" s="84" t="b">
        <v>0</v>
      </c>
      <c r="F99" s="84" t="b">
        <v>0</v>
      </c>
      <c r="G99" s="84" t="b">
        <v>0</v>
      </c>
    </row>
    <row r="100" spans="1:7" ht="15">
      <c r="A100" s="84" t="s">
        <v>1444</v>
      </c>
      <c r="B100" s="84">
        <v>3</v>
      </c>
      <c r="C100" s="122">
        <v>0.004017027018699986</v>
      </c>
      <c r="D100" s="84" t="s">
        <v>1514</v>
      </c>
      <c r="E100" s="84" t="b">
        <v>0</v>
      </c>
      <c r="F100" s="84" t="b">
        <v>0</v>
      </c>
      <c r="G100" s="84" t="b">
        <v>0</v>
      </c>
    </row>
    <row r="101" spans="1:7" ht="15">
      <c r="A101" s="84" t="s">
        <v>1445</v>
      </c>
      <c r="B101" s="84">
        <v>3</v>
      </c>
      <c r="C101" s="122">
        <v>0.004017027018699986</v>
      </c>
      <c r="D101" s="84" t="s">
        <v>1514</v>
      </c>
      <c r="E101" s="84" t="b">
        <v>0</v>
      </c>
      <c r="F101" s="84" t="b">
        <v>0</v>
      </c>
      <c r="G101" s="84" t="b">
        <v>0</v>
      </c>
    </row>
    <row r="102" spans="1:7" ht="15">
      <c r="A102" s="84" t="s">
        <v>1446</v>
      </c>
      <c r="B102" s="84">
        <v>3</v>
      </c>
      <c r="C102" s="122">
        <v>0.004017027018699986</v>
      </c>
      <c r="D102" s="84" t="s">
        <v>1514</v>
      </c>
      <c r="E102" s="84" t="b">
        <v>0</v>
      </c>
      <c r="F102" s="84" t="b">
        <v>0</v>
      </c>
      <c r="G102" s="84" t="b">
        <v>0</v>
      </c>
    </row>
    <row r="103" spans="1:7" ht="15">
      <c r="A103" s="84" t="s">
        <v>1447</v>
      </c>
      <c r="B103" s="84">
        <v>3</v>
      </c>
      <c r="C103" s="122">
        <v>0.004017027018699986</v>
      </c>
      <c r="D103" s="84" t="s">
        <v>1514</v>
      </c>
      <c r="E103" s="84" t="b">
        <v>0</v>
      </c>
      <c r="F103" s="84" t="b">
        <v>0</v>
      </c>
      <c r="G103" s="84" t="b">
        <v>0</v>
      </c>
    </row>
    <row r="104" spans="1:7" ht="15">
      <c r="A104" s="84" t="s">
        <v>1448</v>
      </c>
      <c r="B104" s="84">
        <v>3</v>
      </c>
      <c r="C104" s="122">
        <v>0.004017027018699986</v>
      </c>
      <c r="D104" s="84" t="s">
        <v>1514</v>
      </c>
      <c r="E104" s="84" t="b">
        <v>0</v>
      </c>
      <c r="F104" s="84" t="b">
        <v>0</v>
      </c>
      <c r="G104" s="84" t="b">
        <v>0</v>
      </c>
    </row>
    <row r="105" spans="1:7" ht="15">
      <c r="A105" s="84" t="s">
        <v>1449</v>
      </c>
      <c r="B105" s="84">
        <v>3</v>
      </c>
      <c r="C105" s="122">
        <v>0.004017027018699986</v>
      </c>
      <c r="D105" s="84" t="s">
        <v>1514</v>
      </c>
      <c r="E105" s="84" t="b">
        <v>0</v>
      </c>
      <c r="F105" s="84" t="b">
        <v>1</v>
      </c>
      <c r="G105" s="84" t="b">
        <v>0</v>
      </c>
    </row>
    <row r="106" spans="1:7" ht="15">
      <c r="A106" s="84" t="s">
        <v>1450</v>
      </c>
      <c r="B106" s="84">
        <v>3</v>
      </c>
      <c r="C106" s="122">
        <v>0.004017027018699986</v>
      </c>
      <c r="D106" s="84" t="s">
        <v>1514</v>
      </c>
      <c r="E106" s="84" t="b">
        <v>1</v>
      </c>
      <c r="F106" s="84" t="b">
        <v>0</v>
      </c>
      <c r="G106" s="84" t="b">
        <v>0</v>
      </c>
    </row>
    <row r="107" spans="1:7" ht="15">
      <c r="A107" s="84" t="s">
        <v>1451</v>
      </c>
      <c r="B107" s="84">
        <v>3</v>
      </c>
      <c r="C107" s="122">
        <v>0.004017027018699986</v>
      </c>
      <c r="D107" s="84" t="s">
        <v>1514</v>
      </c>
      <c r="E107" s="84" t="b">
        <v>0</v>
      </c>
      <c r="F107" s="84" t="b">
        <v>0</v>
      </c>
      <c r="G107" s="84" t="b">
        <v>0</v>
      </c>
    </row>
    <row r="108" spans="1:7" ht="15">
      <c r="A108" s="84" t="s">
        <v>1452</v>
      </c>
      <c r="B108" s="84">
        <v>3</v>
      </c>
      <c r="C108" s="122">
        <v>0.004017027018699986</v>
      </c>
      <c r="D108" s="84" t="s">
        <v>1514</v>
      </c>
      <c r="E108" s="84" t="b">
        <v>0</v>
      </c>
      <c r="F108" s="84" t="b">
        <v>0</v>
      </c>
      <c r="G108" s="84" t="b">
        <v>0</v>
      </c>
    </row>
    <row r="109" spans="1:7" ht="15">
      <c r="A109" s="84" t="s">
        <v>1453</v>
      </c>
      <c r="B109" s="84">
        <v>3</v>
      </c>
      <c r="C109" s="122">
        <v>0.004017027018699986</v>
      </c>
      <c r="D109" s="84" t="s">
        <v>1514</v>
      </c>
      <c r="E109" s="84" t="b">
        <v>0</v>
      </c>
      <c r="F109" s="84" t="b">
        <v>0</v>
      </c>
      <c r="G109" s="84" t="b">
        <v>0</v>
      </c>
    </row>
    <row r="110" spans="1:7" ht="15">
      <c r="A110" s="84" t="s">
        <v>1178</v>
      </c>
      <c r="B110" s="84">
        <v>3</v>
      </c>
      <c r="C110" s="122">
        <v>0.004017027018699986</v>
      </c>
      <c r="D110" s="84" t="s">
        <v>1514</v>
      </c>
      <c r="E110" s="84" t="b">
        <v>0</v>
      </c>
      <c r="F110" s="84" t="b">
        <v>0</v>
      </c>
      <c r="G110" s="84" t="b">
        <v>0</v>
      </c>
    </row>
    <row r="111" spans="1:7" ht="15">
      <c r="A111" s="84" t="s">
        <v>1179</v>
      </c>
      <c r="B111" s="84">
        <v>3</v>
      </c>
      <c r="C111" s="122">
        <v>0.004017027018699986</v>
      </c>
      <c r="D111" s="84" t="s">
        <v>1514</v>
      </c>
      <c r="E111" s="84" t="b">
        <v>0</v>
      </c>
      <c r="F111" s="84" t="b">
        <v>0</v>
      </c>
      <c r="G111" s="84" t="b">
        <v>0</v>
      </c>
    </row>
    <row r="112" spans="1:7" ht="15">
      <c r="A112" s="84" t="s">
        <v>1101</v>
      </c>
      <c r="B112" s="84">
        <v>3</v>
      </c>
      <c r="C112" s="122">
        <v>0.004570193277513645</v>
      </c>
      <c r="D112" s="84" t="s">
        <v>1514</v>
      </c>
      <c r="E112" s="84" t="b">
        <v>0</v>
      </c>
      <c r="F112" s="84" t="b">
        <v>0</v>
      </c>
      <c r="G112" s="84" t="b">
        <v>0</v>
      </c>
    </row>
    <row r="113" spans="1:7" ht="15">
      <c r="A113" s="84" t="s">
        <v>1454</v>
      </c>
      <c r="B113" s="84">
        <v>3</v>
      </c>
      <c r="C113" s="122">
        <v>0.004017027018699986</v>
      </c>
      <c r="D113" s="84" t="s">
        <v>1514</v>
      </c>
      <c r="E113" s="84" t="b">
        <v>0</v>
      </c>
      <c r="F113" s="84" t="b">
        <v>0</v>
      </c>
      <c r="G113" s="84" t="b">
        <v>0</v>
      </c>
    </row>
    <row r="114" spans="1:7" ht="15">
      <c r="A114" s="84" t="s">
        <v>1455</v>
      </c>
      <c r="B114" s="84">
        <v>3</v>
      </c>
      <c r="C114" s="122">
        <v>0.004017027018699986</v>
      </c>
      <c r="D114" s="84" t="s">
        <v>1514</v>
      </c>
      <c r="E114" s="84" t="b">
        <v>0</v>
      </c>
      <c r="F114" s="84" t="b">
        <v>0</v>
      </c>
      <c r="G114" s="84" t="b">
        <v>0</v>
      </c>
    </row>
    <row r="115" spans="1:7" ht="15">
      <c r="A115" s="84" t="s">
        <v>1456</v>
      </c>
      <c r="B115" s="84">
        <v>3</v>
      </c>
      <c r="C115" s="122">
        <v>0.004017027018699986</v>
      </c>
      <c r="D115" s="84" t="s">
        <v>1514</v>
      </c>
      <c r="E115" s="84" t="b">
        <v>0</v>
      </c>
      <c r="F115" s="84" t="b">
        <v>0</v>
      </c>
      <c r="G115" s="84" t="b">
        <v>0</v>
      </c>
    </row>
    <row r="116" spans="1:7" ht="15">
      <c r="A116" s="84" t="s">
        <v>1457</v>
      </c>
      <c r="B116" s="84">
        <v>3</v>
      </c>
      <c r="C116" s="122">
        <v>0.004017027018699986</v>
      </c>
      <c r="D116" s="84" t="s">
        <v>1514</v>
      </c>
      <c r="E116" s="84" t="b">
        <v>0</v>
      </c>
      <c r="F116" s="84" t="b">
        <v>0</v>
      </c>
      <c r="G116" s="84" t="b">
        <v>0</v>
      </c>
    </row>
    <row r="117" spans="1:7" ht="15">
      <c r="A117" s="84" t="s">
        <v>1458</v>
      </c>
      <c r="B117" s="84">
        <v>3</v>
      </c>
      <c r="C117" s="122">
        <v>0.004017027018699986</v>
      </c>
      <c r="D117" s="84" t="s">
        <v>1514</v>
      </c>
      <c r="E117" s="84" t="b">
        <v>0</v>
      </c>
      <c r="F117" s="84" t="b">
        <v>0</v>
      </c>
      <c r="G117" s="84" t="b">
        <v>0</v>
      </c>
    </row>
    <row r="118" spans="1:7" ht="15">
      <c r="A118" s="84" t="s">
        <v>1459</v>
      </c>
      <c r="B118" s="84">
        <v>3</v>
      </c>
      <c r="C118" s="122">
        <v>0.004017027018699986</v>
      </c>
      <c r="D118" s="84" t="s">
        <v>1514</v>
      </c>
      <c r="E118" s="84" t="b">
        <v>0</v>
      </c>
      <c r="F118" s="84" t="b">
        <v>0</v>
      </c>
      <c r="G118" s="84" t="b">
        <v>0</v>
      </c>
    </row>
    <row r="119" spans="1:7" ht="15">
      <c r="A119" s="84" t="s">
        <v>1460</v>
      </c>
      <c r="B119" s="84">
        <v>3</v>
      </c>
      <c r="C119" s="122">
        <v>0.004017027018699986</v>
      </c>
      <c r="D119" s="84" t="s">
        <v>1514</v>
      </c>
      <c r="E119" s="84" t="b">
        <v>0</v>
      </c>
      <c r="F119" s="84" t="b">
        <v>0</v>
      </c>
      <c r="G119" s="84" t="b">
        <v>0</v>
      </c>
    </row>
    <row r="120" spans="1:7" ht="15">
      <c r="A120" s="84" t="s">
        <v>1461</v>
      </c>
      <c r="B120" s="84">
        <v>3</v>
      </c>
      <c r="C120" s="122">
        <v>0.004017027018699986</v>
      </c>
      <c r="D120" s="84" t="s">
        <v>1514</v>
      </c>
      <c r="E120" s="84" t="b">
        <v>0</v>
      </c>
      <c r="F120" s="84" t="b">
        <v>0</v>
      </c>
      <c r="G120" s="84" t="b">
        <v>0</v>
      </c>
    </row>
    <row r="121" spans="1:7" ht="15">
      <c r="A121" s="84" t="s">
        <v>1462</v>
      </c>
      <c r="B121" s="84">
        <v>3</v>
      </c>
      <c r="C121" s="122">
        <v>0.004017027018699986</v>
      </c>
      <c r="D121" s="84" t="s">
        <v>1514</v>
      </c>
      <c r="E121" s="84" t="b">
        <v>0</v>
      </c>
      <c r="F121" s="84" t="b">
        <v>0</v>
      </c>
      <c r="G121" s="84" t="b">
        <v>0</v>
      </c>
    </row>
    <row r="122" spans="1:7" ht="15">
      <c r="A122" s="84" t="s">
        <v>1463</v>
      </c>
      <c r="B122" s="84">
        <v>3</v>
      </c>
      <c r="C122" s="122">
        <v>0.004017027018699986</v>
      </c>
      <c r="D122" s="84" t="s">
        <v>1514</v>
      </c>
      <c r="E122" s="84" t="b">
        <v>0</v>
      </c>
      <c r="F122" s="84" t="b">
        <v>0</v>
      </c>
      <c r="G122" s="84" t="b">
        <v>0</v>
      </c>
    </row>
    <row r="123" spans="1:7" ht="15">
      <c r="A123" s="84" t="s">
        <v>1464</v>
      </c>
      <c r="B123" s="84">
        <v>3</v>
      </c>
      <c r="C123" s="122">
        <v>0.004017027018699986</v>
      </c>
      <c r="D123" s="84" t="s">
        <v>1514</v>
      </c>
      <c r="E123" s="84" t="b">
        <v>0</v>
      </c>
      <c r="F123" s="84" t="b">
        <v>0</v>
      </c>
      <c r="G123" s="84" t="b">
        <v>0</v>
      </c>
    </row>
    <row r="124" spans="1:7" ht="15">
      <c r="A124" s="84" t="s">
        <v>1465</v>
      </c>
      <c r="B124" s="84">
        <v>3</v>
      </c>
      <c r="C124" s="122">
        <v>0.004017027018699986</v>
      </c>
      <c r="D124" s="84" t="s">
        <v>1514</v>
      </c>
      <c r="E124" s="84" t="b">
        <v>0</v>
      </c>
      <c r="F124" s="84" t="b">
        <v>0</v>
      </c>
      <c r="G124" s="84" t="b">
        <v>0</v>
      </c>
    </row>
    <row r="125" spans="1:7" ht="15">
      <c r="A125" s="84" t="s">
        <v>1466</v>
      </c>
      <c r="B125" s="84">
        <v>3</v>
      </c>
      <c r="C125" s="122">
        <v>0.004017027018699986</v>
      </c>
      <c r="D125" s="84" t="s">
        <v>1514</v>
      </c>
      <c r="E125" s="84" t="b">
        <v>0</v>
      </c>
      <c r="F125" s="84" t="b">
        <v>0</v>
      </c>
      <c r="G125" s="84" t="b">
        <v>0</v>
      </c>
    </row>
    <row r="126" spans="1:7" ht="15">
      <c r="A126" s="84" t="s">
        <v>351</v>
      </c>
      <c r="B126" s="84">
        <v>3</v>
      </c>
      <c r="C126" s="122">
        <v>0.004017027018699986</v>
      </c>
      <c r="D126" s="84" t="s">
        <v>1514</v>
      </c>
      <c r="E126" s="84" t="b">
        <v>0</v>
      </c>
      <c r="F126" s="84" t="b">
        <v>0</v>
      </c>
      <c r="G126" s="84" t="b">
        <v>0</v>
      </c>
    </row>
    <row r="127" spans="1:7" ht="15">
      <c r="A127" s="84" t="s">
        <v>242</v>
      </c>
      <c r="B127" s="84">
        <v>2</v>
      </c>
      <c r="C127" s="122">
        <v>0.00304679551834243</v>
      </c>
      <c r="D127" s="84" t="s">
        <v>1514</v>
      </c>
      <c r="E127" s="84" t="b">
        <v>0</v>
      </c>
      <c r="F127" s="84" t="b">
        <v>0</v>
      </c>
      <c r="G127" s="84" t="b">
        <v>0</v>
      </c>
    </row>
    <row r="128" spans="1:7" ht="15">
      <c r="A128" s="84" t="s">
        <v>1467</v>
      </c>
      <c r="B128" s="84">
        <v>2</v>
      </c>
      <c r="C128" s="122">
        <v>0.00304679551834243</v>
      </c>
      <c r="D128" s="84" t="s">
        <v>1514</v>
      </c>
      <c r="E128" s="84" t="b">
        <v>1</v>
      </c>
      <c r="F128" s="84" t="b">
        <v>0</v>
      </c>
      <c r="G128" s="84" t="b">
        <v>0</v>
      </c>
    </row>
    <row r="129" spans="1:7" ht="15">
      <c r="A129" s="84" t="s">
        <v>1169</v>
      </c>
      <c r="B129" s="84">
        <v>2</v>
      </c>
      <c r="C129" s="122">
        <v>0.00304679551834243</v>
      </c>
      <c r="D129" s="84" t="s">
        <v>1514</v>
      </c>
      <c r="E129" s="84" t="b">
        <v>0</v>
      </c>
      <c r="F129" s="84" t="b">
        <v>0</v>
      </c>
      <c r="G129" s="84" t="b">
        <v>0</v>
      </c>
    </row>
    <row r="130" spans="1:7" ht="15">
      <c r="A130" s="84" t="s">
        <v>1170</v>
      </c>
      <c r="B130" s="84">
        <v>2</v>
      </c>
      <c r="C130" s="122">
        <v>0.00304679551834243</v>
      </c>
      <c r="D130" s="84" t="s">
        <v>1514</v>
      </c>
      <c r="E130" s="84" t="b">
        <v>0</v>
      </c>
      <c r="F130" s="84" t="b">
        <v>0</v>
      </c>
      <c r="G130" s="84" t="b">
        <v>0</v>
      </c>
    </row>
    <row r="131" spans="1:7" ht="15">
      <c r="A131" s="84" t="s">
        <v>1171</v>
      </c>
      <c r="B131" s="84">
        <v>2</v>
      </c>
      <c r="C131" s="122">
        <v>0.00304679551834243</v>
      </c>
      <c r="D131" s="84" t="s">
        <v>1514</v>
      </c>
      <c r="E131" s="84" t="b">
        <v>0</v>
      </c>
      <c r="F131" s="84" t="b">
        <v>0</v>
      </c>
      <c r="G131" s="84" t="b">
        <v>0</v>
      </c>
    </row>
    <row r="132" spans="1:7" ht="15">
      <c r="A132" s="84" t="s">
        <v>1174</v>
      </c>
      <c r="B132" s="84">
        <v>2</v>
      </c>
      <c r="C132" s="122">
        <v>0.00304679551834243</v>
      </c>
      <c r="D132" s="84" t="s">
        <v>1514</v>
      </c>
      <c r="E132" s="84" t="b">
        <v>1</v>
      </c>
      <c r="F132" s="84" t="b">
        <v>0</v>
      </c>
      <c r="G132" s="84" t="b">
        <v>0</v>
      </c>
    </row>
    <row r="133" spans="1:7" ht="15">
      <c r="A133" s="84" t="s">
        <v>1468</v>
      </c>
      <c r="B133" s="84">
        <v>2</v>
      </c>
      <c r="C133" s="122">
        <v>0.00304679551834243</v>
      </c>
      <c r="D133" s="84" t="s">
        <v>1514</v>
      </c>
      <c r="E133" s="84" t="b">
        <v>0</v>
      </c>
      <c r="F133" s="84" t="b">
        <v>0</v>
      </c>
      <c r="G133" s="84" t="b">
        <v>0</v>
      </c>
    </row>
    <row r="134" spans="1:7" ht="15">
      <c r="A134" s="84" t="s">
        <v>376</v>
      </c>
      <c r="B134" s="84">
        <v>2</v>
      </c>
      <c r="C134" s="122">
        <v>0.00367722482863349</v>
      </c>
      <c r="D134" s="84" t="s">
        <v>1514</v>
      </c>
      <c r="E134" s="84" t="b">
        <v>0</v>
      </c>
      <c r="F134" s="84" t="b">
        <v>0</v>
      </c>
      <c r="G134" s="84" t="b">
        <v>0</v>
      </c>
    </row>
    <row r="135" spans="1:7" ht="15">
      <c r="A135" s="84" t="s">
        <v>235</v>
      </c>
      <c r="B135" s="84">
        <v>2</v>
      </c>
      <c r="C135" s="122">
        <v>0.00304679551834243</v>
      </c>
      <c r="D135" s="84" t="s">
        <v>1514</v>
      </c>
      <c r="E135" s="84" t="b">
        <v>0</v>
      </c>
      <c r="F135" s="84" t="b">
        <v>0</v>
      </c>
      <c r="G135" s="84" t="b">
        <v>0</v>
      </c>
    </row>
    <row r="136" spans="1:7" ht="15">
      <c r="A136" s="84" t="s">
        <v>1150</v>
      </c>
      <c r="B136" s="84">
        <v>2</v>
      </c>
      <c r="C136" s="122">
        <v>0.00304679551834243</v>
      </c>
      <c r="D136" s="84" t="s">
        <v>1514</v>
      </c>
      <c r="E136" s="84" t="b">
        <v>0</v>
      </c>
      <c r="F136" s="84" t="b">
        <v>0</v>
      </c>
      <c r="G136" s="84" t="b">
        <v>0</v>
      </c>
    </row>
    <row r="137" spans="1:7" ht="15">
      <c r="A137" s="84" t="s">
        <v>1151</v>
      </c>
      <c r="B137" s="84">
        <v>2</v>
      </c>
      <c r="C137" s="122">
        <v>0.00304679551834243</v>
      </c>
      <c r="D137" s="84" t="s">
        <v>1514</v>
      </c>
      <c r="E137" s="84" t="b">
        <v>0</v>
      </c>
      <c r="F137" s="84" t="b">
        <v>0</v>
      </c>
      <c r="G137" s="84" t="b">
        <v>0</v>
      </c>
    </row>
    <row r="138" spans="1:7" ht="15">
      <c r="A138" s="84" t="s">
        <v>1152</v>
      </c>
      <c r="B138" s="84">
        <v>2</v>
      </c>
      <c r="C138" s="122">
        <v>0.00304679551834243</v>
      </c>
      <c r="D138" s="84" t="s">
        <v>1514</v>
      </c>
      <c r="E138" s="84" t="b">
        <v>0</v>
      </c>
      <c r="F138" s="84" t="b">
        <v>0</v>
      </c>
      <c r="G138" s="84" t="b">
        <v>0</v>
      </c>
    </row>
    <row r="139" spans="1:7" ht="15">
      <c r="A139" s="84" t="s">
        <v>1469</v>
      </c>
      <c r="B139" s="84">
        <v>2</v>
      </c>
      <c r="C139" s="122">
        <v>0.00304679551834243</v>
      </c>
      <c r="D139" s="84" t="s">
        <v>1514</v>
      </c>
      <c r="E139" s="84" t="b">
        <v>0</v>
      </c>
      <c r="F139" s="84" t="b">
        <v>0</v>
      </c>
      <c r="G139" s="84" t="b">
        <v>0</v>
      </c>
    </row>
    <row r="140" spans="1:7" ht="15">
      <c r="A140" s="84" t="s">
        <v>1470</v>
      </c>
      <c r="B140" s="84">
        <v>2</v>
      </c>
      <c r="C140" s="122">
        <v>0.00304679551834243</v>
      </c>
      <c r="D140" s="84" t="s">
        <v>1514</v>
      </c>
      <c r="E140" s="84" t="b">
        <v>0</v>
      </c>
      <c r="F140" s="84" t="b">
        <v>0</v>
      </c>
      <c r="G140" s="84" t="b">
        <v>0</v>
      </c>
    </row>
    <row r="141" spans="1:7" ht="15">
      <c r="A141" s="84" t="s">
        <v>1471</v>
      </c>
      <c r="B141" s="84">
        <v>2</v>
      </c>
      <c r="C141" s="122">
        <v>0.00304679551834243</v>
      </c>
      <c r="D141" s="84" t="s">
        <v>1514</v>
      </c>
      <c r="E141" s="84" t="b">
        <v>0</v>
      </c>
      <c r="F141" s="84" t="b">
        <v>0</v>
      </c>
      <c r="G141" s="84" t="b">
        <v>0</v>
      </c>
    </row>
    <row r="142" spans="1:7" ht="15">
      <c r="A142" s="84" t="s">
        <v>1102</v>
      </c>
      <c r="B142" s="84">
        <v>2</v>
      </c>
      <c r="C142" s="122">
        <v>0.00304679551834243</v>
      </c>
      <c r="D142" s="84" t="s">
        <v>1514</v>
      </c>
      <c r="E142" s="84" t="b">
        <v>0</v>
      </c>
      <c r="F142" s="84" t="b">
        <v>0</v>
      </c>
      <c r="G142" s="84" t="b">
        <v>0</v>
      </c>
    </row>
    <row r="143" spans="1:7" ht="15">
      <c r="A143" s="84" t="s">
        <v>1472</v>
      </c>
      <c r="B143" s="84">
        <v>2</v>
      </c>
      <c r="C143" s="122">
        <v>0.00304679551834243</v>
      </c>
      <c r="D143" s="84" t="s">
        <v>1514</v>
      </c>
      <c r="E143" s="84" t="b">
        <v>0</v>
      </c>
      <c r="F143" s="84" t="b">
        <v>0</v>
      </c>
      <c r="G143" s="84" t="b">
        <v>0</v>
      </c>
    </row>
    <row r="144" spans="1:7" ht="15">
      <c r="A144" s="84" t="s">
        <v>1473</v>
      </c>
      <c r="B144" s="84">
        <v>2</v>
      </c>
      <c r="C144" s="122">
        <v>0.00304679551834243</v>
      </c>
      <c r="D144" s="84" t="s">
        <v>1514</v>
      </c>
      <c r="E144" s="84" t="b">
        <v>0</v>
      </c>
      <c r="F144" s="84" t="b">
        <v>0</v>
      </c>
      <c r="G144" s="84" t="b">
        <v>0</v>
      </c>
    </row>
    <row r="145" spans="1:7" ht="15">
      <c r="A145" s="84" t="s">
        <v>1474</v>
      </c>
      <c r="B145" s="84">
        <v>2</v>
      </c>
      <c r="C145" s="122">
        <v>0.00304679551834243</v>
      </c>
      <c r="D145" s="84" t="s">
        <v>1514</v>
      </c>
      <c r="E145" s="84" t="b">
        <v>1</v>
      </c>
      <c r="F145" s="84" t="b">
        <v>0</v>
      </c>
      <c r="G145" s="84" t="b">
        <v>0</v>
      </c>
    </row>
    <row r="146" spans="1:7" ht="15">
      <c r="A146" s="84" t="s">
        <v>1475</v>
      </c>
      <c r="B146" s="84">
        <v>2</v>
      </c>
      <c r="C146" s="122">
        <v>0.00304679551834243</v>
      </c>
      <c r="D146" s="84" t="s">
        <v>1514</v>
      </c>
      <c r="E146" s="84" t="b">
        <v>1</v>
      </c>
      <c r="F146" s="84" t="b">
        <v>0</v>
      </c>
      <c r="G146" s="84" t="b">
        <v>0</v>
      </c>
    </row>
    <row r="147" spans="1:7" ht="15">
      <c r="A147" s="84" t="s">
        <v>234</v>
      </c>
      <c r="B147" s="84">
        <v>2</v>
      </c>
      <c r="C147" s="122">
        <v>0.00304679551834243</v>
      </c>
      <c r="D147" s="84" t="s">
        <v>1514</v>
      </c>
      <c r="E147" s="84" t="b">
        <v>0</v>
      </c>
      <c r="F147" s="84" t="b">
        <v>0</v>
      </c>
      <c r="G147" s="84" t="b">
        <v>0</v>
      </c>
    </row>
    <row r="148" spans="1:7" ht="15">
      <c r="A148" s="84" t="s">
        <v>264</v>
      </c>
      <c r="B148" s="84">
        <v>2</v>
      </c>
      <c r="C148" s="122">
        <v>0.00304679551834243</v>
      </c>
      <c r="D148" s="84" t="s">
        <v>1514</v>
      </c>
      <c r="E148" s="84" t="b">
        <v>0</v>
      </c>
      <c r="F148" s="84" t="b">
        <v>0</v>
      </c>
      <c r="G148" s="84" t="b">
        <v>0</v>
      </c>
    </row>
    <row r="149" spans="1:7" ht="15">
      <c r="A149" s="84" t="s">
        <v>1476</v>
      </c>
      <c r="B149" s="84">
        <v>2</v>
      </c>
      <c r="C149" s="122">
        <v>0.00304679551834243</v>
      </c>
      <c r="D149" s="84" t="s">
        <v>1514</v>
      </c>
      <c r="E149" s="84" t="b">
        <v>0</v>
      </c>
      <c r="F149" s="84" t="b">
        <v>0</v>
      </c>
      <c r="G149" s="84" t="b">
        <v>0</v>
      </c>
    </row>
    <row r="150" spans="1:7" ht="15">
      <c r="A150" s="84" t="s">
        <v>1477</v>
      </c>
      <c r="B150" s="84">
        <v>2</v>
      </c>
      <c r="C150" s="122">
        <v>0.00304679551834243</v>
      </c>
      <c r="D150" s="84" t="s">
        <v>1514</v>
      </c>
      <c r="E150" s="84" t="b">
        <v>0</v>
      </c>
      <c r="F150" s="84" t="b">
        <v>0</v>
      </c>
      <c r="G150" s="84" t="b">
        <v>0</v>
      </c>
    </row>
    <row r="151" spans="1:7" ht="15">
      <c r="A151" s="84" t="s">
        <v>1478</v>
      </c>
      <c r="B151" s="84">
        <v>2</v>
      </c>
      <c r="C151" s="122">
        <v>0.00304679551834243</v>
      </c>
      <c r="D151" s="84" t="s">
        <v>1514</v>
      </c>
      <c r="E151" s="84" t="b">
        <v>0</v>
      </c>
      <c r="F151" s="84" t="b">
        <v>0</v>
      </c>
      <c r="G151" s="84" t="b">
        <v>0</v>
      </c>
    </row>
    <row r="152" spans="1:7" ht="15">
      <c r="A152" s="84" t="s">
        <v>1479</v>
      </c>
      <c r="B152" s="84">
        <v>2</v>
      </c>
      <c r="C152" s="122">
        <v>0.00304679551834243</v>
      </c>
      <c r="D152" s="84" t="s">
        <v>1514</v>
      </c>
      <c r="E152" s="84" t="b">
        <v>0</v>
      </c>
      <c r="F152" s="84" t="b">
        <v>0</v>
      </c>
      <c r="G152" s="84" t="b">
        <v>0</v>
      </c>
    </row>
    <row r="153" spans="1:7" ht="15">
      <c r="A153" s="84" t="s">
        <v>361</v>
      </c>
      <c r="B153" s="84">
        <v>2</v>
      </c>
      <c r="C153" s="122">
        <v>0.00304679551834243</v>
      </c>
      <c r="D153" s="84" t="s">
        <v>1514</v>
      </c>
      <c r="E153" s="84" t="b">
        <v>0</v>
      </c>
      <c r="F153" s="84" t="b">
        <v>0</v>
      </c>
      <c r="G153" s="84" t="b">
        <v>0</v>
      </c>
    </row>
    <row r="154" spans="1:7" ht="15">
      <c r="A154" s="84" t="s">
        <v>1480</v>
      </c>
      <c r="B154" s="84">
        <v>2</v>
      </c>
      <c r="C154" s="122">
        <v>0.00304679551834243</v>
      </c>
      <c r="D154" s="84" t="s">
        <v>1514</v>
      </c>
      <c r="E154" s="84" t="b">
        <v>0</v>
      </c>
      <c r="F154" s="84" t="b">
        <v>0</v>
      </c>
      <c r="G154" s="84" t="b">
        <v>0</v>
      </c>
    </row>
    <row r="155" spans="1:7" ht="15">
      <c r="A155" s="84" t="s">
        <v>1481</v>
      </c>
      <c r="B155" s="84">
        <v>2</v>
      </c>
      <c r="C155" s="122">
        <v>0.00304679551834243</v>
      </c>
      <c r="D155" s="84" t="s">
        <v>1514</v>
      </c>
      <c r="E155" s="84" t="b">
        <v>0</v>
      </c>
      <c r="F155" s="84" t="b">
        <v>0</v>
      </c>
      <c r="G155" s="84" t="b">
        <v>0</v>
      </c>
    </row>
    <row r="156" spans="1:7" ht="15">
      <c r="A156" s="84" t="s">
        <v>1482</v>
      </c>
      <c r="B156" s="84">
        <v>2</v>
      </c>
      <c r="C156" s="122">
        <v>0.00304679551834243</v>
      </c>
      <c r="D156" s="84" t="s">
        <v>1514</v>
      </c>
      <c r="E156" s="84" t="b">
        <v>0</v>
      </c>
      <c r="F156" s="84" t="b">
        <v>0</v>
      </c>
      <c r="G156" s="84" t="b">
        <v>0</v>
      </c>
    </row>
    <row r="157" spans="1:7" ht="15">
      <c r="A157" s="84" t="s">
        <v>1483</v>
      </c>
      <c r="B157" s="84">
        <v>2</v>
      </c>
      <c r="C157" s="122">
        <v>0.00304679551834243</v>
      </c>
      <c r="D157" s="84" t="s">
        <v>1514</v>
      </c>
      <c r="E157" s="84" t="b">
        <v>0</v>
      </c>
      <c r="F157" s="84" t="b">
        <v>0</v>
      </c>
      <c r="G157" s="84" t="b">
        <v>0</v>
      </c>
    </row>
    <row r="158" spans="1:7" ht="15">
      <c r="A158" s="84" t="s">
        <v>1484</v>
      </c>
      <c r="B158" s="84">
        <v>2</v>
      </c>
      <c r="C158" s="122">
        <v>0.00304679551834243</v>
      </c>
      <c r="D158" s="84" t="s">
        <v>1514</v>
      </c>
      <c r="E158" s="84" t="b">
        <v>1</v>
      </c>
      <c r="F158" s="84" t="b">
        <v>0</v>
      </c>
      <c r="G158" s="84" t="b">
        <v>0</v>
      </c>
    </row>
    <row r="159" spans="1:7" ht="15">
      <c r="A159" s="84" t="s">
        <v>1485</v>
      </c>
      <c r="B159" s="84">
        <v>2</v>
      </c>
      <c r="C159" s="122">
        <v>0.00304679551834243</v>
      </c>
      <c r="D159" s="84" t="s">
        <v>1514</v>
      </c>
      <c r="E159" s="84" t="b">
        <v>0</v>
      </c>
      <c r="F159" s="84" t="b">
        <v>0</v>
      </c>
      <c r="G159" s="84" t="b">
        <v>0</v>
      </c>
    </row>
    <row r="160" spans="1:7" ht="15">
      <c r="A160" s="84" t="s">
        <v>258</v>
      </c>
      <c r="B160" s="84">
        <v>2</v>
      </c>
      <c r="C160" s="122">
        <v>0.00304679551834243</v>
      </c>
      <c r="D160" s="84" t="s">
        <v>1514</v>
      </c>
      <c r="E160" s="84" t="b">
        <v>0</v>
      </c>
      <c r="F160" s="84" t="b">
        <v>0</v>
      </c>
      <c r="G160" s="84" t="b">
        <v>0</v>
      </c>
    </row>
    <row r="161" spans="1:7" ht="15">
      <c r="A161" s="84" t="s">
        <v>256</v>
      </c>
      <c r="B161" s="84">
        <v>2</v>
      </c>
      <c r="C161" s="122">
        <v>0.00304679551834243</v>
      </c>
      <c r="D161" s="84" t="s">
        <v>1514</v>
      </c>
      <c r="E161" s="84" t="b">
        <v>0</v>
      </c>
      <c r="F161" s="84" t="b">
        <v>0</v>
      </c>
      <c r="G161" s="84" t="b">
        <v>0</v>
      </c>
    </row>
    <row r="162" spans="1:7" ht="15">
      <c r="A162" s="84" t="s">
        <v>1486</v>
      </c>
      <c r="B162" s="84">
        <v>2</v>
      </c>
      <c r="C162" s="122">
        <v>0.00304679551834243</v>
      </c>
      <c r="D162" s="84" t="s">
        <v>1514</v>
      </c>
      <c r="E162" s="84" t="b">
        <v>0</v>
      </c>
      <c r="F162" s="84" t="b">
        <v>0</v>
      </c>
      <c r="G162" s="84" t="b">
        <v>0</v>
      </c>
    </row>
    <row r="163" spans="1:7" ht="15">
      <c r="A163" s="84" t="s">
        <v>1487</v>
      </c>
      <c r="B163" s="84">
        <v>2</v>
      </c>
      <c r="C163" s="122">
        <v>0.00304679551834243</v>
      </c>
      <c r="D163" s="84" t="s">
        <v>1514</v>
      </c>
      <c r="E163" s="84" t="b">
        <v>0</v>
      </c>
      <c r="F163" s="84" t="b">
        <v>1</v>
      </c>
      <c r="G163" s="84" t="b">
        <v>0</v>
      </c>
    </row>
    <row r="164" spans="1:7" ht="15">
      <c r="A164" s="84" t="s">
        <v>1488</v>
      </c>
      <c r="B164" s="84">
        <v>2</v>
      </c>
      <c r="C164" s="122">
        <v>0.00304679551834243</v>
      </c>
      <c r="D164" s="84" t="s">
        <v>1514</v>
      </c>
      <c r="E164" s="84" t="b">
        <v>0</v>
      </c>
      <c r="F164" s="84" t="b">
        <v>0</v>
      </c>
      <c r="G164" s="84" t="b">
        <v>0</v>
      </c>
    </row>
    <row r="165" spans="1:7" ht="15">
      <c r="A165" s="84" t="s">
        <v>1489</v>
      </c>
      <c r="B165" s="84">
        <v>2</v>
      </c>
      <c r="C165" s="122">
        <v>0.00304679551834243</v>
      </c>
      <c r="D165" s="84" t="s">
        <v>1514</v>
      </c>
      <c r="E165" s="84" t="b">
        <v>0</v>
      </c>
      <c r="F165" s="84" t="b">
        <v>0</v>
      </c>
      <c r="G165" s="84" t="b">
        <v>0</v>
      </c>
    </row>
    <row r="166" spans="1:7" ht="15">
      <c r="A166" s="84" t="s">
        <v>1490</v>
      </c>
      <c r="B166" s="84">
        <v>2</v>
      </c>
      <c r="C166" s="122">
        <v>0.00304679551834243</v>
      </c>
      <c r="D166" s="84" t="s">
        <v>1514</v>
      </c>
      <c r="E166" s="84" t="b">
        <v>0</v>
      </c>
      <c r="F166" s="84" t="b">
        <v>0</v>
      </c>
      <c r="G166" s="84" t="b">
        <v>0</v>
      </c>
    </row>
    <row r="167" spans="1:7" ht="15">
      <c r="A167" s="84" t="s">
        <v>1491</v>
      </c>
      <c r="B167" s="84">
        <v>2</v>
      </c>
      <c r="C167" s="122">
        <v>0.00304679551834243</v>
      </c>
      <c r="D167" s="84" t="s">
        <v>1514</v>
      </c>
      <c r="E167" s="84" t="b">
        <v>0</v>
      </c>
      <c r="F167" s="84" t="b">
        <v>0</v>
      </c>
      <c r="G167" s="84" t="b">
        <v>0</v>
      </c>
    </row>
    <row r="168" spans="1:7" ht="15">
      <c r="A168" s="84" t="s">
        <v>1492</v>
      </c>
      <c r="B168" s="84">
        <v>2</v>
      </c>
      <c r="C168" s="122">
        <v>0.00304679551834243</v>
      </c>
      <c r="D168" s="84" t="s">
        <v>1514</v>
      </c>
      <c r="E168" s="84" t="b">
        <v>0</v>
      </c>
      <c r="F168" s="84" t="b">
        <v>0</v>
      </c>
      <c r="G168" s="84" t="b">
        <v>0</v>
      </c>
    </row>
    <row r="169" spans="1:7" ht="15">
      <c r="A169" s="84" t="s">
        <v>1156</v>
      </c>
      <c r="B169" s="84">
        <v>2</v>
      </c>
      <c r="C169" s="122">
        <v>0.00304679551834243</v>
      </c>
      <c r="D169" s="84" t="s">
        <v>1514</v>
      </c>
      <c r="E169" s="84" t="b">
        <v>0</v>
      </c>
      <c r="F169" s="84" t="b">
        <v>0</v>
      </c>
      <c r="G169" s="84" t="b">
        <v>0</v>
      </c>
    </row>
    <row r="170" spans="1:7" ht="15">
      <c r="A170" s="84" t="s">
        <v>1106</v>
      </c>
      <c r="B170" s="84">
        <v>2</v>
      </c>
      <c r="C170" s="122">
        <v>0.00304679551834243</v>
      </c>
      <c r="D170" s="84" t="s">
        <v>1514</v>
      </c>
      <c r="E170" s="84" t="b">
        <v>0</v>
      </c>
      <c r="F170" s="84" t="b">
        <v>0</v>
      </c>
      <c r="G170" s="84" t="b">
        <v>0</v>
      </c>
    </row>
    <row r="171" spans="1:7" ht="15">
      <c r="A171" s="84" t="s">
        <v>1493</v>
      </c>
      <c r="B171" s="84">
        <v>2</v>
      </c>
      <c r="C171" s="122">
        <v>0.00304679551834243</v>
      </c>
      <c r="D171" s="84" t="s">
        <v>1514</v>
      </c>
      <c r="E171" s="84" t="b">
        <v>0</v>
      </c>
      <c r="F171" s="84" t="b">
        <v>0</v>
      </c>
      <c r="G171" s="84" t="b">
        <v>0</v>
      </c>
    </row>
    <row r="172" spans="1:7" ht="15">
      <c r="A172" s="84" t="s">
        <v>1494</v>
      </c>
      <c r="B172" s="84">
        <v>2</v>
      </c>
      <c r="C172" s="122">
        <v>0.00367722482863349</v>
      </c>
      <c r="D172" s="84" t="s">
        <v>1514</v>
      </c>
      <c r="E172" s="84" t="b">
        <v>0</v>
      </c>
      <c r="F172" s="84" t="b">
        <v>0</v>
      </c>
      <c r="G172" s="84" t="b">
        <v>0</v>
      </c>
    </row>
    <row r="173" spans="1:7" ht="15">
      <c r="A173" s="84" t="s">
        <v>1495</v>
      </c>
      <c r="B173" s="84">
        <v>2</v>
      </c>
      <c r="C173" s="122">
        <v>0.00304679551834243</v>
      </c>
      <c r="D173" s="84" t="s">
        <v>1514</v>
      </c>
      <c r="E173" s="84" t="b">
        <v>0</v>
      </c>
      <c r="F173" s="84" t="b">
        <v>0</v>
      </c>
      <c r="G173" s="84" t="b">
        <v>0</v>
      </c>
    </row>
    <row r="174" spans="1:7" ht="15">
      <c r="A174" s="84" t="s">
        <v>245</v>
      </c>
      <c r="B174" s="84">
        <v>2</v>
      </c>
      <c r="C174" s="122">
        <v>0.00304679551834243</v>
      </c>
      <c r="D174" s="84" t="s">
        <v>1514</v>
      </c>
      <c r="E174" s="84" t="b">
        <v>0</v>
      </c>
      <c r="F174" s="84" t="b">
        <v>0</v>
      </c>
      <c r="G174" s="84" t="b">
        <v>0</v>
      </c>
    </row>
    <row r="175" spans="1:7" ht="15">
      <c r="A175" s="84" t="s">
        <v>1496</v>
      </c>
      <c r="B175" s="84">
        <v>2</v>
      </c>
      <c r="C175" s="122">
        <v>0.00304679551834243</v>
      </c>
      <c r="D175" s="84" t="s">
        <v>1514</v>
      </c>
      <c r="E175" s="84" t="b">
        <v>0</v>
      </c>
      <c r="F175" s="84" t="b">
        <v>0</v>
      </c>
      <c r="G175" s="84" t="b">
        <v>0</v>
      </c>
    </row>
    <row r="176" spans="1:7" ht="15">
      <c r="A176" s="84" t="s">
        <v>1497</v>
      </c>
      <c r="B176" s="84">
        <v>2</v>
      </c>
      <c r="C176" s="122">
        <v>0.00304679551834243</v>
      </c>
      <c r="D176" s="84" t="s">
        <v>1514</v>
      </c>
      <c r="E176" s="84" t="b">
        <v>0</v>
      </c>
      <c r="F176" s="84" t="b">
        <v>0</v>
      </c>
      <c r="G176" s="84" t="b">
        <v>0</v>
      </c>
    </row>
    <row r="177" spans="1:7" ht="15">
      <c r="A177" s="84" t="s">
        <v>1498</v>
      </c>
      <c r="B177" s="84">
        <v>2</v>
      </c>
      <c r="C177" s="122">
        <v>0.00304679551834243</v>
      </c>
      <c r="D177" s="84" t="s">
        <v>1514</v>
      </c>
      <c r="E177" s="84" t="b">
        <v>1</v>
      </c>
      <c r="F177" s="84" t="b">
        <v>0</v>
      </c>
      <c r="G177" s="84" t="b">
        <v>0</v>
      </c>
    </row>
    <row r="178" spans="1:7" ht="15">
      <c r="A178" s="84" t="s">
        <v>1499</v>
      </c>
      <c r="B178" s="84">
        <v>2</v>
      </c>
      <c r="C178" s="122">
        <v>0.00304679551834243</v>
      </c>
      <c r="D178" s="84" t="s">
        <v>1514</v>
      </c>
      <c r="E178" s="84" t="b">
        <v>0</v>
      </c>
      <c r="F178" s="84" t="b">
        <v>0</v>
      </c>
      <c r="G178" s="84" t="b">
        <v>0</v>
      </c>
    </row>
    <row r="179" spans="1:7" ht="15">
      <c r="A179" s="84" t="s">
        <v>1500</v>
      </c>
      <c r="B179" s="84">
        <v>2</v>
      </c>
      <c r="C179" s="122">
        <v>0.00304679551834243</v>
      </c>
      <c r="D179" s="84" t="s">
        <v>1514</v>
      </c>
      <c r="E179" s="84" t="b">
        <v>0</v>
      </c>
      <c r="F179" s="84" t="b">
        <v>0</v>
      </c>
      <c r="G179" s="84" t="b">
        <v>0</v>
      </c>
    </row>
    <row r="180" spans="1:7" ht="15">
      <c r="A180" s="84" t="s">
        <v>1501</v>
      </c>
      <c r="B180" s="84">
        <v>2</v>
      </c>
      <c r="C180" s="122">
        <v>0.00304679551834243</v>
      </c>
      <c r="D180" s="84" t="s">
        <v>1514</v>
      </c>
      <c r="E180" s="84" t="b">
        <v>0</v>
      </c>
      <c r="F180" s="84" t="b">
        <v>0</v>
      </c>
      <c r="G180" s="84" t="b">
        <v>0</v>
      </c>
    </row>
    <row r="181" spans="1:7" ht="15">
      <c r="A181" s="84" t="s">
        <v>1502</v>
      </c>
      <c r="B181" s="84">
        <v>2</v>
      </c>
      <c r="C181" s="122">
        <v>0.00304679551834243</v>
      </c>
      <c r="D181" s="84" t="s">
        <v>1514</v>
      </c>
      <c r="E181" s="84" t="b">
        <v>0</v>
      </c>
      <c r="F181" s="84" t="b">
        <v>0</v>
      </c>
      <c r="G181" s="84" t="b">
        <v>0</v>
      </c>
    </row>
    <row r="182" spans="1:7" ht="15">
      <c r="A182" s="84" t="s">
        <v>1503</v>
      </c>
      <c r="B182" s="84">
        <v>2</v>
      </c>
      <c r="C182" s="122">
        <v>0.00304679551834243</v>
      </c>
      <c r="D182" s="84" t="s">
        <v>1514</v>
      </c>
      <c r="E182" s="84" t="b">
        <v>0</v>
      </c>
      <c r="F182" s="84" t="b">
        <v>0</v>
      </c>
      <c r="G182" s="84" t="b">
        <v>0</v>
      </c>
    </row>
    <row r="183" spans="1:7" ht="15">
      <c r="A183" s="84" t="s">
        <v>247</v>
      </c>
      <c r="B183" s="84">
        <v>2</v>
      </c>
      <c r="C183" s="122">
        <v>0.00367722482863349</v>
      </c>
      <c r="D183" s="84" t="s">
        <v>1514</v>
      </c>
      <c r="E183" s="84" t="b">
        <v>0</v>
      </c>
      <c r="F183" s="84" t="b">
        <v>0</v>
      </c>
      <c r="G183" s="84" t="b">
        <v>0</v>
      </c>
    </row>
    <row r="184" spans="1:7" ht="15">
      <c r="A184" s="84" t="s">
        <v>1183</v>
      </c>
      <c r="B184" s="84">
        <v>2</v>
      </c>
      <c r="C184" s="122">
        <v>0.00367722482863349</v>
      </c>
      <c r="D184" s="84" t="s">
        <v>1514</v>
      </c>
      <c r="E184" s="84" t="b">
        <v>0</v>
      </c>
      <c r="F184" s="84" t="b">
        <v>0</v>
      </c>
      <c r="G184" s="84" t="b">
        <v>0</v>
      </c>
    </row>
    <row r="185" spans="1:7" ht="15">
      <c r="A185" s="84" t="s">
        <v>1504</v>
      </c>
      <c r="B185" s="84">
        <v>2</v>
      </c>
      <c r="C185" s="122">
        <v>0.00304679551834243</v>
      </c>
      <c r="D185" s="84" t="s">
        <v>1514</v>
      </c>
      <c r="E185" s="84" t="b">
        <v>0</v>
      </c>
      <c r="F185" s="84" t="b">
        <v>0</v>
      </c>
      <c r="G185" s="84" t="b">
        <v>0</v>
      </c>
    </row>
    <row r="186" spans="1:7" ht="15">
      <c r="A186" s="84" t="s">
        <v>221</v>
      </c>
      <c r="B186" s="84">
        <v>2</v>
      </c>
      <c r="C186" s="122">
        <v>0.00304679551834243</v>
      </c>
      <c r="D186" s="84" t="s">
        <v>1514</v>
      </c>
      <c r="E186" s="84" t="b">
        <v>0</v>
      </c>
      <c r="F186" s="84" t="b">
        <v>0</v>
      </c>
      <c r="G186" s="84" t="b">
        <v>0</v>
      </c>
    </row>
    <row r="187" spans="1:7" ht="15">
      <c r="A187" s="84" t="s">
        <v>1505</v>
      </c>
      <c r="B187" s="84">
        <v>2</v>
      </c>
      <c r="C187" s="122">
        <v>0.00304679551834243</v>
      </c>
      <c r="D187" s="84" t="s">
        <v>1514</v>
      </c>
      <c r="E187" s="84" t="b">
        <v>0</v>
      </c>
      <c r="F187" s="84" t="b">
        <v>0</v>
      </c>
      <c r="G187" s="84" t="b">
        <v>0</v>
      </c>
    </row>
    <row r="188" spans="1:7" ht="15">
      <c r="A188" s="84" t="s">
        <v>1506</v>
      </c>
      <c r="B188" s="84">
        <v>2</v>
      </c>
      <c r="C188" s="122">
        <v>0.00304679551834243</v>
      </c>
      <c r="D188" s="84" t="s">
        <v>1514</v>
      </c>
      <c r="E188" s="84" t="b">
        <v>0</v>
      </c>
      <c r="F188" s="84" t="b">
        <v>0</v>
      </c>
      <c r="G188" s="84" t="b">
        <v>0</v>
      </c>
    </row>
    <row r="189" spans="1:7" ht="15">
      <c r="A189" s="84" t="s">
        <v>1507</v>
      </c>
      <c r="B189" s="84">
        <v>2</v>
      </c>
      <c r="C189" s="122">
        <v>0.00304679551834243</v>
      </c>
      <c r="D189" s="84" t="s">
        <v>1514</v>
      </c>
      <c r="E189" s="84" t="b">
        <v>0</v>
      </c>
      <c r="F189" s="84" t="b">
        <v>0</v>
      </c>
      <c r="G189" s="84" t="b">
        <v>0</v>
      </c>
    </row>
    <row r="190" spans="1:7" ht="15">
      <c r="A190" s="84" t="s">
        <v>1508</v>
      </c>
      <c r="B190" s="84">
        <v>2</v>
      </c>
      <c r="C190" s="122">
        <v>0.00304679551834243</v>
      </c>
      <c r="D190" s="84" t="s">
        <v>1514</v>
      </c>
      <c r="E190" s="84" t="b">
        <v>1</v>
      </c>
      <c r="F190" s="84" t="b">
        <v>0</v>
      </c>
      <c r="G190" s="84" t="b">
        <v>0</v>
      </c>
    </row>
    <row r="191" spans="1:7" ht="15">
      <c r="A191" s="84" t="s">
        <v>1509</v>
      </c>
      <c r="B191" s="84">
        <v>2</v>
      </c>
      <c r="C191" s="122">
        <v>0.00304679551834243</v>
      </c>
      <c r="D191" s="84" t="s">
        <v>1514</v>
      </c>
      <c r="E191" s="84" t="b">
        <v>0</v>
      </c>
      <c r="F191" s="84" t="b">
        <v>0</v>
      </c>
      <c r="G191" s="84" t="b">
        <v>0</v>
      </c>
    </row>
    <row r="192" spans="1:7" ht="15">
      <c r="A192" s="84" t="s">
        <v>1510</v>
      </c>
      <c r="B192" s="84">
        <v>2</v>
      </c>
      <c r="C192" s="122">
        <v>0.00304679551834243</v>
      </c>
      <c r="D192" s="84" t="s">
        <v>1514</v>
      </c>
      <c r="E192" s="84" t="b">
        <v>0</v>
      </c>
      <c r="F192" s="84" t="b">
        <v>0</v>
      </c>
      <c r="G192" s="84" t="b">
        <v>0</v>
      </c>
    </row>
    <row r="193" spans="1:7" ht="15">
      <c r="A193" s="84" t="s">
        <v>1511</v>
      </c>
      <c r="B193" s="84">
        <v>2</v>
      </c>
      <c r="C193" s="122">
        <v>0.00304679551834243</v>
      </c>
      <c r="D193" s="84" t="s">
        <v>1514</v>
      </c>
      <c r="E193" s="84" t="b">
        <v>1</v>
      </c>
      <c r="F193" s="84" t="b">
        <v>0</v>
      </c>
      <c r="G193" s="84" t="b">
        <v>0</v>
      </c>
    </row>
    <row r="194" spans="1:7" ht="15">
      <c r="A194" s="84" t="s">
        <v>358</v>
      </c>
      <c r="B194" s="84">
        <v>15</v>
      </c>
      <c r="C194" s="122">
        <v>0.00687948522700823</v>
      </c>
      <c r="D194" s="84" t="s">
        <v>1007</v>
      </c>
      <c r="E194" s="84" t="b">
        <v>0</v>
      </c>
      <c r="F194" s="84" t="b">
        <v>0</v>
      </c>
      <c r="G194" s="84" t="b">
        <v>0</v>
      </c>
    </row>
    <row r="195" spans="1:7" ht="15">
      <c r="A195" s="84" t="s">
        <v>1088</v>
      </c>
      <c r="B195" s="84">
        <v>13</v>
      </c>
      <c r="C195" s="122">
        <v>0.010400688903478228</v>
      </c>
      <c r="D195" s="84" t="s">
        <v>1007</v>
      </c>
      <c r="E195" s="84" t="b">
        <v>0</v>
      </c>
      <c r="F195" s="84" t="b">
        <v>0</v>
      </c>
      <c r="G195" s="84" t="b">
        <v>0</v>
      </c>
    </row>
    <row r="196" spans="1:7" ht="15">
      <c r="A196" s="84" t="s">
        <v>1133</v>
      </c>
      <c r="B196" s="84">
        <v>11</v>
      </c>
      <c r="C196" s="122">
        <v>0.011291260822740394</v>
      </c>
      <c r="D196" s="84" t="s">
        <v>1007</v>
      </c>
      <c r="E196" s="84" t="b">
        <v>0</v>
      </c>
      <c r="F196" s="84" t="b">
        <v>0</v>
      </c>
      <c r="G196" s="84" t="b">
        <v>0</v>
      </c>
    </row>
    <row r="197" spans="1:7" ht="15">
      <c r="A197" s="84" t="s">
        <v>1089</v>
      </c>
      <c r="B197" s="84">
        <v>10</v>
      </c>
      <c r="C197" s="122">
        <v>0.008000529925752483</v>
      </c>
      <c r="D197" s="84" t="s">
        <v>1007</v>
      </c>
      <c r="E197" s="84" t="b">
        <v>0</v>
      </c>
      <c r="F197" s="84" t="b">
        <v>0</v>
      </c>
      <c r="G197" s="84" t="b">
        <v>0</v>
      </c>
    </row>
    <row r="198" spans="1:7" ht="15">
      <c r="A198" s="84" t="s">
        <v>1134</v>
      </c>
      <c r="B198" s="84">
        <v>9</v>
      </c>
      <c r="C198" s="122">
        <v>0.009238304309514868</v>
      </c>
      <c r="D198" s="84" t="s">
        <v>1007</v>
      </c>
      <c r="E198" s="84" t="b">
        <v>0</v>
      </c>
      <c r="F198" s="84" t="b">
        <v>0</v>
      </c>
      <c r="G198" s="84" t="b">
        <v>0</v>
      </c>
    </row>
    <row r="199" spans="1:7" ht="15">
      <c r="A199" s="84" t="s">
        <v>1090</v>
      </c>
      <c r="B199" s="84">
        <v>9</v>
      </c>
      <c r="C199" s="122">
        <v>0.008162667155247506</v>
      </c>
      <c r="D199" s="84" t="s">
        <v>1007</v>
      </c>
      <c r="E199" s="84" t="b">
        <v>0</v>
      </c>
      <c r="F199" s="84" t="b">
        <v>0</v>
      </c>
      <c r="G199" s="84" t="b">
        <v>0</v>
      </c>
    </row>
    <row r="200" spans="1:7" ht="15">
      <c r="A200" s="84" t="s">
        <v>1135</v>
      </c>
      <c r="B200" s="84">
        <v>8</v>
      </c>
      <c r="C200" s="122">
        <v>0.008211826052902105</v>
      </c>
      <c r="D200" s="84" t="s">
        <v>1007</v>
      </c>
      <c r="E200" s="84" t="b">
        <v>0</v>
      </c>
      <c r="F200" s="84" t="b">
        <v>0</v>
      </c>
      <c r="G200" s="84" t="b">
        <v>0</v>
      </c>
    </row>
    <row r="201" spans="1:7" ht="15">
      <c r="A201" s="84" t="s">
        <v>226</v>
      </c>
      <c r="B201" s="84">
        <v>8</v>
      </c>
      <c r="C201" s="122">
        <v>0.008211826052902105</v>
      </c>
      <c r="D201" s="84" t="s">
        <v>1007</v>
      </c>
      <c r="E201" s="84" t="b">
        <v>0</v>
      </c>
      <c r="F201" s="84" t="b">
        <v>0</v>
      </c>
      <c r="G201" s="84" t="b">
        <v>0</v>
      </c>
    </row>
    <row r="202" spans="1:7" ht="15">
      <c r="A202" s="84" t="s">
        <v>1136</v>
      </c>
      <c r="B202" s="84">
        <v>7</v>
      </c>
      <c r="C202" s="122">
        <v>0.008133814218821601</v>
      </c>
      <c r="D202" s="84" t="s">
        <v>1007</v>
      </c>
      <c r="E202" s="84" t="b">
        <v>0</v>
      </c>
      <c r="F202" s="84" t="b">
        <v>0</v>
      </c>
      <c r="G202" s="84" t="b">
        <v>0</v>
      </c>
    </row>
    <row r="203" spans="1:7" ht="15">
      <c r="A203" s="84" t="s">
        <v>1137</v>
      </c>
      <c r="B203" s="84">
        <v>7</v>
      </c>
      <c r="C203" s="122">
        <v>0.008133814218821601</v>
      </c>
      <c r="D203" s="84" t="s">
        <v>1007</v>
      </c>
      <c r="E203" s="84" t="b">
        <v>0</v>
      </c>
      <c r="F203" s="84" t="b">
        <v>0</v>
      </c>
      <c r="G203" s="84" t="b">
        <v>0</v>
      </c>
    </row>
    <row r="204" spans="1:7" ht="15">
      <c r="A204" s="84" t="s">
        <v>1408</v>
      </c>
      <c r="B204" s="84">
        <v>6</v>
      </c>
      <c r="C204" s="122">
        <v>0.007910347155680782</v>
      </c>
      <c r="D204" s="84" t="s">
        <v>1007</v>
      </c>
      <c r="E204" s="84" t="b">
        <v>0</v>
      </c>
      <c r="F204" s="84" t="b">
        <v>0</v>
      </c>
      <c r="G204" s="84" t="b">
        <v>0</v>
      </c>
    </row>
    <row r="205" spans="1:7" ht="15">
      <c r="A205" s="84" t="s">
        <v>1091</v>
      </c>
      <c r="B205" s="84">
        <v>6</v>
      </c>
      <c r="C205" s="122">
        <v>0.00902036462363814</v>
      </c>
      <c r="D205" s="84" t="s">
        <v>1007</v>
      </c>
      <c r="E205" s="84" t="b">
        <v>0</v>
      </c>
      <c r="F205" s="84" t="b">
        <v>0</v>
      </c>
      <c r="G205" s="84" t="b">
        <v>0</v>
      </c>
    </row>
    <row r="206" spans="1:7" ht="15">
      <c r="A206" s="84" t="s">
        <v>1409</v>
      </c>
      <c r="B206" s="84">
        <v>6</v>
      </c>
      <c r="C206" s="122">
        <v>0.007910347155680782</v>
      </c>
      <c r="D206" s="84" t="s">
        <v>1007</v>
      </c>
      <c r="E206" s="84" t="b">
        <v>0</v>
      </c>
      <c r="F206" s="84" t="b">
        <v>0</v>
      </c>
      <c r="G206" s="84" t="b">
        <v>0</v>
      </c>
    </row>
    <row r="207" spans="1:7" ht="15">
      <c r="A207" s="84" t="s">
        <v>1154</v>
      </c>
      <c r="B207" s="84">
        <v>6</v>
      </c>
      <c r="C207" s="122">
        <v>0.012130393823867436</v>
      </c>
      <c r="D207" s="84" t="s">
        <v>1007</v>
      </c>
      <c r="E207" s="84" t="b">
        <v>0</v>
      </c>
      <c r="F207" s="84" t="b">
        <v>0</v>
      </c>
      <c r="G207" s="84" t="b">
        <v>0</v>
      </c>
    </row>
    <row r="208" spans="1:7" ht="15">
      <c r="A208" s="84" t="s">
        <v>1407</v>
      </c>
      <c r="B208" s="84">
        <v>6</v>
      </c>
      <c r="C208" s="122">
        <v>0.007910347155680782</v>
      </c>
      <c r="D208" s="84" t="s">
        <v>1007</v>
      </c>
      <c r="E208" s="84" t="b">
        <v>0</v>
      </c>
      <c r="F208" s="84" t="b">
        <v>0</v>
      </c>
      <c r="G208" s="84" t="b">
        <v>0</v>
      </c>
    </row>
    <row r="209" spans="1:7" ht="15">
      <c r="A209" s="84" t="s">
        <v>1412</v>
      </c>
      <c r="B209" s="84">
        <v>6</v>
      </c>
      <c r="C209" s="122">
        <v>0.007910347155680782</v>
      </c>
      <c r="D209" s="84" t="s">
        <v>1007</v>
      </c>
      <c r="E209" s="84" t="b">
        <v>0</v>
      </c>
      <c r="F209" s="84" t="b">
        <v>0</v>
      </c>
      <c r="G209" s="84" t="b">
        <v>0</v>
      </c>
    </row>
    <row r="210" spans="1:7" ht="15">
      <c r="A210" s="84" t="s">
        <v>1413</v>
      </c>
      <c r="B210" s="84">
        <v>6</v>
      </c>
      <c r="C210" s="122">
        <v>0.007910347155680782</v>
      </c>
      <c r="D210" s="84" t="s">
        <v>1007</v>
      </c>
      <c r="E210" s="84" t="b">
        <v>0</v>
      </c>
      <c r="F210" s="84" t="b">
        <v>0</v>
      </c>
      <c r="G210" s="84" t="b">
        <v>0</v>
      </c>
    </row>
    <row r="211" spans="1:7" ht="15">
      <c r="A211" s="84" t="s">
        <v>252</v>
      </c>
      <c r="B211" s="84">
        <v>5</v>
      </c>
      <c r="C211" s="122">
        <v>0.007516970519698451</v>
      </c>
      <c r="D211" s="84" t="s">
        <v>1007</v>
      </c>
      <c r="E211" s="84" t="b">
        <v>0</v>
      </c>
      <c r="F211" s="84" t="b">
        <v>0</v>
      </c>
      <c r="G211" s="84" t="b">
        <v>0</v>
      </c>
    </row>
    <row r="212" spans="1:7" ht="15">
      <c r="A212" s="84" t="s">
        <v>265</v>
      </c>
      <c r="B212" s="84">
        <v>5</v>
      </c>
      <c r="C212" s="122">
        <v>0.007516970519698451</v>
      </c>
      <c r="D212" s="84" t="s">
        <v>1007</v>
      </c>
      <c r="E212" s="84" t="b">
        <v>0</v>
      </c>
      <c r="F212" s="84" t="b">
        <v>0</v>
      </c>
      <c r="G212" s="84" t="b">
        <v>0</v>
      </c>
    </row>
    <row r="213" spans="1:7" ht="15">
      <c r="A213" s="84" t="s">
        <v>1411</v>
      </c>
      <c r="B213" s="84">
        <v>5</v>
      </c>
      <c r="C213" s="122">
        <v>0.007516970519698451</v>
      </c>
      <c r="D213" s="84" t="s">
        <v>1007</v>
      </c>
      <c r="E213" s="84" t="b">
        <v>0</v>
      </c>
      <c r="F213" s="84" t="b">
        <v>0</v>
      </c>
      <c r="G213" s="84" t="b">
        <v>0</v>
      </c>
    </row>
    <row r="214" spans="1:7" ht="15">
      <c r="A214" s="84" t="s">
        <v>1172</v>
      </c>
      <c r="B214" s="84">
        <v>5</v>
      </c>
      <c r="C214" s="122">
        <v>0.007516970519698451</v>
      </c>
      <c r="D214" s="84" t="s">
        <v>1007</v>
      </c>
      <c r="E214" s="84" t="b">
        <v>0</v>
      </c>
      <c r="F214" s="84" t="b">
        <v>0</v>
      </c>
      <c r="G214" s="84" t="b">
        <v>0</v>
      </c>
    </row>
    <row r="215" spans="1:7" ht="15">
      <c r="A215" s="84" t="s">
        <v>1410</v>
      </c>
      <c r="B215" s="84">
        <v>5</v>
      </c>
      <c r="C215" s="122">
        <v>0.007516970519698451</v>
      </c>
      <c r="D215" s="84" t="s">
        <v>1007</v>
      </c>
      <c r="E215" s="84" t="b">
        <v>0</v>
      </c>
      <c r="F215" s="84" t="b">
        <v>0</v>
      </c>
      <c r="G215" s="84" t="b">
        <v>0</v>
      </c>
    </row>
    <row r="216" spans="1:7" ht="15">
      <c r="A216" s="84" t="s">
        <v>1092</v>
      </c>
      <c r="B216" s="84">
        <v>5</v>
      </c>
      <c r="C216" s="122">
        <v>0.007516970519698451</v>
      </c>
      <c r="D216" s="84" t="s">
        <v>1007</v>
      </c>
      <c r="E216" s="84" t="b">
        <v>0</v>
      </c>
      <c r="F216" s="84" t="b">
        <v>0</v>
      </c>
      <c r="G216" s="84" t="b">
        <v>0</v>
      </c>
    </row>
    <row r="217" spans="1:7" ht="15">
      <c r="A217" s="84" t="s">
        <v>1421</v>
      </c>
      <c r="B217" s="84">
        <v>5</v>
      </c>
      <c r="C217" s="122">
        <v>0.007516970519698451</v>
      </c>
      <c r="D217" s="84" t="s">
        <v>1007</v>
      </c>
      <c r="E217" s="84" t="b">
        <v>0</v>
      </c>
      <c r="F217" s="84" t="b">
        <v>0</v>
      </c>
      <c r="G217" s="84" t="b">
        <v>0</v>
      </c>
    </row>
    <row r="218" spans="1:7" ht="15">
      <c r="A218" s="84" t="s">
        <v>1422</v>
      </c>
      <c r="B218" s="84">
        <v>5</v>
      </c>
      <c r="C218" s="122">
        <v>0.007516970519698451</v>
      </c>
      <c r="D218" s="84" t="s">
        <v>1007</v>
      </c>
      <c r="E218" s="84" t="b">
        <v>0</v>
      </c>
      <c r="F218" s="84" t="b">
        <v>0</v>
      </c>
      <c r="G218" s="84" t="b">
        <v>0</v>
      </c>
    </row>
    <row r="219" spans="1:7" ht="15">
      <c r="A219" s="84" t="s">
        <v>1424</v>
      </c>
      <c r="B219" s="84">
        <v>4</v>
      </c>
      <c r="C219" s="122">
        <v>0.006919277471908821</v>
      </c>
      <c r="D219" s="84" t="s">
        <v>1007</v>
      </c>
      <c r="E219" s="84" t="b">
        <v>0</v>
      </c>
      <c r="F219" s="84" t="b">
        <v>0</v>
      </c>
      <c r="G219" s="84" t="b">
        <v>0</v>
      </c>
    </row>
    <row r="220" spans="1:7" ht="15">
      <c r="A220" s="84" t="s">
        <v>228</v>
      </c>
      <c r="B220" s="84">
        <v>4</v>
      </c>
      <c r="C220" s="122">
        <v>0.006919277471908821</v>
      </c>
      <c r="D220" s="84" t="s">
        <v>1007</v>
      </c>
      <c r="E220" s="84" t="b">
        <v>0</v>
      </c>
      <c r="F220" s="84" t="b">
        <v>0</v>
      </c>
      <c r="G220" s="84" t="b">
        <v>0</v>
      </c>
    </row>
    <row r="221" spans="1:7" ht="15">
      <c r="A221" s="84" t="s">
        <v>1428</v>
      </c>
      <c r="B221" s="84">
        <v>4</v>
      </c>
      <c r="C221" s="122">
        <v>0.006919277471908821</v>
      </c>
      <c r="D221" s="84" t="s">
        <v>1007</v>
      </c>
      <c r="E221" s="84" t="b">
        <v>1</v>
      </c>
      <c r="F221" s="84" t="b">
        <v>0</v>
      </c>
      <c r="G221" s="84" t="b">
        <v>0</v>
      </c>
    </row>
    <row r="222" spans="1:7" ht="15">
      <c r="A222" s="84" t="s">
        <v>1429</v>
      </c>
      <c r="B222" s="84">
        <v>4</v>
      </c>
      <c r="C222" s="122">
        <v>0.006919277471908821</v>
      </c>
      <c r="D222" s="84" t="s">
        <v>1007</v>
      </c>
      <c r="E222" s="84" t="b">
        <v>0</v>
      </c>
      <c r="F222" s="84" t="b">
        <v>0</v>
      </c>
      <c r="G222" s="84" t="b">
        <v>0</v>
      </c>
    </row>
    <row r="223" spans="1:7" ht="15">
      <c r="A223" s="84" t="s">
        <v>1430</v>
      </c>
      <c r="B223" s="84">
        <v>4</v>
      </c>
      <c r="C223" s="122">
        <v>0.006919277471908821</v>
      </c>
      <c r="D223" s="84" t="s">
        <v>1007</v>
      </c>
      <c r="E223" s="84" t="b">
        <v>0</v>
      </c>
      <c r="F223" s="84" t="b">
        <v>0</v>
      </c>
      <c r="G223" s="84" t="b">
        <v>0</v>
      </c>
    </row>
    <row r="224" spans="1:7" ht="15">
      <c r="A224" s="84" t="s">
        <v>1431</v>
      </c>
      <c r="B224" s="84">
        <v>4</v>
      </c>
      <c r="C224" s="122">
        <v>0.006919277471908821</v>
      </c>
      <c r="D224" s="84" t="s">
        <v>1007</v>
      </c>
      <c r="E224" s="84" t="b">
        <v>0</v>
      </c>
      <c r="F224" s="84" t="b">
        <v>0</v>
      </c>
      <c r="G224" s="84" t="b">
        <v>0</v>
      </c>
    </row>
    <row r="225" spans="1:7" ht="15">
      <c r="A225" s="84" t="s">
        <v>1432</v>
      </c>
      <c r="B225" s="84">
        <v>4</v>
      </c>
      <c r="C225" s="122">
        <v>0.006919277471908821</v>
      </c>
      <c r="D225" s="84" t="s">
        <v>1007</v>
      </c>
      <c r="E225" s="84" t="b">
        <v>0</v>
      </c>
      <c r="F225" s="84" t="b">
        <v>0</v>
      </c>
      <c r="G225" s="84" t="b">
        <v>0</v>
      </c>
    </row>
    <row r="226" spans="1:7" ht="15">
      <c r="A226" s="84" t="s">
        <v>1433</v>
      </c>
      <c r="B226" s="84">
        <v>4</v>
      </c>
      <c r="C226" s="122">
        <v>0.006919277471908821</v>
      </c>
      <c r="D226" s="84" t="s">
        <v>1007</v>
      </c>
      <c r="E226" s="84" t="b">
        <v>0</v>
      </c>
      <c r="F226" s="84" t="b">
        <v>0</v>
      </c>
      <c r="G226" s="84" t="b">
        <v>0</v>
      </c>
    </row>
    <row r="227" spans="1:7" ht="15">
      <c r="A227" s="84" t="s">
        <v>1434</v>
      </c>
      <c r="B227" s="84">
        <v>4</v>
      </c>
      <c r="C227" s="122">
        <v>0.006919277471908821</v>
      </c>
      <c r="D227" s="84" t="s">
        <v>1007</v>
      </c>
      <c r="E227" s="84" t="b">
        <v>0</v>
      </c>
      <c r="F227" s="84" t="b">
        <v>0</v>
      </c>
      <c r="G227" s="84" t="b">
        <v>0</v>
      </c>
    </row>
    <row r="228" spans="1:7" ht="15">
      <c r="A228" s="84" t="s">
        <v>1435</v>
      </c>
      <c r="B228" s="84">
        <v>4</v>
      </c>
      <c r="C228" s="122">
        <v>0.006919277471908821</v>
      </c>
      <c r="D228" s="84" t="s">
        <v>1007</v>
      </c>
      <c r="E228" s="84" t="b">
        <v>0</v>
      </c>
      <c r="F228" s="84" t="b">
        <v>0</v>
      </c>
      <c r="G228" s="84" t="b">
        <v>0</v>
      </c>
    </row>
    <row r="229" spans="1:7" ht="15">
      <c r="A229" s="84" t="s">
        <v>1093</v>
      </c>
      <c r="B229" s="84">
        <v>4</v>
      </c>
      <c r="C229" s="122">
        <v>0.006919277471908821</v>
      </c>
      <c r="D229" s="84" t="s">
        <v>1007</v>
      </c>
      <c r="E229" s="84" t="b">
        <v>0</v>
      </c>
      <c r="F229" s="84" t="b">
        <v>0</v>
      </c>
      <c r="G229" s="84" t="b">
        <v>0</v>
      </c>
    </row>
    <row r="230" spans="1:7" ht="15">
      <c r="A230" s="84" t="s">
        <v>1094</v>
      </c>
      <c r="B230" s="84">
        <v>4</v>
      </c>
      <c r="C230" s="122">
        <v>0.006919277471908821</v>
      </c>
      <c r="D230" s="84" t="s">
        <v>1007</v>
      </c>
      <c r="E230" s="84" t="b">
        <v>0</v>
      </c>
      <c r="F230" s="84" t="b">
        <v>0</v>
      </c>
      <c r="G230" s="84" t="b">
        <v>0</v>
      </c>
    </row>
    <row r="231" spans="1:7" ht="15">
      <c r="A231" s="84" t="s">
        <v>1095</v>
      </c>
      <c r="B231" s="84">
        <v>4</v>
      </c>
      <c r="C231" s="122">
        <v>0.006919277471908821</v>
      </c>
      <c r="D231" s="84" t="s">
        <v>1007</v>
      </c>
      <c r="E231" s="84" t="b">
        <v>0</v>
      </c>
      <c r="F231" s="84" t="b">
        <v>0</v>
      </c>
      <c r="G231" s="84" t="b">
        <v>0</v>
      </c>
    </row>
    <row r="232" spans="1:7" ht="15">
      <c r="A232" s="84" t="s">
        <v>1096</v>
      </c>
      <c r="B232" s="84">
        <v>4</v>
      </c>
      <c r="C232" s="122">
        <v>0.006919277471908821</v>
      </c>
      <c r="D232" s="84" t="s">
        <v>1007</v>
      </c>
      <c r="E232" s="84" t="b">
        <v>0</v>
      </c>
      <c r="F232" s="84" t="b">
        <v>0</v>
      </c>
      <c r="G232" s="84" t="b">
        <v>0</v>
      </c>
    </row>
    <row r="233" spans="1:7" ht="15">
      <c r="A233" s="84" t="s">
        <v>1425</v>
      </c>
      <c r="B233" s="84">
        <v>4</v>
      </c>
      <c r="C233" s="122">
        <v>0.006919277471908821</v>
      </c>
      <c r="D233" s="84" t="s">
        <v>1007</v>
      </c>
      <c r="E233" s="84" t="b">
        <v>1</v>
      </c>
      <c r="F233" s="84" t="b">
        <v>0</v>
      </c>
      <c r="G233" s="84" t="b">
        <v>0</v>
      </c>
    </row>
    <row r="234" spans="1:7" ht="15">
      <c r="A234" s="84" t="s">
        <v>1420</v>
      </c>
      <c r="B234" s="84">
        <v>4</v>
      </c>
      <c r="C234" s="122">
        <v>0.006919277471908821</v>
      </c>
      <c r="D234" s="84" t="s">
        <v>1007</v>
      </c>
      <c r="E234" s="84" t="b">
        <v>0</v>
      </c>
      <c r="F234" s="84" t="b">
        <v>0</v>
      </c>
      <c r="G234" s="84" t="b">
        <v>0</v>
      </c>
    </row>
    <row r="235" spans="1:7" ht="15">
      <c r="A235" s="84" t="s">
        <v>253</v>
      </c>
      <c r="B235" s="84">
        <v>4</v>
      </c>
      <c r="C235" s="122">
        <v>0.006919277471908821</v>
      </c>
      <c r="D235" s="84" t="s">
        <v>1007</v>
      </c>
      <c r="E235" s="84" t="b">
        <v>0</v>
      </c>
      <c r="F235" s="84" t="b">
        <v>0</v>
      </c>
      <c r="G235" s="84" t="b">
        <v>0</v>
      </c>
    </row>
    <row r="236" spans="1:7" ht="15">
      <c r="A236" s="84" t="s">
        <v>1444</v>
      </c>
      <c r="B236" s="84">
        <v>3</v>
      </c>
      <c r="C236" s="122">
        <v>0.006065196911933718</v>
      </c>
      <c r="D236" s="84" t="s">
        <v>1007</v>
      </c>
      <c r="E236" s="84" t="b">
        <v>0</v>
      </c>
      <c r="F236" s="84" t="b">
        <v>0</v>
      </c>
      <c r="G236" s="84" t="b">
        <v>0</v>
      </c>
    </row>
    <row r="237" spans="1:7" ht="15">
      <c r="A237" s="84" t="s">
        <v>1145</v>
      </c>
      <c r="B237" s="84">
        <v>3</v>
      </c>
      <c r="C237" s="122">
        <v>0.006065196911933718</v>
      </c>
      <c r="D237" s="84" t="s">
        <v>1007</v>
      </c>
      <c r="E237" s="84" t="b">
        <v>0</v>
      </c>
      <c r="F237" s="84" t="b">
        <v>0</v>
      </c>
      <c r="G237" s="84" t="b">
        <v>0</v>
      </c>
    </row>
    <row r="238" spans="1:7" ht="15">
      <c r="A238" s="84" t="s">
        <v>1445</v>
      </c>
      <c r="B238" s="84">
        <v>3</v>
      </c>
      <c r="C238" s="122">
        <v>0.006065196911933718</v>
      </c>
      <c r="D238" s="84" t="s">
        <v>1007</v>
      </c>
      <c r="E238" s="84" t="b">
        <v>0</v>
      </c>
      <c r="F238" s="84" t="b">
        <v>0</v>
      </c>
      <c r="G238" s="84" t="b">
        <v>0</v>
      </c>
    </row>
    <row r="239" spans="1:7" ht="15">
      <c r="A239" s="84" t="s">
        <v>1446</v>
      </c>
      <c r="B239" s="84">
        <v>3</v>
      </c>
      <c r="C239" s="122">
        <v>0.006065196911933718</v>
      </c>
      <c r="D239" s="84" t="s">
        <v>1007</v>
      </c>
      <c r="E239" s="84" t="b">
        <v>0</v>
      </c>
      <c r="F239" s="84" t="b">
        <v>0</v>
      </c>
      <c r="G239" s="84" t="b">
        <v>0</v>
      </c>
    </row>
    <row r="240" spans="1:7" ht="15">
      <c r="A240" s="84" t="s">
        <v>1447</v>
      </c>
      <c r="B240" s="84">
        <v>3</v>
      </c>
      <c r="C240" s="122">
        <v>0.006065196911933718</v>
      </c>
      <c r="D240" s="84" t="s">
        <v>1007</v>
      </c>
      <c r="E240" s="84" t="b">
        <v>0</v>
      </c>
      <c r="F240" s="84" t="b">
        <v>0</v>
      </c>
      <c r="G240" s="84" t="b">
        <v>0</v>
      </c>
    </row>
    <row r="241" spans="1:7" ht="15">
      <c r="A241" s="84" t="s">
        <v>1448</v>
      </c>
      <c r="B241" s="84">
        <v>3</v>
      </c>
      <c r="C241" s="122">
        <v>0.006065196911933718</v>
      </c>
      <c r="D241" s="84" t="s">
        <v>1007</v>
      </c>
      <c r="E241" s="84" t="b">
        <v>0</v>
      </c>
      <c r="F241" s="84" t="b">
        <v>0</v>
      </c>
      <c r="G241" s="84" t="b">
        <v>0</v>
      </c>
    </row>
    <row r="242" spans="1:7" ht="15">
      <c r="A242" s="84" t="s">
        <v>1449</v>
      </c>
      <c r="B242" s="84">
        <v>3</v>
      </c>
      <c r="C242" s="122">
        <v>0.006065196911933718</v>
      </c>
      <c r="D242" s="84" t="s">
        <v>1007</v>
      </c>
      <c r="E242" s="84" t="b">
        <v>0</v>
      </c>
      <c r="F242" s="84" t="b">
        <v>1</v>
      </c>
      <c r="G242" s="84" t="b">
        <v>0</v>
      </c>
    </row>
    <row r="243" spans="1:7" ht="15">
      <c r="A243" s="84" t="s">
        <v>1426</v>
      </c>
      <c r="B243" s="84">
        <v>3</v>
      </c>
      <c r="C243" s="122">
        <v>0.006065196911933718</v>
      </c>
      <c r="D243" s="84" t="s">
        <v>1007</v>
      </c>
      <c r="E243" s="84" t="b">
        <v>0</v>
      </c>
      <c r="F243" s="84" t="b">
        <v>0</v>
      </c>
      <c r="G243" s="84" t="b">
        <v>0</v>
      </c>
    </row>
    <row r="244" spans="1:7" ht="15">
      <c r="A244" s="84" t="s">
        <v>263</v>
      </c>
      <c r="B244" s="84">
        <v>3</v>
      </c>
      <c r="C244" s="122">
        <v>0.006065196911933718</v>
      </c>
      <c r="D244" s="84" t="s">
        <v>1007</v>
      </c>
      <c r="E244" s="84" t="b">
        <v>0</v>
      </c>
      <c r="F244" s="84" t="b">
        <v>0</v>
      </c>
      <c r="G244" s="84" t="b">
        <v>0</v>
      </c>
    </row>
    <row r="245" spans="1:7" ht="15">
      <c r="A245" s="84" t="s">
        <v>1427</v>
      </c>
      <c r="B245" s="84">
        <v>3</v>
      </c>
      <c r="C245" s="122">
        <v>0.006065196911933718</v>
      </c>
      <c r="D245" s="84" t="s">
        <v>1007</v>
      </c>
      <c r="E245" s="84" t="b">
        <v>0</v>
      </c>
      <c r="F245" s="84" t="b">
        <v>0</v>
      </c>
      <c r="G245" s="84" t="b">
        <v>0</v>
      </c>
    </row>
    <row r="246" spans="1:7" ht="15">
      <c r="A246" s="84" t="s">
        <v>1450</v>
      </c>
      <c r="B246" s="84">
        <v>3</v>
      </c>
      <c r="C246" s="122">
        <v>0.006065196911933718</v>
      </c>
      <c r="D246" s="84" t="s">
        <v>1007</v>
      </c>
      <c r="E246" s="84" t="b">
        <v>1</v>
      </c>
      <c r="F246" s="84" t="b">
        <v>0</v>
      </c>
      <c r="G246" s="84" t="b">
        <v>0</v>
      </c>
    </row>
    <row r="247" spans="1:7" ht="15">
      <c r="A247" s="84" t="s">
        <v>1456</v>
      </c>
      <c r="B247" s="84">
        <v>3</v>
      </c>
      <c r="C247" s="122">
        <v>0.006065196911933718</v>
      </c>
      <c r="D247" s="84" t="s">
        <v>1007</v>
      </c>
      <c r="E247" s="84" t="b">
        <v>0</v>
      </c>
      <c r="F247" s="84" t="b">
        <v>0</v>
      </c>
      <c r="G247" s="84" t="b">
        <v>0</v>
      </c>
    </row>
    <row r="248" spans="1:7" ht="15">
      <c r="A248" s="84" t="s">
        <v>1452</v>
      </c>
      <c r="B248" s="84">
        <v>3</v>
      </c>
      <c r="C248" s="122">
        <v>0.006065196911933718</v>
      </c>
      <c r="D248" s="84" t="s">
        <v>1007</v>
      </c>
      <c r="E248" s="84" t="b">
        <v>0</v>
      </c>
      <c r="F248" s="84" t="b">
        <v>0</v>
      </c>
      <c r="G248" s="84" t="b">
        <v>0</v>
      </c>
    </row>
    <row r="249" spans="1:7" ht="15">
      <c r="A249" s="84" t="s">
        <v>232</v>
      </c>
      <c r="B249" s="84">
        <v>3</v>
      </c>
      <c r="C249" s="122">
        <v>0.006065196911933718</v>
      </c>
      <c r="D249" s="84" t="s">
        <v>1007</v>
      </c>
      <c r="E249" s="84" t="b">
        <v>0</v>
      </c>
      <c r="F249" s="84" t="b">
        <v>0</v>
      </c>
      <c r="G249" s="84" t="b">
        <v>0</v>
      </c>
    </row>
    <row r="250" spans="1:7" ht="15">
      <c r="A250" s="84" t="s">
        <v>1458</v>
      </c>
      <c r="B250" s="84">
        <v>3</v>
      </c>
      <c r="C250" s="122">
        <v>0.006065196911933718</v>
      </c>
      <c r="D250" s="84" t="s">
        <v>1007</v>
      </c>
      <c r="E250" s="84" t="b">
        <v>0</v>
      </c>
      <c r="F250" s="84" t="b">
        <v>0</v>
      </c>
      <c r="G250" s="84" t="b">
        <v>0</v>
      </c>
    </row>
    <row r="251" spans="1:7" ht="15">
      <c r="A251" s="84" t="s">
        <v>1473</v>
      </c>
      <c r="B251" s="84">
        <v>2</v>
      </c>
      <c r="C251" s="122">
        <v>0.004866320958683295</v>
      </c>
      <c r="D251" s="84" t="s">
        <v>1007</v>
      </c>
      <c r="E251" s="84" t="b">
        <v>0</v>
      </c>
      <c r="F251" s="84" t="b">
        <v>0</v>
      </c>
      <c r="G251" s="84" t="b">
        <v>0</v>
      </c>
    </row>
    <row r="252" spans="1:7" ht="15">
      <c r="A252" s="84" t="s">
        <v>1474</v>
      </c>
      <c r="B252" s="84">
        <v>2</v>
      </c>
      <c r="C252" s="122">
        <v>0.004866320958683295</v>
      </c>
      <c r="D252" s="84" t="s">
        <v>1007</v>
      </c>
      <c r="E252" s="84" t="b">
        <v>1</v>
      </c>
      <c r="F252" s="84" t="b">
        <v>0</v>
      </c>
      <c r="G252" s="84" t="b">
        <v>0</v>
      </c>
    </row>
    <row r="253" spans="1:7" ht="15">
      <c r="A253" s="84" t="s">
        <v>1475</v>
      </c>
      <c r="B253" s="84">
        <v>2</v>
      </c>
      <c r="C253" s="122">
        <v>0.004866320958683295</v>
      </c>
      <c r="D253" s="84" t="s">
        <v>1007</v>
      </c>
      <c r="E253" s="84" t="b">
        <v>1</v>
      </c>
      <c r="F253" s="84" t="b">
        <v>0</v>
      </c>
      <c r="G253" s="84" t="b">
        <v>0</v>
      </c>
    </row>
    <row r="254" spans="1:7" ht="15">
      <c r="A254" s="84" t="s">
        <v>1454</v>
      </c>
      <c r="B254" s="84">
        <v>2</v>
      </c>
      <c r="C254" s="122">
        <v>0.004866320958683295</v>
      </c>
      <c r="D254" s="84" t="s">
        <v>1007</v>
      </c>
      <c r="E254" s="84" t="b">
        <v>0</v>
      </c>
      <c r="F254" s="84" t="b">
        <v>0</v>
      </c>
      <c r="G254" s="84" t="b">
        <v>0</v>
      </c>
    </row>
    <row r="255" spans="1:7" ht="15">
      <c r="A255" s="84" t="s">
        <v>1488</v>
      </c>
      <c r="B255" s="84">
        <v>2</v>
      </c>
      <c r="C255" s="122">
        <v>0.004866320958683295</v>
      </c>
      <c r="D255" s="84" t="s">
        <v>1007</v>
      </c>
      <c r="E255" s="84" t="b">
        <v>0</v>
      </c>
      <c r="F255" s="84" t="b">
        <v>0</v>
      </c>
      <c r="G255" s="84" t="b">
        <v>0</v>
      </c>
    </row>
    <row r="256" spans="1:7" ht="15">
      <c r="A256" s="84" t="s">
        <v>1499</v>
      </c>
      <c r="B256" s="84">
        <v>2</v>
      </c>
      <c r="C256" s="122">
        <v>0.004866320958683295</v>
      </c>
      <c r="D256" s="84" t="s">
        <v>1007</v>
      </c>
      <c r="E256" s="84" t="b">
        <v>0</v>
      </c>
      <c r="F256" s="84" t="b">
        <v>0</v>
      </c>
      <c r="G256" s="84" t="b">
        <v>0</v>
      </c>
    </row>
    <row r="257" spans="1:7" ht="15">
      <c r="A257" s="84" t="s">
        <v>1500</v>
      </c>
      <c r="B257" s="84">
        <v>2</v>
      </c>
      <c r="C257" s="122">
        <v>0.004866320958683295</v>
      </c>
      <c r="D257" s="84" t="s">
        <v>1007</v>
      </c>
      <c r="E257" s="84" t="b">
        <v>0</v>
      </c>
      <c r="F257" s="84" t="b">
        <v>0</v>
      </c>
      <c r="G257" s="84" t="b">
        <v>0</v>
      </c>
    </row>
    <row r="258" spans="1:7" ht="15">
      <c r="A258" s="84" t="s">
        <v>1501</v>
      </c>
      <c r="B258" s="84">
        <v>2</v>
      </c>
      <c r="C258" s="122">
        <v>0.004866320958683295</v>
      </c>
      <c r="D258" s="84" t="s">
        <v>1007</v>
      </c>
      <c r="E258" s="84" t="b">
        <v>0</v>
      </c>
      <c r="F258" s="84" t="b">
        <v>0</v>
      </c>
      <c r="G258" s="84" t="b">
        <v>0</v>
      </c>
    </row>
    <row r="259" spans="1:7" ht="15">
      <c r="A259" s="84" t="s">
        <v>1480</v>
      </c>
      <c r="B259" s="84">
        <v>2</v>
      </c>
      <c r="C259" s="122">
        <v>0.004866320958683295</v>
      </c>
      <c r="D259" s="84" t="s">
        <v>1007</v>
      </c>
      <c r="E259" s="84" t="b">
        <v>0</v>
      </c>
      <c r="F259" s="84" t="b">
        <v>0</v>
      </c>
      <c r="G259" s="84" t="b">
        <v>0</v>
      </c>
    </row>
    <row r="260" spans="1:7" ht="15">
      <c r="A260" s="84" t="s">
        <v>361</v>
      </c>
      <c r="B260" s="84">
        <v>2</v>
      </c>
      <c r="C260" s="122">
        <v>0.004866320958683295</v>
      </c>
      <c r="D260" s="84" t="s">
        <v>1007</v>
      </c>
      <c r="E260" s="84" t="b">
        <v>0</v>
      </c>
      <c r="F260" s="84" t="b">
        <v>0</v>
      </c>
      <c r="G260" s="84" t="b">
        <v>0</v>
      </c>
    </row>
    <row r="261" spans="1:7" ht="15">
      <c r="A261" s="84" t="s">
        <v>1498</v>
      </c>
      <c r="B261" s="84">
        <v>2</v>
      </c>
      <c r="C261" s="122">
        <v>0.004866320958683295</v>
      </c>
      <c r="D261" s="84" t="s">
        <v>1007</v>
      </c>
      <c r="E261" s="84" t="b">
        <v>1</v>
      </c>
      <c r="F261" s="84" t="b">
        <v>0</v>
      </c>
      <c r="G261" s="84" t="b">
        <v>0</v>
      </c>
    </row>
    <row r="262" spans="1:7" ht="15">
      <c r="A262" s="84" t="s">
        <v>258</v>
      </c>
      <c r="B262" s="84">
        <v>2</v>
      </c>
      <c r="C262" s="122">
        <v>0.004866320958683295</v>
      </c>
      <c r="D262" s="84" t="s">
        <v>1007</v>
      </c>
      <c r="E262" s="84" t="b">
        <v>0</v>
      </c>
      <c r="F262" s="84" t="b">
        <v>0</v>
      </c>
      <c r="G262" s="84" t="b">
        <v>0</v>
      </c>
    </row>
    <row r="263" spans="1:7" ht="15">
      <c r="A263" s="84" t="s">
        <v>256</v>
      </c>
      <c r="B263" s="84">
        <v>2</v>
      </c>
      <c r="C263" s="122">
        <v>0.004866320958683295</v>
      </c>
      <c r="D263" s="84" t="s">
        <v>1007</v>
      </c>
      <c r="E263" s="84" t="b">
        <v>0</v>
      </c>
      <c r="F263" s="84" t="b">
        <v>0</v>
      </c>
      <c r="G263" s="84" t="b">
        <v>0</v>
      </c>
    </row>
    <row r="264" spans="1:7" ht="15">
      <c r="A264" s="84" t="s">
        <v>1482</v>
      </c>
      <c r="B264" s="84">
        <v>2</v>
      </c>
      <c r="C264" s="122">
        <v>0.004866320958683295</v>
      </c>
      <c r="D264" s="84" t="s">
        <v>1007</v>
      </c>
      <c r="E264" s="84" t="b">
        <v>0</v>
      </c>
      <c r="F264" s="84" t="b">
        <v>0</v>
      </c>
      <c r="G264" s="84" t="b">
        <v>0</v>
      </c>
    </row>
    <row r="265" spans="1:7" ht="15">
      <c r="A265" s="84" t="s">
        <v>1451</v>
      </c>
      <c r="B265" s="84">
        <v>2</v>
      </c>
      <c r="C265" s="122">
        <v>0.004866320958683295</v>
      </c>
      <c r="D265" s="84" t="s">
        <v>1007</v>
      </c>
      <c r="E265" s="84" t="b">
        <v>0</v>
      </c>
      <c r="F265" s="84" t="b">
        <v>0</v>
      </c>
      <c r="G265" s="84" t="b">
        <v>0</v>
      </c>
    </row>
    <row r="266" spans="1:7" ht="15">
      <c r="A266" s="84" t="s">
        <v>1483</v>
      </c>
      <c r="B266" s="84">
        <v>2</v>
      </c>
      <c r="C266" s="122">
        <v>0.004866320958683295</v>
      </c>
      <c r="D266" s="84" t="s">
        <v>1007</v>
      </c>
      <c r="E266" s="84" t="b">
        <v>0</v>
      </c>
      <c r="F266" s="84" t="b">
        <v>0</v>
      </c>
      <c r="G266" s="84" t="b">
        <v>0</v>
      </c>
    </row>
    <row r="267" spans="1:7" ht="15">
      <c r="A267" s="84" t="s">
        <v>1484</v>
      </c>
      <c r="B267" s="84">
        <v>2</v>
      </c>
      <c r="C267" s="122">
        <v>0.004866320958683295</v>
      </c>
      <c r="D267" s="84" t="s">
        <v>1007</v>
      </c>
      <c r="E267" s="84" t="b">
        <v>1</v>
      </c>
      <c r="F267" s="84" t="b">
        <v>0</v>
      </c>
      <c r="G267" s="84" t="b">
        <v>0</v>
      </c>
    </row>
    <row r="268" spans="1:7" ht="15">
      <c r="A268" s="84" t="s">
        <v>1485</v>
      </c>
      <c r="B268" s="84">
        <v>2</v>
      </c>
      <c r="C268" s="122">
        <v>0.004866320958683295</v>
      </c>
      <c r="D268" s="84" t="s">
        <v>1007</v>
      </c>
      <c r="E268" s="84" t="b">
        <v>0</v>
      </c>
      <c r="F268" s="84" t="b">
        <v>0</v>
      </c>
      <c r="G268" s="84" t="b">
        <v>0</v>
      </c>
    </row>
    <row r="269" spans="1:7" ht="15">
      <c r="A269" s="84" t="s">
        <v>234</v>
      </c>
      <c r="B269" s="84">
        <v>2</v>
      </c>
      <c r="C269" s="122">
        <v>0.004866320958683295</v>
      </c>
      <c r="D269" s="84" t="s">
        <v>1007</v>
      </c>
      <c r="E269" s="84" t="b">
        <v>0</v>
      </c>
      <c r="F269" s="84" t="b">
        <v>0</v>
      </c>
      <c r="G269" s="84" t="b">
        <v>0</v>
      </c>
    </row>
    <row r="270" spans="1:7" ht="15">
      <c r="A270" s="84" t="s">
        <v>264</v>
      </c>
      <c r="B270" s="84">
        <v>2</v>
      </c>
      <c r="C270" s="122">
        <v>0.004866320958683295</v>
      </c>
      <c r="D270" s="84" t="s">
        <v>1007</v>
      </c>
      <c r="E270" s="84" t="b">
        <v>0</v>
      </c>
      <c r="F270" s="84" t="b">
        <v>0</v>
      </c>
      <c r="G270" s="84" t="b">
        <v>0</v>
      </c>
    </row>
    <row r="271" spans="1:7" ht="15">
      <c r="A271" s="84" t="s">
        <v>1476</v>
      </c>
      <c r="B271" s="84">
        <v>2</v>
      </c>
      <c r="C271" s="122">
        <v>0.004866320958683295</v>
      </c>
      <c r="D271" s="84" t="s">
        <v>1007</v>
      </c>
      <c r="E271" s="84" t="b">
        <v>0</v>
      </c>
      <c r="F271" s="84" t="b">
        <v>0</v>
      </c>
      <c r="G271" s="84" t="b">
        <v>0</v>
      </c>
    </row>
    <row r="272" spans="1:7" ht="15">
      <c r="A272" s="84" t="s">
        <v>1477</v>
      </c>
      <c r="B272" s="84">
        <v>2</v>
      </c>
      <c r="C272" s="122">
        <v>0.004866320958683295</v>
      </c>
      <c r="D272" s="84" t="s">
        <v>1007</v>
      </c>
      <c r="E272" s="84" t="b">
        <v>0</v>
      </c>
      <c r="F272" s="84" t="b">
        <v>0</v>
      </c>
      <c r="G272" s="84" t="b">
        <v>0</v>
      </c>
    </row>
    <row r="273" spans="1:7" ht="15">
      <c r="A273" s="84" t="s">
        <v>1478</v>
      </c>
      <c r="B273" s="84">
        <v>2</v>
      </c>
      <c r="C273" s="122">
        <v>0.004866320958683295</v>
      </c>
      <c r="D273" s="84" t="s">
        <v>1007</v>
      </c>
      <c r="E273" s="84" t="b">
        <v>0</v>
      </c>
      <c r="F273" s="84" t="b">
        <v>0</v>
      </c>
      <c r="G273" s="84" t="b">
        <v>0</v>
      </c>
    </row>
    <row r="274" spans="1:7" ht="15">
      <c r="A274" s="84" t="s">
        <v>1479</v>
      </c>
      <c r="B274" s="84">
        <v>2</v>
      </c>
      <c r="C274" s="122">
        <v>0.004866320958683295</v>
      </c>
      <c r="D274" s="84" t="s">
        <v>1007</v>
      </c>
      <c r="E274" s="84" t="b">
        <v>0</v>
      </c>
      <c r="F274" s="84" t="b">
        <v>0</v>
      </c>
      <c r="G274" s="84" t="b">
        <v>0</v>
      </c>
    </row>
    <row r="275" spans="1:7" ht="15">
      <c r="A275" s="84" t="s">
        <v>1487</v>
      </c>
      <c r="B275" s="84">
        <v>2</v>
      </c>
      <c r="C275" s="122">
        <v>0.004866320958683295</v>
      </c>
      <c r="D275" s="84" t="s">
        <v>1007</v>
      </c>
      <c r="E275" s="84" t="b">
        <v>0</v>
      </c>
      <c r="F275" s="84" t="b">
        <v>1</v>
      </c>
      <c r="G275" s="84" t="b">
        <v>0</v>
      </c>
    </row>
    <row r="276" spans="1:7" ht="15">
      <c r="A276" s="84" t="s">
        <v>1455</v>
      </c>
      <c r="B276" s="84">
        <v>2</v>
      </c>
      <c r="C276" s="122">
        <v>0.004866320958683295</v>
      </c>
      <c r="D276" s="84" t="s">
        <v>1007</v>
      </c>
      <c r="E276" s="84" t="b">
        <v>0</v>
      </c>
      <c r="F276" s="84" t="b">
        <v>0</v>
      </c>
      <c r="G276" s="84" t="b">
        <v>0</v>
      </c>
    </row>
    <row r="277" spans="1:7" ht="15">
      <c r="A277" s="84" t="s">
        <v>1503</v>
      </c>
      <c r="B277" s="84">
        <v>2</v>
      </c>
      <c r="C277" s="122">
        <v>0.004866320958683295</v>
      </c>
      <c r="D277" s="84" t="s">
        <v>1007</v>
      </c>
      <c r="E277" s="84" t="b">
        <v>0</v>
      </c>
      <c r="F277" s="84" t="b">
        <v>0</v>
      </c>
      <c r="G277" s="84" t="b">
        <v>0</v>
      </c>
    </row>
    <row r="278" spans="1:7" ht="15">
      <c r="A278" s="84" t="s">
        <v>1453</v>
      </c>
      <c r="B278" s="84">
        <v>2</v>
      </c>
      <c r="C278" s="122">
        <v>0.004866320958683295</v>
      </c>
      <c r="D278" s="84" t="s">
        <v>1007</v>
      </c>
      <c r="E278" s="84" t="b">
        <v>0</v>
      </c>
      <c r="F278" s="84" t="b">
        <v>0</v>
      </c>
      <c r="G278" s="84" t="b">
        <v>0</v>
      </c>
    </row>
    <row r="279" spans="1:7" ht="15">
      <c r="A279" s="84" t="s">
        <v>1489</v>
      </c>
      <c r="B279" s="84">
        <v>2</v>
      </c>
      <c r="C279" s="122">
        <v>0.004866320958683295</v>
      </c>
      <c r="D279" s="84" t="s">
        <v>1007</v>
      </c>
      <c r="E279" s="84" t="b">
        <v>0</v>
      </c>
      <c r="F279" s="84" t="b">
        <v>0</v>
      </c>
      <c r="G279" s="84" t="b">
        <v>0</v>
      </c>
    </row>
    <row r="280" spans="1:7" ht="15">
      <c r="A280" s="84" t="s">
        <v>1490</v>
      </c>
      <c r="B280" s="84">
        <v>2</v>
      </c>
      <c r="C280" s="122">
        <v>0.004866320958683295</v>
      </c>
      <c r="D280" s="84" t="s">
        <v>1007</v>
      </c>
      <c r="E280" s="84" t="b">
        <v>0</v>
      </c>
      <c r="F280" s="84" t="b">
        <v>0</v>
      </c>
      <c r="G280" s="84" t="b">
        <v>0</v>
      </c>
    </row>
    <row r="281" spans="1:7" ht="15">
      <c r="A281" s="84" t="s">
        <v>1491</v>
      </c>
      <c r="B281" s="84">
        <v>2</v>
      </c>
      <c r="C281" s="122">
        <v>0.004866320958683295</v>
      </c>
      <c r="D281" s="84" t="s">
        <v>1007</v>
      </c>
      <c r="E281" s="84" t="b">
        <v>0</v>
      </c>
      <c r="F281" s="84" t="b">
        <v>0</v>
      </c>
      <c r="G281" s="84" t="b">
        <v>0</v>
      </c>
    </row>
    <row r="282" spans="1:7" ht="15">
      <c r="A282" s="84" t="s">
        <v>1492</v>
      </c>
      <c r="B282" s="84">
        <v>2</v>
      </c>
      <c r="C282" s="122">
        <v>0.004866320958683295</v>
      </c>
      <c r="D282" s="84" t="s">
        <v>1007</v>
      </c>
      <c r="E282" s="84" t="b">
        <v>0</v>
      </c>
      <c r="F282" s="84" t="b">
        <v>0</v>
      </c>
      <c r="G282" s="84" t="b">
        <v>0</v>
      </c>
    </row>
    <row r="283" spans="1:7" ht="15">
      <c r="A283" s="84" t="s">
        <v>1502</v>
      </c>
      <c r="B283" s="84">
        <v>2</v>
      </c>
      <c r="C283" s="122">
        <v>0.004866320958683295</v>
      </c>
      <c r="D283" s="84" t="s">
        <v>1007</v>
      </c>
      <c r="E283" s="84" t="b">
        <v>0</v>
      </c>
      <c r="F283" s="84" t="b">
        <v>0</v>
      </c>
      <c r="G283" s="84" t="b">
        <v>0</v>
      </c>
    </row>
    <row r="284" spans="1:7" ht="15">
      <c r="A284" s="84" t="s">
        <v>1173</v>
      </c>
      <c r="B284" s="84">
        <v>2</v>
      </c>
      <c r="C284" s="122">
        <v>0.004866320958683295</v>
      </c>
      <c r="D284" s="84" t="s">
        <v>1007</v>
      </c>
      <c r="E284" s="84" t="b">
        <v>1</v>
      </c>
      <c r="F284" s="84" t="b">
        <v>0</v>
      </c>
      <c r="G284" s="84" t="b">
        <v>0</v>
      </c>
    </row>
    <row r="285" spans="1:7" ht="15">
      <c r="A285" s="84" t="s">
        <v>1486</v>
      </c>
      <c r="B285" s="84">
        <v>2</v>
      </c>
      <c r="C285" s="122">
        <v>0.004866320958683295</v>
      </c>
      <c r="D285" s="84" t="s">
        <v>1007</v>
      </c>
      <c r="E285" s="84" t="b">
        <v>0</v>
      </c>
      <c r="F285" s="84" t="b">
        <v>0</v>
      </c>
      <c r="G285" s="84" t="b">
        <v>0</v>
      </c>
    </row>
    <row r="286" spans="1:7" ht="15">
      <c r="A286" s="84" t="s">
        <v>1443</v>
      </c>
      <c r="B286" s="84">
        <v>2</v>
      </c>
      <c r="C286" s="122">
        <v>0.004866320958683295</v>
      </c>
      <c r="D286" s="84" t="s">
        <v>1007</v>
      </c>
      <c r="E286" s="84" t="b">
        <v>0</v>
      </c>
      <c r="F286" s="84" t="b">
        <v>0</v>
      </c>
      <c r="G286" s="84" t="b">
        <v>0</v>
      </c>
    </row>
    <row r="287" spans="1:7" ht="15">
      <c r="A287" s="84" t="s">
        <v>1090</v>
      </c>
      <c r="B287" s="84">
        <v>2</v>
      </c>
      <c r="C287" s="122">
        <v>0</v>
      </c>
      <c r="D287" s="84" t="s">
        <v>1008</v>
      </c>
      <c r="E287" s="84" t="b">
        <v>0</v>
      </c>
      <c r="F287" s="84" t="b">
        <v>0</v>
      </c>
      <c r="G287" s="84" t="b">
        <v>0</v>
      </c>
    </row>
    <row r="288" spans="1:7" ht="15">
      <c r="A288" s="84" t="s">
        <v>1140</v>
      </c>
      <c r="B288" s="84">
        <v>10</v>
      </c>
      <c r="C288" s="122">
        <v>0</v>
      </c>
      <c r="D288" s="84" t="s">
        <v>1009</v>
      </c>
      <c r="E288" s="84" t="b">
        <v>0</v>
      </c>
      <c r="F288" s="84" t="b">
        <v>0</v>
      </c>
      <c r="G288" s="84" t="b">
        <v>0</v>
      </c>
    </row>
    <row r="289" spans="1:7" ht="15">
      <c r="A289" s="84" t="s">
        <v>1131</v>
      </c>
      <c r="B289" s="84">
        <v>10</v>
      </c>
      <c r="C289" s="122">
        <v>0</v>
      </c>
      <c r="D289" s="84" t="s">
        <v>1009</v>
      </c>
      <c r="E289" s="84" t="b">
        <v>0</v>
      </c>
      <c r="F289" s="84" t="b">
        <v>0</v>
      </c>
      <c r="G289" s="84" t="b">
        <v>0</v>
      </c>
    </row>
    <row r="290" spans="1:7" ht="15">
      <c r="A290" s="84" t="s">
        <v>1141</v>
      </c>
      <c r="B290" s="84">
        <v>5</v>
      </c>
      <c r="C290" s="122">
        <v>0</v>
      </c>
      <c r="D290" s="84" t="s">
        <v>1009</v>
      </c>
      <c r="E290" s="84" t="b">
        <v>0</v>
      </c>
      <c r="F290" s="84" t="b">
        <v>0</v>
      </c>
      <c r="G290" s="84" t="b">
        <v>0</v>
      </c>
    </row>
    <row r="291" spans="1:7" ht="15">
      <c r="A291" s="84" t="s">
        <v>1142</v>
      </c>
      <c r="B291" s="84">
        <v>5</v>
      </c>
      <c r="C291" s="122">
        <v>0</v>
      </c>
      <c r="D291" s="84" t="s">
        <v>1009</v>
      </c>
      <c r="E291" s="84" t="b">
        <v>1</v>
      </c>
      <c r="F291" s="84" t="b">
        <v>0</v>
      </c>
      <c r="G291" s="84" t="b">
        <v>0</v>
      </c>
    </row>
    <row r="292" spans="1:7" ht="15">
      <c r="A292" s="84" t="s">
        <v>1143</v>
      </c>
      <c r="B292" s="84">
        <v>5</v>
      </c>
      <c r="C292" s="122">
        <v>0</v>
      </c>
      <c r="D292" s="84" t="s">
        <v>1009</v>
      </c>
      <c r="E292" s="84" t="b">
        <v>0</v>
      </c>
      <c r="F292" s="84" t="b">
        <v>0</v>
      </c>
      <c r="G292" s="84" t="b">
        <v>0</v>
      </c>
    </row>
    <row r="293" spans="1:7" ht="15">
      <c r="A293" s="84" t="s">
        <v>1144</v>
      </c>
      <c r="B293" s="84">
        <v>5</v>
      </c>
      <c r="C293" s="122">
        <v>0</v>
      </c>
      <c r="D293" s="84" t="s">
        <v>1009</v>
      </c>
      <c r="E293" s="84" t="b">
        <v>0</v>
      </c>
      <c r="F293" s="84" t="b">
        <v>0</v>
      </c>
      <c r="G293" s="84" t="b">
        <v>0</v>
      </c>
    </row>
    <row r="294" spans="1:7" ht="15">
      <c r="A294" s="84" t="s">
        <v>1145</v>
      </c>
      <c r="B294" s="84">
        <v>5</v>
      </c>
      <c r="C294" s="122">
        <v>0</v>
      </c>
      <c r="D294" s="84" t="s">
        <v>1009</v>
      </c>
      <c r="E294" s="84" t="b">
        <v>0</v>
      </c>
      <c r="F294" s="84" t="b">
        <v>0</v>
      </c>
      <c r="G294" s="84" t="b">
        <v>0</v>
      </c>
    </row>
    <row r="295" spans="1:7" ht="15">
      <c r="A295" s="84" t="s">
        <v>1146</v>
      </c>
      <c r="B295" s="84">
        <v>5</v>
      </c>
      <c r="C295" s="122">
        <v>0</v>
      </c>
      <c r="D295" s="84" t="s">
        <v>1009</v>
      </c>
      <c r="E295" s="84" t="b">
        <v>0</v>
      </c>
      <c r="F295" s="84" t="b">
        <v>0</v>
      </c>
      <c r="G295" s="84" t="b">
        <v>0</v>
      </c>
    </row>
    <row r="296" spans="1:7" ht="15">
      <c r="A296" s="84" t="s">
        <v>1147</v>
      </c>
      <c r="B296" s="84">
        <v>5</v>
      </c>
      <c r="C296" s="122">
        <v>0</v>
      </c>
      <c r="D296" s="84" t="s">
        <v>1009</v>
      </c>
      <c r="E296" s="84" t="b">
        <v>0</v>
      </c>
      <c r="F296" s="84" t="b">
        <v>0</v>
      </c>
      <c r="G296" s="84" t="b">
        <v>0</v>
      </c>
    </row>
    <row r="297" spans="1:7" ht="15">
      <c r="A297" s="84" t="s">
        <v>212</v>
      </c>
      <c r="B297" s="84">
        <v>4</v>
      </c>
      <c r="C297" s="122">
        <v>0.005168534027096342</v>
      </c>
      <c r="D297" s="84" t="s">
        <v>1009</v>
      </c>
      <c r="E297" s="84" t="b">
        <v>0</v>
      </c>
      <c r="F297" s="84" t="b">
        <v>0</v>
      </c>
      <c r="G297" s="84" t="b">
        <v>0</v>
      </c>
    </row>
    <row r="298" spans="1:7" ht="15">
      <c r="A298" s="84" t="s">
        <v>1440</v>
      </c>
      <c r="B298" s="84">
        <v>4</v>
      </c>
      <c r="C298" s="122">
        <v>0.005168534027096342</v>
      </c>
      <c r="D298" s="84" t="s">
        <v>1009</v>
      </c>
      <c r="E298" s="84" t="b">
        <v>0</v>
      </c>
      <c r="F298" s="84" t="b">
        <v>0</v>
      </c>
      <c r="G298" s="84" t="b">
        <v>0</v>
      </c>
    </row>
    <row r="299" spans="1:7" ht="15">
      <c r="A299" s="84" t="s">
        <v>371</v>
      </c>
      <c r="B299" s="84">
        <v>4</v>
      </c>
      <c r="C299" s="122">
        <v>0.012265892843153148</v>
      </c>
      <c r="D299" s="84" t="s">
        <v>1010</v>
      </c>
      <c r="E299" s="84" t="b">
        <v>0</v>
      </c>
      <c r="F299" s="84" t="b">
        <v>0</v>
      </c>
      <c r="G299" s="84" t="b">
        <v>0</v>
      </c>
    </row>
    <row r="300" spans="1:7" ht="15">
      <c r="A300" s="84" t="s">
        <v>1103</v>
      </c>
      <c r="B300" s="84">
        <v>4</v>
      </c>
      <c r="C300" s="122">
        <v>0.018135601478342523</v>
      </c>
      <c r="D300" s="84" t="s">
        <v>1010</v>
      </c>
      <c r="E300" s="84" t="b">
        <v>0</v>
      </c>
      <c r="F300" s="84" t="b">
        <v>0</v>
      </c>
      <c r="G300" s="84" t="b">
        <v>0</v>
      </c>
    </row>
    <row r="301" spans="1:7" ht="15">
      <c r="A301" s="84" t="s">
        <v>237</v>
      </c>
      <c r="B301" s="84">
        <v>3</v>
      </c>
      <c r="C301" s="122">
        <v>0.00919941963236486</v>
      </c>
      <c r="D301" s="84" t="s">
        <v>1010</v>
      </c>
      <c r="E301" s="84" t="b">
        <v>0</v>
      </c>
      <c r="F301" s="84" t="b">
        <v>0</v>
      </c>
      <c r="G301" s="84" t="b">
        <v>0</v>
      </c>
    </row>
    <row r="302" spans="1:7" ht="15">
      <c r="A302" s="84" t="s">
        <v>1149</v>
      </c>
      <c r="B302" s="84">
        <v>3</v>
      </c>
      <c r="C302" s="122">
        <v>0.00919941963236486</v>
      </c>
      <c r="D302" s="84" t="s">
        <v>1010</v>
      </c>
      <c r="E302" s="84" t="b">
        <v>0</v>
      </c>
      <c r="F302" s="84" t="b">
        <v>0</v>
      </c>
      <c r="G302" s="84" t="b">
        <v>0</v>
      </c>
    </row>
    <row r="303" spans="1:7" ht="15">
      <c r="A303" s="84" t="s">
        <v>1101</v>
      </c>
      <c r="B303" s="84">
        <v>3</v>
      </c>
      <c r="C303" s="122">
        <v>0.013601701108756893</v>
      </c>
      <c r="D303" s="84" t="s">
        <v>1010</v>
      </c>
      <c r="E303" s="84" t="b">
        <v>0</v>
      </c>
      <c r="F303" s="84" t="b">
        <v>0</v>
      </c>
      <c r="G303" s="84" t="b">
        <v>0</v>
      </c>
    </row>
    <row r="304" spans="1:7" ht="15">
      <c r="A304" s="84" t="s">
        <v>236</v>
      </c>
      <c r="B304" s="84">
        <v>3</v>
      </c>
      <c r="C304" s="122">
        <v>0.013601701108756893</v>
      </c>
      <c r="D304" s="84" t="s">
        <v>1010</v>
      </c>
      <c r="E304" s="84" t="b">
        <v>0</v>
      </c>
      <c r="F304" s="84" t="b">
        <v>0</v>
      </c>
      <c r="G304" s="84" t="b">
        <v>0</v>
      </c>
    </row>
    <row r="305" spans="1:7" ht="15">
      <c r="A305" s="84" t="s">
        <v>235</v>
      </c>
      <c r="B305" s="84">
        <v>2</v>
      </c>
      <c r="C305" s="122">
        <v>0.009067800739171262</v>
      </c>
      <c r="D305" s="84" t="s">
        <v>1010</v>
      </c>
      <c r="E305" s="84" t="b">
        <v>0</v>
      </c>
      <c r="F305" s="84" t="b">
        <v>0</v>
      </c>
      <c r="G305" s="84" t="b">
        <v>0</v>
      </c>
    </row>
    <row r="306" spans="1:7" ht="15">
      <c r="A306" s="84" t="s">
        <v>1150</v>
      </c>
      <c r="B306" s="84">
        <v>2</v>
      </c>
      <c r="C306" s="122">
        <v>0.009067800739171262</v>
      </c>
      <c r="D306" s="84" t="s">
        <v>1010</v>
      </c>
      <c r="E306" s="84" t="b">
        <v>0</v>
      </c>
      <c r="F306" s="84" t="b">
        <v>0</v>
      </c>
      <c r="G306" s="84" t="b">
        <v>0</v>
      </c>
    </row>
    <row r="307" spans="1:7" ht="15">
      <c r="A307" s="84" t="s">
        <v>1151</v>
      </c>
      <c r="B307" s="84">
        <v>2</v>
      </c>
      <c r="C307" s="122">
        <v>0.009067800739171262</v>
      </c>
      <c r="D307" s="84" t="s">
        <v>1010</v>
      </c>
      <c r="E307" s="84" t="b">
        <v>0</v>
      </c>
      <c r="F307" s="84" t="b">
        <v>0</v>
      </c>
      <c r="G307" s="84" t="b">
        <v>0</v>
      </c>
    </row>
    <row r="308" spans="1:7" ht="15">
      <c r="A308" s="84" t="s">
        <v>1152</v>
      </c>
      <c r="B308" s="84">
        <v>2</v>
      </c>
      <c r="C308" s="122">
        <v>0.009067800739171262</v>
      </c>
      <c r="D308" s="84" t="s">
        <v>1010</v>
      </c>
      <c r="E308" s="84" t="b">
        <v>0</v>
      </c>
      <c r="F308" s="84" t="b">
        <v>0</v>
      </c>
      <c r="G308" s="84" t="b">
        <v>0</v>
      </c>
    </row>
    <row r="309" spans="1:7" ht="15">
      <c r="A309" s="84" t="s">
        <v>1469</v>
      </c>
      <c r="B309" s="84">
        <v>2</v>
      </c>
      <c r="C309" s="122">
        <v>0.009067800739171262</v>
      </c>
      <c r="D309" s="84" t="s">
        <v>1010</v>
      </c>
      <c r="E309" s="84" t="b">
        <v>0</v>
      </c>
      <c r="F309" s="84" t="b">
        <v>0</v>
      </c>
      <c r="G309" s="84" t="b">
        <v>0</v>
      </c>
    </row>
    <row r="310" spans="1:7" ht="15">
      <c r="A310" s="84" t="s">
        <v>1423</v>
      </c>
      <c r="B310" s="84">
        <v>2</v>
      </c>
      <c r="C310" s="122">
        <v>0.009067800739171262</v>
      </c>
      <c r="D310" s="84" t="s">
        <v>1010</v>
      </c>
      <c r="E310" s="84" t="b">
        <v>0</v>
      </c>
      <c r="F310" s="84" t="b">
        <v>0</v>
      </c>
      <c r="G310" s="84" t="b">
        <v>0</v>
      </c>
    </row>
    <row r="311" spans="1:7" ht="15">
      <c r="A311" s="84" t="s">
        <v>1442</v>
      </c>
      <c r="B311" s="84">
        <v>2</v>
      </c>
      <c r="C311" s="122">
        <v>0.009067800739171262</v>
      </c>
      <c r="D311" s="84" t="s">
        <v>1010</v>
      </c>
      <c r="E311" s="84" t="b">
        <v>0</v>
      </c>
      <c r="F311" s="84" t="b">
        <v>0</v>
      </c>
      <c r="G311" s="84" t="b">
        <v>0</v>
      </c>
    </row>
    <row r="312" spans="1:7" ht="15">
      <c r="A312" s="84" t="s">
        <v>1470</v>
      </c>
      <c r="B312" s="84">
        <v>2</v>
      </c>
      <c r="C312" s="122">
        <v>0.009067800739171262</v>
      </c>
      <c r="D312" s="84" t="s">
        <v>1010</v>
      </c>
      <c r="E312" s="84" t="b">
        <v>0</v>
      </c>
      <c r="F312" s="84" t="b">
        <v>0</v>
      </c>
      <c r="G312" s="84" t="b">
        <v>0</v>
      </c>
    </row>
    <row r="313" spans="1:7" ht="15">
      <c r="A313" s="84" t="s">
        <v>1471</v>
      </c>
      <c r="B313" s="84">
        <v>2</v>
      </c>
      <c r="C313" s="122">
        <v>0.009067800739171262</v>
      </c>
      <c r="D313" s="84" t="s">
        <v>1010</v>
      </c>
      <c r="E313" s="84" t="b">
        <v>0</v>
      </c>
      <c r="F313" s="84" t="b">
        <v>0</v>
      </c>
      <c r="G313" s="84" t="b">
        <v>0</v>
      </c>
    </row>
    <row r="314" spans="1:7" ht="15">
      <c r="A314" s="84" t="s">
        <v>1088</v>
      </c>
      <c r="B314" s="84">
        <v>2</v>
      </c>
      <c r="C314" s="122">
        <v>0.009067800739171262</v>
      </c>
      <c r="D314" s="84" t="s">
        <v>1010</v>
      </c>
      <c r="E314" s="84" t="b">
        <v>0</v>
      </c>
      <c r="F314" s="84" t="b">
        <v>0</v>
      </c>
      <c r="G314" s="84" t="b">
        <v>0</v>
      </c>
    </row>
    <row r="315" spans="1:7" ht="15">
      <c r="A315" s="84" t="s">
        <v>1494</v>
      </c>
      <c r="B315" s="84">
        <v>2</v>
      </c>
      <c r="C315" s="122">
        <v>0.014084967333570947</v>
      </c>
      <c r="D315" s="84" t="s">
        <v>1010</v>
      </c>
      <c r="E315" s="84" t="b">
        <v>0</v>
      </c>
      <c r="F315" s="84" t="b">
        <v>0</v>
      </c>
      <c r="G315" s="84" t="b">
        <v>0</v>
      </c>
    </row>
    <row r="316" spans="1:7" ht="15">
      <c r="A316" s="84" t="s">
        <v>237</v>
      </c>
      <c r="B316" s="84">
        <v>3</v>
      </c>
      <c r="C316" s="122">
        <v>0.010130167833105401</v>
      </c>
      <c r="D316" s="84" t="s">
        <v>1011</v>
      </c>
      <c r="E316" s="84" t="b">
        <v>0</v>
      </c>
      <c r="F316" s="84" t="b">
        <v>0</v>
      </c>
      <c r="G316" s="84" t="b">
        <v>0</v>
      </c>
    </row>
    <row r="317" spans="1:7" ht="15">
      <c r="A317" s="84" t="s">
        <v>1154</v>
      </c>
      <c r="B317" s="84">
        <v>2</v>
      </c>
      <c r="C317" s="122">
        <v>0.032543783315025</v>
      </c>
      <c r="D317" s="84" t="s">
        <v>1011</v>
      </c>
      <c r="E317" s="84" t="b">
        <v>0</v>
      </c>
      <c r="F317" s="84" t="b">
        <v>0</v>
      </c>
      <c r="G317" s="84" t="b">
        <v>0</v>
      </c>
    </row>
    <row r="318" spans="1:7" ht="15">
      <c r="A318" s="84" t="s">
        <v>1155</v>
      </c>
      <c r="B318" s="84">
        <v>2</v>
      </c>
      <c r="C318" s="122">
        <v>0.0162718916575125</v>
      </c>
      <c r="D318" s="84" t="s">
        <v>1011</v>
      </c>
      <c r="E318" s="84" t="b">
        <v>0</v>
      </c>
      <c r="F318" s="84" t="b">
        <v>0</v>
      </c>
      <c r="G318" s="84" t="b">
        <v>0</v>
      </c>
    </row>
    <row r="319" spans="1:7" ht="15">
      <c r="A319" s="84" t="s">
        <v>1156</v>
      </c>
      <c r="B319" s="84">
        <v>2</v>
      </c>
      <c r="C319" s="122">
        <v>0.0162718916575125</v>
      </c>
      <c r="D319" s="84" t="s">
        <v>1011</v>
      </c>
      <c r="E319" s="84" t="b">
        <v>0</v>
      </c>
      <c r="F319" s="84" t="b">
        <v>0</v>
      </c>
      <c r="G319" s="84" t="b">
        <v>0</v>
      </c>
    </row>
    <row r="320" spans="1:7" ht="15">
      <c r="A320" s="84" t="s">
        <v>237</v>
      </c>
      <c r="B320" s="84">
        <v>2</v>
      </c>
      <c r="C320" s="122">
        <v>0.0162718916575125</v>
      </c>
      <c r="D320" s="84" t="s">
        <v>1012</v>
      </c>
      <c r="E320" s="84" t="b">
        <v>0</v>
      </c>
      <c r="F320" s="84" t="b">
        <v>0</v>
      </c>
      <c r="G320" s="84" t="b">
        <v>0</v>
      </c>
    </row>
    <row r="321" spans="1:7" ht="15">
      <c r="A321" s="84" t="s">
        <v>1114</v>
      </c>
      <c r="B321" s="84">
        <v>6</v>
      </c>
      <c r="C321" s="122">
        <v>0</v>
      </c>
      <c r="D321" s="84" t="s">
        <v>1013</v>
      </c>
      <c r="E321" s="84" t="b">
        <v>0</v>
      </c>
      <c r="F321" s="84" t="b">
        <v>0</v>
      </c>
      <c r="G321" s="84" t="b">
        <v>0</v>
      </c>
    </row>
    <row r="322" spans="1:7" ht="15">
      <c r="A322" s="84" t="s">
        <v>1113</v>
      </c>
      <c r="B322" s="84">
        <v>6</v>
      </c>
      <c r="C322" s="122">
        <v>0</v>
      </c>
      <c r="D322" s="84" t="s">
        <v>1013</v>
      </c>
      <c r="E322" s="84" t="b">
        <v>0</v>
      </c>
      <c r="F322" s="84" t="b">
        <v>0</v>
      </c>
      <c r="G322" s="84" t="b">
        <v>0</v>
      </c>
    </row>
    <row r="323" spans="1:7" ht="15">
      <c r="A323" s="84" t="s">
        <v>1159</v>
      </c>
      <c r="B323" s="84">
        <v>6</v>
      </c>
      <c r="C323" s="122">
        <v>0</v>
      </c>
      <c r="D323" s="84" t="s">
        <v>1013</v>
      </c>
      <c r="E323" s="84" t="b">
        <v>0</v>
      </c>
      <c r="F323" s="84" t="b">
        <v>0</v>
      </c>
      <c r="G323" s="84" t="b">
        <v>0</v>
      </c>
    </row>
    <row r="324" spans="1:7" ht="15">
      <c r="A324" s="84" t="s">
        <v>1160</v>
      </c>
      <c r="B324" s="84">
        <v>6</v>
      </c>
      <c r="C324" s="122">
        <v>0</v>
      </c>
      <c r="D324" s="84" t="s">
        <v>1013</v>
      </c>
      <c r="E324" s="84" t="b">
        <v>0</v>
      </c>
      <c r="F324" s="84" t="b">
        <v>0</v>
      </c>
      <c r="G324" s="84" t="b">
        <v>0</v>
      </c>
    </row>
    <row r="325" spans="1:7" ht="15">
      <c r="A325" s="84" t="s">
        <v>1161</v>
      </c>
      <c r="B325" s="84">
        <v>6</v>
      </c>
      <c r="C325" s="122">
        <v>0</v>
      </c>
      <c r="D325" s="84" t="s">
        <v>1013</v>
      </c>
      <c r="E325" s="84" t="b">
        <v>0</v>
      </c>
      <c r="F325" s="84" t="b">
        <v>0</v>
      </c>
      <c r="G325" s="84" t="b">
        <v>0</v>
      </c>
    </row>
    <row r="326" spans="1:7" ht="15">
      <c r="A326" s="84" t="s">
        <v>1162</v>
      </c>
      <c r="B326" s="84">
        <v>5</v>
      </c>
      <c r="C326" s="122">
        <v>0</v>
      </c>
      <c r="D326" s="84" t="s">
        <v>1013</v>
      </c>
      <c r="E326" s="84" t="b">
        <v>0</v>
      </c>
      <c r="F326" s="84" t="b">
        <v>0</v>
      </c>
      <c r="G326" s="84" t="b">
        <v>0</v>
      </c>
    </row>
    <row r="327" spans="1:7" ht="15">
      <c r="A327" s="84" t="s">
        <v>1163</v>
      </c>
      <c r="B327" s="84">
        <v>5</v>
      </c>
      <c r="C327" s="122">
        <v>0</v>
      </c>
      <c r="D327" s="84" t="s">
        <v>1013</v>
      </c>
      <c r="E327" s="84" t="b">
        <v>0</v>
      </c>
      <c r="F327" s="84" t="b">
        <v>0</v>
      </c>
      <c r="G327" s="84" t="b">
        <v>0</v>
      </c>
    </row>
    <row r="328" spans="1:7" ht="15">
      <c r="A328" s="84" t="s">
        <v>1164</v>
      </c>
      <c r="B328" s="84">
        <v>5</v>
      </c>
      <c r="C328" s="122">
        <v>0</v>
      </c>
      <c r="D328" s="84" t="s">
        <v>1013</v>
      </c>
      <c r="E328" s="84" t="b">
        <v>0</v>
      </c>
      <c r="F328" s="84" t="b">
        <v>0</v>
      </c>
      <c r="G328" s="84" t="b">
        <v>0</v>
      </c>
    </row>
    <row r="329" spans="1:7" ht="15">
      <c r="A329" s="84" t="s">
        <v>1165</v>
      </c>
      <c r="B329" s="84">
        <v>5</v>
      </c>
      <c r="C329" s="122">
        <v>0</v>
      </c>
      <c r="D329" s="84" t="s">
        <v>1013</v>
      </c>
      <c r="E329" s="84" t="b">
        <v>0</v>
      </c>
      <c r="F329" s="84" t="b">
        <v>0</v>
      </c>
      <c r="G329" s="84" t="b">
        <v>0</v>
      </c>
    </row>
    <row r="330" spans="1:7" ht="15">
      <c r="A330" s="84" t="s">
        <v>1166</v>
      </c>
      <c r="B330" s="84">
        <v>5</v>
      </c>
      <c r="C330" s="122">
        <v>0</v>
      </c>
      <c r="D330" s="84" t="s">
        <v>1013</v>
      </c>
      <c r="E330" s="84" t="b">
        <v>0</v>
      </c>
      <c r="F330" s="84" t="b">
        <v>0</v>
      </c>
      <c r="G330" s="84" t="b">
        <v>0</v>
      </c>
    </row>
    <row r="331" spans="1:7" ht="15">
      <c r="A331" s="84" t="s">
        <v>1415</v>
      </c>
      <c r="B331" s="84">
        <v>5</v>
      </c>
      <c r="C331" s="122">
        <v>0</v>
      </c>
      <c r="D331" s="84" t="s">
        <v>1013</v>
      </c>
      <c r="E331" s="84" t="b">
        <v>0</v>
      </c>
      <c r="F331" s="84" t="b">
        <v>0</v>
      </c>
      <c r="G331" s="84" t="b">
        <v>0</v>
      </c>
    </row>
    <row r="332" spans="1:7" ht="15">
      <c r="A332" s="84" t="s">
        <v>1416</v>
      </c>
      <c r="B332" s="84">
        <v>5</v>
      </c>
      <c r="C332" s="122">
        <v>0</v>
      </c>
      <c r="D332" s="84" t="s">
        <v>1013</v>
      </c>
      <c r="E332" s="84" t="b">
        <v>0</v>
      </c>
      <c r="F332" s="84" t="b">
        <v>0</v>
      </c>
      <c r="G332" s="84" t="b">
        <v>0</v>
      </c>
    </row>
    <row r="333" spans="1:7" ht="15">
      <c r="A333" s="84" t="s">
        <v>1417</v>
      </c>
      <c r="B333" s="84">
        <v>5</v>
      </c>
      <c r="C333" s="122">
        <v>0</v>
      </c>
      <c r="D333" s="84" t="s">
        <v>1013</v>
      </c>
      <c r="E333" s="84" t="b">
        <v>0</v>
      </c>
      <c r="F333" s="84" t="b">
        <v>0</v>
      </c>
      <c r="G333" s="84" t="b">
        <v>0</v>
      </c>
    </row>
    <row r="334" spans="1:7" ht="15">
      <c r="A334" s="84" t="s">
        <v>1418</v>
      </c>
      <c r="B334" s="84">
        <v>5</v>
      </c>
      <c r="C334" s="122">
        <v>0</v>
      </c>
      <c r="D334" s="84" t="s">
        <v>1013</v>
      </c>
      <c r="E334" s="84" t="b">
        <v>0</v>
      </c>
      <c r="F334" s="84" t="b">
        <v>0</v>
      </c>
      <c r="G334" s="84" t="b">
        <v>0</v>
      </c>
    </row>
    <row r="335" spans="1:7" ht="15">
      <c r="A335" s="84" t="s">
        <v>1419</v>
      </c>
      <c r="B335" s="84">
        <v>5</v>
      </c>
      <c r="C335" s="122">
        <v>0</v>
      </c>
      <c r="D335" s="84" t="s">
        <v>1013</v>
      </c>
      <c r="E335" s="84" t="b">
        <v>0</v>
      </c>
      <c r="F335" s="84" t="b">
        <v>0</v>
      </c>
      <c r="G335" s="84" t="b">
        <v>0</v>
      </c>
    </row>
    <row r="336" spans="1:7" ht="15">
      <c r="A336" s="84" t="s">
        <v>1441</v>
      </c>
      <c r="B336" s="84">
        <v>3</v>
      </c>
      <c r="C336" s="122">
        <v>0.006932773425511137</v>
      </c>
      <c r="D336" s="84" t="s">
        <v>1013</v>
      </c>
      <c r="E336" s="84" t="b">
        <v>0</v>
      </c>
      <c r="F336" s="84" t="b">
        <v>0</v>
      </c>
      <c r="G336" s="84" t="b">
        <v>0</v>
      </c>
    </row>
    <row r="337" spans="1:7" ht="15">
      <c r="A337" s="84" t="s">
        <v>242</v>
      </c>
      <c r="B337" s="84">
        <v>2</v>
      </c>
      <c r="C337" s="122">
        <v>0.008290416847334116</v>
      </c>
      <c r="D337" s="84" t="s">
        <v>1013</v>
      </c>
      <c r="E337" s="84" t="b">
        <v>0</v>
      </c>
      <c r="F337" s="84" t="b">
        <v>0</v>
      </c>
      <c r="G337" s="84" t="b">
        <v>0</v>
      </c>
    </row>
    <row r="338" spans="1:7" ht="15">
      <c r="A338" s="84" t="s">
        <v>1168</v>
      </c>
      <c r="B338" s="84">
        <v>4</v>
      </c>
      <c r="C338" s="122">
        <v>0</v>
      </c>
      <c r="D338" s="84" t="s">
        <v>1014</v>
      </c>
      <c r="E338" s="84" t="b">
        <v>0</v>
      </c>
      <c r="F338" s="84" t="b">
        <v>0</v>
      </c>
      <c r="G338" s="84" t="b">
        <v>0</v>
      </c>
    </row>
    <row r="339" spans="1:7" ht="15">
      <c r="A339" s="84" t="s">
        <v>1169</v>
      </c>
      <c r="B339" s="84">
        <v>2</v>
      </c>
      <c r="C339" s="122">
        <v>0</v>
      </c>
      <c r="D339" s="84" t="s">
        <v>1014</v>
      </c>
      <c r="E339" s="84" t="b">
        <v>0</v>
      </c>
      <c r="F339" s="84" t="b">
        <v>0</v>
      </c>
      <c r="G339" s="84" t="b">
        <v>0</v>
      </c>
    </row>
    <row r="340" spans="1:7" ht="15">
      <c r="A340" s="84" t="s">
        <v>1170</v>
      </c>
      <c r="B340" s="84">
        <v>2</v>
      </c>
      <c r="C340" s="122">
        <v>0</v>
      </c>
      <c r="D340" s="84" t="s">
        <v>1014</v>
      </c>
      <c r="E340" s="84" t="b">
        <v>0</v>
      </c>
      <c r="F340" s="84" t="b">
        <v>0</v>
      </c>
      <c r="G340" s="84" t="b">
        <v>0</v>
      </c>
    </row>
    <row r="341" spans="1:7" ht="15">
      <c r="A341" s="84" t="s">
        <v>1171</v>
      </c>
      <c r="B341" s="84">
        <v>2</v>
      </c>
      <c r="C341" s="122">
        <v>0</v>
      </c>
      <c r="D341" s="84" t="s">
        <v>1014</v>
      </c>
      <c r="E341" s="84" t="b">
        <v>0</v>
      </c>
      <c r="F341" s="84" t="b">
        <v>0</v>
      </c>
      <c r="G341" s="84" t="b">
        <v>0</v>
      </c>
    </row>
    <row r="342" spans="1:7" ht="15">
      <c r="A342" s="84" t="s">
        <v>1172</v>
      </c>
      <c r="B342" s="84">
        <v>2</v>
      </c>
      <c r="C342" s="122">
        <v>0</v>
      </c>
      <c r="D342" s="84" t="s">
        <v>1014</v>
      </c>
      <c r="E342" s="84" t="b">
        <v>0</v>
      </c>
      <c r="F342" s="84" t="b">
        <v>0</v>
      </c>
      <c r="G342" s="84" t="b">
        <v>0</v>
      </c>
    </row>
    <row r="343" spans="1:7" ht="15">
      <c r="A343" s="84" t="s">
        <v>1173</v>
      </c>
      <c r="B343" s="84">
        <v>2</v>
      </c>
      <c r="C343" s="122">
        <v>0</v>
      </c>
      <c r="D343" s="84" t="s">
        <v>1014</v>
      </c>
      <c r="E343" s="84" t="b">
        <v>1</v>
      </c>
      <c r="F343" s="84" t="b">
        <v>0</v>
      </c>
      <c r="G343" s="84" t="b">
        <v>0</v>
      </c>
    </row>
    <row r="344" spans="1:7" ht="15">
      <c r="A344" s="84" t="s">
        <v>1174</v>
      </c>
      <c r="B344" s="84">
        <v>2</v>
      </c>
      <c r="C344" s="122">
        <v>0</v>
      </c>
      <c r="D344" s="84" t="s">
        <v>1014</v>
      </c>
      <c r="E344" s="84" t="b">
        <v>1</v>
      </c>
      <c r="F344" s="84" t="b">
        <v>0</v>
      </c>
      <c r="G344" s="84" t="b">
        <v>0</v>
      </c>
    </row>
    <row r="345" spans="1:7" ht="15">
      <c r="A345" s="84" t="s">
        <v>1175</v>
      </c>
      <c r="B345" s="84">
        <v>2</v>
      </c>
      <c r="C345" s="122">
        <v>0</v>
      </c>
      <c r="D345" s="84" t="s">
        <v>1014</v>
      </c>
      <c r="E345" s="84" t="b">
        <v>1</v>
      </c>
      <c r="F345" s="84" t="b">
        <v>0</v>
      </c>
      <c r="G345" s="84" t="b">
        <v>0</v>
      </c>
    </row>
    <row r="346" spans="1:7" ht="15">
      <c r="A346" s="84" t="s">
        <v>237</v>
      </c>
      <c r="B346" s="84">
        <v>2</v>
      </c>
      <c r="C346" s="122">
        <v>0</v>
      </c>
      <c r="D346" s="84" t="s">
        <v>1014</v>
      </c>
      <c r="E346" s="84" t="b">
        <v>0</v>
      </c>
      <c r="F346" s="84" t="b">
        <v>0</v>
      </c>
      <c r="G346" s="84" t="b">
        <v>0</v>
      </c>
    </row>
    <row r="347" spans="1:7" ht="15">
      <c r="A347" s="84" t="s">
        <v>1176</v>
      </c>
      <c r="B347" s="84">
        <v>2</v>
      </c>
      <c r="C347" s="122">
        <v>0</v>
      </c>
      <c r="D347" s="84" t="s">
        <v>1014</v>
      </c>
      <c r="E347" s="84" t="b">
        <v>0</v>
      </c>
      <c r="F347" s="84" t="b">
        <v>0</v>
      </c>
      <c r="G347" s="84" t="b">
        <v>0</v>
      </c>
    </row>
    <row r="348" spans="1:7" ht="15">
      <c r="A348" s="84" t="s">
        <v>1468</v>
      </c>
      <c r="B348" s="84">
        <v>2</v>
      </c>
      <c r="C348" s="122">
        <v>0</v>
      </c>
      <c r="D348" s="84" t="s">
        <v>1014</v>
      </c>
      <c r="E348" s="84" t="b">
        <v>0</v>
      </c>
      <c r="F348" s="84" t="b">
        <v>0</v>
      </c>
      <c r="G348" s="84" t="b">
        <v>0</v>
      </c>
    </row>
    <row r="349" spans="1:7" ht="15">
      <c r="A349" s="84" t="s">
        <v>1180</v>
      </c>
      <c r="B349" s="84">
        <v>2</v>
      </c>
      <c r="C349" s="122">
        <v>0</v>
      </c>
      <c r="D349" s="84" t="s">
        <v>1014</v>
      </c>
      <c r="E349" s="84" t="b">
        <v>0</v>
      </c>
      <c r="F349" s="84" t="b">
        <v>0</v>
      </c>
      <c r="G349" s="84" t="b">
        <v>0</v>
      </c>
    </row>
    <row r="350" spans="1:7" ht="15">
      <c r="A350" s="84" t="s">
        <v>376</v>
      </c>
      <c r="B350" s="84">
        <v>2</v>
      </c>
      <c r="C350" s="122">
        <v>0.016723888647998956</v>
      </c>
      <c r="D350" s="84" t="s">
        <v>1014</v>
      </c>
      <c r="E350" s="84" t="b">
        <v>0</v>
      </c>
      <c r="F350" s="84" t="b">
        <v>0</v>
      </c>
      <c r="G350" s="84" t="b">
        <v>0</v>
      </c>
    </row>
    <row r="351" spans="1:7" ht="15">
      <c r="A351" s="84" t="s">
        <v>1178</v>
      </c>
      <c r="B351" s="84">
        <v>2</v>
      </c>
      <c r="C351" s="122">
        <v>0</v>
      </c>
      <c r="D351" s="84" t="s">
        <v>1015</v>
      </c>
      <c r="E351" s="84" t="b">
        <v>0</v>
      </c>
      <c r="F351" s="84" t="b">
        <v>0</v>
      </c>
      <c r="G351" s="84" t="b">
        <v>0</v>
      </c>
    </row>
    <row r="352" spans="1:7" ht="15">
      <c r="A352" s="84" t="s">
        <v>1179</v>
      </c>
      <c r="B352" s="84">
        <v>2</v>
      </c>
      <c r="C352" s="122">
        <v>0</v>
      </c>
      <c r="D352" s="84" t="s">
        <v>1015</v>
      </c>
      <c r="E352" s="84" t="b">
        <v>0</v>
      </c>
      <c r="F352" s="84" t="b">
        <v>0</v>
      </c>
      <c r="G352" s="84" t="b">
        <v>0</v>
      </c>
    </row>
    <row r="353" spans="1:7" ht="15">
      <c r="A353" s="84" t="s">
        <v>237</v>
      </c>
      <c r="B353" s="84">
        <v>2</v>
      </c>
      <c r="C353" s="122">
        <v>0</v>
      </c>
      <c r="D353" s="84" t="s">
        <v>1015</v>
      </c>
      <c r="E353" s="84" t="b">
        <v>0</v>
      </c>
      <c r="F353" s="84" t="b">
        <v>0</v>
      </c>
      <c r="G353" s="84" t="b">
        <v>0</v>
      </c>
    </row>
    <row r="354" spans="1:7" ht="15">
      <c r="A354" s="84" t="s">
        <v>1176</v>
      </c>
      <c r="B354" s="84">
        <v>2</v>
      </c>
      <c r="C354" s="122">
        <v>0</v>
      </c>
      <c r="D354" s="84" t="s">
        <v>1015</v>
      </c>
      <c r="E354" s="84" t="b">
        <v>0</v>
      </c>
      <c r="F354" s="84" t="b">
        <v>0</v>
      </c>
      <c r="G354" s="84" t="b">
        <v>0</v>
      </c>
    </row>
    <row r="355" spans="1:7" ht="15">
      <c r="A355" s="84" t="s">
        <v>1180</v>
      </c>
      <c r="B355" s="84">
        <v>2</v>
      </c>
      <c r="C355" s="122">
        <v>0</v>
      </c>
      <c r="D355" s="84" t="s">
        <v>1015</v>
      </c>
      <c r="E355" s="84" t="b">
        <v>0</v>
      </c>
      <c r="F355" s="84" t="b">
        <v>0</v>
      </c>
      <c r="G355" s="84" t="b">
        <v>0</v>
      </c>
    </row>
    <row r="356" spans="1:7" ht="15">
      <c r="A356" s="84" t="s">
        <v>1181</v>
      </c>
      <c r="B356" s="84">
        <v>2</v>
      </c>
      <c r="C356" s="122">
        <v>0</v>
      </c>
      <c r="D356" s="84" t="s">
        <v>1015</v>
      </c>
      <c r="E356" s="84" t="b">
        <v>0</v>
      </c>
      <c r="F356" s="84" t="b">
        <v>0</v>
      </c>
      <c r="G356" s="84" t="b">
        <v>0</v>
      </c>
    </row>
    <row r="357" spans="1:7" ht="15">
      <c r="A357" s="84" t="s">
        <v>247</v>
      </c>
      <c r="B357" s="84">
        <v>2</v>
      </c>
      <c r="C357" s="122">
        <v>0</v>
      </c>
      <c r="D357" s="84" t="s">
        <v>1016</v>
      </c>
      <c r="E357" s="84" t="b">
        <v>0</v>
      </c>
      <c r="F357" s="84" t="b">
        <v>0</v>
      </c>
      <c r="G357" s="84" t="b">
        <v>0</v>
      </c>
    </row>
    <row r="358" spans="1:7" ht="15">
      <c r="A358" s="84" t="s">
        <v>1183</v>
      </c>
      <c r="B358" s="84">
        <v>2</v>
      </c>
      <c r="C358" s="122">
        <v>0</v>
      </c>
      <c r="D358" s="84" t="s">
        <v>1016</v>
      </c>
      <c r="E358" s="84" t="b">
        <v>0</v>
      </c>
      <c r="F358" s="84" t="b">
        <v>0</v>
      </c>
      <c r="G358" s="84" t="b">
        <v>0</v>
      </c>
    </row>
    <row r="359" spans="1:7" ht="15">
      <c r="A359" s="84" t="s">
        <v>1414</v>
      </c>
      <c r="B359" s="84">
        <v>6</v>
      </c>
      <c r="C359" s="122">
        <v>0</v>
      </c>
      <c r="D359" s="84" t="s">
        <v>1017</v>
      </c>
      <c r="E359" s="84" t="b">
        <v>0</v>
      </c>
      <c r="F359" s="84" t="b">
        <v>0</v>
      </c>
      <c r="G359" s="84" t="b">
        <v>0</v>
      </c>
    </row>
    <row r="360" spans="1:7" ht="15">
      <c r="A360" s="84" t="s">
        <v>1439</v>
      </c>
      <c r="B360" s="84">
        <v>4</v>
      </c>
      <c r="C360" s="122">
        <v>0</v>
      </c>
      <c r="D360" s="84" t="s">
        <v>1017</v>
      </c>
      <c r="E360" s="84" t="b">
        <v>0</v>
      </c>
      <c r="F360" s="84" t="b">
        <v>0</v>
      </c>
      <c r="G360" s="84" t="b">
        <v>0</v>
      </c>
    </row>
    <row r="361" spans="1:7" ht="15">
      <c r="A361" s="84" t="s">
        <v>1091</v>
      </c>
      <c r="B361" s="84">
        <v>4</v>
      </c>
      <c r="C361" s="122">
        <v>0</v>
      </c>
      <c r="D361" s="84" t="s">
        <v>1017</v>
      </c>
      <c r="E361" s="84" t="b">
        <v>0</v>
      </c>
      <c r="F361" s="84" t="b">
        <v>0</v>
      </c>
      <c r="G361" s="84" t="b">
        <v>0</v>
      </c>
    </row>
    <row r="362" spans="1:7" ht="15">
      <c r="A362" s="84" t="s">
        <v>1459</v>
      </c>
      <c r="B362" s="84">
        <v>3</v>
      </c>
      <c r="C362" s="122">
        <v>0</v>
      </c>
      <c r="D362" s="84" t="s">
        <v>1017</v>
      </c>
      <c r="E362" s="84" t="b">
        <v>0</v>
      </c>
      <c r="F362" s="84" t="b">
        <v>0</v>
      </c>
      <c r="G362" s="84" t="b">
        <v>0</v>
      </c>
    </row>
    <row r="363" spans="1:7" ht="15">
      <c r="A363" s="84" t="s">
        <v>1460</v>
      </c>
      <c r="B363" s="84">
        <v>3</v>
      </c>
      <c r="C363" s="122">
        <v>0</v>
      </c>
      <c r="D363" s="84" t="s">
        <v>1017</v>
      </c>
      <c r="E363" s="84" t="b">
        <v>0</v>
      </c>
      <c r="F363" s="84" t="b">
        <v>0</v>
      </c>
      <c r="G363" s="84" t="b">
        <v>0</v>
      </c>
    </row>
    <row r="364" spans="1:7" ht="15">
      <c r="A364" s="84" t="s">
        <v>1461</v>
      </c>
      <c r="B364" s="84">
        <v>3</v>
      </c>
      <c r="C364" s="122">
        <v>0</v>
      </c>
      <c r="D364" s="84" t="s">
        <v>1017</v>
      </c>
      <c r="E364" s="84" t="b">
        <v>0</v>
      </c>
      <c r="F364" s="84" t="b">
        <v>0</v>
      </c>
      <c r="G364" s="84" t="b">
        <v>0</v>
      </c>
    </row>
    <row r="365" spans="1:7" ht="15">
      <c r="A365" s="84" t="s">
        <v>1462</v>
      </c>
      <c r="B365" s="84">
        <v>3</v>
      </c>
      <c r="C365" s="122">
        <v>0</v>
      </c>
      <c r="D365" s="84" t="s">
        <v>1017</v>
      </c>
      <c r="E365" s="84" t="b">
        <v>0</v>
      </c>
      <c r="F365" s="84" t="b">
        <v>0</v>
      </c>
      <c r="G365" s="84" t="b">
        <v>0</v>
      </c>
    </row>
    <row r="366" spans="1:7" ht="15">
      <c r="A366" s="84" t="s">
        <v>1437</v>
      </c>
      <c r="B366" s="84">
        <v>3</v>
      </c>
      <c r="C366" s="122">
        <v>0</v>
      </c>
      <c r="D366" s="84" t="s">
        <v>1017</v>
      </c>
      <c r="E366" s="84" t="b">
        <v>0</v>
      </c>
      <c r="F366" s="84" t="b">
        <v>0</v>
      </c>
      <c r="G366" s="84" t="b">
        <v>0</v>
      </c>
    </row>
    <row r="367" spans="1:7" ht="15">
      <c r="A367" s="84" t="s">
        <v>1463</v>
      </c>
      <c r="B367" s="84">
        <v>3</v>
      </c>
      <c r="C367" s="122">
        <v>0</v>
      </c>
      <c r="D367" s="84" t="s">
        <v>1017</v>
      </c>
      <c r="E367" s="84" t="b">
        <v>0</v>
      </c>
      <c r="F367" s="84" t="b">
        <v>0</v>
      </c>
      <c r="G367" s="84" t="b">
        <v>0</v>
      </c>
    </row>
    <row r="368" spans="1:7" ht="15">
      <c r="A368" s="84" t="s">
        <v>1464</v>
      </c>
      <c r="B368" s="84">
        <v>3</v>
      </c>
      <c r="C368" s="122">
        <v>0</v>
      </c>
      <c r="D368" s="84" t="s">
        <v>1017</v>
      </c>
      <c r="E368" s="84" t="b">
        <v>0</v>
      </c>
      <c r="F368" s="84" t="b">
        <v>0</v>
      </c>
      <c r="G368" s="84" t="b">
        <v>0</v>
      </c>
    </row>
    <row r="369" spans="1:7" ht="15">
      <c r="A369" s="84" t="s">
        <v>1436</v>
      </c>
      <c r="B369" s="84">
        <v>3</v>
      </c>
      <c r="C369" s="122">
        <v>0</v>
      </c>
      <c r="D369" s="84" t="s">
        <v>1017</v>
      </c>
      <c r="E369" s="84" t="b">
        <v>0</v>
      </c>
      <c r="F369" s="84" t="b">
        <v>0</v>
      </c>
      <c r="G369" s="84" t="b">
        <v>0</v>
      </c>
    </row>
    <row r="370" spans="1:7" ht="15">
      <c r="A370" s="84" t="s">
        <v>1465</v>
      </c>
      <c r="B370" s="84">
        <v>3</v>
      </c>
      <c r="C370" s="122">
        <v>0</v>
      </c>
      <c r="D370" s="84" t="s">
        <v>1017</v>
      </c>
      <c r="E370" s="84" t="b">
        <v>0</v>
      </c>
      <c r="F370" s="84" t="b">
        <v>0</v>
      </c>
      <c r="G370" s="84" t="b">
        <v>0</v>
      </c>
    </row>
    <row r="371" spans="1:7" ht="15">
      <c r="A371" s="84" t="s">
        <v>1466</v>
      </c>
      <c r="B371" s="84">
        <v>3</v>
      </c>
      <c r="C371" s="122">
        <v>0</v>
      </c>
      <c r="D371" s="84" t="s">
        <v>1017</v>
      </c>
      <c r="E371" s="84" t="b">
        <v>0</v>
      </c>
      <c r="F371" s="84" t="b">
        <v>0</v>
      </c>
      <c r="G371" s="84" t="b">
        <v>0</v>
      </c>
    </row>
    <row r="372" spans="1:7" ht="15">
      <c r="A372" s="84" t="s">
        <v>221</v>
      </c>
      <c r="B372" s="84">
        <v>2</v>
      </c>
      <c r="C372" s="122">
        <v>0.005969195222226483</v>
      </c>
      <c r="D372" s="84" t="s">
        <v>1017</v>
      </c>
      <c r="E372" s="84" t="b">
        <v>0</v>
      </c>
      <c r="F372" s="84" t="b">
        <v>0</v>
      </c>
      <c r="G372" s="84" t="b">
        <v>0</v>
      </c>
    </row>
    <row r="373" spans="1:7" ht="15">
      <c r="A373" s="84" t="s">
        <v>1505</v>
      </c>
      <c r="B373" s="84">
        <v>2</v>
      </c>
      <c r="C373" s="122">
        <v>0.005969195222226483</v>
      </c>
      <c r="D373" s="84" t="s">
        <v>1017</v>
      </c>
      <c r="E373" s="84" t="b">
        <v>0</v>
      </c>
      <c r="F373" s="84" t="b">
        <v>0</v>
      </c>
      <c r="G373"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1518</v>
      </c>
      <c r="B1" s="13" t="s">
        <v>1519</v>
      </c>
      <c r="C1" s="13" t="s">
        <v>1512</v>
      </c>
      <c r="D1" s="13" t="s">
        <v>1513</v>
      </c>
      <c r="E1" s="13" t="s">
        <v>1520</v>
      </c>
      <c r="F1" s="13" t="s">
        <v>144</v>
      </c>
      <c r="G1" s="13" t="s">
        <v>1521</v>
      </c>
      <c r="H1" s="13" t="s">
        <v>1522</v>
      </c>
      <c r="I1" s="13" t="s">
        <v>1523</v>
      </c>
      <c r="J1" s="13" t="s">
        <v>1524</v>
      </c>
      <c r="K1" s="13" t="s">
        <v>1525</v>
      </c>
      <c r="L1" s="13" t="s">
        <v>1526</v>
      </c>
    </row>
    <row r="2" spans="1:12" ht="15">
      <c r="A2" s="84" t="s">
        <v>1090</v>
      </c>
      <c r="B2" s="84" t="s">
        <v>1088</v>
      </c>
      <c r="C2" s="84">
        <v>9</v>
      </c>
      <c r="D2" s="122">
        <v>0.007554650383349213</v>
      </c>
      <c r="E2" s="122">
        <v>1.6522463410033232</v>
      </c>
      <c r="F2" s="84" t="s">
        <v>1514</v>
      </c>
      <c r="G2" s="84" t="b">
        <v>0</v>
      </c>
      <c r="H2" s="84" t="b">
        <v>0</v>
      </c>
      <c r="I2" s="84" t="b">
        <v>0</v>
      </c>
      <c r="J2" s="84" t="b">
        <v>0</v>
      </c>
      <c r="K2" s="84" t="b">
        <v>0</v>
      </c>
      <c r="L2" s="84" t="b">
        <v>0</v>
      </c>
    </row>
    <row r="3" spans="1:12" ht="15">
      <c r="A3" s="84" t="s">
        <v>1412</v>
      </c>
      <c r="B3" s="84" t="s">
        <v>1413</v>
      </c>
      <c r="C3" s="84">
        <v>6</v>
      </c>
      <c r="D3" s="122">
        <v>0.006142766106526792</v>
      </c>
      <c r="E3" s="122">
        <v>2.1751250862836606</v>
      </c>
      <c r="F3" s="84" t="s">
        <v>1514</v>
      </c>
      <c r="G3" s="84" t="b">
        <v>0</v>
      </c>
      <c r="H3" s="84" t="b">
        <v>0</v>
      </c>
      <c r="I3" s="84" t="b">
        <v>0</v>
      </c>
      <c r="J3" s="84" t="b">
        <v>0</v>
      </c>
      <c r="K3" s="84" t="b">
        <v>0</v>
      </c>
      <c r="L3" s="84" t="b">
        <v>0</v>
      </c>
    </row>
    <row r="4" spans="1:12" ht="15">
      <c r="A4" s="84" t="s">
        <v>1131</v>
      </c>
      <c r="B4" s="84" t="s">
        <v>1141</v>
      </c>
      <c r="C4" s="84">
        <v>6</v>
      </c>
      <c r="D4" s="122">
        <v>0.006142766106526792</v>
      </c>
      <c r="E4" s="122">
        <v>1.8740950906196796</v>
      </c>
      <c r="F4" s="84" t="s">
        <v>1514</v>
      </c>
      <c r="G4" s="84" t="b">
        <v>0</v>
      </c>
      <c r="H4" s="84" t="b">
        <v>0</v>
      </c>
      <c r="I4" s="84" t="b">
        <v>0</v>
      </c>
      <c r="J4" s="84" t="b">
        <v>0</v>
      </c>
      <c r="K4" s="84" t="b">
        <v>0</v>
      </c>
      <c r="L4" s="84" t="b">
        <v>0</v>
      </c>
    </row>
    <row r="5" spans="1:12" ht="15">
      <c r="A5" s="84" t="s">
        <v>1162</v>
      </c>
      <c r="B5" s="84" t="s">
        <v>1163</v>
      </c>
      <c r="C5" s="84">
        <v>5</v>
      </c>
      <c r="D5" s="122">
        <v>0.005533533253070538</v>
      </c>
      <c r="E5" s="122">
        <v>2.2543063323312857</v>
      </c>
      <c r="F5" s="84" t="s">
        <v>1514</v>
      </c>
      <c r="G5" s="84" t="b">
        <v>0</v>
      </c>
      <c r="H5" s="84" t="b">
        <v>0</v>
      </c>
      <c r="I5" s="84" t="b">
        <v>0</v>
      </c>
      <c r="J5" s="84" t="b">
        <v>0</v>
      </c>
      <c r="K5" s="84" t="b">
        <v>0</v>
      </c>
      <c r="L5" s="84" t="b">
        <v>0</v>
      </c>
    </row>
    <row r="6" spans="1:12" ht="15">
      <c r="A6" s="84" t="s">
        <v>1163</v>
      </c>
      <c r="B6" s="84" t="s">
        <v>1114</v>
      </c>
      <c r="C6" s="84">
        <v>5</v>
      </c>
      <c r="D6" s="122">
        <v>0.005533533253070538</v>
      </c>
      <c r="E6" s="122">
        <v>2.1751250862836606</v>
      </c>
      <c r="F6" s="84" t="s">
        <v>1514</v>
      </c>
      <c r="G6" s="84" t="b">
        <v>0</v>
      </c>
      <c r="H6" s="84" t="b">
        <v>0</v>
      </c>
      <c r="I6" s="84" t="b">
        <v>0</v>
      </c>
      <c r="J6" s="84" t="b">
        <v>0</v>
      </c>
      <c r="K6" s="84" t="b">
        <v>0</v>
      </c>
      <c r="L6" s="84" t="b">
        <v>0</v>
      </c>
    </row>
    <row r="7" spans="1:12" ht="15">
      <c r="A7" s="84" t="s">
        <v>1114</v>
      </c>
      <c r="B7" s="84" t="s">
        <v>1164</v>
      </c>
      <c r="C7" s="84">
        <v>5</v>
      </c>
      <c r="D7" s="122">
        <v>0.005533533253070538</v>
      </c>
      <c r="E7" s="122">
        <v>2.1751250862836606</v>
      </c>
      <c r="F7" s="84" t="s">
        <v>1514</v>
      </c>
      <c r="G7" s="84" t="b">
        <v>0</v>
      </c>
      <c r="H7" s="84" t="b">
        <v>0</v>
      </c>
      <c r="I7" s="84" t="b">
        <v>0</v>
      </c>
      <c r="J7" s="84" t="b">
        <v>0</v>
      </c>
      <c r="K7" s="84" t="b">
        <v>0</v>
      </c>
      <c r="L7" s="84" t="b">
        <v>0</v>
      </c>
    </row>
    <row r="8" spans="1:12" ht="15">
      <c r="A8" s="84" t="s">
        <v>1164</v>
      </c>
      <c r="B8" s="84" t="s">
        <v>1165</v>
      </c>
      <c r="C8" s="84">
        <v>5</v>
      </c>
      <c r="D8" s="122">
        <v>0.005533533253070538</v>
      </c>
      <c r="E8" s="122">
        <v>2.2543063323312857</v>
      </c>
      <c r="F8" s="84" t="s">
        <v>1514</v>
      </c>
      <c r="G8" s="84" t="b">
        <v>0</v>
      </c>
      <c r="H8" s="84" t="b">
        <v>0</v>
      </c>
      <c r="I8" s="84" t="b">
        <v>0</v>
      </c>
      <c r="J8" s="84" t="b">
        <v>0</v>
      </c>
      <c r="K8" s="84" t="b">
        <v>0</v>
      </c>
      <c r="L8" s="84" t="b">
        <v>0</v>
      </c>
    </row>
    <row r="9" spans="1:12" ht="15">
      <c r="A9" s="84" t="s">
        <v>1165</v>
      </c>
      <c r="B9" s="84" t="s">
        <v>1166</v>
      </c>
      <c r="C9" s="84">
        <v>5</v>
      </c>
      <c r="D9" s="122">
        <v>0.005533533253070538</v>
      </c>
      <c r="E9" s="122">
        <v>2.2543063323312857</v>
      </c>
      <c r="F9" s="84" t="s">
        <v>1514</v>
      </c>
      <c r="G9" s="84" t="b">
        <v>0</v>
      </c>
      <c r="H9" s="84" t="b">
        <v>0</v>
      </c>
      <c r="I9" s="84" t="b">
        <v>0</v>
      </c>
      <c r="J9" s="84" t="b">
        <v>0</v>
      </c>
      <c r="K9" s="84" t="b">
        <v>0</v>
      </c>
      <c r="L9" s="84" t="b">
        <v>0</v>
      </c>
    </row>
    <row r="10" spans="1:12" ht="15">
      <c r="A10" s="84" t="s">
        <v>1166</v>
      </c>
      <c r="B10" s="84" t="s">
        <v>1415</v>
      </c>
      <c r="C10" s="84">
        <v>5</v>
      </c>
      <c r="D10" s="122">
        <v>0.005533533253070538</v>
      </c>
      <c r="E10" s="122">
        <v>2.2543063323312857</v>
      </c>
      <c r="F10" s="84" t="s">
        <v>1514</v>
      </c>
      <c r="G10" s="84" t="b">
        <v>0</v>
      </c>
      <c r="H10" s="84" t="b">
        <v>0</v>
      </c>
      <c r="I10" s="84" t="b">
        <v>0</v>
      </c>
      <c r="J10" s="84" t="b">
        <v>0</v>
      </c>
      <c r="K10" s="84" t="b">
        <v>0</v>
      </c>
      <c r="L10" s="84" t="b">
        <v>0</v>
      </c>
    </row>
    <row r="11" spans="1:12" ht="15">
      <c r="A11" s="84" t="s">
        <v>1415</v>
      </c>
      <c r="B11" s="84" t="s">
        <v>1113</v>
      </c>
      <c r="C11" s="84">
        <v>5</v>
      </c>
      <c r="D11" s="122">
        <v>0.005533533253070538</v>
      </c>
      <c r="E11" s="122">
        <v>2.1751250862836606</v>
      </c>
      <c r="F11" s="84" t="s">
        <v>1514</v>
      </c>
      <c r="G11" s="84" t="b">
        <v>0</v>
      </c>
      <c r="H11" s="84" t="b">
        <v>0</v>
      </c>
      <c r="I11" s="84" t="b">
        <v>0</v>
      </c>
      <c r="J11" s="84" t="b">
        <v>0</v>
      </c>
      <c r="K11" s="84" t="b">
        <v>0</v>
      </c>
      <c r="L11" s="84" t="b">
        <v>0</v>
      </c>
    </row>
    <row r="12" spans="1:12" ht="15">
      <c r="A12" s="84" t="s">
        <v>1113</v>
      </c>
      <c r="B12" s="84" t="s">
        <v>1416</v>
      </c>
      <c r="C12" s="84">
        <v>5</v>
      </c>
      <c r="D12" s="122">
        <v>0.005533533253070538</v>
      </c>
      <c r="E12" s="122">
        <v>2.1751250862836606</v>
      </c>
      <c r="F12" s="84" t="s">
        <v>1514</v>
      </c>
      <c r="G12" s="84" t="b">
        <v>0</v>
      </c>
      <c r="H12" s="84" t="b">
        <v>0</v>
      </c>
      <c r="I12" s="84" t="b">
        <v>0</v>
      </c>
      <c r="J12" s="84" t="b">
        <v>0</v>
      </c>
      <c r="K12" s="84" t="b">
        <v>0</v>
      </c>
      <c r="L12" s="84" t="b">
        <v>0</v>
      </c>
    </row>
    <row r="13" spans="1:12" ht="15">
      <c r="A13" s="84" t="s">
        <v>1416</v>
      </c>
      <c r="B13" s="84" t="s">
        <v>1159</v>
      </c>
      <c r="C13" s="84">
        <v>5</v>
      </c>
      <c r="D13" s="122">
        <v>0.005533533253070538</v>
      </c>
      <c r="E13" s="122">
        <v>2.1751250862836606</v>
      </c>
      <c r="F13" s="84" t="s">
        <v>1514</v>
      </c>
      <c r="G13" s="84" t="b">
        <v>0</v>
      </c>
      <c r="H13" s="84" t="b">
        <v>0</v>
      </c>
      <c r="I13" s="84" t="b">
        <v>0</v>
      </c>
      <c r="J13" s="84" t="b">
        <v>0</v>
      </c>
      <c r="K13" s="84" t="b">
        <v>0</v>
      </c>
      <c r="L13" s="84" t="b">
        <v>0</v>
      </c>
    </row>
    <row r="14" spans="1:12" ht="15">
      <c r="A14" s="84" t="s">
        <v>1159</v>
      </c>
      <c r="B14" s="84" t="s">
        <v>1417</v>
      </c>
      <c r="C14" s="84">
        <v>5</v>
      </c>
      <c r="D14" s="122">
        <v>0.005533533253070538</v>
      </c>
      <c r="E14" s="122">
        <v>2.1751250862836606</v>
      </c>
      <c r="F14" s="84" t="s">
        <v>1514</v>
      </c>
      <c r="G14" s="84" t="b">
        <v>0</v>
      </c>
      <c r="H14" s="84" t="b">
        <v>0</v>
      </c>
      <c r="I14" s="84" t="b">
        <v>0</v>
      </c>
      <c r="J14" s="84" t="b">
        <v>0</v>
      </c>
      <c r="K14" s="84" t="b">
        <v>0</v>
      </c>
      <c r="L14" s="84" t="b">
        <v>0</v>
      </c>
    </row>
    <row r="15" spans="1:12" ht="15">
      <c r="A15" s="84" t="s">
        <v>1417</v>
      </c>
      <c r="B15" s="84" t="s">
        <v>1418</v>
      </c>
      <c r="C15" s="84">
        <v>5</v>
      </c>
      <c r="D15" s="122">
        <v>0.005533533253070538</v>
      </c>
      <c r="E15" s="122">
        <v>2.2543063323312857</v>
      </c>
      <c r="F15" s="84" t="s">
        <v>1514</v>
      </c>
      <c r="G15" s="84" t="b">
        <v>0</v>
      </c>
      <c r="H15" s="84" t="b">
        <v>0</v>
      </c>
      <c r="I15" s="84" t="b">
        <v>0</v>
      </c>
      <c r="J15" s="84" t="b">
        <v>0</v>
      </c>
      <c r="K15" s="84" t="b">
        <v>0</v>
      </c>
      <c r="L15" s="84" t="b">
        <v>0</v>
      </c>
    </row>
    <row r="16" spans="1:12" ht="15">
      <c r="A16" s="84" t="s">
        <v>1418</v>
      </c>
      <c r="B16" s="84" t="s">
        <v>1160</v>
      </c>
      <c r="C16" s="84">
        <v>5</v>
      </c>
      <c r="D16" s="122">
        <v>0.005533533253070538</v>
      </c>
      <c r="E16" s="122">
        <v>2.1751250862836606</v>
      </c>
      <c r="F16" s="84" t="s">
        <v>1514</v>
      </c>
      <c r="G16" s="84" t="b">
        <v>0</v>
      </c>
      <c r="H16" s="84" t="b">
        <v>0</v>
      </c>
      <c r="I16" s="84" t="b">
        <v>0</v>
      </c>
      <c r="J16" s="84" t="b">
        <v>0</v>
      </c>
      <c r="K16" s="84" t="b">
        <v>0</v>
      </c>
      <c r="L16" s="84" t="b">
        <v>0</v>
      </c>
    </row>
    <row r="17" spans="1:12" ht="15">
      <c r="A17" s="84" t="s">
        <v>1160</v>
      </c>
      <c r="B17" s="84" t="s">
        <v>1419</v>
      </c>
      <c r="C17" s="84">
        <v>5</v>
      </c>
      <c r="D17" s="122">
        <v>0.005533533253070538</v>
      </c>
      <c r="E17" s="122">
        <v>2.1751250862836606</v>
      </c>
      <c r="F17" s="84" t="s">
        <v>1514</v>
      </c>
      <c r="G17" s="84" t="b">
        <v>0</v>
      </c>
      <c r="H17" s="84" t="b">
        <v>0</v>
      </c>
      <c r="I17" s="84" t="b">
        <v>0</v>
      </c>
      <c r="J17" s="84" t="b">
        <v>0</v>
      </c>
      <c r="K17" s="84" t="b">
        <v>0</v>
      </c>
      <c r="L17" s="84" t="b">
        <v>0</v>
      </c>
    </row>
    <row r="18" spans="1:12" ht="15">
      <c r="A18" s="84" t="s">
        <v>1419</v>
      </c>
      <c r="B18" s="84" t="s">
        <v>1161</v>
      </c>
      <c r="C18" s="84">
        <v>5</v>
      </c>
      <c r="D18" s="122">
        <v>0.005533533253070538</v>
      </c>
      <c r="E18" s="122">
        <v>2.1751250862836606</v>
      </c>
      <c r="F18" s="84" t="s">
        <v>1514</v>
      </c>
      <c r="G18" s="84" t="b">
        <v>0</v>
      </c>
      <c r="H18" s="84" t="b">
        <v>0</v>
      </c>
      <c r="I18" s="84" t="b">
        <v>0</v>
      </c>
      <c r="J18" s="84" t="b">
        <v>0</v>
      </c>
      <c r="K18" s="84" t="b">
        <v>0</v>
      </c>
      <c r="L18" s="84" t="b">
        <v>0</v>
      </c>
    </row>
    <row r="19" spans="1:12" ht="15">
      <c r="A19" s="84" t="s">
        <v>237</v>
      </c>
      <c r="B19" s="84" t="s">
        <v>1176</v>
      </c>
      <c r="C19" s="84">
        <v>5</v>
      </c>
      <c r="D19" s="122">
        <v>0.005533533253070538</v>
      </c>
      <c r="E19" s="122">
        <v>1.8393329843604675</v>
      </c>
      <c r="F19" s="84" t="s">
        <v>1514</v>
      </c>
      <c r="G19" s="84" t="b">
        <v>0</v>
      </c>
      <c r="H19" s="84" t="b">
        <v>0</v>
      </c>
      <c r="I19" s="84" t="b">
        <v>0</v>
      </c>
      <c r="J19" s="84" t="b">
        <v>0</v>
      </c>
      <c r="K19" s="84" t="b">
        <v>0</v>
      </c>
      <c r="L19" s="84" t="b">
        <v>0</v>
      </c>
    </row>
    <row r="20" spans="1:12" ht="15">
      <c r="A20" s="84" t="s">
        <v>252</v>
      </c>
      <c r="B20" s="84" t="s">
        <v>265</v>
      </c>
      <c r="C20" s="84">
        <v>5</v>
      </c>
      <c r="D20" s="122">
        <v>0.005533533253070538</v>
      </c>
      <c r="E20" s="122">
        <v>2.1751250862836606</v>
      </c>
      <c r="F20" s="84" t="s">
        <v>1514</v>
      </c>
      <c r="G20" s="84" t="b">
        <v>0</v>
      </c>
      <c r="H20" s="84" t="b">
        <v>0</v>
      </c>
      <c r="I20" s="84" t="b">
        <v>0</v>
      </c>
      <c r="J20" s="84" t="b">
        <v>0</v>
      </c>
      <c r="K20" s="84" t="b">
        <v>0</v>
      </c>
      <c r="L20" s="84" t="b">
        <v>0</v>
      </c>
    </row>
    <row r="21" spans="1:12" ht="15">
      <c r="A21" s="84" t="s">
        <v>1413</v>
      </c>
      <c r="B21" s="84" t="s">
        <v>1422</v>
      </c>
      <c r="C21" s="84">
        <v>5</v>
      </c>
      <c r="D21" s="122">
        <v>0.005533533253070538</v>
      </c>
      <c r="E21" s="122">
        <v>2.1751250862836606</v>
      </c>
      <c r="F21" s="84" t="s">
        <v>1514</v>
      </c>
      <c r="G21" s="84" t="b">
        <v>0</v>
      </c>
      <c r="H21" s="84" t="b">
        <v>0</v>
      </c>
      <c r="I21" s="84" t="b">
        <v>0</v>
      </c>
      <c r="J21" s="84" t="b">
        <v>0</v>
      </c>
      <c r="K21" s="84" t="b">
        <v>0</v>
      </c>
      <c r="L21" s="84" t="b">
        <v>0</v>
      </c>
    </row>
    <row r="22" spans="1:12" ht="15">
      <c r="A22" s="84" t="s">
        <v>1091</v>
      </c>
      <c r="B22" s="84" t="s">
        <v>1089</v>
      </c>
      <c r="C22" s="84">
        <v>5</v>
      </c>
      <c r="D22" s="122">
        <v>0.005533533253070538</v>
      </c>
      <c r="E22" s="122">
        <v>1.610853655845098</v>
      </c>
      <c r="F22" s="84" t="s">
        <v>1514</v>
      </c>
      <c r="G22" s="84" t="b">
        <v>0</v>
      </c>
      <c r="H22" s="84" t="b">
        <v>0</v>
      </c>
      <c r="I22" s="84" t="b">
        <v>0</v>
      </c>
      <c r="J22" s="84" t="b">
        <v>0</v>
      </c>
      <c r="K22" s="84" t="b">
        <v>0</v>
      </c>
      <c r="L22" s="84" t="b">
        <v>0</v>
      </c>
    </row>
    <row r="23" spans="1:12" ht="15">
      <c r="A23" s="84" t="s">
        <v>1140</v>
      </c>
      <c r="B23" s="84" t="s">
        <v>1140</v>
      </c>
      <c r="C23" s="84">
        <v>5</v>
      </c>
      <c r="D23" s="122">
        <v>0.005533533253070538</v>
      </c>
      <c r="E23" s="122">
        <v>1.6980038315639983</v>
      </c>
      <c r="F23" s="84" t="s">
        <v>1514</v>
      </c>
      <c r="G23" s="84" t="b">
        <v>0</v>
      </c>
      <c r="H23" s="84" t="b">
        <v>0</v>
      </c>
      <c r="I23" s="84" t="b">
        <v>0</v>
      </c>
      <c r="J23" s="84" t="b">
        <v>0</v>
      </c>
      <c r="K23" s="84" t="b">
        <v>0</v>
      </c>
      <c r="L23" s="84" t="b">
        <v>0</v>
      </c>
    </row>
    <row r="24" spans="1:12" ht="15">
      <c r="A24" s="84" t="s">
        <v>1140</v>
      </c>
      <c r="B24" s="84" t="s">
        <v>1131</v>
      </c>
      <c r="C24" s="84">
        <v>5</v>
      </c>
      <c r="D24" s="122">
        <v>0.005533533253070538</v>
      </c>
      <c r="E24" s="122">
        <v>1.5730650949556984</v>
      </c>
      <c r="F24" s="84" t="s">
        <v>1514</v>
      </c>
      <c r="G24" s="84" t="b">
        <v>0</v>
      </c>
      <c r="H24" s="84" t="b">
        <v>0</v>
      </c>
      <c r="I24" s="84" t="b">
        <v>0</v>
      </c>
      <c r="J24" s="84" t="b">
        <v>0</v>
      </c>
      <c r="K24" s="84" t="b">
        <v>0</v>
      </c>
      <c r="L24" s="84" t="b">
        <v>0</v>
      </c>
    </row>
    <row r="25" spans="1:12" ht="15">
      <c r="A25" s="84" t="s">
        <v>1141</v>
      </c>
      <c r="B25" s="84" t="s">
        <v>1142</v>
      </c>
      <c r="C25" s="84">
        <v>5</v>
      </c>
      <c r="D25" s="122">
        <v>0.005533533253070538</v>
      </c>
      <c r="E25" s="122">
        <v>2.1751250862836606</v>
      </c>
      <c r="F25" s="84" t="s">
        <v>1514</v>
      </c>
      <c r="G25" s="84" t="b">
        <v>0</v>
      </c>
      <c r="H25" s="84" t="b">
        <v>0</v>
      </c>
      <c r="I25" s="84" t="b">
        <v>0</v>
      </c>
      <c r="J25" s="84" t="b">
        <v>1</v>
      </c>
      <c r="K25" s="84" t="b">
        <v>0</v>
      </c>
      <c r="L25" s="84" t="b">
        <v>0</v>
      </c>
    </row>
    <row r="26" spans="1:12" ht="15">
      <c r="A26" s="84" t="s">
        <v>1142</v>
      </c>
      <c r="B26" s="84" t="s">
        <v>1143</v>
      </c>
      <c r="C26" s="84">
        <v>5</v>
      </c>
      <c r="D26" s="122">
        <v>0.005533533253070538</v>
      </c>
      <c r="E26" s="122">
        <v>2.2543063323312857</v>
      </c>
      <c r="F26" s="84" t="s">
        <v>1514</v>
      </c>
      <c r="G26" s="84" t="b">
        <v>1</v>
      </c>
      <c r="H26" s="84" t="b">
        <v>0</v>
      </c>
      <c r="I26" s="84" t="b">
        <v>0</v>
      </c>
      <c r="J26" s="84" t="b">
        <v>0</v>
      </c>
      <c r="K26" s="84" t="b">
        <v>0</v>
      </c>
      <c r="L26" s="84" t="b">
        <v>0</v>
      </c>
    </row>
    <row r="27" spans="1:12" ht="15">
      <c r="A27" s="84" t="s">
        <v>1143</v>
      </c>
      <c r="B27" s="84" t="s">
        <v>1144</v>
      </c>
      <c r="C27" s="84">
        <v>5</v>
      </c>
      <c r="D27" s="122">
        <v>0.005533533253070538</v>
      </c>
      <c r="E27" s="122">
        <v>2.2543063323312857</v>
      </c>
      <c r="F27" s="84" t="s">
        <v>1514</v>
      </c>
      <c r="G27" s="84" t="b">
        <v>0</v>
      </c>
      <c r="H27" s="84" t="b">
        <v>0</v>
      </c>
      <c r="I27" s="84" t="b">
        <v>0</v>
      </c>
      <c r="J27" s="84" t="b">
        <v>0</v>
      </c>
      <c r="K27" s="84" t="b">
        <v>0</v>
      </c>
      <c r="L27" s="84" t="b">
        <v>0</v>
      </c>
    </row>
    <row r="28" spans="1:12" ht="15">
      <c r="A28" s="84" t="s">
        <v>1144</v>
      </c>
      <c r="B28" s="84" t="s">
        <v>1131</v>
      </c>
      <c r="C28" s="84">
        <v>5</v>
      </c>
      <c r="D28" s="122">
        <v>0.005533533253070538</v>
      </c>
      <c r="E28" s="122">
        <v>1.8740950906196796</v>
      </c>
      <c r="F28" s="84" t="s">
        <v>1514</v>
      </c>
      <c r="G28" s="84" t="b">
        <v>0</v>
      </c>
      <c r="H28" s="84" t="b">
        <v>0</v>
      </c>
      <c r="I28" s="84" t="b">
        <v>0</v>
      </c>
      <c r="J28" s="84" t="b">
        <v>0</v>
      </c>
      <c r="K28" s="84" t="b">
        <v>0</v>
      </c>
      <c r="L28" s="84" t="b">
        <v>0</v>
      </c>
    </row>
    <row r="29" spans="1:12" ht="15">
      <c r="A29" s="84" t="s">
        <v>1131</v>
      </c>
      <c r="B29" s="84" t="s">
        <v>1145</v>
      </c>
      <c r="C29" s="84">
        <v>5</v>
      </c>
      <c r="D29" s="122">
        <v>0.005533533253070538</v>
      </c>
      <c r="E29" s="122">
        <v>1.6699751079637548</v>
      </c>
      <c r="F29" s="84" t="s">
        <v>1514</v>
      </c>
      <c r="G29" s="84" t="b">
        <v>0</v>
      </c>
      <c r="H29" s="84" t="b">
        <v>0</v>
      </c>
      <c r="I29" s="84" t="b">
        <v>0</v>
      </c>
      <c r="J29" s="84" t="b">
        <v>0</v>
      </c>
      <c r="K29" s="84" t="b">
        <v>0</v>
      </c>
      <c r="L29" s="84" t="b">
        <v>0</v>
      </c>
    </row>
    <row r="30" spans="1:12" ht="15">
      <c r="A30" s="84" t="s">
        <v>1145</v>
      </c>
      <c r="B30" s="84" t="s">
        <v>1146</v>
      </c>
      <c r="C30" s="84">
        <v>5</v>
      </c>
      <c r="D30" s="122">
        <v>0.005533533253070538</v>
      </c>
      <c r="E30" s="122">
        <v>2.0501863496753607</v>
      </c>
      <c r="F30" s="84" t="s">
        <v>1514</v>
      </c>
      <c r="G30" s="84" t="b">
        <v>0</v>
      </c>
      <c r="H30" s="84" t="b">
        <v>0</v>
      </c>
      <c r="I30" s="84" t="b">
        <v>0</v>
      </c>
      <c r="J30" s="84" t="b">
        <v>0</v>
      </c>
      <c r="K30" s="84" t="b">
        <v>0</v>
      </c>
      <c r="L30" s="84" t="b">
        <v>0</v>
      </c>
    </row>
    <row r="31" spans="1:12" ht="15">
      <c r="A31" s="84" t="s">
        <v>1146</v>
      </c>
      <c r="B31" s="84" t="s">
        <v>1147</v>
      </c>
      <c r="C31" s="84">
        <v>5</v>
      </c>
      <c r="D31" s="122">
        <v>0.005533533253070538</v>
      </c>
      <c r="E31" s="122">
        <v>2.2543063323312857</v>
      </c>
      <c r="F31" s="84" t="s">
        <v>1514</v>
      </c>
      <c r="G31" s="84" t="b">
        <v>0</v>
      </c>
      <c r="H31" s="84" t="b">
        <v>0</v>
      </c>
      <c r="I31" s="84" t="b">
        <v>0</v>
      </c>
      <c r="J31" s="84" t="b">
        <v>0</v>
      </c>
      <c r="K31" s="84" t="b">
        <v>0</v>
      </c>
      <c r="L31" s="84" t="b">
        <v>0</v>
      </c>
    </row>
    <row r="32" spans="1:12" ht="15">
      <c r="A32" s="84" t="s">
        <v>1180</v>
      </c>
      <c r="B32" s="84" t="s">
        <v>1181</v>
      </c>
      <c r="C32" s="84">
        <v>4</v>
      </c>
      <c r="D32" s="122">
        <v>0.004832732416102739</v>
      </c>
      <c r="E32" s="122">
        <v>2.351216345339342</v>
      </c>
      <c r="F32" s="84" t="s">
        <v>1514</v>
      </c>
      <c r="G32" s="84" t="b">
        <v>0</v>
      </c>
      <c r="H32" s="84" t="b">
        <v>0</v>
      </c>
      <c r="I32" s="84" t="b">
        <v>0</v>
      </c>
      <c r="J32" s="84" t="b">
        <v>0</v>
      </c>
      <c r="K32" s="84" t="b">
        <v>0</v>
      </c>
      <c r="L32" s="84" t="b">
        <v>0</v>
      </c>
    </row>
    <row r="33" spans="1:12" ht="15">
      <c r="A33" s="84" t="s">
        <v>358</v>
      </c>
      <c r="B33" s="84" t="s">
        <v>1425</v>
      </c>
      <c r="C33" s="84">
        <v>4</v>
      </c>
      <c r="D33" s="122">
        <v>0.004832732416102739</v>
      </c>
      <c r="E33" s="122">
        <v>1.7491563540113797</v>
      </c>
      <c r="F33" s="84" t="s">
        <v>1514</v>
      </c>
      <c r="G33" s="84" t="b">
        <v>0</v>
      </c>
      <c r="H33" s="84" t="b">
        <v>0</v>
      </c>
      <c r="I33" s="84" t="b">
        <v>0</v>
      </c>
      <c r="J33" s="84" t="b">
        <v>1</v>
      </c>
      <c r="K33" s="84" t="b">
        <v>0</v>
      </c>
      <c r="L33" s="84" t="b">
        <v>0</v>
      </c>
    </row>
    <row r="34" spans="1:12" ht="15">
      <c r="A34" s="84" t="s">
        <v>1425</v>
      </c>
      <c r="B34" s="84" t="s">
        <v>1409</v>
      </c>
      <c r="C34" s="84">
        <v>4</v>
      </c>
      <c r="D34" s="122">
        <v>0.004832732416102739</v>
      </c>
      <c r="E34" s="122">
        <v>2.1081782966530476</v>
      </c>
      <c r="F34" s="84" t="s">
        <v>1514</v>
      </c>
      <c r="G34" s="84" t="b">
        <v>1</v>
      </c>
      <c r="H34" s="84" t="b">
        <v>0</v>
      </c>
      <c r="I34" s="84" t="b">
        <v>0</v>
      </c>
      <c r="J34" s="84" t="b">
        <v>0</v>
      </c>
      <c r="K34" s="84" t="b">
        <v>0</v>
      </c>
      <c r="L34" s="84" t="b">
        <v>0</v>
      </c>
    </row>
    <row r="35" spans="1:12" ht="15">
      <c r="A35" s="84" t="s">
        <v>1409</v>
      </c>
      <c r="B35" s="84" t="s">
        <v>1154</v>
      </c>
      <c r="C35" s="84">
        <v>4</v>
      </c>
      <c r="D35" s="122">
        <v>0.004832732416102739</v>
      </c>
      <c r="E35" s="122">
        <v>1.8071483009890663</v>
      </c>
      <c r="F35" s="84" t="s">
        <v>1514</v>
      </c>
      <c r="G35" s="84" t="b">
        <v>0</v>
      </c>
      <c r="H35" s="84" t="b">
        <v>0</v>
      </c>
      <c r="I35" s="84" t="b">
        <v>0</v>
      </c>
      <c r="J35" s="84" t="b">
        <v>0</v>
      </c>
      <c r="K35" s="84" t="b">
        <v>0</v>
      </c>
      <c r="L35" s="84" t="b">
        <v>0</v>
      </c>
    </row>
    <row r="36" spans="1:12" ht="15">
      <c r="A36" s="84" t="s">
        <v>1154</v>
      </c>
      <c r="B36" s="84" t="s">
        <v>1426</v>
      </c>
      <c r="C36" s="84">
        <v>4</v>
      </c>
      <c r="D36" s="122">
        <v>0.004832732416102739</v>
      </c>
      <c r="E36" s="122">
        <v>2.0501863496753607</v>
      </c>
      <c r="F36" s="84" t="s">
        <v>1514</v>
      </c>
      <c r="G36" s="84" t="b">
        <v>0</v>
      </c>
      <c r="H36" s="84" t="b">
        <v>0</v>
      </c>
      <c r="I36" s="84" t="b">
        <v>0</v>
      </c>
      <c r="J36" s="84" t="b">
        <v>0</v>
      </c>
      <c r="K36" s="84" t="b">
        <v>0</v>
      </c>
      <c r="L36" s="84" t="b">
        <v>0</v>
      </c>
    </row>
    <row r="37" spans="1:12" ht="15">
      <c r="A37" s="84" t="s">
        <v>1426</v>
      </c>
      <c r="B37" s="84" t="s">
        <v>263</v>
      </c>
      <c r="C37" s="84">
        <v>4</v>
      </c>
      <c r="D37" s="122">
        <v>0.004832732416102739</v>
      </c>
      <c r="E37" s="122">
        <v>2.351216345339342</v>
      </c>
      <c r="F37" s="84" t="s">
        <v>1514</v>
      </c>
      <c r="G37" s="84" t="b">
        <v>0</v>
      </c>
      <c r="H37" s="84" t="b">
        <v>0</v>
      </c>
      <c r="I37" s="84" t="b">
        <v>0</v>
      </c>
      <c r="J37" s="84" t="b">
        <v>0</v>
      </c>
      <c r="K37" s="84" t="b">
        <v>0</v>
      </c>
      <c r="L37" s="84" t="b">
        <v>0</v>
      </c>
    </row>
    <row r="38" spans="1:12" ht="15">
      <c r="A38" s="84" t="s">
        <v>263</v>
      </c>
      <c r="B38" s="84" t="s">
        <v>1172</v>
      </c>
      <c r="C38" s="84">
        <v>4</v>
      </c>
      <c r="D38" s="122">
        <v>0.004832732416102739</v>
      </c>
      <c r="E38" s="122">
        <v>1.9990338272279795</v>
      </c>
      <c r="F38" s="84" t="s">
        <v>1514</v>
      </c>
      <c r="G38" s="84" t="b">
        <v>0</v>
      </c>
      <c r="H38" s="84" t="b">
        <v>0</v>
      </c>
      <c r="I38" s="84" t="b">
        <v>0</v>
      </c>
      <c r="J38" s="84" t="b">
        <v>0</v>
      </c>
      <c r="K38" s="84" t="b">
        <v>0</v>
      </c>
      <c r="L38" s="84" t="b">
        <v>0</v>
      </c>
    </row>
    <row r="39" spans="1:12" ht="15">
      <c r="A39" s="84" t="s">
        <v>1172</v>
      </c>
      <c r="B39" s="84" t="s">
        <v>1411</v>
      </c>
      <c r="C39" s="84">
        <v>4</v>
      </c>
      <c r="D39" s="122">
        <v>0.004832732416102739</v>
      </c>
      <c r="E39" s="122">
        <v>1.8229425681722982</v>
      </c>
      <c r="F39" s="84" t="s">
        <v>1514</v>
      </c>
      <c r="G39" s="84" t="b">
        <v>0</v>
      </c>
      <c r="H39" s="84" t="b">
        <v>0</v>
      </c>
      <c r="I39" s="84" t="b">
        <v>0</v>
      </c>
      <c r="J39" s="84" t="b">
        <v>0</v>
      </c>
      <c r="K39" s="84" t="b">
        <v>0</v>
      </c>
      <c r="L39" s="84" t="b">
        <v>0</v>
      </c>
    </row>
    <row r="40" spans="1:12" ht="15">
      <c r="A40" s="84" t="s">
        <v>1411</v>
      </c>
      <c r="B40" s="84" t="s">
        <v>1136</v>
      </c>
      <c r="C40" s="84">
        <v>4</v>
      </c>
      <c r="D40" s="122">
        <v>0.004832732416102739</v>
      </c>
      <c r="E40" s="122">
        <v>1.8229425681722982</v>
      </c>
      <c r="F40" s="84" t="s">
        <v>1514</v>
      </c>
      <c r="G40" s="84" t="b">
        <v>0</v>
      </c>
      <c r="H40" s="84" t="b">
        <v>0</v>
      </c>
      <c r="I40" s="84" t="b">
        <v>0</v>
      </c>
      <c r="J40" s="84" t="b">
        <v>0</v>
      </c>
      <c r="K40" s="84" t="b">
        <v>0</v>
      </c>
      <c r="L40" s="84" t="b">
        <v>0</v>
      </c>
    </row>
    <row r="41" spans="1:12" ht="15">
      <c r="A41" s="84" t="s">
        <v>1136</v>
      </c>
      <c r="B41" s="84" t="s">
        <v>1420</v>
      </c>
      <c r="C41" s="84">
        <v>4</v>
      </c>
      <c r="D41" s="122">
        <v>0.004832732416102739</v>
      </c>
      <c r="E41" s="122">
        <v>1.902123814219923</v>
      </c>
      <c r="F41" s="84" t="s">
        <v>1514</v>
      </c>
      <c r="G41" s="84" t="b">
        <v>0</v>
      </c>
      <c r="H41" s="84" t="b">
        <v>0</v>
      </c>
      <c r="I41" s="84" t="b">
        <v>0</v>
      </c>
      <c r="J41" s="84" t="b">
        <v>0</v>
      </c>
      <c r="K41" s="84" t="b">
        <v>0</v>
      </c>
      <c r="L41" s="84" t="b">
        <v>0</v>
      </c>
    </row>
    <row r="42" spans="1:12" ht="15">
      <c r="A42" s="84" t="s">
        <v>1420</v>
      </c>
      <c r="B42" s="84" t="s">
        <v>1154</v>
      </c>
      <c r="C42" s="84">
        <v>4</v>
      </c>
      <c r="D42" s="122">
        <v>0.004832732416102739</v>
      </c>
      <c r="E42" s="122">
        <v>1.9532763366673043</v>
      </c>
      <c r="F42" s="84" t="s">
        <v>1514</v>
      </c>
      <c r="G42" s="84" t="b">
        <v>0</v>
      </c>
      <c r="H42" s="84" t="b">
        <v>0</v>
      </c>
      <c r="I42" s="84" t="b">
        <v>0</v>
      </c>
      <c r="J42" s="84" t="b">
        <v>0</v>
      </c>
      <c r="K42" s="84" t="b">
        <v>0</v>
      </c>
      <c r="L42" s="84" t="b">
        <v>0</v>
      </c>
    </row>
    <row r="43" spans="1:12" ht="15">
      <c r="A43" s="84" t="s">
        <v>1154</v>
      </c>
      <c r="B43" s="84" t="s">
        <v>1427</v>
      </c>
      <c r="C43" s="84">
        <v>4</v>
      </c>
      <c r="D43" s="122">
        <v>0.004832732416102739</v>
      </c>
      <c r="E43" s="122">
        <v>2.0501863496753607</v>
      </c>
      <c r="F43" s="84" t="s">
        <v>1514</v>
      </c>
      <c r="G43" s="84" t="b">
        <v>0</v>
      </c>
      <c r="H43" s="84" t="b">
        <v>0</v>
      </c>
      <c r="I43" s="84" t="b">
        <v>0</v>
      </c>
      <c r="J43" s="84" t="b">
        <v>0</v>
      </c>
      <c r="K43" s="84" t="b">
        <v>0</v>
      </c>
      <c r="L43" s="84" t="b">
        <v>0</v>
      </c>
    </row>
    <row r="44" spans="1:12" ht="15">
      <c r="A44" s="84" t="s">
        <v>1135</v>
      </c>
      <c r="B44" s="84" t="s">
        <v>1428</v>
      </c>
      <c r="C44" s="84">
        <v>4</v>
      </c>
      <c r="D44" s="122">
        <v>0.004832732416102739</v>
      </c>
      <c r="E44" s="122">
        <v>2.0501863496753607</v>
      </c>
      <c r="F44" s="84" t="s">
        <v>1514</v>
      </c>
      <c r="G44" s="84" t="b">
        <v>0</v>
      </c>
      <c r="H44" s="84" t="b">
        <v>0</v>
      </c>
      <c r="I44" s="84" t="b">
        <v>0</v>
      </c>
      <c r="J44" s="84" t="b">
        <v>1</v>
      </c>
      <c r="K44" s="84" t="b">
        <v>0</v>
      </c>
      <c r="L44" s="84" t="b">
        <v>0</v>
      </c>
    </row>
    <row r="45" spans="1:12" ht="15">
      <c r="A45" s="84" t="s">
        <v>1428</v>
      </c>
      <c r="B45" s="84" t="s">
        <v>1137</v>
      </c>
      <c r="C45" s="84">
        <v>4</v>
      </c>
      <c r="D45" s="122">
        <v>0.004832732416102739</v>
      </c>
      <c r="E45" s="122">
        <v>2.1081782966530476</v>
      </c>
      <c r="F45" s="84" t="s">
        <v>1514</v>
      </c>
      <c r="G45" s="84" t="b">
        <v>1</v>
      </c>
      <c r="H45" s="84" t="b">
        <v>0</v>
      </c>
      <c r="I45" s="84" t="b">
        <v>0</v>
      </c>
      <c r="J45" s="84" t="b">
        <v>0</v>
      </c>
      <c r="K45" s="84" t="b">
        <v>0</v>
      </c>
      <c r="L45" s="84" t="b">
        <v>0</v>
      </c>
    </row>
    <row r="46" spans="1:12" ht="15">
      <c r="A46" s="84" t="s">
        <v>1429</v>
      </c>
      <c r="B46" s="84" t="s">
        <v>1430</v>
      </c>
      <c r="C46" s="84">
        <v>4</v>
      </c>
      <c r="D46" s="122">
        <v>0.004832732416102739</v>
      </c>
      <c r="E46" s="122">
        <v>2.351216345339342</v>
      </c>
      <c r="F46" s="84" t="s">
        <v>1514</v>
      </c>
      <c r="G46" s="84" t="b">
        <v>0</v>
      </c>
      <c r="H46" s="84" t="b">
        <v>0</v>
      </c>
      <c r="I46" s="84" t="b">
        <v>0</v>
      </c>
      <c r="J46" s="84" t="b">
        <v>0</v>
      </c>
      <c r="K46" s="84" t="b">
        <v>0</v>
      </c>
      <c r="L46" s="84" t="b">
        <v>0</v>
      </c>
    </row>
    <row r="47" spans="1:12" ht="15">
      <c r="A47" s="84" t="s">
        <v>1430</v>
      </c>
      <c r="B47" s="84" t="s">
        <v>1431</v>
      </c>
      <c r="C47" s="84">
        <v>4</v>
      </c>
      <c r="D47" s="122">
        <v>0.004832732416102739</v>
      </c>
      <c r="E47" s="122">
        <v>2.351216345339342</v>
      </c>
      <c r="F47" s="84" t="s">
        <v>1514</v>
      </c>
      <c r="G47" s="84" t="b">
        <v>0</v>
      </c>
      <c r="H47" s="84" t="b">
        <v>0</v>
      </c>
      <c r="I47" s="84" t="b">
        <v>0</v>
      </c>
      <c r="J47" s="84" t="b">
        <v>0</v>
      </c>
      <c r="K47" s="84" t="b">
        <v>0</v>
      </c>
      <c r="L47" s="84" t="b">
        <v>0</v>
      </c>
    </row>
    <row r="48" spans="1:12" ht="15">
      <c r="A48" s="84" t="s">
        <v>1431</v>
      </c>
      <c r="B48" s="84" t="s">
        <v>1432</v>
      </c>
      <c r="C48" s="84">
        <v>4</v>
      </c>
      <c r="D48" s="122">
        <v>0.004832732416102739</v>
      </c>
      <c r="E48" s="122">
        <v>2.351216345339342</v>
      </c>
      <c r="F48" s="84" t="s">
        <v>1514</v>
      </c>
      <c r="G48" s="84" t="b">
        <v>0</v>
      </c>
      <c r="H48" s="84" t="b">
        <v>0</v>
      </c>
      <c r="I48" s="84" t="b">
        <v>0</v>
      </c>
      <c r="J48" s="84" t="b">
        <v>0</v>
      </c>
      <c r="K48" s="84" t="b">
        <v>0</v>
      </c>
      <c r="L48" s="84" t="b">
        <v>0</v>
      </c>
    </row>
    <row r="49" spans="1:12" ht="15">
      <c r="A49" s="84" t="s">
        <v>1432</v>
      </c>
      <c r="B49" s="84" t="s">
        <v>1433</v>
      </c>
      <c r="C49" s="84">
        <v>4</v>
      </c>
      <c r="D49" s="122">
        <v>0.004832732416102739</v>
      </c>
      <c r="E49" s="122">
        <v>2.351216345339342</v>
      </c>
      <c r="F49" s="84" t="s">
        <v>1514</v>
      </c>
      <c r="G49" s="84" t="b">
        <v>0</v>
      </c>
      <c r="H49" s="84" t="b">
        <v>0</v>
      </c>
      <c r="I49" s="84" t="b">
        <v>0</v>
      </c>
      <c r="J49" s="84" t="b">
        <v>0</v>
      </c>
      <c r="K49" s="84" t="b">
        <v>0</v>
      </c>
      <c r="L49" s="84" t="b">
        <v>0</v>
      </c>
    </row>
    <row r="50" spans="1:12" ht="15">
      <c r="A50" s="84" t="s">
        <v>1433</v>
      </c>
      <c r="B50" s="84" t="s">
        <v>1135</v>
      </c>
      <c r="C50" s="84">
        <v>4</v>
      </c>
      <c r="D50" s="122">
        <v>0.004832732416102739</v>
      </c>
      <c r="E50" s="122">
        <v>2.0501863496753607</v>
      </c>
      <c r="F50" s="84" t="s">
        <v>1514</v>
      </c>
      <c r="G50" s="84" t="b">
        <v>0</v>
      </c>
      <c r="H50" s="84" t="b">
        <v>0</v>
      </c>
      <c r="I50" s="84" t="b">
        <v>0</v>
      </c>
      <c r="J50" s="84" t="b">
        <v>0</v>
      </c>
      <c r="K50" s="84" t="b">
        <v>0</v>
      </c>
      <c r="L50" s="84" t="b">
        <v>0</v>
      </c>
    </row>
    <row r="51" spans="1:12" ht="15">
      <c r="A51" s="84" t="s">
        <v>1135</v>
      </c>
      <c r="B51" s="84" t="s">
        <v>1434</v>
      </c>
      <c r="C51" s="84">
        <v>4</v>
      </c>
      <c r="D51" s="122">
        <v>0.004832732416102739</v>
      </c>
      <c r="E51" s="122">
        <v>2.0501863496753607</v>
      </c>
      <c r="F51" s="84" t="s">
        <v>1514</v>
      </c>
      <c r="G51" s="84" t="b">
        <v>0</v>
      </c>
      <c r="H51" s="84" t="b">
        <v>0</v>
      </c>
      <c r="I51" s="84" t="b">
        <v>0</v>
      </c>
      <c r="J51" s="84" t="b">
        <v>0</v>
      </c>
      <c r="K51" s="84" t="b">
        <v>0</v>
      </c>
      <c r="L51" s="84" t="b">
        <v>0</v>
      </c>
    </row>
    <row r="52" spans="1:12" ht="15">
      <c r="A52" s="84" t="s">
        <v>1434</v>
      </c>
      <c r="B52" s="84" t="s">
        <v>1435</v>
      </c>
      <c r="C52" s="84">
        <v>4</v>
      </c>
      <c r="D52" s="122">
        <v>0.004832732416102739</v>
      </c>
      <c r="E52" s="122">
        <v>2.351216345339342</v>
      </c>
      <c r="F52" s="84" t="s">
        <v>1514</v>
      </c>
      <c r="G52" s="84" t="b">
        <v>0</v>
      </c>
      <c r="H52" s="84" t="b">
        <v>0</v>
      </c>
      <c r="I52" s="84" t="b">
        <v>0</v>
      </c>
      <c r="J52" s="84" t="b">
        <v>0</v>
      </c>
      <c r="K52" s="84" t="b">
        <v>0</v>
      </c>
      <c r="L52" s="84" t="b">
        <v>0</v>
      </c>
    </row>
    <row r="53" spans="1:12" ht="15">
      <c r="A53" s="84" t="s">
        <v>1435</v>
      </c>
      <c r="B53" s="84" t="s">
        <v>1091</v>
      </c>
      <c r="C53" s="84">
        <v>4</v>
      </c>
      <c r="D53" s="122">
        <v>0.004832732416102739</v>
      </c>
      <c r="E53" s="122">
        <v>1.9118836515090794</v>
      </c>
      <c r="F53" s="84" t="s">
        <v>1514</v>
      </c>
      <c r="G53" s="84" t="b">
        <v>0</v>
      </c>
      <c r="H53" s="84" t="b">
        <v>0</v>
      </c>
      <c r="I53" s="84" t="b">
        <v>0</v>
      </c>
      <c r="J53" s="84" t="b">
        <v>0</v>
      </c>
      <c r="K53" s="84" t="b">
        <v>0</v>
      </c>
      <c r="L53" s="84" t="b">
        <v>0</v>
      </c>
    </row>
    <row r="54" spans="1:12" ht="15">
      <c r="A54" s="84" t="s">
        <v>1089</v>
      </c>
      <c r="B54" s="84" t="s">
        <v>1093</v>
      </c>
      <c r="C54" s="84">
        <v>4</v>
      </c>
      <c r="D54" s="122">
        <v>0.004832732416102739</v>
      </c>
      <c r="E54" s="122">
        <v>2.1081782966530476</v>
      </c>
      <c r="F54" s="84" t="s">
        <v>1514</v>
      </c>
      <c r="G54" s="84" t="b">
        <v>0</v>
      </c>
      <c r="H54" s="84" t="b">
        <v>0</v>
      </c>
      <c r="I54" s="84" t="b">
        <v>0</v>
      </c>
      <c r="J54" s="84" t="b">
        <v>0</v>
      </c>
      <c r="K54" s="84" t="b">
        <v>0</v>
      </c>
      <c r="L54" s="84" t="b">
        <v>0</v>
      </c>
    </row>
    <row r="55" spans="1:12" ht="15">
      <c r="A55" s="84" t="s">
        <v>1093</v>
      </c>
      <c r="B55" s="84" t="s">
        <v>1094</v>
      </c>
      <c r="C55" s="84">
        <v>4</v>
      </c>
      <c r="D55" s="122">
        <v>0.004832732416102739</v>
      </c>
      <c r="E55" s="122">
        <v>2.351216345339342</v>
      </c>
      <c r="F55" s="84" t="s">
        <v>1514</v>
      </c>
      <c r="G55" s="84" t="b">
        <v>0</v>
      </c>
      <c r="H55" s="84" t="b">
        <v>0</v>
      </c>
      <c r="I55" s="84" t="b">
        <v>0</v>
      </c>
      <c r="J55" s="84" t="b">
        <v>0</v>
      </c>
      <c r="K55" s="84" t="b">
        <v>0</v>
      </c>
      <c r="L55" s="84" t="b">
        <v>0</v>
      </c>
    </row>
    <row r="56" spans="1:12" ht="15">
      <c r="A56" s="84" t="s">
        <v>1094</v>
      </c>
      <c r="B56" s="84" t="s">
        <v>1095</v>
      </c>
      <c r="C56" s="84">
        <v>4</v>
      </c>
      <c r="D56" s="122">
        <v>0.004832732416102739</v>
      </c>
      <c r="E56" s="122">
        <v>2.351216345339342</v>
      </c>
      <c r="F56" s="84" t="s">
        <v>1514</v>
      </c>
      <c r="G56" s="84" t="b">
        <v>0</v>
      </c>
      <c r="H56" s="84" t="b">
        <v>0</v>
      </c>
      <c r="I56" s="84" t="b">
        <v>0</v>
      </c>
      <c r="J56" s="84" t="b">
        <v>0</v>
      </c>
      <c r="K56" s="84" t="b">
        <v>0</v>
      </c>
      <c r="L56" s="84" t="b">
        <v>0</v>
      </c>
    </row>
    <row r="57" spans="1:12" ht="15">
      <c r="A57" s="84" t="s">
        <v>1095</v>
      </c>
      <c r="B57" s="84" t="s">
        <v>1096</v>
      </c>
      <c r="C57" s="84">
        <v>4</v>
      </c>
      <c r="D57" s="122">
        <v>0.004832732416102739</v>
      </c>
      <c r="E57" s="122">
        <v>2.351216345339342</v>
      </c>
      <c r="F57" s="84" t="s">
        <v>1514</v>
      </c>
      <c r="G57" s="84" t="b">
        <v>0</v>
      </c>
      <c r="H57" s="84" t="b">
        <v>0</v>
      </c>
      <c r="I57" s="84" t="b">
        <v>0</v>
      </c>
      <c r="J57" s="84" t="b">
        <v>0</v>
      </c>
      <c r="K57" s="84" t="b">
        <v>0</v>
      </c>
      <c r="L57" s="84" t="b">
        <v>0</v>
      </c>
    </row>
    <row r="58" spans="1:12" ht="15">
      <c r="A58" s="84" t="s">
        <v>212</v>
      </c>
      <c r="B58" s="84" t="s">
        <v>1140</v>
      </c>
      <c r="C58" s="84">
        <v>4</v>
      </c>
      <c r="D58" s="122">
        <v>0.004832732416102739</v>
      </c>
      <c r="E58" s="122">
        <v>1.9990338272279795</v>
      </c>
      <c r="F58" s="84" t="s">
        <v>1514</v>
      </c>
      <c r="G58" s="84" t="b">
        <v>0</v>
      </c>
      <c r="H58" s="84" t="b">
        <v>0</v>
      </c>
      <c r="I58" s="84" t="b">
        <v>0</v>
      </c>
      <c r="J58" s="84" t="b">
        <v>0</v>
      </c>
      <c r="K58" s="84" t="b">
        <v>0</v>
      </c>
      <c r="L58" s="84" t="b">
        <v>0</v>
      </c>
    </row>
    <row r="59" spans="1:12" ht="15">
      <c r="A59" s="84" t="s">
        <v>1147</v>
      </c>
      <c r="B59" s="84" t="s">
        <v>1440</v>
      </c>
      <c r="C59" s="84">
        <v>4</v>
      </c>
      <c r="D59" s="122">
        <v>0.004832732416102739</v>
      </c>
      <c r="E59" s="122">
        <v>2.2543063323312857</v>
      </c>
      <c r="F59" s="84" t="s">
        <v>1514</v>
      </c>
      <c r="G59" s="84" t="b">
        <v>0</v>
      </c>
      <c r="H59" s="84" t="b">
        <v>0</v>
      </c>
      <c r="I59" s="84" t="b">
        <v>0</v>
      </c>
      <c r="J59" s="84" t="b">
        <v>0</v>
      </c>
      <c r="K59" s="84" t="b">
        <v>0</v>
      </c>
      <c r="L59" s="84" t="b">
        <v>0</v>
      </c>
    </row>
    <row r="60" spans="1:12" ht="15">
      <c r="A60" s="84" t="s">
        <v>1161</v>
      </c>
      <c r="B60" s="84" t="s">
        <v>1441</v>
      </c>
      <c r="C60" s="84">
        <v>3</v>
      </c>
      <c r="D60" s="122">
        <v>0.004017027018699986</v>
      </c>
      <c r="E60" s="122">
        <v>2.351216345339342</v>
      </c>
      <c r="F60" s="84" t="s">
        <v>1514</v>
      </c>
      <c r="G60" s="84" t="b">
        <v>0</v>
      </c>
      <c r="H60" s="84" t="b">
        <v>0</v>
      </c>
      <c r="I60" s="84" t="b">
        <v>0</v>
      </c>
      <c r="J60" s="84" t="b">
        <v>0</v>
      </c>
      <c r="K60" s="84" t="b">
        <v>0</v>
      </c>
      <c r="L60" s="84" t="b">
        <v>0</v>
      </c>
    </row>
    <row r="61" spans="1:12" ht="15">
      <c r="A61" s="84" t="s">
        <v>1172</v>
      </c>
      <c r="B61" s="84" t="s">
        <v>1168</v>
      </c>
      <c r="C61" s="84">
        <v>3</v>
      </c>
      <c r="D61" s="122">
        <v>0.004017027018699986</v>
      </c>
      <c r="E61" s="122">
        <v>1.7771850776116231</v>
      </c>
      <c r="F61" s="84" t="s">
        <v>1514</v>
      </c>
      <c r="G61" s="84" t="b">
        <v>0</v>
      </c>
      <c r="H61" s="84" t="b">
        <v>0</v>
      </c>
      <c r="I61" s="84" t="b">
        <v>0</v>
      </c>
      <c r="J61" s="84" t="b">
        <v>0</v>
      </c>
      <c r="K61" s="84" t="b">
        <v>0</v>
      </c>
      <c r="L61" s="84" t="b">
        <v>0</v>
      </c>
    </row>
    <row r="62" spans="1:12" ht="15">
      <c r="A62" s="84" t="s">
        <v>1168</v>
      </c>
      <c r="B62" s="84" t="s">
        <v>1173</v>
      </c>
      <c r="C62" s="84">
        <v>3</v>
      </c>
      <c r="D62" s="122">
        <v>0.004017027018699986</v>
      </c>
      <c r="E62" s="122">
        <v>2.032457582714929</v>
      </c>
      <c r="F62" s="84" t="s">
        <v>1514</v>
      </c>
      <c r="G62" s="84" t="b">
        <v>0</v>
      </c>
      <c r="H62" s="84" t="b">
        <v>0</v>
      </c>
      <c r="I62" s="84" t="b">
        <v>0</v>
      </c>
      <c r="J62" s="84" t="b">
        <v>1</v>
      </c>
      <c r="K62" s="84" t="b">
        <v>0</v>
      </c>
      <c r="L62" s="84" t="b">
        <v>0</v>
      </c>
    </row>
    <row r="63" spans="1:12" ht="15">
      <c r="A63" s="84" t="s">
        <v>1175</v>
      </c>
      <c r="B63" s="84" t="s">
        <v>237</v>
      </c>
      <c r="C63" s="84">
        <v>3</v>
      </c>
      <c r="D63" s="122">
        <v>0.004017027018699986</v>
      </c>
      <c r="E63" s="122">
        <v>1.6522463410033232</v>
      </c>
      <c r="F63" s="84" t="s">
        <v>1514</v>
      </c>
      <c r="G63" s="84" t="b">
        <v>1</v>
      </c>
      <c r="H63" s="84" t="b">
        <v>0</v>
      </c>
      <c r="I63" s="84" t="b">
        <v>0</v>
      </c>
      <c r="J63" s="84" t="b">
        <v>0</v>
      </c>
      <c r="K63" s="84" t="b">
        <v>0</v>
      </c>
      <c r="L63" s="84" t="b">
        <v>0</v>
      </c>
    </row>
    <row r="64" spans="1:12" ht="15">
      <c r="A64" s="84" t="s">
        <v>1424</v>
      </c>
      <c r="B64" s="84" t="s">
        <v>1444</v>
      </c>
      <c r="C64" s="84">
        <v>3</v>
      </c>
      <c r="D64" s="122">
        <v>0.004017027018699986</v>
      </c>
      <c r="E64" s="122">
        <v>2.351216345339342</v>
      </c>
      <c r="F64" s="84" t="s">
        <v>1514</v>
      </c>
      <c r="G64" s="84" t="b">
        <v>0</v>
      </c>
      <c r="H64" s="84" t="b">
        <v>0</v>
      </c>
      <c r="I64" s="84" t="b">
        <v>0</v>
      </c>
      <c r="J64" s="84" t="b">
        <v>0</v>
      </c>
      <c r="K64" s="84" t="b">
        <v>0</v>
      </c>
      <c r="L64" s="84" t="b">
        <v>0</v>
      </c>
    </row>
    <row r="65" spans="1:12" ht="15">
      <c r="A65" s="84" t="s">
        <v>1444</v>
      </c>
      <c r="B65" s="84" t="s">
        <v>1145</v>
      </c>
      <c r="C65" s="84">
        <v>3</v>
      </c>
      <c r="D65" s="122">
        <v>0.004017027018699986</v>
      </c>
      <c r="E65" s="122">
        <v>2.0501863496753607</v>
      </c>
      <c r="F65" s="84" t="s">
        <v>1514</v>
      </c>
      <c r="G65" s="84" t="b">
        <v>0</v>
      </c>
      <c r="H65" s="84" t="b">
        <v>0</v>
      </c>
      <c r="I65" s="84" t="b">
        <v>0</v>
      </c>
      <c r="J65" s="84" t="b">
        <v>0</v>
      </c>
      <c r="K65" s="84" t="b">
        <v>0</v>
      </c>
      <c r="L65" s="84" t="b">
        <v>0</v>
      </c>
    </row>
    <row r="66" spans="1:12" ht="15">
      <c r="A66" s="84" t="s">
        <v>1145</v>
      </c>
      <c r="B66" s="84" t="s">
        <v>1445</v>
      </c>
      <c r="C66" s="84">
        <v>3</v>
      </c>
      <c r="D66" s="122">
        <v>0.004017027018699986</v>
      </c>
      <c r="E66" s="122">
        <v>2.0501863496753607</v>
      </c>
      <c r="F66" s="84" t="s">
        <v>1514</v>
      </c>
      <c r="G66" s="84" t="b">
        <v>0</v>
      </c>
      <c r="H66" s="84" t="b">
        <v>0</v>
      </c>
      <c r="I66" s="84" t="b">
        <v>0</v>
      </c>
      <c r="J66" s="84" t="b">
        <v>0</v>
      </c>
      <c r="K66" s="84" t="b">
        <v>0</v>
      </c>
      <c r="L66" s="84" t="b">
        <v>0</v>
      </c>
    </row>
    <row r="67" spans="1:12" ht="15">
      <c r="A67" s="84" t="s">
        <v>1445</v>
      </c>
      <c r="B67" s="84" t="s">
        <v>1089</v>
      </c>
      <c r="C67" s="84">
        <v>3</v>
      </c>
      <c r="D67" s="122">
        <v>0.004017027018699986</v>
      </c>
      <c r="E67" s="122">
        <v>1.9532763366673043</v>
      </c>
      <c r="F67" s="84" t="s">
        <v>1514</v>
      </c>
      <c r="G67" s="84" t="b">
        <v>0</v>
      </c>
      <c r="H67" s="84" t="b">
        <v>0</v>
      </c>
      <c r="I67" s="84" t="b">
        <v>0</v>
      </c>
      <c r="J67" s="84" t="b">
        <v>0</v>
      </c>
      <c r="K67" s="84" t="b">
        <v>0</v>
      </c>
      <c r="L67" s="84" t="b">
        <v>0</v>
      </c>
    </row>
    <row r="68" spans="1:12" ht="15">
      <c r="A68" s="84" t="s">
        <v>1089</v>
      </c>
      <c r="B68" s="84" t="s">
        <v>1408</v>
      </c>
      <c r="C68" s="84">
        <v>3</v>
      </c>
      <c r="D68" s="122">
        <v>0.004017027018699986</v>
      </c>
      <c r="E68" s="122">
        <v>1.740201511358453</v>
      </c>
      <c r="F68" s="84" t="s">
        <v>1514</v>
      </c>
      <c r="G68" s="84" t="b">
        <v>0</v>
      </c>
      <c r="H68" s="84" t="b">
        <v>0</v>
      </c>
      <c r="I68" s="84" t="b">
        <v>0</v>
      </c>
      <c r="J68" s="84" t="b">
        <v>0</v>
      </c>
      <c r="K68" s="84" t="b">
        <v>0</v>
      </c>
      <c r="L68" s="84" t="b">
        <v>0</v>
      </c>
    </row>
    <row r="69" spans="1:12" ht="15">
      <c r="A69" s="84" t="s">
        <v>1408</v>
      </c>
      <c r="B69" s="84" t="s">
        <v>1446</v>
      </c>
      <c r="C69" s="84">
        <v>3</v>
      </c>
      <c r="D69" s="122">
        <v>0.004017027018699986</v>
      </c>
      <c r="E69" s="122">
        <v>2.1081782966530476</v>
      </c>
      <c r="F69" s="84" t="s">
        <v>1514</v>
      </c>
      <c r="G69" s="84" t="b">
        <v>0</v>
      </c>
      <c r="H69" s="84" t="b">
        <v>0</v>
      </c>
      <c r="I69" s="84" t="b">
        <v>0</v>
      </c>
      <c r="J69" s="84" t="b">
        <v>0</v>
      </c>
      <c r="K69" s="84" t="b">
        <v>0</v>
      </c>
      <c r="L69" s="84" t="b">
        <v>0</v>
      </c>
    </row>
    <row r="70" spans="1:12" ht="15">
      <c r="A70" s="84" t="s">
        <v>1447</v>
      </c>
      <c r="B70" s="84" t="s">
        <v>1088</v>
      </c>
      <c r="C70" s="84">
        <v>3</v>
      </c>
      <c r="D70" s="122">
        <v>0.004017027018699986</v>
      </c>
      <c r="E70" s="122">
        <v>1.7771850776116231</v>
      </c>
      <c r="F70" s="84" t="s">
        <v>1514</v>
      </c>
      <c r="G70" s="84" t="b">
        <v>0</v>
      </c>
      <c r="H70" s="84" t="b">
        <v>0</v>
      </c>
      <c r="I70" s="84" t="b">
        <v>0</v>
      </c>
      <c r="J70" s="84" t="b">
        <v>0</v>
      </c>
      <c r="K70" s="84" t="b">
        <v>0</v>
      </c>
      <c r="L70" s="84" t="b">
        <v>0</v>
      </c>
    </row>
    <row r="71" spans="1:12" ht="15">
      <c r="A71" s="84" t="s">
        <v>1088</v>
      </c>
      <c r="B71" s="84" t="s">
        <v>1448</v>
      </c>
      <c r="C71" s="84">
        <v>3</v>
      </c>
      <c r="D71" s="122">
        <v>0.004017027018699986</v>
      </c>
      <c r="E71" s="122">
        <v>1.7771850776116231</v>
      </c>
      <c r="F71" s="84" t="s">
        <v>1514</v>
      </c>
      <c r="G71" s="84" t="b">
        <v>0</v>
      </c>
      <c r="H71" s="84" t="b">
        <v>0</v>
      </c>
      <c r="I71" s="84" t="b">
        <v>0</v>
      </c>
      <c r="J71" s="84" t="b">
        <v>0</v>
      </c>
      <c r="K71" s="84" t="b">
        <v>0</v>
      </c>
      <c r="L71" s="84" t="b">
        <v>0</v>
      </c>
    </row>
    <row r="72" spans="1:12" ht="15">
      <c r="A72" s="84" t="s">
        <v>1134</v>
      </c>
      <c r="B72" s="84" t="s">
        <v>1449</v>
      </c>
      <c r="C72" s="84">
        <v>3</v>
      </c>
      <c r="D72" s="122">
        <v>0.004017027018699986</v>
      </c>
      <c r="E72" s="122">
        <v>1.9532763366673043</v>
      </c>
      <c r="F72" s="84" t="s">
        <v>1514</v>
      </c>
      <c r="G72" s="84" t="b">
        <v>0</v>
      </c>
      <c r="H72" s="84" t="b">
        <v>0</v>
      </c>
      <c r="I72" s="84" t="b">
        <v>0</v>
      </c>
      <c r="J72" s="84" t="b">
        <v>0</v>
      </c>
      <c r="K72" s="84" t="b">
        <v>1</v>
      </c>
      <c r="L72" s="84" t="b">
        <v>0</v>
      </c>
    </row>
    <row r="73" spans="1:12" ht="15">
      <c r="A73" s="84" t="s">
        <v>1449</v>
      </c>
      <c r="B73" s="84" t="s">
        <v>1090</v>
      </c>
      <c r="C73" s="84">
        <v>3</v>
      </c>
      <c r="D73" s="122">
        <v>0.004017027018699986</v>
      </c>
      <c r="E73" s="122">
        <v>1.8740950906196796</v>
      </c>
      <c r="F73" s="84" t="s">
        <v>1514</v>
      </c>
      <c r="G73" s="84" t="b">
        <v>0</v>
      </c>
      <c r="H73" s="84" t="b">
        <v>1</v>
      </c>
      <c r="I73" s="84" t="b">
        <v>0</v>
      </c>
      <c r="J73" s="84" t="b">
        <v>0</v>
      </c>
      <c r="K73" s="84" t="b">
        <v>0</v>
      </c>
      <c r="L73" s="84" t="b">
        <v>0</v>
      </c>
    </row>
    <row r="74" spans="1:12" ht="15">
      <c r="A74" s="84" t="s">
        <v>1450</v>
      </c>
      <c r="B74" s="84" t="s">
        <v>1090</v>
      </c>
      <c r="C74" s="84">
        <v>3</v>
      </c>
      <c r="D74" s="122">
        <v>0.004017027018699986</v>
      </c>
      <c r="E74" s="122">
        <v>1.8740950906196796</v>
      </c>
      <c r="F74" s="84" t="s">
        <v>1514</v>
      </c>
      <c r="G74" s="84" t="b">
        <v>1</v>
      </c>
      <c r="H74" s="84" t="b">
        <v>0</v>
      </c>
      <c r="I74" s="84" t="b">
        <v>0</v>
      </c>
      <c r="J74" s="84" t="b">
        <v>0</v>
      </c>
      <c r="K74" s="84" t="b">
        <v>0</v>
      </c>
      <c r="L74" s="84" t="b">
        <v>0</v>
      </c>
    </row>
    <row r="75" spans="1:12" ht="15">
      <c r="A75" s="84" t="s">
        <v>265</v>
      </c>
      <c r="B75" s="84" t="s">
        <v>253</v>
      </c>
      <c r="C75" s="84">
        <v>3</v>
      </c>
      <c r="D75" s="122">
        <v>0.004017027018699986</v>
      </c>
      <c r="E75" s="122">
        <v>2.032457582714929</v>
      </c>
      <c r="F75" s="84" t="s">
        <v>1514</v>
      </c>
      <c r="G75" s="84" t="b">
        <v>0</v>
      </c>
      <c r="H75" s="84" t="b">
        <v>0</v>
      </c>
      <c r="I75" s="84" t="b">
        <v>0</v>
      </c>
      <c r="J75" s="84" t="b">
        <v>0</v>
      </c>
      <c r="K75" s="84" t="b">
        <v>0</v>
      </c>
      <c r="L75" s="84" t="b">
        <v>0</v>
      </c>
    </row>
    <row r="76" spans="1:12" ht="15">
      <c r="A76" s="84" t="s">
        <v>1134</v>
      </c>
      <c r="B76" s="84" t="s">
        <v>1135</v>
      </c>
      <c r="C76" s="84">
        <v>3</v>
      </c>
      <c r="D76" s="122">
        <v>0.004017027018699986</v>
      </c>
      <c r="E76" s="122">
        <v>1.527307604395023</v>
      </c>
      <c r="F76" s="84" t="s">
        <v>1514</v>
      </c>
      <c r="G76" s="84" t="b">
        <v>0</v>
      </c>
      <c r="H76" s="84" t="b">
        <v>0</v>
      </c>
      <c r="I76" s="84" t="b">
        <v>0</v>
      </c>
      <c r="J76" s="84" t="b">
        <v>0</v>
      </c>
      <c r="K76" s="84" t="b">
        <v>0</v>
      </c>
      <c r="L76" s="84" t="b">
        <v>0</v>
      </c>
    </row>
    <row r="77" spans="1:12" ht="15">
      <c r="A77" s="84" t="s">
        <v>1137</v>
      </c>
      <c r="B77" s="84" t="s">
        <v>1408</v>
      </c>
      <c r="C77" s="84">
        <v>3</v>
      </c>
      <c r="D77" s="122">
        <v>0.004017027018699986</v>
      </c>
      <c r="E77" s="122">
        <v>1.740201511358453</v>
      </c>
      <c r="F77" s="84" t="s">
        <v>1514</v>
      </c>
      <c r="G77" s="84" t="b">
        <v>0</v>
      </c>
      <c r="H77" s="84" t="b">
        <v>0</v>
      </c>
      <c r="I77" s="84" t="b">
        <v>0</v>
      </c>
      <c r="J77" s="84" t="b">
        <v>0</v>
      </c>
      <c r="K77" s="84" t="b">
        <v>0</v>
      </c>
      <c r="L77" s="84" t="b">
        <v>0</v>
      </c>
    </row>
    <row r="78" spans="1:12" ht="15">
      <c r="A78" s="84" t="s">
        <v>1421</v>
      </c>
      <c r="B78" s="84" t="s">
        <v>1412</v>
      </c>
      <c r="C78" s="84">
        <v>3</v>
      </c>
      <c r="D78" s="122">
        <v>0.004017027018699986</v>
      </c>
      <c r="E78" s="122">
        <v>1.9532763366673043</v>
      </c>
      <c r="F78" s="84" t="s">
        <v>1514</v>
      </c>
      <c r="G78" s="84" t="b">
        <v>0</v>
      </c>
      <c r="H78" s="84" t="b">
        <v>0</v>
      </c>
      <c r="I78" s="84" t="b">
        <v>0</v>
      </c>
      <c r="J78" s="84" t="b">
        <v>0</v>
      </c>
      <c r="K78" s="84" t="b">
        <v>0</v>
      </c>
      <c r="L78" s="84" t="b">
        <v>0</v>
      </c>
    </row>
    <row r="79" spans="1:12" ht="15">
      <c r="A79" s="84" t="s">
        <v>1422</v>
      </c>
      <c r="B79" s="84" t="s">
        <v>358</v>
      </c>
      <c r="C79" s="84">
        <v>3</v>
      </c>
      <c r="D79" s="122">
        <v>0.004017027018699986</v>
      </c>
      <c r="E79" s="122">
        <v>1.6174842347441112</v>
      </c>
      <c r="F79" s="84" t="s">
        <v>1514</v>
      </c>
      <c r="G79" s="84" t="b">
        <v>0</v>
      </c>
      <c r="H79" s="84" t="b">
        <v>0</v>
      </c>
      <c r="I79" s="84" t="b">
        <v>0</v>
      </c>
      <c r="J79" s="84" t="b">
        <v>0</v>
      </c>
      <c r="K79" s="84" t="b">
        <v>0</v>
      </c>
      <c r="L79" s="84" t="b">
        <v>0</v>
      </c>
    </row>
    <row r="80" spans="1:12" ht="15">
      <c r="A80" s="84" t="s">
        <v>1133</v>
      </c>
      <c r="B80" s="84" t="s">
        <v>1452</v>
      </c>
      <c r="C80" s="84">
        <v>3</v>
      </c>
      <c r="D80" s="122">
        <v>0.004017027018699986</v>
      </c>
      <c r="E80" s="122">
        <v>1.9532763366673043</v>
      </c>
      <c r="F80" s="84" t="s">
        <v>1514</v>
      </c>
      <c r="G80" s="84" t="b">
        <v>0</v>
      </c>
      <c r="H80" s="84" t="b">
        <v>0</v>
      </c>
      <c r="I80" s="84" t="b">
        <v>0</v>
      </c>
      <c r="J80" s="84" t="b">
        <v>0</v>
      </c>
      <c r="K80" s="84" t="b">
        <v>0</v>
      </c>
      <c r="L80" s="84" t="b">
        <v>0</v>
      </c>
    </row>
    <row r="81" spans="1:12" ht="15">
      <c r="A81" s="84" t="s">
        <v>1178</v>
      </c>
      <c r="B81" s="84" t="s">
        <v>1179</v>
      </c>
      <c r="C81" s="84">
        <v>3</v>
      </c>
      <c r="D81" s="122">
        <v>0.004017027018699986</v>
      </c>
      <c r="E81" s="122">
        <v>2.476155081947642</v>
      </c>
      <c r="F81" s="84" t="s">
        <v>1514</v>
      </c>
      <c r="G81" s="84" t="b">
        <v>0</v>
      </c>
      <c r="H81" s="84" t="b">
        <v>0</v>
      </c>
      <c r="I81" s="84" t="b">
        <v>0</v>
      </c>
      <c r="J81" s="84" t="b">
        <v>0</v>
      </c>
      <c r="K81" s="84" t="b">
        <v>0</v>
      </c>
      <c r="L81" s="84" t="b">
        <v>0</v>
      </c>
    </row>
    <row r="82" spans="1:12" ht="15">
      <c r="A82" s="84" t="s">
        <v>1179</v>
      </c>
      <c r="B82" s="84" t="s">
        <v>237</v>
      </c>
      <c r="C82" s="84">
        <v>3</v>
      </c>
      <c r="D82" s="122">
        <v>0.004017027018699986</v>
      </c>
      <c r="E82" s="122">
        <v>1.7771850776116231</v>
      </c>
      <c r="F82" s="84" t="s">
        <v>1514</v>
      </c>
      <c r="G82" s="84" t="b">
        <v>0</v>
      </c>
      <c r="H82" s="84" t="b">
        <v>0</v>
      </c>
      <c r="I82" s="84" t="b">
        <v>0</v>
      </c>
      <c r="J82" s="84" t="b">
        <v>0</v>
      </c>
      <c r="K82" s="84" t="b">
        <v>0</v>
      </c>
      <c r="L82" s="84" t="b">
        <v>0</v>
      </c>
    </row>
    <row r="83" spans="1:12" ht="15">
      <c r="A83" s="84" t="s">
        <v>1176</v>
      </c>
      <c r="B83" s="84" t="s">
        <v>1180</v>
      </c>
      <c r="C83" s="84">
        <v>3</v>
      </c>
      <c r="D83" s="122">
        <v>0.004017027018699986</v>
      </c>
      <c r="E83" s="122">
        <v>2.032457582714929</v>
      </c>
      <c r="F83" s="84" t="s">
        <v>1514</v>
      </c>
      <c r="G83" s="84" t="b">
        <v>0</v>
      </c>
      <c r="H83" s="84" t="b">
        <v>0</v>
      </c>
      <c r="I83" s="84" t="b">
        <v>0</v>
      </c>
      <c r="J83" s="84" t="b">
        <v>0</v>
      </c>
      <c r="K83" s="84" t="b">
        <v>0</v>
      </c>
      <c r="L83" s="84" t="b">
        <v>0</v>
      </c>
    </row>
    <row r="84" spans="1:12" ht="15">
      <c r="A84" s="84" t="s">
        <v>1456</v>
      </c>
      <c r="B84" s="84" t="s">
        <v>1421</v>
      </c>
      <c r="C84" s="84">
        <v>3</v>
      </c>
      <c r="D84" s="122">
        <v>0.004017027018699986</v>
      </c>
      <c r="E84" s="122">
        <v>2.2543063323312857</v>
      </c>
      <c r="F84" s="84" t="s">
        <v>1514</v>
      </c>
      <c r="G84" s="84" t="b">
        <v>0</v>
      </c>
      <c r="H84" s="84" t="b">
        <v>0</v>
      </c>
      <c r="I84" s="84" t="b">
        <v>0</v>
      </c>
      <c r="J84" s="84" t="b">
        <v>0</v>
      </c>
      <c r="K84" s="84" t="b">
        <v>0</v>
      </c>
      <c r="L84" s="84" t="b">
        <v>0</v>
      </c>
    </row>
    <row r="85" spans="1:12" ht="15">
      <c r="A85" s="84" t="s">
        <v>232</v>
      </c>
      <c r="B85" s="84" t="s">
        <v>1429</v>
      </c>
      <c r="C85" s="84">
        <v>3</v>
      </c>
      <c r="D85" s="122">
        <v>0.004017027018699986</v>
      </c>
      <c r="E85" s="122">
        <v>2.351216345339342</v>
      </c>
      <c r="F85" s="84" t="s">
        <v>1514</v>
      </c>
      <c r="G85" s="84" t="b">
        <v>0</v>
      </c>
      <c r="H85" s="84" t="b">
        <v>0</v>
      </c>
      <c r="I85" s="84" t="b">
        <v>0</v>
      </c>
      <c r="J85" s="84" t="b">
        <v>0</v>
      </c>
      <c r="K85" s="84" t="b">
        <v>0</v>
      </c>
      <c r="L85" s="84" t="b">
        <v>0</v>
      </c>
    </row>
    <row r="86" spans="1:12" ht="15">
      <c r="A86" s="84" t="s">
        <v>1096</v>
      </c>
      <c r="B86" s="84" t="s">
        <v>1458</v>
      </c>
      <c r="C86" s="84">
        <v>3</v>
      </c>
      <c r="D86" s="122">
        <v>0.004017027018699986</v>
      </c>
      <c r="E86" s="122">
        <v>2.351216345339342</v>
      </c>
      <c r="F86" s="84" t="s">
        <v>1514</v>
      </c>
      <c r="G86" s="84" t="b">
        <v>0</v>
      </c>
      <c r="H86" s="84" t="b">
        <v>0</v>
      </c>
      <c r="I86" s="84" t="b">
        <v>0</v>
      </c>
      <c r="J86" s="84" t="b">
        <v>0</v>
      </c>
      <c r="K86" s="84" t="b">
        <v>0</v>
      </c>
      <c r="L86" s="84" t="b">
        <v>0</v>
      </c>
    </row>
    <row r="87" spans="1:12" ht="15">
      <c r="A87" s="84" t="s">
        <v>1439</v>
      </c>
      <c r="B87" s="84" t="s">
        <v>1459</v>
      </c>
      <c r="C87" s="84">
        <v>3</v>
      </c>
      <c r="D87" s="122">
        <v>0.004017027018699986</v>
      </c>
      <c r="E87" s="122">
        <v>2.476155081947642</v>
      </c>
      <c r="F87" s="84" t="s">
        <v>1514</v>
      </c>
      <c r="G87" s="84" t="b">
        <v>0</v>
      </c>
      <c r="H87" s="84" t="b">
        <v>0</v>
      </c>
      <c r="I87" s="84" t="b">
        <v>0</v>
      </c>
      <c r="J87" s="84" t="b">
        <v>0</v>
      </c>
      <c r="K87" s="84" t="b">
        <v>0</v>
      </c>
      <c r="L87" s="84" t="b">
        <v>0</v>
      </c>
    </row>
    <row r="88" spans="1:12" ht="15">
      <c r="A88" s="84" t="s">
        <v>1459</v>
      </c>
      <c r="B88" s="84" t="s">
        <v>1414</v>
      </c>
      <c r="C88" s="84">
        <v>3</v>
      </c>
      <c r="D88" s="122">
        <v>0.004017027018699986</v>
      </c>
      <c r="E88" s="122">
        <v>2.1751250862836606</v>
      </c>
      <c r="F88" s="84" t="s">
        <v>1514</v>
      </c>
      <c r="G88" s="84" t="b">
        <v>0</v>
      </c>
      <c r="H88" s="84" t="b">
        <v>0</v>
      </c>
      <c r="I88" s="84" t="b">
        <v>0</v>
      </c>
      <c r="J88" s="84" t="b">
        <v>0</v>
      </c>
      <c r="K88" s="84" t="b">
        <v>0</v>
      </c>
      <c r="L88" s="84" t="b">
        <v>0</v>
      </c>
    </row>
    <row r="89" spans="1:12" ht="15">
      <c r="A89" s="84" t="s">
        <v>1414</v>
      </c>
      <c r="B89" s="84" t="s">
        <v>1460</v>
      </c>
      <c r="C89" s="84">
        <v>3</v>
      </c>
      <c r="D89" s="122">
        <v>0.004017027018699986</v>
      </c>
      <c r="E89" s="122">
        <v>2.1751250862836606</v>
      </c>
      <c r="F89" s="84" t="s">
        <v>1514</v>
      </c>
      <c r="G89" s="84" t="b">
        <v>0</v>
      </c>
      <c r="H89" s="84" t="b">
        <v>0</v>
      </c>
      <c r="I89" s="84" t="b">
        <v>0</v>
      </c>
      <c r="J89" s="84" t="b">
        <v>0</v>
      </c>
      <c r="K89" s="84" t="b">
        <v>0</v>
      </c>
      <c r="L89" s="84" t="b">
        <v>0</v>
      </c>
    </row>
    <row r="90" spans="1:12" ht="15">
      <c r="A90" s="84" t="s">
        <v>1460</v>
      </c>
      <c r="B90" s="84" t="s">
        <v>1461</v>
      </c>
      <c r="C90" s="84">
        <v>3</v>
      </c>
      <c r="D90" s="122">
        <v>0.004017027018699986</v>
      </c>
      <c r="E90" s="122">
        <v>2.476155081947642</v>
      </c>
      <c r="F90" s="84" t="s">
        <v>1514</v>
      </c>
      <c r="G90" s="84" t="b">
        <v>0</v>
      </c>
      <c r="H90" s="84" t="b">
        <v>0</v>
      </c>
      <c r="I90" s="84" t="b">
        <v>0</v>
      </c>
      <c r="J90" s="84" t="b">
        <v>0</v>
      </c>
      <c r="K90" s="84" t="b">
        <v>0</v>
      </c>
      <c r="L90" s="84" t="b">
        <v>0</v>
      </c>
    </row>
    <row r="91" spans="1:12" ht="15">
      <c r="A91" s="84" t="s">
        <v>1461</v>
      </c>
      <c r="B91" s="84" t="s">
        <v>1091</v>
      </c>
      <c r="C91" s="84">
        <v>3</v>
      </c>
      <c r="D91" s="122">
        <v>0.004017027018699986</v>
      </c>
      <c r="E91" s="122">
        <v>1.9118836515090794</v>
      </c>
      <c r="F91" s="84" t="s">
        <v>1514</v>
      </c>
      <c r="G91" s="84" t="b">
        <v>0</v>
      </c>
      <c r="H91" s="84" t="b">
        <v>0</v>
      </c>
      <c r="I91" s="84" t="b">
        <v>0</v>
      </c>
      <c r="J91" s="84" t="b">
        <v>0</v>
      </c>
      <c r="K91" s="84" t="b">
        <v>0</v>
      </c>
      <c r="L91" s="84" t="b">
        <v>0</v>
      </c>
    </row>
    <row r="92" spans="1:12" ht="15">
      <c r="A92" s="84" t="s">
        <v>1091</v>
      </c>
      <c r="B92" s="84" t="s">
        <v>1462</v>
      </c>
      <c r="C92" s="84">
        <v>3</v>
      </c>
      <c r="D92" s="122">
        <v>0.004017027018699986</v>
      </c>
      <c r="E92" s="122">
        <v>1.9118836515090794</v>
      </c>
      <c r="F92" s="84" t="s">
        <v>1514</v>
      </c>
      <c r="G92" s="84" t="b">
        <v>0</v>
      </c>
      <c r="H92" s="84" t="b">
        <v>0</v>
      </c>
      <c r="I92" s="84" t="b">
        <v>0</v>
      </c>
      <c r="J92" s="84" t="b">
        <v>0</v>
      </c>
      <c r="K92" s="84" t="b">
        <v>0</v>
      </c>
      <c r="L92" s="84" t="b">
        <v>0</v>
      </c>
    </row>
    <row r="93" spans="1:12" ht="15">
      <c r="A93" s="84" t="s">
        <v>1462</v>
      </c>
      <c r="B93" s="84" t="s">
        <v>1437</v>
      </c>
      <c r="C93" s="84">
        <v>3</v>
      </c>
      <c r="D93" s="122">
        <v>0.004017027018699986</v>
      </c>
      <c r="E93" s="122">
        <v>2.351216345339342</v>
      </c>
      <c r="F93" s="84" t="s">
        <v>1514</v>
      </c>
      <c r="G93" s="84" t="b">
        <v>0</v>
      </c>
      <c r="H93" s="84" t="b">
        <v>0</v>
      </c>
      <c r="I93" s="84" t="b">
        <v>0</v>
      </c>
      <c r="J93" s="84" t="b">
        <v>0</v>
      </c>
      <c r="K93" s="84" t="b">
        <v>0</v>
      </c>
      <c r="L93" s="84" t="b">
        <v>0</v>
      </c>
    </row>
    <row r="94" spans="1:12" ht="15">
      <c r="A94" s="84" t="s">
        <v>1437</v>
      </c>
      <c r="B94" s="84" t="s">
        <v>1414</v>
      </c>
      <c r="C94" s="84">
        <v>3</v>
      </c>
      <c r="D94" s="122">
        <v>0.004017027018699986</v>
      </c>
      <c r="E94" s="122">
        <v>2.0501863496753607</v>
      </c>
      <c r="F94" s="84" t="s">
        <v>1514</v>
      </c>
      <c r="G94" s="84" t="b">
        <v>0</v>
      </c>
      <c r="H94" s="84" t="b">
        <v>0</v>
      </c>
      <c r="I94" s="84" t="b">
        <v>0</v>
      </c>
      <c r="J94" s="84" t="b">
        <v>0</v>
      </c>
      <c r="K94" s="84" t="b">
        <v>0</v>
      </c>
      <c r="L94" s="84" t="b">
        <v>0</v>
      </c>
    </row>
    <row r="95" spans="1:12" ht="15">
      <c r="A95" s="84" t="s">
        <v>1414</v>
      </c>
      <c r="B95" s="84" t="s">
        <v>1463</v>
      </c>
      <c r="C95" s="84">
        <v>3</v>
      </c>
      <c r="D95" s="122">
        <v>0.004017027018699986</v>
      </c>
      <c r="E95" s="122">
        <v>2.1751250862836606</v>
      </c>
      <c r="F95" s="84" t="s">
        <v>1514</v>
      </c>
      <c r="G95" s="84" t="b">
        <v>0</v>
      </c>
      <c r="H95" s="84" t="b">
        <v>0</v>
      </c>
      <c r="I95" s="84" t="b">
        <v>0</v>
      </c>
      <c r="J95" s="84" t="b">
        <v>0</v>
      </c>
      <c r="K95" s="84" t="b">
        <v>0</v>
      </c>
      <c r="L95" s="84" t="b">
        <v>0</v>
      </c>
    </row>
    <row r="96" spans="1:12" ht="15">
      <c r="A96" s="84" t="s">
        <v>1463</v>
      </c>
      <c r="B96" s="84" t="s">
        <v>1464</v>
      </c>
      <c r="C96" s="84">
        <v>3</v>
      </c>
      <c r="D96" s="122">
        <v>0.004017027018699986</v>
      </c>
      <c r="E96" s="122">
        <v>2.476155081947642</v>
      </c>
      <c r="F96" s="84" t="s">
        <v>1514</v>
      </c>
      <c r="G96" s="84" t="b">
        <v>0</v>
      </c>
      <c r="H96" s="84" t="b">
        <v>0</v>
      </c>
      <c r="I96" s="84" t="b">
        <v>0</v>
      </c>
      <c r="J96" s="84" t="b">
        <v>0</v>
      </c>
      <c r="K96" s="84" t="b">
        <v>0</v>
      </c>
      <c r="L96" s="84" t="b">
        <v>0</v>
      </c>
    </row>
    <row r="97" spans="1:12" ht="15">
      <c r="A97" s="84" t="s">
        <v>1464</v>
      </c>
      <c r="B97" s="84" t="s">
        <v>1436</v>
      </c>
      <c r="C97" s="84">
        <v>3</v>
      </c>
      <c r="D97" s="122">
        <v>0.004017027018699986</v>
      </c>
      <c r="E97" s="122">
        <v>2.351216345339342</v>
      </c>
      <c r="F97" s="84" t="s">
        <v>1514</v>
      </c>
      <c r="G97" s="84" t="b">
        <v>0</v>
      </c>
      <c r="H97" s="84" t="b">
        <v>0</v>
      </c>
      <c r="I97" s="84" t="b">
        <v>0</v>
      </c>
      <c r="J97" s="84" t="b">
        <v>0</v>
      </c>
      <c r="K97" s="84" t="b">
        <v>0</v>
      </c>
      <c r="L97" s="84" t="b">
        <v>0</v>
      </c>
    </row>
    <row r="98" spans="1:12" ht="15">
      <c r="A98" s="84" t="s">
        <v>1436</v>
      </c>
      <c r="B98" s="84" t="s">
        <v>1465</v>
      </c>
      <c r="C98" s="84">
        <v>3</v>
      </c>
      <c r="D98" s="122">
        <v>0.004017027018699986</v>
      </c>
      <c r="E98" s="122">
        <v>2.351216345339342</v>
      </c>
      <c r="F98" s="84" t="s">
        <v>1514</v>
      </c>
      <c r="G98" s="84" t="b">
        <v>0</v>
      </c>
      <c r="H98" s="84" t="b">
        <v>0</v>
      </c>
      <c r="I98" s="84" t="b">
        <v>0</v>
      </c>
      <c r="J98" s="84" t="b">
        <v>0</v>
      </c>
      <c r="K98" s="84" t="b">
        <v>0</v>
      </c>
      <c r="L98" s="84" t="b">
        <v>0</v>
      </c>
    </row>
    <row r="99" spans="1:12" ht="15">
      <c r="A99" s="84" t="s">
        <v>1465</v>
      </c>
      <c r="B99" s="84" t="s">
        <v>1466</v>
      </c>
      <c r="C99" s="84">
        <v>3</v>
      </c>
      <c r="D99" s="122">
        <v>0.004017027018699986</v>
      </c>
      <c r="E99" s="122">
        <v>2.476155081947642</v>
      </c>
      <c r="F99" s="84" t="s">
        <v>1514</v>
      </c>
      <c r="G99" s="84" t="b">
        <v>0</v>
      </c>
      <c r="H99" s="84" t="b">
        <v>0</v>
      </c>
      <c r="I99" s="84" t="b">
        <v>0</v>
      </c>
      <c r="J99" s="84" t="b">
        <v>0</v>
      </c>
      <c r="K99" s="84" t="b">
        <v>0</v>
      </c>
      <c r="L99" s="84" t="b">
        <v>0</v>
      </c>
    </row>
    <row r="100" spans="1:12" ht="15">
      <c r="A100" s="84" t="s">
        <v>242</v>
      </c>
      <c r="B100" s="84" t="s">
        <v>1162</v>
      </c>
      <c r="C100" s="84">
        <v>2</v>
      </c>
      <c r="D100" s="122">
        <v>0.00304679551834243</v>
      </c>
      <c r="E100" s="122">
        <v>2.6522463410033232</v>
      </c>
      <c r="F100" s="84" t="s">
        <v>1514</v>
      </c>
      <c r="G100" s="84" t="b">
        <v>0</v>
      </c>
      <c r="H100" s="84" t="b">
        <v>0</v>
      </c>
      <c r="I100" s="84" t="b">
        <v>0</v>
      </c>
      <c r="J100" s="84" t="b">
        <v>0</v>
      </c>
      <c r="K100" s="84" t="b">
        <v>0</v>
      </c>
      <c r="L100" s="84" t="b">
        <v>0</v>
      </c>
    </row>
    <row r="101" spans="1:12" ht="15">
      <c r="A101" s="84" t="s">
        <v>1169</v>
      </c>
      <c r="B101" s="84" t="s">
        <v>1168</v>
      </c>
      <c r="C101" s="84">
        <v>2</v>
      </c>
      <c r="D101" s="122">
        <v>0.00304679551834243</v>
      </c>
      <c r="E101" s="122">
        <v>2.2543063323312857</v>
      </c>
      <c r="F101" s="84" t="s">
        <v>1514</v>
      </c>
      <c r="G101" s="84" t="b">
        <v>0</v>
      </c>
      <c r="H101" s="84" t="b">
        <v>0</v>
      </c>
      <c r="I101" s="84" t="b">
        <v>0</v>
      </c>
      <c r="J101" s="84" t="b">
        <v>0</v>
      </c>
      <c r="K101" s="84" t="b">
        <v>0</v>
      </c>
      <c r="L101" s="84" t="b">
        <v>0</v>
      </c>
    </row>
    <row r="102" spans="1:12" ht="15">
      <c r="A102" s="84" t="s">
        <v>1168</v>
      </c>
      <c r="B102" s="84" t="s">
        <v>1170</v>
      </c>
      <c r="C102" s="84">
        <v>2</v>
      </c>
      <c r="D102" s="122">
        <v>0.00304679551834243</v>
      </c>
      <c r="E102" s="122">
        <v>2.2543063323312857</v>
      </c>
      <c r="F102" s="84" t="s">
        <v>1514</v>
      </c>
      <c r="G102" s="84" t="b">
        <v>0</v>
      </c>
      <c r="H102" s="84" t="b">
        <v>0</v>
      </c>
      <c r="I102" s="84" t="b">
        <v>0</v>
      </c>
      <c r="J102" s="84" t="b">
        <v>0</v>
      </c>
      <c r="K102" s="84" t="b">
        <v>0</v>
      </c>
      <c r="L102" s="84" t="b">
        <v>0</v>
      </c>
    </row>
    <row r="103" spans="1:12" ht="15">
      <c r="A103" s="84" t="s">
        <v>1170</v>
      </c>
      <c r="B103" s="84" t="s">
        <v>1171</v>
      </c>
      <c r="C103" s="84">
        <v>2</v>
      </c>
      <c r="D103" s="122">
        <v>0.00304679551834243</v>
      </c>
      <c r="E103" s="122">
        <v>2.6522463410033232</v>
      </c>
      <c r="F103" s="84" t="s">
        <v>1514</v>
      </c>
      <c r="G103" s="84" t="b">
        <v>0</v>
      </c>
      <c r="H103" s="84" t="b">
        <v>0</v>
      </c>
      <c r="I103" s="84" t="b">
        <v>0</v>
      </c>
      <c r="J103" s="84" t="b">
        <v>0</v>
      </c>
      <c r="K103" s="84" t="b">
        <v>0</v>
      </c>
      <c r="L103" s="84" t="b">
        <v>0</v>
      </c>
    </row>
    <row r="104" spans="1:12" ht="15">
      <c r="A104" s="84" t="s">
        <v>1171</v>
      </c>
      <c r="B104" s="84" t="s">
        <v>1172</v>
      </c>
      <c r="C104" s="84">
        <v>2</v>
      </c>
      <c r="D104" s="122">
        <v>0.00304679551834243</v>
      </c>
      <c r="E104" s="122">
        <v>1.9990338272279795</v>
      </c>
      <c r="F104" s="84" t="s">
        <v>1514</v>
      </c>
      <c r="G104" s="84" t="b">
        <v>0</v>
      </c>
      <c r="H104" s="84" t="b">
        <v>0</v>
      </c>
      <c r="I104" s="84" t="b">
        <v>0</v>
      </c>
      <c r="J104" s="84" t="b">
        <v>0</v>
      </c>
      <c r="K104" s="84" t="b">
        <v>0</v>
      </c>
      <c r="L104" s="84" t="b">
        <v>0</v>
      </c>
    </row>
    <row r="105" spans="1:12" ht="15">
      <c r="A105" s="84" t="s">
        <v>1173</v>
      </c>
      <c r="B105" s="84" t="s">
        <v>1174</v>
      </c>
      <c r="C105" s="84">
        <v>2</v>
      </c>
      <c r="D105" s="122">
        <v>0.00304679551834243</v>
      </c>
      <c r="E105" s="122">
        <v>2.351216345339342</v>
      </c>
      <c r="F105" s="84" t="s">
        <v>1514</v>
      </c>
      <c r="G105" s="84" t="b">
        <v>1</v>
      </c>
      <c r="H105" s="84" t="b">
        <v>0</v>
      </c>
      <c r="I105" s="84" t="b">
        <v>0</v>
      </c>
      <c r="J105" s="84" t="b">
        <v>1</v>
      </c>
      <c r="K105" s="84" t="b">
        <v>0</v>
      </c>
      <c r="L105" s="84" t="b">
        <v>0</v>
      </c>
    </row>
    <row r="106" spans="1:12" ht="15">
      <c r="A106" s="84" t="s">
        <v>1174</v>
      </c>
      <c r="B106" s="84" t="s">
        <v>1175</v>
      </c>
      <c r="C106" s="84">
        <v>2</v>
      </c>
      <c r="D106" s="122">
        <v>0.00304679551834243</v>
      </c>
      <c r="E106" s="122">
        <v>2.351216345339342</v>
      </c>
      <c r="F106" s="84" t="s">
        <v>1514</v>
      </c>
      <c r="G106" s="84" t="b">
        <v>1</v>
      </c>
      <c r="H106" s="84" t="b">
        <v>0</v>
      </c>
      <c r="I106" s="84" t="b">
        <v>0</v>
      </c>
      <c r="J106" s="84" t="b">
        <v>1</v>
      </c>
      <c r="K106" s="84" t="b">
        <v>0</v>
      </c>
      <c r="L106" s="84" t="b">
        <v>0</v>
      </c>
    </row>
    <row r="107" spans="1:12" ht="15">
      <c r="A107" s="84" t="s">
        <v>1176</v>
      </c>
      <c r="B107" s="84" t="s">
        <v>1468</v>
      </c>
      <c r="C107" s="84">
        <v>2</v>
      </c>
      <c r="D107" s="122">
        <v>0.00304679551834243</v>
      </c>
      <c r="E107" s="122">
        <v>2.2543063323312857</v>
      </c>
      <c r="F107" s="84" t="s">
        <v>1514</v>
      </c>
      <c r="G107" s="84" t="b">
        <v>0</v>
      </c>
      <c r="H107" s="84" t="b">
        <v>0</v>
      </c>
      <c r="I107" s="84" t="b">
        <v>0</v>
      </c>
      <c r="J107" s="84" t="b">
        <v>0</v>
      </c>
      <c r="K107" s="84" t="b">
        <v>0</v>
      </c>
      <c r="L107" s="84" t="b">
        <v>0</v>
      </c>
    </row>
    <row r="108" spans="1:12" ht="15">
      <c r="A108" s="84" t="s">
        <v>1468</v>
      </c>
      <c r="B108" s="84" t="s">
        <v>1180</v>
      </c>
      <c r="C108" s="84">
        <v>2</v>
      </c>
      <c r="D108" s="122">
        <v>0.00304679551834243</v>
      </c>
      <c r="E108" s="122">
        <v>2.2543063323312857</v>
      </c>
      <c r="F108" s="84" t="s">
        <v>1514</v>
      </c>
      <c r="G108" s="84" t="b">
        <v>0</v>
      </c>
      <c r="H108" s="84" t="b">
        <v>0</v>
      </c>
      <c r="I108" s="84" t="b">
        <v>0</v>
      </c>
      <c r="J108" s="84" t="b">
        <v>0</v>
      </c>
      <c r="K108" s="84" t="b">
        <v>0</v>
      </c>
      <c r="L108" s="84" t="b">
        <v>0</v>
      </c>
    </row>
    <row r="109" spans="1:12" ht="15">
      <c r="A109" s="84" t="s">
        <v>235</v>
      </c>
      <c r="B109" s="84" t="s">
        <v>237</v>
      </c>
      <c r="C109" s="84">
        <v>2</v>
      </c>
      <c r="D109" s="122">
        <v>0.00304679551834243</v>
      </c>
      <c r="E109" s="122">
        <v>1.7771850776116231</v>
      </c>
      <c r="F109" s="84" t="s">
        <v>1514</v>
      </c>
      <c r="G109" s="84" t="b">
        <v>0</v>
      </c>
      <c r="H109" s="84" t="b">
        <v>0</v>
      </c>
      <c r="I109" s="84" t="b">
        <v>0</v>
      </c>
      <c r="J109" s="84" t="b">
        <v>0</v>
      </c>
      <c r="K109" s="84" t="b">
        <v>0</v>
      </c>
      <c r="L109" s="84" t="b">
        <v>0</v>
      </c>
    </row>
    <row r="110" spans="1:12" ht="15">
      <c r="A110" s="84" t="s">
        <v>1150</v>
      </c>
      <c r="B110" s="84" t="s">
        <v>371</v>
      </c>
      <c r="C110" s="84">
        <v>2</v>
      </c>
      <c r="D110" s="122">
        <v>0.00304679551834243</v>
      </c>
      <c r="E110" s="122">
        <v>2.2543063323312857</v>
      </c>
      <c r="F110" s="84" t="s">
        <v>1514</v>
      </c>
      <c r="G110" s="84" t="b">
        <v>0</v>
      </c>
      <c r="H110" s="84" t="b">
        <v>0</v>
      </c>
      <c r="I110" s="84" t="b">
        <v>0</v>
      </c>
      <c r="J110" s="84" t="b">
        <v>0</v>
      </c>
      <c r="K110" s="84" t="b">
        <v>0</v>
      </c>
      <c r="L110" s="84" t="b">
        <v>0</v>
      </c>
    </row>
    <row r="111" spans="1:12" ht="15">
      <c r="A111" s="84" t="s">
        <v>371</v>
      </c>
      <c r="B111" s="84" t="s">
        <v>1151</v>
      </c>
      <c r="C111" s="84">
        <v>2</v>
      </c>
      <c r="D111" s="122">
        <v>0.00304679551834243</v>
      </c>
      <c r="E111" s="122">
        <v>2.2543063323312857</v>
      </c>
      <c r="F111" s="84" t="s">
        <v>1514</v>
      </c>
      <c r="G111" s="84" t="b">
        <v>0</v>
      </c>
      <c r="H111" s="84" t="b">
        <v>0</v>
      </c>
      <c r="I111" s="84" t="b">
        <v>0</v>
      </c>
      <c r="J111" s="84" t="b">
        <v>0</v>
      </c>
      <c r="K111" s="84" t="b">
        <v>0</v>
      </c>
      <c r="L111" s="84" t="b">
        <v>0</v>
      </c>
    </row>
    <row r="112" spans="1:12" ht="15">
      <c r="A112" s="84" t="s">
        <v>1151</v>
      </c>
      <c r="B112" s="84" t="s">
        <v>1152</v>
      </c>
      <c r="C112" s="84">
        <v>2</v>
      </c>
      <c r="D112" s="122">
        <v>0.00304679551834243</v>
      </c>
      <c r="E112" s="122">
        <v>2.6522463410033232</v>
      </c>
      <c r="F112" s="84" t="s">
        <v>1514</v>
      </c>
      <c r="G112" s="84" t="b">
        <v>0</v>
      </c>
      <c r="H112" s="84" t="b">
        <v>0</v>
      </c>
      <c r="I112" s="84" t="b">
        <v>0</v>
      </c>
      <c r="J112" s="84" t="b">
        <v>0</v>
      </c>
      <c r="K112" s="84" t="b">
        <v>0</v>
      </c>
      <c r="L112" s="84" t="b">
        <v>0</v>
      </c>
    </row>
    <row r="113" spans="1:12" ht="15">
      <c r="A113" s="84" t="s">
        <v>1152</v>
      </c>
      <c r="B113" s="84" t="s">
        <v>1469</v>
      </c>
      <c r="C113" s="84">
        <v>2</v>
      </c>
      <c r="D113" s="122">
        <v>0.00304679551834243</v>
      </c>
      <c r="E113" s="122">
        <v>2.6522463410033232</v>
      </c>
      <c r="F113" s="84" t="s">
        <v>1514</v>
      </c>
      <c r="G113" s="84" t="b">
        <v>0</v>
      </c>
      <c r="H113" s="84" t="b">
        <v>0</v>
      </c>
      <c r="I113" s="84" t="b">
        <v>0</v>
      </c>
      <c r="J113" s="84" t="b">
        <v>0</v>
      </c>
      <c r="K113" s="84" t="b">
        <v>0</v>
      </c>
      <c r="L113" s="84" t="b">
        <v>0</v>
      </c>
    </row>
    <row r="114" spans="1:12" ht="15">
      <c r="A114" s="84" t="s">
        <v>1469</v>
      </c>
      <c r="B114" s="84" t="s">
        <v>1423</v>
      </c>
      <c r="C114" s="84">
        <v>2</v>
      </c>
      <c r="D114" s="122">
        <v>0.00304679551834243</v>
      </c>
      <c r="E114" s="122">
        <v>2.351216345339342</v>
      </c>
      <c r="F114" s="84" t="s">
        <v>1514</v>
      </c>
      <c r="G114" s="84" t="b">
        <v>0</v>
      </c>
      <c r="H114" s="84" t="b">
        <v>0</v>
      </c>
      <c r="I114" s="84" t="b">
        <v>0</v>
      </c>
      <c r="J114" s="84" t="b">
        <v>0</v>
      </c>
      <c r="K114" s="84" t="b">
        <v>0</v>
      </c>
      <c r="L114" s="84" t="b">
        <v>0</v>
      </c>
    </row>
    <row r="115" spans="1:12" ht="15">
      <c r="A115" s="84" t="s">
        <v>1423</v>
      </c>
      <c r="B115" s="84" t="s">
        <v>1103</v>
      </c>
      <c r="C115" s="84">
        <v>2</v>
      </c>
      <c r="D115" s="122">
        <v>0.00304679551834243</v>
      </c>
      <c r="E115" s="122">
        <v>2.0501863496753607</v>
      </c>
      <c r="F115" s="84" t="s">
        <v>1514</v>
      </c>
      <c r="G115" s="84" t="b">
        <v>0</v>
      </c>
      <c r="H115" s="84" t="b">
        <v>0</v>
      </c>
      <c r="I115" s="84" t="b">
        <v>0</v>
      </c>
      <c r="J115" s="84" t="b">
        <v>0</v>
      </c>
      <c r="K115" s="84" t="b">
        <v>0</v>
      </c>
      <c r="L115" s="84" t="b">
        <v>0</v>
      </c>
    </row>
    <row r="116" spans="1:12" ht="15">
      <c r="A116" s="84" t="s">
        <v>1103</v>
      </c>
      <c r="B116" s="84" t="s">
        <v>1442</v>
      </c>
      <c r="C116" s="84">
        <v>2</v>
      </c>
      <c r="D116" s="122">
        <v>0.00304679551834243</v>
      </c>
      <c r="E116" s="122">
        <v>2.1751250862836606</v>
      </c>
      <c r="F116" s="84" t="s">
        <v>1514</v>
      </c>
      <c r="G116" s="84" t="b">
        <v>0</v>
      </c>
      <c r="H116" s="84" t="b">
        <v>0</v>
      </c>
      <c r="I116" s="84" t="b">
        <v>0</v>
      </c>
      <c r="J116" s="84" t="b">
        <v>0</v>
      </c>
      <c r="K116" s="84" t="b">
        <v>0</v>
      </c>
      <c r="L116" s="84" t="b">
        <v>0</v>
      </c>
    </row>
    <row r="117" spans="1:12" ht="15">
      <c r="A117" s="84" t="s">
        <v>1442</v>
      </c>
      <c r="B117" s="84" t="s">
        <v>1470</v>
      </c>
      <c r="C117" s="84">
        <v>2</v>
      </c>
      <c r="D117" s="122">
        <v>0.00304679551834243</v>
      </c>
      <c r="E117" s="122">
        <v>2.476155081947642</v>
      </c>
      <c r="F117" s="84" t="s">
        <v>1514</v>
      </c>
      <c r="G117" s="84" t="b">
        <v>0</v>
      </c>
      <c r="H117" s="84" t="b">
        <v>0</v>
      </c>
      <c r="I117" s="84" t="b">
        <v>0</v>
      </c>
      <c r="J117" s="84" t="b">
        <v>0</v>
      </c>
      <c r="K117" s="84" t="b">
        <v>0</v>
      </c>
      <c r="L117" s="84" t="b">
        <v>0</v>
      </c>
    </row>
    <row r="118" spans="1:12" ht="15">
      <c r="A118" s="84" t="s">
        <v>1470</v>
      </c>
      <c r="B118" s="84" t="s">
        <v>1471</v>
      </c>
      <c r="C118" s="84">
        <v>2</v>
      </c>
      <c r="D118" s="122">
        <v>0.00304679551834243</v>
      </c>
      <c r="E118" s="122">
        <v>2.6522463410033232</v>
      </c>
      <c r="F118" s="84" t="s">
        <v>1514</v>
      </c>
      <c r="G118" s="84" t="b">
        <v>0</v>
      </c>
      <c r="H118" s="84" t="b">
        <v>0</v>
      </c>
      <c r="I118" s="84" t="b">
        <v>0</v>
      </c>
      <c r="J118" s="84" t="b">
        <v>0</v>
      </c>
      <c r="K118" s="84" t="b">
        <v>0</v>
      </c>
      <c r="L118" s="84" t="b">
        <v>0</v>
      </c>
    </row>
    <row r="119" spans="1:12" ht="15">
      <c r="A119" s="84" t="s">
        <v>1471</v>
      </c>
      <c r="B119" s="84" t="s">
        <v>1149</v>
      </c>
      <c r="C119" s="84">
        <v>2</v>
      </c>
      <c r="D119" s="122">
        <v>0.00304679551834243</v>
      </c>
      <c r="E119" s="122">
        <v>2.351216345339342</v>
      </c>
      <c r="F119" s="84" t="s">
        <v>1514</v>
      </c>
      <c r="G119" s="84" t="b">
        <v>0</v>
      </c>
      <c r="H119" s="84" t="b">
        <v>0</v>
      </c>
      <c r="I119" s="84" t="b">
        <v>0</v>
      </c>
      <c r="J119" s="84" t="b">
        <v>0</v>
      </c>
      <c r="K119" s="84" t="b">
        <v>0</v>
      </c>
      <c r="L119" s="84" t="b">
        <v>0</v>
      </c>
    </row>
    <row r="120" spans="1:12" ht="15">
      <c r="A120" s="84" t="s">
        <v>1088</v>
      </c>
      <c r="B120" s="84" t="s">
        <v>1473</v>
      </c>
      <c r="C120" s="84">
        <v>2</v>
      </c>
      <c r="D120" s="122">
        <v>0.00304679551834243</v>
      </c>
      <c r="E120" s="122">
        <v>1.7771850776116231</v>
      </c>
      <c r="F120" s="84" t="s">
        <v>1514</v>
      </c>
      <c r="G120" s="84" t="b">
        <v>0</v>
      </c>
      <c r="H120" s="84" t="b">
        <v>0</v>
      </c>
      <c r="I120" s="84" t="b">
        <v>0</v>
      </c>
      <c r="J120" s="84" t="b">
        <v>0</v>
      </c>
      <c r="K120" s="84" t="b">
        <v>0</v>
      </c>
      <c r="L120" s="84" t="b">
        <v>0</v>
      </c>
    </row>
    <row r="121" spans="1:12" ht="15">
      <c r="A121" s="84" t="s">
        <v>1473</v>
      </c>
      <c r="B121" s="84" t="s">
        <v>1474</v>
      </c>
      <c r="C121" s="84">
        <v>2</v>
      </c>
      <c r="D121" s="122">
        <v>0.00304679551834243</v>
      </c>
      <c r="E121" s="122">
        <v>2.6522463410033232</v>
      </c>
      <c r="F121" s="84" t="s">
        <v>1514</v>
      </c>
      <c r="G121" s="84" t="b">
        <v>0</v>
      </c>
      <c r="H121" s="84" t="b">
        <v>0</v>
      </c>
      <c r="I121" s="84" t="b">
        <v>0</v>
      </c>
      <c r="J121" s="84" t="b">
        <v>1</v>
      </c>
      <c r="K121" s="84" t="b">
        <v>0</v>
      </c>
      <c r="L121" s="84" t="b">
        <v>0</v>
      </c>
    </row>
    <row r="122" spans="1:12" ht="15">
      <c r="A122" s="84" t="s">
        <v>1474</v>
      </c>
      <c r="B122" s="84" t="s">
        <v>1475</v>
      </c>
      <c r="C122" s="84">
        <v>2</v>
      </c>
      <c r="D122" s="122">
        <v>0.00304679551834243</v>
      </c>
      <c r="E122" s="122">
        <v>2.6522463410033232</v>
      </c>
      <c r="F122" s="84" t="s">
        <v>1514</v>
      </c>
      <c r="G122" s="84" t="b">
        <v>1</v>
      </c>
      <c r="H122" s="84" t="b">
        <v>0</v>
      </c>
      <c r="I122" s="84" t="b">
        <v>0</v>
      </c>
      <c r="J122" s="84" t="b">
        <v>1</v>
      </c>
      <c r="K122" s="84" t="b">
        <v>0</v>
      </c>
      <c r="L122" s="84" t="b">
        <v>0</v>
      </c>
    </row>
    <row r="123" spans="1:12" ht="15">
      <c r="A123" s="84" t="s">
        <v>1409</v>
      </c>
      <c r="B123" s="84" t="s">
        <v>234</v>
      </c>
      <c r="C123" s="84">
        <v>2</v>
      </c>
      <c r="D123" s="122">
        <v>0.00304679551834243</v>
      </c>
      <c r="E123" s="122">
        <v>2.1081782966530476</v>
      </c>
      <c r="F123" s="84" t="s">
        <v>1514</v>
      </c>
      <c r="G123" s="84" t="b">
        <v>0</v>
      </c>
      <c r="H123" s="84" t="b">
        <v>0</v>
      </c>
      <c r="I123" s="84" t="b">
        <v>0</v>
      </c>
      <c r="J123" s="84" t="b">
        <v>0</v>
      </c>
      <c r="K123" s="84" t="b">
        <v>0</v>
      </c>
      <c r="L123" s="84" t="b">
        <v>0</v>
      </c>
    </row>
    <row r="124" spans="1:12" ht="15">
      <c r="A124" s="84" t="s">
        <v>234</v>
      </c>
      <c r="B124" s="84" t="s">
        <v>264</v>
      </c>
      <c r="C124" s="84">
        <v>2</v>
      </c>
      <c r="D124" s="122">
        <v>0.00304679551834243</v>
      </c>
      <c r="E124" s="122">
        <v>2.6522463410033232</v>
      </c>
      <c r="F124" s="84" t="s">
        <v>1514</v>
      </c>
      <c r="G124" s="84" t="b">
        <v>0</v>
      </c>
      <c r="H124" s="84" t="b">
        <v>0</v>
      </c>
      <c r="I124" s="84" t="b">
        <v>0</v>
      </c>
      <c r="J124" s="84" t="b">
        <v>0</v>
      </c>
      <c r="K124" s="84" t="b">
        <v>0</v>
      </c>
      <c r="L124" s="84" t="b">
        <v>0</v>
      </c>
    </row>
    <row r="125" spans="1:12" ht="15">
      <c r="A125" s="84" t="s">
        <v>264</v>
      </c>
      <c r="B125" s="84" t="s">
        <v>1172</v>
      </c>
      <c r="C125" s="84">
        <v>2</v>
      </c>
      <c r="D125" s="122">
        <v>0.00304679551834243</v>
      </c>
      <c r="E125" s="122">
        <v>1.9990338272279795</v>
      </c>
      <c r="F125" s="84" t="s">
        <v>1514</v>
      </c>
      <c r="G125" s="84" t="b">
        <v>0</v>
      </c>
      <c r="H125" s="84" t="b">
        <v>0</v>
      </c>
      <c r="I125" s="84" t="b">
        <v>0</v>
      </c>
      <c r="J125" s="84" t="b">
        <v>0</v>
      </c>
      <c r="K125" s="84" t="b">
        <v>0</v>
      </c>
      <c r="L125" s="84" t="b">
        <v>0</v>
      </c>
    </row>
    <row r="126" spans="1:12" ht="15">
      <c r="A126" s="84" t="s">
        <v>1172</v>
      </c>
      <c r="B126" s="84" t="s">
        <v>1476</v>
      </c>
      <c r="C126" s="84">
        <v>2</v>
      </c>
      <c r="D126" s="122">
        <v>0.00304679551834243</v>
      </c>
      <c r="E126" s="122">
        <v>1.9990338272279795</v>
      </c>
      <c r="F126" s="84" t="s">
        <v>1514</v>
      </c>
      <c r="G126" s="84" t="b">
        <v>0</v>
      </c>
      <c r="H126" s="84" t="b">
        <v>0</v>
      </c>
      <c r="I126" s="84" t="b">
        <v>0</v>
      </c>
      <c r="J126" s="84" t="b">
        <v>0</v>
      </c>
      <c r="K126" s="84" t="b">
        <v>0</v>
      </c>
      <c r="L126" s="84" t="b">
        <v>0</v>
      </c>
    </row>
    <row r="127" spans="1:12" ht="15">
      <c r="A127" s="84" t="s">
        <v>1476</v>
      </c>
      <c r="B127" s="84" t="s">
        <v>1477</v>
      </c>
      <c r="C127" s="84">
        <v>2</v>
      </c>
      <c r="D127" s="122">
        <v>0.00304679551834243</v>
      </c>
      <c r="E127" s="122">
        <v>2.6522463410033232</v>
      </c>
      <c r="F127" s="84" t="s">
        <v>1514</v>
      </c>
      <c r="G127" s="84" t="b">
        <v>0</v>
      </c>
      <c r="H127" s="84" t="b">
        <v>0</v>
      </c>
      <c r="I127" s="84" t="b">
        <v>0</v>
      </c>
      <c r="J127" s="84" t="b">
        <v>0</v>
      </c>
      <c r="K127" s="84" t="b">
        <v>0</v>
      </c>
      <c r="L127" s="84" t="b">
        <v>0</v>
      </c>
    </row>
    <row r="128" spans="1:12" ht="15">
      <c r="A128" s="84" t="s">
        <v>1477</v>
      </c>
      <c r="B128" s="84" t="s">
        <v>1136</v>
      </c>
      <c r="C128" s="84">
        <v>2</v>
      </c>
      <c r="D128" s="122">
        <v>0.00304679551834243</v>
      </c>
      <c r="E128" s="122">
        <v>1.9990338272279795</v>
      </c>
      <c r="F128" s="84" t="s">
        <v>1514</v>
      </c>
      <c r="G128" s="84" t="b">
        <v>0</v>
      </c>
      <c r="H128" s="84" t="b">
        <v>0</v>
      </c>
      <c r="I128" s="84" t="b">
        <v>0</v>
      </c>
      <c r="J128" s="84" t="b">
        <v>0</v>
      </c>
      <c r="K128" s="84" t="b">
        <v>0</v>
      </c>
      <c r="L128" s="84" t="b">
        <v>0</v>
      </c>
    </row>
    <row r="129" spans="1:12" ht="15">
      <c r="A129" s="84" t="s">
        <v>1136</v>
      </c>
      <c r="B129" s="84" t="s">
        <v>1478</v>
      </c>
      <c r="C129" s="84">
        <v>2</v>
      </c>
      <c r="D129" s="122">
        <v>0.00304679551834243</v>
      </c>
      <c r="E129" s="122">
        <v>1.9990338272279795</v>
      </c>
      <c r="F129" s="84" t="s">
        <v>1514</v>
      </c>
      <c r="G129" s="84" t="b">
        <v>0</v>
      </c>
      <c r="H129" s="84" t="b">
        <v>0</v>
      </c>
      <c r="I129" s="84" t="b">
        <v>0</v>
      </c>
      <c r="J129" s="84" t="b">
        <v>0</v>
      </c>
      <c r="K129" s="84" t="b">
        <v>0</v>
      </c>
      <c r="L129" s="84" t="b">
        <v>0</v>
      </c>
    </row>
    <row r="130" spans="1:12" ht="15">
      <c r="A130" s="84" t="s">
        <v>1478</v>
      </c>
      <c r="B130" s="84" t="s">
        <v>1450</v>
      </c>
      <c r="C130" s="84">
        <v>2</v>
      </c>
      <c r="D130" s="122">
        <v>0.00304679551834243</v>
      </c>
      <c r="E130" s="122">
        <v>2.476155081947642</v>
      </c>
      <c r="F130" s="84" t="s">
        <v>1514</v>
      </c>
      <c r="G130" s="84" t="b">
        <v>0</v>
      </c>
      <c r="H130" s="84" t="b">
        <v>0</v>
      </c>
      <c r="I130" s="84" t="b">
        <v>0</v>
      </c>
      <c r="J130" s="84" t="b">
        <v>1</v>
      </c>
      <c r="K130" s="84" t="b">
        <v>0</v>
      </c>
      <c r="L130" s="84" t="b">
        <v>0</v>
      </c>
    </row>
    <row r="131" spans="1:12" ht="15">
      <c r="A131" s="84" t="s">
        <v>1088</v>
      </c>
      <c r="B131" s="84" t="s">
        <v>1137</v>
      </c>
      <c r="C131" s="84">
        <v>2</v>
      </c>
      <c r="D131" s="122">
        <v>0.00304679551834243</v>
      </c>
      <c r="E131" s="122">
        <v>1.2331170332613475</v>
      </c>
      <c r="F131" s="84" t="s">
        <v>1514</v>
      </c>
      <c r="G131" s="84" t="b">
        <v>0</v>
      </c>
      <c r="H131" s="84" t="b">
        <v>0</v>
      </c>
      <c r="I131" s="84" t="b">
        <v>0</v>
      </c>
      <c r="J131" s="84" t="b">
        <v>0</v>
      </c>
      <c r="K131" s="84" t="b">
        <v>0</v>
      </c>
      <c r="L131" s="84" t="b">
        <v>0</v>
      </c>
    </row>
    <row r="132" spans="1:12" ht="15">
      <c r="A132" s="84" t="s">
        <v>1137</v>
      </c>
      <c r="B132" s="84" t="s">
        <v>1407</v>
      </c>
      <c r="C132" s="84">
        <v>2</v>
      </c>
      <c r="D132" s="122">
        <v>0.00304679551834243</v>
      </c>
      <c r="E132" s="122">
        <v>1.506118305325085</v>
      </c>
      <c r="F132" s="84" t="s">
        <v>1514</v>
      </c>
      <c r="G132" s="84" t="b">
        <v>0</v>
      </c>
      <c r="H132" s="84" t="b">
        <v>0</v>
      </c>
      <c r="I132" s="84" t="b">
        <v>0</v>
      </c>
      <c r="J132" s="84" t="b">
        <v>0</v>
      </c>
      <c r="K132" s="84" t="b">
        <v>0</v>
      </c>
      <c r="L132" s="84" t="b">
        <v>0</v>
      </c>
    </row>
    <row r="133" spans="1:12" ht="15">
      <c r="A133" s="84" t="s">
        <v>1407</v>
      </c>
      <c r="B133" s="84" t="s">
        <v>1479</v>
      </c>
      <c r="C133" s="84">
        <v>2</v>
      </c>
      <c r="D133" s="122">
        <v>0.00304679551834243</v>
      </c>
      <c r="E133" s="122">
        <v>2.1081782966530476</v>
      </c>
      <c r="F133" s="84" t="s">
        <v>1514</v>
      </c>
      <c r="G133" s="84" t="b">
        <v>0</v>
      </c>
      <c r="H133" s="84" t="b">
        <v>0</v>
      </c>
      <c r="I133" s="84" t="b">
        <v>0</v>
      </c>
      <c r="J133" s="84" t="b">
        <v>0</v>
      </c>
      <c r="K133" s="84" t="b">
        <v>0</v>
      </c>
      <c r="L133" s="84" t="b">
        <v>0</v>
      </c>
    </row>
    <row r="134" spans="1:12" ht="15">
      <c r="A134" s="84" t="s">
        <v>358</v>
      </c>
      <c r="B134" s="84" t="s">
        <v>1481</v>
      </c>
      <c r="C134" s="84">
        <v>2</v>
      </c>
      <c r="D134" s="122">
        <v>0.00304679551834243</v>
      </c>
      <c r="E134" s="122">
        <v>1.7491563540113797</v>
      </c>
      <c r="F134" s="84" t="s">
        <v>1514</v>
      </c>
      <c r="G134" s="84" t="b">
        <v>0</v>
      </c>
      <c r="H134" s="84" t="b">
        <v>0</v>
      </c>
      <c r="I134" s="84" t="b">
        <v>0</v>
      </c>
      <c r="J134" s="84" t="b">
        <v>0</v>
      </c>
      <c r="K134" s="84" t="b">
        <v>0</v>
      </c>
      <c r="L134" s="84" t="b">
        <v>0</v>
      </c>
    </row>
    <row r="135" spans="1:12" ht="15">
      <c r="A135" s="84" t="s">
        <v>1481</v>
      </c>
      <c r="B135" s="84" t="s">
        <v>1409</v>
      </c>
      <c r="C135" s="84">
        <v>2</v>
      </c>
      <c r="D135" s="122">
        <v>0.00304679551834243</v>
      </c>
      <c r="E135" s="122">
        <v>2.1081782966530476</v>
      </c>
      <c r="F135" s="84" t="s">
        <v>1514</v>
      </c>
      <c r="G135" s="84" t="b">
        <v>0</v>
      </c>
      <c r="H135" s="84" t="b">
        <v>0</v>
      </c>
      <c r="I135" s="84" t="b">
        <v>0</v>
      </c>
      <c r="J135" s="84" t="b">
        <v>0</v>
      </c>
      <c r="K135" s="84" t="b">
        <v>0</v>
      </c>
      <c r="L135" s="84" t="b">
        <v>0</v>
      </c>
    </row>
    <row r="136" spans="1:12" ht="15">
      <c r="A136" s="84" t="s">
        <v>1427</v>
      </c>
      <c r="B136" s="84" t="s">
        <v>1482</v>
      </c>
      <c r="C136" s="84">
        <v>2</v>
      </c>
      <c r="D136" s="122">
        <v>0.00304679551834243</v>
      </c>
      <c r="E136" s="122">
        <v>2.476155081947642</v>
      </c>
      <c r="F136" s="84" t="s">
        <v>1514</v>
      </c>
      <c r="G136" s="84" t="b">
        <v>0</v>
      </c>
      <c r="H136" s="84" t="b">
        <v>0</v>
      </c>
      <c r="I136" s="84" t="b">
        <v>0</v>
      </c>
      <c r="J136" s="84" t="b">
        <v>0</v>
      </c>
      <c r="K136" s="84" t="b">
        <v>0</v>
      </c>
      <c r="L136" s="84" t="b">
        <v>0</v>
      </c>
    </row>
    <row r="137" spans="1:12" ht="15">
      <c r="A137" s="84" t="s">
        <v>1482</v>
      </c>
      <c r="B137" s="84" t="s">
        <v>1451</v>
      </c>
      <c r="C137" s="84">
        <v>2</v>
      </c>
      <c r="D137" s="122">
        <v>0.00304679551834243</v>
      </c>
      <c r="E137" s="122">
        <v>2.476155081947642</v>
      </c>
      <c r="F137" s="84" t="s">
        <v>1514</v>
      </c>
      <c r="G137" s="84" t="b">
        <v>0</v>
      </c>
      <c r="H137" s="84" t="b">
        <v>0</v>
      </c>
      <c r="I137" s="84" t="b">
        <v>0</v>
      </c>
      <c r="J137" s="84" t="b">
        <v>0</v>
      </c>
      <c r="K137" s="84" t="b">
        <v>0</v>
      </c>
      <c r="L137" s="84" t="b">
        <v>0</v>
      </c>
    </row>
    <row r="138" spans="1:12" ht="15">
      <c r="A138" s="84" t="s">
        <v>1451</v>
      </c>
      <c r="B138" s="84" t="s">
        <v>1483</v>
      </c>
      <c r="C138" s="84">
        <v>2</v>
      </c>
      <c r="D138" s="122">
        <v>0.00304679551834243</v>
      </c>
      <c r="E138" s="122">
        <v>2.476155081947642</v>
      </c>
      <c r="F138" s="84" t="s">
        <v>1514</v>
      </c>
      <c r="G138" s="84" t="b">
        <v>0</v>
      </c>
      <c r="H138" s="84" t="b">
        <v>0</v>
      </c>
      <c r="I138" s="84" t="b">
        <v>0</v>
      </c>
      <c r="J138" s="84" t="b">
        <v>0</v>
      </c>
      <c r="K138" s="84" t="b">
        <v>0</v>
      </c>
      <c r="L138" s="84" t="b">
        <v>0</v>
      </c>
    </row>
    <row r="139" spans="1:12" ht="15">
      <c r="A139" s="84" t="s">
        <v>1483</v>
      </c>
      <c r="B139" s="84" t="s">
        <v>1484</v>
      </c>
      <c r="C139" s="84">
        <v>2</v>
      </c>
      <c r="D139" s="122">
        <v>0.00304679551834243</v>
      </c>
      <c r="E139" s="122">
        <v>2.6522463410033232</v>
      </c>
      <c r="F139" s="84" t="s">
        <v>1514</v>
      </c>
      <c r="G139" s="84" t="b">
        <v>0</v>
      </c>
      <c r="H139" s="84" t="b">
        <v>0</v>
      </c>
      <c r="I139" s="84" t="b">
        <v>0</v>
      </c>
      <c r="J139" s="84" t="b">
        <v>1</v>
      </c>
      <c r="K139" s="84" t="b">
        <v>0</v>
      </c>
      <c r="L139" s="84" t="b">
        <v>0</v>
      </c>
    </row>
    <row r="140" spans="1:12" ht="15">
      <c r="A140" s="84" t="s">
        <v>1484</v>
      </c>
      <c r="B140" s="84" t="s">
        <v>1485</v>
      </c>
      <c r="C140" s="84">
        <v>2</v>
      </c>
      <c r="D140" s="122">
        <v>0.00304679551834243</v>
      </c>
      <c r="E140" s="122">
        <v>2.6522463410033232</v>
      </c>
      <c r="F140" s="84" t="s">
        <v>1514</v>
      </c>
      <c r="G140" s="84" t="b">
        <v>1</v>
      </c>
      <c r="H140" s="84" t="b">
        <v>0</v>
      </c>
      <c r="I140" s="84" t="b">
        <v>0</v>
      </c>
      <c r="J140" s="84" t="b">
        <v>0</v>
      </c>
      <c r="K140" s="84" t="b">
        <v>0</v>
      </c>
      <c r="L140" s="84" t="b">
        <v>0</v>
      </c>
    </row>
    <row r="141" spans="1:12" ht="15">
      <c r="A141" s="84" t="s">
        <v>1408</v>
      </c>
      <c r="B141" s="84" t="s">
        <v>258</v>
      </c>
      <c r="C141" s="84">
        <v>2</v>
      </c>
      <c r="D141" s="122">
        <v>0.00304679551834243</v>
      </c>
      <c r="E141" s="122">
        <v>2.1081782966530476</v>
      </c>
      <c r="F141" s="84" t="s">
        <v>1514</v>
      </c>
      <c r="G141" s="84" t="b">
        <v>0</v>
      </c>
      <c r="H141" s="84" t="b">
        <v>0</v>
      </c>
      <c r="I141" s="84" t="b">
        <v>0</v>
      </c>
      <c r="J141" s="84" t="b">
        <v>0</v>
      </c>
      <c r="K141" s="84" t="b">
        <v>0</v>
      </c>
      <c r="L141" s="84" t="b">
        <v>0</v>
      </c>
    </row>
    <row r="142" spans="1:12" ht="15">
      <c r="A142" s="84" t="s">
        <v>358</v>
      </c>
      <c r="B142" s="84" t="s">
        <v>1133</v>
      </c>
      <c r="C142" s="84">
        <v>2</v>
      </c>
      <c r="D142" s="122">
        <v>0.00304679551834243</v>
      </c>
      <c r="E142" s="122">
        <v>1.0087936645171358</v>
      </c>
      <c r="F142" s="84" t="s">
        <v>1514</v>
      </c>
      <c r="G142" s="84" t="b">
        <v>0</v>
      </c>
      <c r="H142" s="84" t="b">
        <v>0</v>
      </c>
      <c r="I142" s="84" t="b">
        <v>0</v>
      </c>
      <c r="J142" s="84" t="b">
        <v>0</v>
      </c>
      <c r="K142" s="84" t="b">
        <v>0</v>
      </c>
      <c r="L142" s="84" t="b">
        <v>0</v>
      </c>
    </row>
    <row r="143" spans="1:12" ht="15">
      <c r="A143" s="84" t="s">
        <v>1133</v>
      </c>
      <c r="B143" s="84" t="s">
        <v>1410</v>
      </c>
      <c r="C143" s="84">
        <v>2</v>
      </c>
      <c r="D143" s="122">
        <v>0.00304679551834243</v>
      </c>
      <c r="E143" s="122">
        <v>1.476155081947642</v>
      </c>
      <c r="F143" s="84" t="s">
        <v>1514</v>
      </c>
      <c r="G143" s="84" t="b">
        <v>0</v>
      </c>
      <c r="H143" s="84" t="b">
        <v>0</v>
      </c>
      <c r="I143" s="84" t="b">
        <v>0</v>
      </c>
      <c r="J143" s="84" t="b">
        <v>0</v>
      </c>
      <c r="K143" s="84" t="b">
        <v>0</v>
      </c>
      <c r="L143" s="84" t="b">
        <v>0</v>
      </c>
    </row>
    <row r="144" spans="1:12" ht="15">
      <c r="A144" s="84" t="s">
        <v>1410</v>
      </c>
      <c r="B144" s="84" t="s">
        <v>1092</v>
      </c>
      <c r="C144" s="84">
        <v>2</v>
      </c>
      <c r="D144" s="122">
        <v>0.00304679551834243</v>
      </c>
      <c r="E144" s="122">
        <v>1.856366323659248</v>
      </c>
      <c r="F144" s="84" t="s">
        <v>1514</v>
      </c>
      <c r="G144" s="84" t="b">
        <v>0</v>
      </c>
      <c r="H144" s="84" t="b">
        <v>0</v>
      </c>
      <c r="I144" s="84" t="b">
        <v>0</v>
      </c>
      <c r="J144" s="84" t="b">
        <v>0</v>
      </c>
      <c r="K144" s="84" t="b">
        <v>0</v>
      </c>
      <c r="L144" s="84" t="b">
        <v>0</v>
      </c>
    </row>
    <row r="145" spans="1:12" ht="15">
      <c r="A145" s="84" t="s">
        <v>1486</v>
      </c>
      <c r="B145" s="84" t="s">
        <v>1443</v>
      </c>
      <c r="C145" s="84">
        <v>2</v>
      </c>
      <c r="D145" s="122">
        <v>0.00304679551834243</v>
      </c>
      <c r="E145" s="122">
        <v>2.476155081947642</v>
      </c>
      <c r="F145" s="84" t="s">
        <v>1514</v>
      </c>
      <c r="G145" s="84" t="b">
        <v>0</v>
      </c>
      <c r="H145" s="84" t="b">
        <v>0</v>
      </c>
      <c r="I145" s="84" t="b">
        <v>0</v>
      </c>
      <c r="J145" s="84" t="b">
        <v>0</v>
      </c>
      <c r="K145" s="84" t="b">
        <v>0</v>
      </c>
      <c r="L145" s="84" t="b">
        <v>0</v>
      </c>
    </row>
    <row r="146" spans="1:12" ht="15">
      <c r="A146" s="84" t="s">
        <v>1443</v>
      </c>
      <c r="B146" s="84" t="s">
        <v>1421</v>
      </c>
      <c r="C146" s="84">
        <v>2</v>
      </c>
      <c r="D146" s="122">
        <v>0.00304679551834243</v>
      </c>
      <c r="E146" s="122">
        <v>2.2543063323312857</v>
      </c>
      <c r="F146" s="84" t="s">
        <v>1514</v>
      </c>
      <c r="G146" s="84" t="b">
        <v>0</v>
      </c>
      <c r="H146" s="84" t="b">
        <v>0</v>
      </c>
      <c r="I146" s="84" t="b">
        <v>0</v>
      </c>
      <c r="J146" s="84" t="b">
        <v>0</v>
      </c>
      <c r="K146" s="84" t="b">
        <v>0</v>
      </c>
      <c r="L146" s="84" t="b">
        <v>0</v>
      </c>
    </row>
    <row r="147" spans="1:12" ht="15">
      <c r="A147" s="84" t="s">
        <v>358</v>
      </c>
      <c r="B147" s="84" t="s">
        <v>1134</v>
      </c>
      <c r="C147" s="84">
        <v>2</v>
      </c>
      <c r="D147" s="122">
        <v>0.00304679551834243</v>
      </c>
      <c r="E147" s="122">
        <v>1.095943840236036</v>
      </c>
      <c r="F147" s="84" t="s">
        <v>1514</v>
      </c>
      <c r="G147" s="84" t="b">
        <v>0</v>
      </c>
      <c r="H147" s="84" t="b">
        <v>0</v>
      </c>
      <c r="I147" s="84" t="b">
        <v>0</v>
      </c>
      <c r="J147" s="84" t="b">
        <v>0</v>
      </c>
      <c r="K147" s="84" t="b">
        <v>0</v>
      </c>
      <c r="L147" s="84" t="b">
        <v>0</v>
      </c>
    </row>
    <row r="148" spans="1:12" ht="15">
      <c r="A148" s="84" t="s">
        <v>1453</v>
      </c>
      <c r="B148" s="84" t="s">
        <v>1489</v>
      </c>
      <c r="C148" s="84">
        <v>2</v>
      </c>
      <c r="D148" s="122">
        <v>0.00304679551834243</v>
      </c>
      <c r="E148" s="122">
        <v>2.476155081947642</v>
      </c>
      <c r="F148" s="84" t="s">
        <v>1514</v>
      </c>
      <c r="G148" s="84" t="b">
        <v>0</v>
      </c>
      <c r="H148" s="84" t="b">
        <v>0</v>
      </c>
      <c r="I148" s="84" t="b">
        <v>0</v>
      </c>
      <c r="J148" s="84" t="b">
        <v>0</v>
      </c>
      <c r="K148" s="84" t="b">
        <v>0</v>
      </c>
      <c r="L148" s="84" t="b">
        <v>0</v>
      </c>
    </row>
    <row r="149" spans="1:12" ht="15">
      <c r="A149" s="84" t="s">
        <v>1092</v>
      </c>
      <c r="B149" s="84" t="s">
        <v>1173</v>
      </c>
      <c r="C149" s="84">
        <v>2</v>
      </c>
      <c r="D149" s="122">
        <v>0.00304679551834243</v>
      </c>
      <c r="E149" s="122">
        <v>1.9532763366673043</v>
      </c>
      <c r="F149" s="84" t="s">
        <v>1514</v>
      </c>
      <c r="G149" s="84" t="b">
        <v>0</v>
      </c>
      <c r="H149" s="84" t="b">
        <v>0</v>
      </c>
      <c r="I149" s="84" t="b">
        <v>0</v>
      </c>
      <c r="J149" s="84" t="b">
        <v>1</v>
      </c>
      <c r="K149" s="84" t="b">
        <v>0</v>
      </c>
      <c r="L149" s="84" t="b">
        <v>0</v>
      </c>
    </row>
    <row r="150" spans="1:12" ht="15">
      <c r="A150" s="84" t="s">
        <v>1494</v>
      </c>
      <c r="B150" s="84" t="s">
        <v>1101</v>
      </c>
      <c r="C150" s="84">
        <v>2</v>
      </c>
      <c r="D150" s="122">
        <v>0.00367722482863349</v>
      </c>
      <c r="E150" s="122">
        <v>2.476155081947642</v>
      </c>
      <c r="F150" s="84" t="s">
        <v>1514</v>
      </c>
      <c r="G150" s="84" t="b">
        <v>0</v>
      </c>
      <c r="H150" s="84" t="b">
        <v>0</v>
      </c>
      <c r="I150" s="84" t="b">
        <v>0</v>
      </c>
      <c r="J150" s="84" t="b">
        <v>0</v>
      </c>
      <c r="K150" s="84" t="b">
        <v>0</v>
      </c>
      <c r="L150" s="84" t="b">
        <v>0</v>
      </c>
    </row>
    <row r="151" spans="1:12" ht="15">
      <c r="A151" s="84" t="s">
        <v>1446</v>
      </c>
      <c r="B151" s="84" t="s">
        <v>1498</v>
      </c>
      <c r="C151" s="84">
        <v>2</v>
      </c>
      <c r="D151" s="122">
        <v>0.00304679551834243</v>
      </c>
      <c r="E151" s="122">
        <v>2.476155081947642</v>
      </c>
      <c r="F151" s="84" t="s">
        <v>1514</v>
      </c>
      <c r="G151" s="84" t="b">
        <v>0</v>
      </c>
      <c r="H151" s="84" t="b">
        <v>0</v>
      </c>
      <c r="I151" s="84" t="b">
        <v>0</v>
      </c>
      <c r="J151" s="84" t="b">
        <v>1</v>
      </c>
      <c r="K151" s="84" t="b">
        <v>0</v>
      </c>
      <c r="L151" s="84" t="b">
        <v>0</v>
      </c>
    </row>
    <row r="152" spans="1:12" ht="15">
      <c r="A152" s="84" t="s">
        <v>1498</v>
      </c>
      <c r="B152" s="84" t="s">
        <v>1447</v>
      </c>
      <c r="C152" s="84">
        <v>2</v>
      </c>
      <c r="D152" s="122">
        <v>0.00304679551834243</v>
      </c>
      <c r="E152" s="122">
        <v>2.476155081947642</v>
      </c>
      <c r="F152" s="84" t="s">
        <v>1514</v>
      </c>
      <c r="G152" s="84" t="b">
        <v>1</v>
      </c>
      <c r="H152" s="84" t="b">
        <v>0</v>
      </c>
      <c r="I152" s="84" t="b">
        <v>0</v>
      </c>
      <c r="J152" s="84" t="b">
        <v>0</v>
      </c>
      <c r="K152" s="84" t="b">
        <v>0</v>
      </c>
      <c r="L152" s="84" t="b">
        <v>0</v>
      </c>
    </row>
    <row r="153" spans="1:12" ht="15">
      <c r="A153" s="84" t="s">
        <v>1500</v>
      </c>
      <c r="B153" s="84" t="s">
        <v>1501</v>
      </c>
      <c r="C153" s="84">
        <v>2</v>
      </c>
      <c r="D153" s="122">
        <v>0.00304679551834243</v>
      </c>
      <c r="E153" s="122">
        <v>2.6522463410033232</v>
      </c>
      <c r="F153" s="84" t="s">
        <v>1514</v>
      </c>
      <c r="G153" s="84" t="b">
        <v>0</v>
      </c>
      <c r="H153" s="84" t="b">
        <v>0</v>
      </c>
      <c r="I153" s="84" t="b">
        <v>0</v>
      </c>
      <c r="J153" s="84" t="b">
        <v>0</v>
      </c>
      <c r="K153" s="84" t="b">
        <v>0</v>
      </c>
      <c r="L153" s="84" t="b">
        <v>0</v>
      </c>
    </row>
    <row r="154" spans="1:12" ht="15">
      <c r="A154" s="84" t="s">
        <v>1134</v>
      </c>
      <c r="B154" s="84" t="s">
        <v>1407</v>
      </c>
      <c r="C154" s="84">
        <v>2</v>
      </c>
      <c r="D154" s="122">
        <v>0.00304679551834243</v>
      </c>
      <c r="E154" s="122">
        <v>1.351216345339342</v>
      </c>
      <c r="F154" s="84" t="s">
        <v>1514</v>
      </c>
      <c r="G154" s="84" t="b">
        <v>0</v>
      </c>
      <c r="H154" s="84" t="b">
        <v>0</v>
      </c>
      <c r="I154" s="84" t="b">
        <v>0</v>
      </c>
      <c r="J154" s="84" t="b">
        <v>0</v>
      </c>
      <c r="K154" s="84" t="b">
        <v>0</v>
      </c>
      <c r="L154" s="84" t="b">
        <v>0</v>
      </c>
    </row>
    <row r="155" spans="1:12" ht="15">
      <c r="A155" s="84" t="s">
        <v>1407</v>
      </c>
      <c r="B155" s="84" t="s">
        <v>1133</v>
      </c>
      <c r="C155" s="84">
        <v>2</v>
      </c>
      <c r="D155" s="122">
        <v>0.00304679551834243</v>
      </c>
      <c r="E155" s="122">
        <v>1.3678156071588037</v>
      </c>
      <c r="F155" s="84" t="s">
        <v>1514</v>
      </c>
      <c r="G155" s="84" t="b">
        <v>0</v>
      </c>
      <c r="H155" s="84" t="b">
        <v>0</v>
      </c>
      <c r="I155" s="84" t="b">
        <v>0</v>
      </c>
      <c r="J155" s="84" t="b">
        <v>0</v>
      </c>
      <c r="K155" s="84" t="b">
        <v>0</v>
      </c>
      <c r="L155" s="84" t="b">
        <v>0</v>
      </c>
    </row>
    <row r="156" spans="1:12" ht="15">
      <c r="A156" s="84" t="s">
        <v>1133</v>
      </c>
      <c r="B156" s="84" t="s">
        <v>358</v>
      </c>
      <c r="C156" s="84">
        <v>2</v>
      </c>
      <c r="D156" s="122">
        <v>0.00304679551834243</v>
      </c>
      <c r="E156" s="122">
        <v>1.1403629800244488</v>
      </c>
      <c r="F156" s="84" t="s">
        <v>1514</v>
      </c>
      <c r="G156" s="84" t="b">
        <v>0</v>
      </c>
      <c r="H156" s="84" t="b">
        <v>0</v>
      </c>
      <c r="I156" s="84" t="b">
        <v>0</v>
      </c>
      <c r="J156" s="84" t="b">
        <v>0</v>
      </c>
      <c r="K156" s="84" t="b">
        <v>0</v>
      </c>
      <c r="L156" s="84" t="b">
        <v>0</v>
      </c>
    </row>
    <row r="157" spans="1:12" ht="15">
      <c r="A157" s="84" t="s">
        <v>221</v>
      </c>
      <c r="B157" s="84" t="s">
        <v>1439</v>
      </c>
      <c r="C157" s="84">
        <v>2</v>
      </c>
      <c r="D157" s="122">
        <v>0.00304679551834243</v>
      </c>
      <c r="E157" s="122">
        <v>2.476155081947642</v>
      </c>
      <c r="F157" s="84" t="s">
        <v>1514</v>
      </c>
      <c r="G157" s="84" t="b">
        <v>0</v>
      </c>
      <c r="H157" s="84" t="b">
        <v>0</v>
      </c>
      <c r="I157" s="84" t="b">
        <v>0</v>
      </c>
      <c r="J157" s="84" t="b">
        <v>0</v>
      </c>
      <c r="K157" s="84" t="b">
        <v>0</v>
      </c>
      <c r="L157" s="84" t="b">
        <v>0</v>
      </c>
    </row>
    <row r="158" spans="1:12" ht="15">
      <c r="A158" s="84" t="s">
        <v>1466</v>
      </c>
      <c r="B158" s="84" t="s">
        <v>1505</v>
      </c>
      <c r="C158" s="84">
        <v>2</v>
      </c>
      <c r="D158" s="122">
        <v>0.00304679551834243</v>
      </c>
      <c r="E158" s="122">
        <v>2.476155081947642</v>
      </c>
      <c r="F158" s="84" t="s">
        <v>1514</v>
      </c>
      <c r="G158" s="84" t="b">
        <v>0</v>
      </c>
      <c r="H158" s="84" t="b">
        <v>0</v>
      </c>
      <c r="I158" s="84" t="b">
        <v>0</v>
      </c>
      <c r="J158" s="84" t="b">
        <v>0</v>
      </c>
      <c r="K158" s="84" t="b">
        <v>0</v>
      </c>
      <c r="L158" s="84" t="b">
        <v>0</v>
      </c>
    </row>
    <row r="159" spans="1:12" ht="15">
      <c r="A159" s="84" t="s">
        <v>1506</v>
      </c>
      <c r="B159" s="84" t="s">
        <v>1457</v>
      </c>
      <c r="C159" s="84">
        <v>2</v>
      </c>
      <c r="D159" s="122">
        <v>0.00304679551834243</v>
      </c>
      <c r="E159" s="122">
        <v>2.476155081947642</v>
      </c>
      <c r="F159" s="84" t="s">
        <v>1514</v>
      </c>
      <c r="G159" s="84" t="b">
        <v>0</v>
      </c>
      <c r="H159" s="84" t="b">
        <v>0</v>
      </c>
      <c r="I159" s="84" t="b">
        <v>0</v>
      </c>
      <c r="J159" s="84" t="b">
        <v>0</v>
      </c>
      <c r="K159" s="84" t="b">
        <v>0</v>
      </c>
      <c r="L159" s="84" t="b">
        <v>0</v>
      </c>
    </row>
    <row r="160" spans="1:12" ht="15">
      <c r="A160" s="84" t="s">
        <v>1457</v>
      </c>
      <c r="B160" s="84" t="s">
        <v>1507</v>
      </c>
      <c r="C160" s="84">
        <v>2</v>
      </c>
      <c r="D160" s="122">
        <v>0.00304679551834243</v>
      </c>
      <c r="E160" s="122">
        <v>2.476155081947642</v>
      </c>
      <c r="F160" s="84" t="s">
        <v>1514</v>
      </c>
      <c r="G160" s="84" t="b">
        <v>0</v>
      </c>
      <c r="H160" s="84" t="b">
        <v>0</v>
      </c>
      <c r="I160" s="84" t="b">
        <v>0</v>
      </c>
      <c r="J160" s="84" t="b">
        <v>0</v>
      </c>
      <c r="K160" s="84" t="b">
        <v>0</v>
      </c>
      <c r="L160" s="84" t="b">
        <v>0</v>
      </c>
    </row>
    <row r="161" spans="1:12" ht="15">
      <c r="A161" s="84" t="s">
        <v>1507</v>
      </c>
      <c r="B161" s="84" t="s">
        <v>351</v>
      </c>
      <c r="C161" s="84">
        <v>2</v>
      </c>
      <c r="D161" s="122">
        <v>0.00304679551834243</v>
      </c>
      <c r="E161" s="122">
        <v>2.476155081947642</v>
      </c>
      <c r="F161" s="84" t="s">
        <v>1514</v>
      </c>
      <c r="G161" s="84" t="b">
        <v>0</v>
      </c>
      <c r="H161" s="84" t="b">
        <v>0</v>
      </c>
      <c r="I161" s="84" t="b">
        <v>0</v>
      </c>
      <c r="J161" s="84" t="b">
        <v>0</v>
      </c>
      <c r="K161" s="84" t="b">
        <v>0</v>
      </c>
      <c r="L161" s="84" t="b">
        <v>0</v>
      </c>
    </row>
    <row r="162" spans="1:12" ht="15">
      <c r="A162" s="84" t="s">
        <v>351</v>
      </c>
      <c r="B162" s="84" t="s">
        <v>1155</v>
      </c>
      <c r="C162" s="84">
        <v>2</v>
      </c>
      <c r="D162" s="122">
        <v>0.00304679551834243</v>
      </c>
      <c r="E162" s="122">
        <v>2.0782150732756044</v>
      </c>
      <c r="F162" s="84" t="s">
        <v>1514</v>
      </c>
      <c r="G162" s="84" t="b">
        <v>0</v>
      </c>
      <c r="H162" s="84" t="b">
        <v>0</v>
      </c>
      <c r="I162" s="84" t="b">
        <v>0</v>
      </c>
      <c r="J162" s="84" t="b">
        <v>0</v>
      </c>
      <c r="K162" s="84" t="b">
        <v>0</v>
      </c>
      <c r="L162" s="84" t="b">
        <v>0</v>
      </c>
    </row>
    <row r="163" spans="1:12" ht="15">
      <c r="A163" s="84" t="s">
        <v>1155</v>
      </c>
      <c r="B163" s="84" t="s">
        <v>1508</v>
      </c>
      <c r="C163" s="84">
        <v>2</v>
      </c>
      <c r="D163" s="122">
        <v>0.00304679551834243</v>
      </c>
      <c r="E163" s="122">
        <v>2.351216345339342</v>
      </c>
      <c r="F163" s="84" t="s">
        <v>1514</v>
      </c>
      <c r="G163" s="84" t="b">
        <v>0</v>
      </c>
      <c r="H163" s="84" t="b">
        <v>0</v>
      </c>
      <c r="I163" s="84" t="b">
        <v>0</v>
      </c>
      <c r="J163" s="84" t="b">
        <v>1</v>
      </c>
      <c r="K163" s="84" t="b">
        <v>0</v>
      </c>
      <c r="L163" s="84" t="b">
        <v>0</v>
      </c>
    </row>
    <row r="164" spans="1:12" ht="15">
      <c r="A164" s="84" t="s">
        <v>1508</v>
      </c>
      <c r="B164" s="84" t="s">
        <v>1509</v>
      </c>
      <c r="C164" s="84">
        <v>2</v>
      </c>
      <c r="D164" s="122">
        <v>0.00304679551834243</v>
      </c>
      <c r="E164" s="122">
        <v>2.6522463410033232</v>
      </c>
      <c r="F164" s="84" t="s">
        <v>1514</v>
      </c>
      <c r="G164" s="84" t="b">
        <v>1</v>
      </c>
      <c r="H164" s="84" t="b">
        <v>0</v>
      </c>
      <c r="I164" s="84" t="b">
        <v>0</v>
      </c>
      <c r="J164" s="84" t="b">
        <v>0</v>
      </c>
      <c r="K164" s="84" t="b">
        <v>0</v>
      </c>
      <c r="L164" s="84" t="b">
        <v>0</v>
      </c>
    </row>
    <row r="165" spans="1:12" ht="15">
      <c r="A165" s="84" t="s">
        <v>1509</v>
      </c>
      <c r="B165" s="84" t="s">
        <v>1510</v>
      </c>
      <c r="C165" s="84">
        <v>2</v>
      </c>
      <c r="D165" s="122">
        <v>0.00304679551834243</v>
      </c>
      <c r="E165" s="122">
        <v>2.6522463410033232</v>
      </c>
      <c r="F165" s="84" t="s">
        <v>1514</v>
      </c>
      <c r="G165" s="84" t="b">
        <v>0</v>
      </c>
      <c r="H165" s="84" t="b">
        <v>0</v>
      </c>
      <c r="I165" s="84" t="b">
        <v>0</v>
      </c>
      <c r="J165" s="84" t="b">
        <v>0</v>
      </c>
      <c r="K165" s="84" t="b">
        <v>0</v>
      </c>
      <c r="L165" s="84" t="b">
        <v>0</v>
      </c>
    </row>
    <row r="166" spans="1:12" ht="15">
      <c r="A166" s="84" t="s">
        <v>1510</v>
      </c>
      <c r="B166" s="84" t="s">
        <v>1423</v>
      </c>
      <c r="C166" s="84">
        <v>2</v>
      </c>
      <c r="D166" s="122">
        <v>0.00304679551834243</v>
      </c>
      <c r="E166" s="122">
        <v>2.351216345339342</v>
      </c>
      <c r="F166" s="84" t="s">
        <v>1514</v>
      </c>
      <c r="G166" s="84" t="b">
        <v>0</v>
      </c>
      <c r="H166" s="84" t="b">
        <v>0</v>
      </c>
      <c r="I166" s="84" t="b">
        <v>0</v>
      </c>
      <c r="J166" s="84" t="b">
        <v>0</v>
      </c>
      <c r="K166" s="84" t="b">
        <v>0</v>
      </c>
      <c r="L166" s="84" t="b">
        <v>0</v>
      </c>
    </row>
    <row r="167" spans="1:12" ht="15">
      <c r="A167" s="84" t="s">
        <v>1423</v>
      </c>
      <c r="B167" s="84" t="s">
        <v>1511</v>
      </c>
      <c r="C167" s="84">
        <v>2</v>
      </c>
      <c r="D167" s="122">
        <v>0.00304679551834243</v>
      </c>
      <c r="E167" s="122">
        <v>2.351216345339342</v>
      </c>
      <c r="F167" s="84" t="s">
        <v>1514</v>
      </c>
      <c r="G167" s="84" t="b">
        <v>0</v>
      </c>
      <c r="H167" s="84" t="b">
        <v>0</v>
      </c>
      <c r="I167" s="84" t="b">
        <v>0</v>
      </c>
      <c r="J167" s="84" t="b">
        <v>1</v>
      </c>
      <c r="K167" s="84" t="b">
        <v>0</v>
      </c>
      <c r="L167" s="84" t="b">
        <v>0</v>
      </c>
    </row>
    <row r="168" spans="1:12" ht="15">
      <c r="A168" s="84" t="s">
        <v>1511</v>
      </c>
      <c r="B168" s="84" t="s">
        <v>1131</v>
      </c>
      <c r="C168" s="84">
        <v>2</v>
      </c>
      <c r="D168" s="122">
        <v>0.00304679551834243</v>
      </c>
      <c r="E168" s="122">
        <v>1.8740950906196796</v>
      </c>
      <c r="F168" s="84" t="s">
        <v>1514</v>
      </c>
      <c r="G168" s="84" t="b">
        <v>1</v>
      </c>
      <c r="H168" s="84" t="b">
        <v>0</v>
      </c>
      <c r="I168" s="84" t="b">
        <v>0</v>
      </c>
      <c r="J168" s="84" t="b">
        <v>0</v>
      </c>
      <c r="K168" s="84" t="b">
        <v>0</v>
      </c>
      <c r="L168" s="84" t="b">
        <v>0</v>
      </c>
    </row>
    <row r="169" spans="1:12" ht="15">
      <c r="A169" s="84" t="s">
        <v>1090</v>
      </c>
      <c r="B169" s="84" t="s">
        <v>1088</v>
      </c>
      <c r="C169" s="84">
        <v>8</v>
      </c>
      <c r="D169" s="122">
        <v>0.008211826052902105</v>
      </c>
      <c r="E169" s="122">
        <v>1.443430158822976</v>
      </c>
      <c r="F169" s="84" t="s">
        <v>1007</v>
      </c>
      <c r="G169" s="84" t="b">
        <v>0</v>
      </c>
      <c r="H169" s="84" t="b">
        <v>0</v>
      </c>
      <c r="I169" s="84" t="b">
        <v>0</v>
      </c>
      <c r="J169" s="84" t="b">
        <v>0</v>
      </c>
      <c r="K169" s="84" t="b">
        <v>0</v>
      </c>
      <c r="L169" s="84" t="b">
        <v>0</v>
      </c>
    </row>
    <row r="170" spans="1:12" ht="15">
      <c r="A170" s="84" t="s">
        <v>1412</v>
      </c>
      <c r="B170" s="84" t="s">
        <v>1413</v>
      </c>
      <c r="C170" s="84">
        <v>6</v>
      </c>
      <c r="D170" s="122">
        <v>0.007910347155680782</v>
      </c>
      <c r="E170" s="122">
        <v>1.8303747831935504</v>
      </c>
      <c r="F170" s="84" t="s">
        <v>1007</v>
      </c>
      <c r="G170" s="84" t="b">
        <v>0</v>
      </c>
      <c r="H170" s="84" t="b">
        <v>0</v>
      </c>
      <c r="I170" s="84" t="b">
        <v>0</v>
      </c>
      <c r="J170" s="84" t="b">
        <v>0</v>
      </c>
      <c r="K170" s="84" t="b">
        <v>0</v>
      </c>
      <c r="L170" s="84" t="b">
        <v>0</v>
      </c>
    </row>
    <row r="171" spans="1:12" ht="15">
      <c r="A171" s="84" t="s">
        <v>252</v>
      </c>
      <c r="B171" s="84" t="s">
        <v>265</v>
      </c>
      <c r="C171" s="84">
        <v>5</v>
      </c>
      <c r="D171" s="122">
        <v>0.007516970519698451</v>
      </c>
      <c r="E171" s="122">
        <v>1.9095560292411753</v>
      </c>
      <c r="F171" s="84" t="s">
        <v>1007</v>
      </c>
      <c r="G171" s="84" t="b">
        <v>0</v>
      </c>
      <c r="H171" s="84" t="b">
        <v>0</v>
      </c>
      <c r="I171" s="84" t="b">
        <v>0</v>
      </c>
      <c r="J171" s="84" t="b">
        <v>0</v>
      </c>
      <c r="K171" s="84" t="b">
        <v>0</v>
      </c>
      <c r="L171" s="84" t="b">
        <v>0</v>
      </c>
    </row>
    <row r="172" spans="1:12" ht="15">
      <c r="A172" s="84" t="s">
        <v>1091</v>
      </c>
      <c r="B172" s="84" t="s">
        <v>1089</v>
      </c>
      <c r="C172" s="84">
        <v>5</v>
      </c>
      <c r="D172" s="122">
        <v>0.007516970519698451</v>
      </c>
      <c r="E172" s="122">
        <v>1.5293447875295694</v>
      </c>
      <c r="F172" s="84" t="s">
        <v>1007</v>
      </c>
      <c r="G172" s="84" t="b">
        <v>0</v>
      </c>
      <c r="H172" s="84" t="b">
        <v>0</v>
      </c>
      <c r="I172" s="84" t="b">
        <v>0</v>
      </c>
      <c r="J172" s="84" t="b">
        <v>0</v>
      </c>
      <c r="K172" s="84" t="b">
        <v>0</v>
      </c>
      <c r="L172" s="84" t="b">
        <v>0</v>
      </c>
    </row>
    <row r="173" spans="1:12" ht="15">
      <c r="A173" s="84" t="s">
        <v>1413</v>
      </c>
      <c r="B173" s="84" t="s">
        <v>1422</v>
      </c>
      <c r="C173" s="84">
        <v>5</v>
      </c>
      <c r="D173" s="122">
        <v>0.007516970519698451</v>
      </c>
      <c r="E173" s="122">
        <v>1.8303747831935504</v>
      </c>
      <c r="F173" s="84" t="s">
        <v>1007</v>
      </c>
      <c r="G173" s="84" t="b">
        <v>0</v>
      </c>
      <c r="H173" s="84" t="b">
        <v>0</v>
      </c>
      <c r="I173" s="84" t="b">
        <v>0</v>
      </c>
      <c r="J173" s="84" t="b">
        <v>0</v>
      </c>
      <c r="K173" s="84" t="b">
        <v>0</v>
      </c>
      <c r="L173" s="84" t="b">
        <v>0</v>
      </c>
    </row>
    <row r="174" spans="1:12" ht="15">
      <c r="A174" s="84" t="s">
        <v>1135</v>
      </c>
      <c r="B174" s="84" t="s">
        <v>1428</v>
      </c>
      <c r="C174" s="84">
        <v>4</v>
      </c>
      <c r="D174" s="122">
        <v>0.006919277471908821</v>
      </c>
      <c r="E174" s="122">
        <v>1.7054360465852505</v>
      </c>
      <c r="F174" s="84" t="s">
        <v>1007</v>
      </c>
      <c r="G174" s="84" t="b">
        <v>0</v>
      </c>
      <c r="H174" s="84" t="b">
        <v>0</v>
      </c>
      <c r="I174" s="84" t="b">
        <v>0</v>
      </c>
      <c r="J174" s="84" t="b">
        <v>1</v>
      </c>
      <c r="K174" s="84" t="b">
        <v>0</v>
      </c>
      <c r="L174" s="84" t="b">
        <v>0</v>
      </c>
    </row>
    <row r="175" spans="1:12" ht="15">
      <c r="A175" s="84" t="s">
        <v>1428</v>
      </c>
      <c r="B175" s="84" t="s">
        <v>1137</v>
      </c>
      <c r="C175" s="84">
        <v>4</v>
      </c>
      <c r="D175" s="122">
        <v>0.006919277471908821</v>
      </c>
      <c r="E175" s="122">
        <v>1.7634279935629373</v>
      </c>
      <c r="F175" s="84" t="s">
        <v>1007</v>
      </c>
      <c r="G175" s="84" t="b">
        <v>1</v>
      </c>
      <c r="H175" s="84" t="b">
        <v>0</v>
      </c>
      <c r="I175" s="84" t="b">
        <v>0</v>
      </c>
      <c r="J175" s="84" t="b">
        <v>0</v>
      </c>
      <c r="K175" s="84" t="b">
        <v>0</v>
      </c>
      <c r="L175" s="84" t="b">
        <v>0</v>
      </c>
    </row>
    <row r="176" spans="1:12" ht="15">
      <c r="A176" s="84" t="s">
        <v>1429</v>
      </c>
      <c r="B176" s="84" t="s">
        <v>1430</v>
      </c>
      <c r="C176" s="84">
        <v>4</v>
      </c>
      <c r="D176" s="122">
        <v>0.006919277471908821</v>
      </c>
      <c r="E176" s="122">
        <v>2.0064660422492318</v>
      </c>
      <c r="F176" s="84" t="s">
        <v>1007</v>
      </c>
      <c r="G176" s="84" t="b">
        <v>0</v>
      </c>
      <c r="H176" s="84" t="b">
        <v>0</v>
      </c>
      <c r="I176" s="84" t="b">
        <v>0</v>
      </c>
      <c r="J176" s="84" t="b">
        <v>0</v>
      </c>
      <c r="K176" s="84" t="b">
        <v>0</v>
      </c>
      <c r="L176" s="84" t="b">
        <v>0</v>
      </c>
    </row>
    <row r="177" spans="1:12" ht="15">
      <c r="A177" s="84" t="s">
        <v>1430</v>
      </c>
      <c r="B177" s="84" t="s">
        <v>1431</v>
      </c>
      <c r="C177" s="84">
        <v>4</v>
      </c>
      <c r="D177" s="122">
        <v>0.006919277471908821</v>
      </c>
      <c r="E177" s="122">
        <v>2.0064660422492318</v>
      </c>
      <c r="F177" s="84" t="s">
        <v>1007</v>
      </c>
      <c r="G177" s="84" t="b">
        <v>0</v>
      </c>
      <c r="H177" s="84" t="b">
        <v>0</v>
      </c>
      <c r="I177" s="84" t="b">
        <v>0</v>
      </c>
      <c r="J177" s="84" t="b">
        <v>0</v>
      </c>
      <c r="K177" s="84" t="b">
        <v>0</v>
      </c>
      <c r="L177" s="84" t="b">
        <v>0</v>
      </c>
    </row>
    <row r="178" spans="1:12" ht="15">
      <c r="A178" s="84" t="s">
        <v>1431</v>
      </c>
      <c r="B178" s="84" t="s">
        <v>1432</v>
      </c>
      <c r="C178" s="84">
        <v>4</v>
      </c>
      <c r="D178" s="122">
        <v>0.006919277471908821</v>
      </c>
      <c r="E178" s="122">
        <v>2.0064660422492318</v>
      </c>
      <c r="F178" s="84" t="s">
        <v>1007</v>
      </c>
      <c r="G178" s="84" t="b">
        <v>0</v>
      </c>
      <c r="H178" s="84" t="b">
        <v>0</v>
      </c>
      <c r="I178" s="84" t="b">
        <v>0</v>
      </c>
      <c r="J178" s="84" t="b">
        <v>0</v>
      </c>
      <c r="K178" s="84" t="b">
        <v>0</v>
      </c>
      <c r="L178" s="84" t="b">
        <v>0</v>
      </c>
    </row>
    <row r="179" spans="1:12" ht="15">
      <c r="A179" s="84" t="s">
        <v>1432</v>
      </c>
      <c r="B179" s="84" t="s">
        <v>1433</v>
      </c>
      <c r="C179" s="84">
        <v>4</v>
      </c>
      <c r="D179" s="122">
        <v>0.006919277471908821</v>
      </c>
      <c r="E179" s="122">
        <v>2.0064660422492318</v>
      </c>
      <c r="F179" s="84" t="s">
        <v>1007</v>
      </c>
      <c r="G179" s="84" t="b">
        <v>0</v>
      </c>
      <c r="H179" s="84" t="b">
        <v>0</v>
      </c>
      <c r="I179" s="84" t="b">
        <v>0</v>
      </c>
      <c r="J179" s="84" t="b">
        <v>0</v>
      </c>
      <c r="K179" s="84" t="b">
        <v>0</v>
      </c>
      <c r="L179" s="84" t="b">
        <v>0</v>
      </c>
    </row>
    <row r="180" spans="1:12" ht="15">
      <c r="A180" s="84" t="s">
        <v>1433</v>
      </c>
      <c r="B180" s="84" t="s">
        <v>1135</v>
      </c>
      <c r="C180" s="84">
        <v>4</v>
      </c>
      <c r="D180" s="122">
        <v>0.006919277471908821</v>
      </c>
      <c r="E180" s="122">
        <v>1.7054360465852505</v>
      </c>
      <c r="F180" s="84" t="s">
        <v>1007</v>
      </c>
      <c r="G180" s="84" t="b">
        <v>0</v>
      </c>
      <c r="H180" s="84" t="b">
        <v>0</v>
      </c>
      <c r="I180" s="84" t="b">
        <v>0</v>
      </c>
      <c r="J180" s="84" t="b">
        <v>0</v>
      </c>
      <c r="K180" s="84" t="b">
        <v>0</v>
      </c>
      <c r="L180" s="84" t="b">
        <v>0</v>
      </c>
    </row>
    <row r="181" spans="1:12" ht="15">
      <c r="A181" s="84" t="s">
        <v>1135</v>
      </c>
      <c r="B181" s="84" t="s">
        <v>1434</v>
      </c>
      <c r="C181" s="84">
        <v>4</v>
      </c>
      <c r="D181" s="122">
        <v>0.006919277471908821</v>
      </c>
      <c r="E181" s="122">
        <v>1.7054360465852505</v>
      </c>
      <c r="F181" s="84" t="s">
        <v>1007</v>
      </c>
      <c r="G181" s="84" t="b">
        <v>0</v>
      </c>
      <c r="H181" s="84" t="b">
        <v>0</v>
      </c>
      <c r="I181" s="84" t="b">
        <v>0</v>
      </c>
      <c r="J181" s="84" t="b">
        <v>0</v>
      </c>
      <c r="K181" s="84" t="b">
        <v>0</v>
      </c>
      <c r="L181" s="84" t="b">
        <v>0</v>
      </c>
    </row>
    <row r="182" spans="1:12" ht="15">
      <c r="A182" s="84" t="s">
        <v>1434</v>
      </c>
      <c r="B182" s="84" t="s">
        <v>1435</v>
      </c>
      <c r="C182" s="84">
        <v>4</v>
      </c>
      <c r="D182" s="122">
        <v>0.006919277471908821</v>
      </c>
      <c r="E182" s="122">
        <v>2.0064660422492318</v>
      </c>
      <c r="F182" s="84" t="s">
        <v>1007</v>
      </c>
      <c r="G182" s="84" t="b">
        <v>0</v>
      </c>
      <c r="H182" s="84" t="b">
        <v>0</v>
      </c>
      <c r="I182" s="84" t="b">
        <v>0</v>
      </c>
      <c r="J182" s="84" t="b">
        <v>0</v>
      </c>
      <c r="K182" s="84" t="b">
        <v>0</v>
      </c>
      <c r="L182" s="84" t="b">
        <v>0</v>
      </c>
    </row>
    <row r="183" spans="1:12" ht="15">
      <c r="A183" s="84" t="s">
        <v>1435</v>
      </c>
      <c r="B183" s="84" t="s">
        <v>1091</v>
      </c>
      <c r="C183" s="84">
        <v>4</v>
      </c>
      <c r="D183" s="122">
        <v>0.006919277471908821</v>
      </c>
      <c r="E183" s="122">
        <v>1.8303747831935504</v>
      </c>
      <c r="F183" s="84" t="s">
        <v>1007</v>
      </c>
      <c r="G183" s="84" t="b">
        <v>0</v>
      </c>
      <c r="H183" s="84" t="b">
        <v>0</v>
      </c>
      <c r="I183" s="84" t="b">
        <v>0</v>
      </c>
      <c r="J183" s="84" t="b">
        <v>0</v>
      </c>
      <c r="K183" s="84" t="b">
        <v>0</v>
      </c>
      <c r="L183" s="84" t="b">
        <v>0</v>
      </c>
    </row>
    <row r="184" spans="1:12" ht="15">
      <c r="A184" s="84" t="s">
        <v>1089</v>
      </c>
      <c r="B184" s="84" t="s">
        <v>1093</v>
      </c>
      <c r="C184" s="84">
        <v>4</v>
      </c>
      <c r="D184" s="122">
        <v>0.006919277471908821</v>
      </c>
      <c r="E184" s="122">
        <v>1.7634279935629373</v>
      </c>
      <c r="F184" s="84" t="s">
        <v>1007</v>
      </c>
      <c r="G184" s="84" t="b">
        <v>0</v>
      </c>
      <c r="H184" s="84" t="b">
        <v>0</v>
      </c>
      <c r="I184" s="84" t="b">
        <v>0</v>
      </c>
      <c r="J184" s="84" t="b">
        <v>0</v>
      </c>
      <c r="K184" s="84" t="b">
        <v>0</v>
      </c>
      <c r="L184" s="84" t="b">
        <v>0</v>
      </c>
    </row>
    <row r="185" spans="1:12" ht="15">
      <c r="A185" s="84" t="s">
        <v>1093</v>
      </c>
      <c r="B185" s="84" t="s">
        <v>1094</v>
      </c>
      <c r="C185" s="84">
        <v>4</v>
      </c>
      <c r="D185" s="122">
        <v>0.006919277471908821</v>
      </c>
      <c r="E185" s="122">
        <v>2.0064660422492318</v>
      </c>
      <c r="F185" s="84" t="s">
        <v>1007</v>
      </c>
      <c r="G185" s="84" t="b">
        <v>0</v>
      </c>
      <c r="H185" s="84" t="b">
        <v>0</v>
      </c>
      <c r="I185" s="84" t="b">
        <v>0</v>
      </c>
      <c r="J185" s="84" t="b">
        <v>0</v>
      </c>
      <c r="K185" s="84" t="b">
        <v>0</v>
      </c>
      <c r="L185" s="84" t="b">
        <v>0</v>
      </c>
    </row>
    <row r="186" spans="1:12" ht="15">
      <c r="A186" s="84" t="s">
        <v>1094</v>
      </c>
      <c r="B186" s="84" t="s">
        <v>1095</v>
      </c>
      <c r="C186" s="84">
        <v>4</v>
      </c>
      <c r="D186" s="122">
        <v>0.006919277471908821</v>
      </c>
      <c r="E186" s="122">
        <v>2.0064660422492318</v>
      </c>
      <c r="F186" s="84" t="s">
        <v>1007</v>
      </c>
      <c r="G186" s="84" t="b">
        <v>0</v>
      </c>
      <c r="H186" s="84" t="b">
        <v>0</v>
      </c>
      <c r="I186" s="84" t="b">
        <v>0</v>
      </c>
      <c r="J186" s="84" t="b">
        <v>0</v>
      </c>
      <c r="K186" s="84" t="b">
        <v>0</v>
      </c>
      <c r="L186" s="84" t="b">
        <v>0</v>
      </c>
    </row>
    <row r="187" spans="1:12" ht="15">
      <c r="A187" s="84" t="s">
        <v>1095</v>
      </c>
      <c r="B187" s="84" t="s">
        <v>1096</v>
      </c>
      <c r="C187" s="84">
        <v>4</v>
      </c>
      <c r="D187" s="122">
        <v>0.006919277471908821</v>
      </c>
      <c r="E187" s="122">
        <v>2.0064660422492318</v>
      </c>
      <c r="F187" s="84" t="s">
        <v>1007</v>
      </c>
      <c r="G187" s="84" t="b">
        <v>0</v>
      </c>
      <c r="H187" s="84" t="b">
        <v>0</v>
      </c>
      <c r="I187" s="84" t="b">
        <v>0</v>
      </c>
      <c r="J187" s="84" t="b">
        <v>0</v>
      </c>
      <c r="K187" s="84" t="b">
        <v>0</v>
      </c>
      <c r="L187" s="84" t="b">
        <v>0</v>
      </c>
    </row>
    <row r="188" spans="1:12" ht="15">
      <c r="A188" s="84" t="s">
        <v>358</v>
      </c>
      <c r="B188" s="84" t="s">
        <v>1425</v>
      </c>
      <c r="C188" s="84">
        <v>4</v>
      </c>
      <c r="D188" s="122">
        <v>0.006919277471908821</v>
      </c>
      <c r="E188" s="122">
        <v>1.462397997898956</v>
      </c>
      <c r="F188" s="84" t="s">
        <v>1007</v>
      </c>
      <c r="G188" s="84" t="b">
        <v>0</v>
      </c>
      <c r="H188" s="84" t="b">
        <v>0</v>
      </c>
      <c r="I188" s="84" t="b">
        <v>0</v>
      </c>
      <c r="J188" s="84" t="b">
        <v>1</v>
      </c>
      <c r="K188" s="84" t="b">
        <v>0</v>
      </c>
      <c r="L188" s="84" t="b">
        <v>0</v>
      </c>
    </row>
    <row r="189" spans="1:12" ht="15">
      <c r="A189" s="84" t="s">
        <v>1425</v>
      </c>
      <c r="B189" s="84" t="s">
        <v>1409</v>
      </c>
      <c r="C189" s="84">
        <v>4</v>
      </c>
      <c r="D189" s="122">
        <v>0.006919277471908821</v>
      </c>
      <c r="E189" s="122">
        <v>1.8303747831935504</v>
      </c>
      <c r="F189" s="84" t="s">
        <v>1007</v>
      </c>
      <c r="G189" s="84" t="b">
        <v>1</v>
      </c>
      <c r="H189" s="84" t="b">
        <v>0</v>
      </c>
      <c r="I189" s="84" t="b">
        <v>0</v>
      </c>
      <c r="J189" s="84" t="b">
        <v>0</v>
      </c>
      <c r="K189" s="84" t="b">
        <v>0</v>
      </c>
      <c r="L189" s="84" t="b">
        <v>0</v>
      </c>
    </row>
    <row r="190" spans="1:12" ht="15">
      <c r="A190" s="84" t="s">
        <v>1424</v>
      </c>
      <c r="B190" s="84" t="s">
        <v>1444</v>
      </c>
      <c r="C190" s="84">
        <v>3</v>
      </c>
      <c r="D190" s="122">
        <v>0.006065196911933718</v>
      </c>
      <c r="E190" s="122">
        <v>2.0064660422492318</v>
      </c>
      <c r="F190" s="84" t="s">
        <v>1007</v>
      </c>
      <c r="G190" s="84" t="b">
        <v>0</v>
      </c>
      <c r="H190" s="84" t="b">
        <v>0</v>
      </c>
      <c r="I190" s="84" t="b">
        <v>0</v>
      </c>
      <c r="J190" s="84" t="b">
        <v>0</v>
      </c>
      <c r="K190" s="84" t="b">
        <v>0</v>
      </c>
      <c r="L190" s="84" t="b">
        <v>0</v>
      </c>
    </row>
    <row r="191" spans="1:12" ht="15">
      <c r="A191" s="84" t="s">
        <v>1444</v>
      </c>
      <c r="B191" s="84" t="s">
        <v>1145</v>
      </c>
      <c r="C191" s="84">
        <v>3</v>
      </c>
      <c r="D191" s="122">
        <v>0.006065196911933718</v>
      </c>
      <c r="E191" s="122">
        <v>2.1314047788575317</v>
      </c>
      <c r="F191" s="84" t="s">
        <v>1007</v>
      </c>
      <c r="G191" s="84" t="b">
        <v>0</v>
      </c>
      <c r="H191" s="84" t="b">
        <v>0</v>
      </c>
      <c r="I191" s="84" t="b">
        <v>0</v>
      </c>
      <c r="J191" s="84" t="b">
        <v>0</v>
      </c>
      <c r="K191" s="84" t="b">
        <v>0</v>
      </c>
      <c r="L191" s="84" t="b">
        <v>0</v>
      </c>
    </row>
    <row r="192" spans="1:12" ht="15">
      <c r="A192" s="84" t="s">
        <v>1145</v>
      </c>
      <c r="B192" s="84" t="s">
        <v>1445</v>
      </c>
      <c r="C192" s="84">
        <v>3</v>
      </c>
      <c r="D192" s="122">
        <v>0.006065196911933718</v>
      </c>
      <c r="E192" s="122">
        <v>2.1314047788575317</v>
      </c>
      <c r="F192" s="84" t="s">
        <v>1007</v>
      </c>
      <c r="G192" s="84" t="b">
        <v>0</v>
      </c>
      <c r="H192" s="84" t="b">
        <v>0</v>
      </c>
      <c r="I192" s="84" t="b">
        <v>0</v>
      </c>
      <c r="J192" s="84" t="b">
        <v>0</v>
      </c>
      <c r="K192" s="84" t="b">
        <v>0</v>
      </c>
      <c r="L192" s="84" t="b">
        <v>0</v>
      </c>
    </row>
    <row r="193" spans="1:12" ht="15">
      <c r="A193" s="84" t="s">
        <v>1445</v>
      </c>
      <c r="B193" s="84" t="s">
        <v>1089</v>
      </c>
      <c r="C193" s="84">
        <v>3</v>
      </c>
      <c r="D193" s="122">
        <v>0.006065196911933718</v>
      </c>
      <c r="E193" s="122">
        <v>1.608526033577194</v>
      </c>
      <c r="F193" s="84" t="s">
        <v>1007</v>
      </c>
      <c r="G193" s="84" t="b">
        <v>0</v>
      </c>
      <c r="H193" s="84" t="b">
        <v>0</v>
      </c>
      <c r="I193" s="84" t="b">
        <v>0</v>
      </c>
      <c r="J193" s="84" t="b">
        <v>0</v>
      </c>
      <c r="K193" s="84" t="b">
        <v>0</v>
      </c>
      <c r="L193" s="84" t="b">
        <v>0</v>
      </c>
    </row>
    <row r="194" spans="1:12" ht="15">
      <c r="A194" s="84" t="s">
        <v>1089</v>
      </c>
      <c r="B194" s="84" t="s">
        <v>1408</v>
      </c>
      <c r="C194" s="84">
        <v>3</v>
      </c>
      <c r="D194" s="122">
        <v>0.006065196911933718</v>
      </c>
      <c r="E194" s="122">
        <v>1.462397997898956</v>
      </c>
      <c r="F194" s="84" t="s">
        <v>1007</v>
      </c>
      <c r="G194" s="84" t="b">
        <v>0</v>
      </c>
      <c r="H194" s="84" t="b">
        <v>0</v>
      </c>
      <c r="I194" s="84" t="b">
        <v>0</v>
      </c>
      <c r="J194" s="84" t="b">
        <v>0</v>
      </c>
      <c r="K194" s="84" t="b">
        <v>0</v>
      </c>
      <c r="L194" s="84" t="b">
        <v>0</v>
      </c>
    </row>
    <row r="195" spans="1:12" ht="15">
      <c r="A195" s="84" t="s">
        <v>1408</v>
      </c>
      <c r="B195" s="84" t="s">
        <v>1446</v>
      </c>
      <c r="C195" s="84">
        <v>3</v>
      </c>
      <c r="D195" s="122">
        <v>0.006065196911933718</v>
      </c>
      <c r="E195" s="122">
        <v>1.8303747831935504</v>
      </c>
      <c r="F195" s="84" t="s">
        <v>1007</v>
      </c>
      <c r="G195" s="84" t="b">
        <v>0</v>
      </c>
      <c r="H195" s="84" t="b">
        <v>0</v>
      </c>
      <c r="I195" s="84" t="b">
        <v>0</v>
      </c>
      <c r="J195" s="84" t="b">
        <v>0</v>
      </c>
      <c r="K195" s="84" t="b">
        <v>0</v>
      </c>
      <c r="L195" s="84" t="b">
        <v>0</v>
      </c>
    </row>
    <row r="196" spans="1:12" ht="15">
      <c r="A196" s="84" t="s">
        <v>1447</v>
      </c>
      <c r="B196" s="84" t="s">
        <v>1088</v>
      </c>
      <c r="C196" s="84">
        <v>3</v>
      </c>
      <c r="D196" s="122">
        <v>0.006065196911933718</v>
      </c>
      <c r="E196" s="122">
        <v>1.4945826812703573</v>
      </c>
      <c r="F196" s="84" t="s">
        <v>1007</v>
      </c>
      <c r="G196" s="84" t="b">
        <v>0</v>
      </c>
      <c r="H196" s="84" t="b">
        <v>0</v>
      </c>
      <c r="I196" s="84" t="b">
        <v>0</v>
      </c>
      <c r="J196" s="84" t="b">
        <v>0</v>
      </c>
      <c r="K196" s="84" t="b">
        <v>0</v>
      </c>
      <c r="L196" s="84" t="b">
        <v>0</v>
      </c>
    </row>
    <row r="197" spans="1:12" ht="15">
      <c r="A197" s="84" t="s">
        <v>1088</v>
      </c>
      <c r="B197" s="84" t="s">
        <v>1448</v>
      </c>
      <c r="C197" s="84">
        <v>3</v>
      </c>
      <c r="D197" s="122">
        <v>0.006065196911933718</v>
      </c>
      <c r="E197" s="122">
        <v>1.4945826812703573</v>
      </c>
      <c r="F197" s="84" t="s">
        <v>1007</v>
      </c>
      <c r="G197" s="84" t="b">
        <v>0</v>
      </c>
      <c r="H197" s="84" t="b">
        <v>0</v>
      </c>
      <c r="I197" s="84" t="b">
        <v>0</v>
      </c>
      <c r="J197" s="84" t="b">
        <v>0</v>
      </c>
      <c r="K197" s="84" t="b">
        <v>0</v>
      </c>
      <c r="L197" s="84" t="b">
        <v>0</v>
      </c>
    </row>
    <row r="198" spans="1:12" ht="15">
      <c r="A198" s="84" t="s">
        <v>1134</v>
      </c>
      <c r="B198" s="84" t="s">
        <v>1449</v>
      </c>
      <c r="C198" s="84">
        <v>3</v>
      </c>
      <c r="D198" s="122">
        <v>0.006065196911933718</v>
      </c>
      <c r="E198" s="122">
        <v>1.6542835241378693</v>
      </c>
      <c r="F198" s="84" t="s">
        <v>1007</v>
      </c>
      <c r="G198" s="84" t="b">
        <v>0</v>
      </c>
      <c r="H198" s="84" t="b">
        <v>0</v>
      </c>
      <c r="I198" s="84" t="b">
        <v>0</v>
      </c>
      <c r="J198" s="84" t="b">
        <v>0</v>
      </c>
      <c r="K198" s="84" t="b">
        <v>1</v>
      </c>
      <c r="L198" s="84" t="b">
        <v>0</v>
      </c>
    </row>
    <row r="199" spans="1:12" ht="15">
      <c r="A199" s="84" t="s">
        <v>1449</v>
      </c>
      <c r="B199" s="84" t="s">
        <v>1090</v>
      </c>
      <c r="C199" s="84">
        <v>3</v>
      </c>
      <c r="D199" s="122">
        <v>0.006065196911933718</v>
      </c>
      <c r="E199" s="122">
        <v>1.6542835241378693</v>
      </c>
      <c r="F199" s="84" t="s">
        <v>1007</v>
      </c>
      <c r="G199" s="84" t="b">
        <v>0</v>
      </c>
      <c r="H199" s="84" t="b">
        <v>1</v>
      </c>
      <c r="I199" s="84" t="b">
        <v>0</v>
      </c>
      <c r="J199" s="84" t="b">
        <v>0</v>
      </c>
      <c r="K199" s="84" t="b">
        <v>0</v>
      </c>
      <c r="L199" s="84" t="b">
        <v>0</v>
      </c>
    </row>
    <row r="200" spans="1:12" ht="15">
      <c r="A200" s="84" t="s">
        <v>1409</v>
      </c>
      <c r="B200" s="84" t="s">
        <v>1154</v>
      </c>
      <c r="C200" s="84">
        <v>3</v>
      </c>
      <c r="D200" s="122">
        <v>0.006065196911933718</v>
      </c>
      <c r="E200" s="122">
        <v>1.5293447875295694</v>
      </c>
      <c r="F200" s="84" t="s">
        <v>1007</v>
      </c>
      <c r="G200" s="84" t="b">
        <v>0</v>
      </c>
      <c r="H200" s="84" t="b">
        <v>0</v>
      </c>
      <c r="I200" s="84" t="b">
        <v>0</v>
      </c>
      <c r="J200" s="84" t="b">
        <v>0</v>
      </c>
      <c r="K200" s="84" t="b">
        <v>0</v>
      </c>
      <c r="L200" s="84" t="b">
        <v>0</v>
      </c>
    </row>
    <row r="201" spans="1:12" ht="15">
      <c r="A201" s="84" t="s">
        <v>1154</v>
      </c>
      <c r="B201" s="84" t="s">
        <v>1426</v>
      </c>
      <c r="C201" s="84">
        <v>3</v>
      </c>
      <c r="D201" s="122">
        <v>0.006065196911933718</v>
      </c>
      <c r="E201" s="122">
        <v>1.8303747831935504</v>
      </c>
      <c r="F201" s="84" t="s">
        <v>1007</v>
      </c>
      <c r="G201" s="84" t="b">
        <v>0</v>
      </c>
      <c r="H201" s="84" t="b">
        <v>0</v>
      </c>
      <c r="I201" s="84" t="b">
        <v>0</v>
      </c>
      <c r="J201" s="84" t="b">
        <v>0</v>
      </c>
      <c r="K201" s="84" t="b">
        <v>0</v>
      </c>
      <c r="L201" s="84" t="b">
        <v>0</v>
      </c>
    </row>
    <row r="202" spans="1:12" ht="15">
      <c r="A202" s="84" t="s">
        <v>1426</v>
      </c>
      <c r="B202" s="84" t="s">
        <v>263</v>
      </c>
      <c r="C202" s="84">
        <v>3</v>
      </c>
      <c r="D202" s="122">
        <v>0.006065196911933718</v>
      </c>
      <c r="E202" s="122">
        <v>2.1314047788575317</v>
      </c>
      <c r="F202" s="84" t="s">
        <v>1007</v>
      </c>
      <c r="G202" s="84" t="b">
        <v>0</v>
      </c>
      <c r="H202" s="84" t="b">
        <v>0</v>
      </c>
      <c r="I202" s="84" t="b">
        <v>0</v>
      </c>
      <c r="J202" s="84" t="b">
        <v>0</v>
      </c>
      <c r="K202" s="84" t="b">
        <v>0</v>
      </c>
      <c r="L202" s="84" t="b">
        <v>0</v>
      </c>
    </row>
    <row r="203" spans="1:12" ht="15">
      <c r="A203" s="84" t="s">
        <v>263</v>
      </c>
      <c r="B203" s="84" t="s">
        <v>1172</v>
      </c>
      <c r="C203" s="84">
        <v>3</v>
      </c>
      <c r="D203" s="122">
        <v>0.006065196911933718</v>
      </c>
      <c r="E203" s="122">
        <v>1.9095560292411753</v>
      </c>
      <c r="F203" s="84" t="s">
        <v>1007</v>
      </c>
      <c r="G203" s="84" t="b">
        <v>0</v>
      </c>
      <c r="H203" s="84" t="b">
        <v>0</v>
      </c>
      <c r="I203" s="84" t="b">
        <v>0</v>
      </c>
      <c r="J203" s="84" t="b">
        <v>0</v>
      </c>
      <c r="K203" s="84" t="b">
        <v>0</v>
      </c>
      <c r="L203" s="84" t="b">
        <v>0</v>
      </c>
    </row>
    <row r="204" spans="1:12" ht="15">
      <c r="A204" s="84" t="s">
        <v>1172</v>
      </c>
      <c r="B204" s="84" t="s">
        <v>1411</v>
      </c>
      <c r="C204" s="84">
        <v>3</v>
      </c>
      <c r="D204" s="122">
        <v>0.006065196911933718</v>
      </c>
      <c r="E204" s="122">
        <v>1.687707279624819</v>
      </c>
      <c r="F204" s="84" t="s">
        <v>1007</v>
      </c>
      <c r="G204" s="84" t="b">
        <v>0</v>
      </c>
      <c r="H204" s="84" t="b">
        <v>0</v>
      </c>
      <c r="I204" s="84" t="b">
        <v>0</v>
      </c>
      <c r="J204" s="84" t="b">
        <v>0</v>
      </c>
      <c r="K204" s="84" t="b">
        <v>0</v>
      </c>
      <c r="L204" s="84" t="b">
        <v>0</v>
      </c>
    </row>
    <row r="205" spans="1:12" ht="15">
      <c r="A205" s="84" t="s">
        <v>1411</v>
      </c>
      <c r="B205" s="84" t="s">
        <v>1136</v>
      </c>
      <c r="C205" s="84">
        <v>3</v>
      </c>
      <c r="D205" s="122">
        <v>0.006065196911933718</v>
      </c>
      <c r="E205" s="122">
        <v>1.541579243946581</v>
      </c>
      <c r="F205" s="84" t="s">
        <v>1007</v>
      </c>
      <c r="G205" s="84" t="b">
        <v>0</v>
      </c>
      <c r="H205" s="84" t="b">
        <v>0</v>
      </c>
      <c r="I205" s="84" t="b">
        <v>0</v>
      </c>
      <c r="J205" s="84" t="b">
        <v>0</v>
      </c>
      <c r="K205" s="84" t="b">
        <v>0</v>
      </c>
      <c r="L205" s="84" t="b">
        <v>0</v>
      </c>
    </row>
    <row r="206" spans="1:12" ht="15">
      <c r="A206" s="84" t="s">
        <v>1136</v>
      </c>
      <c r="B206" s="84" t="s">
        <v>1420</v>
      </c>
      <c r="C206" s="84">
        <v>3</v>
      </c>
      <c r="D206" s="122">
        <v>0.006065196911933718</v>
      </c>
      <c r="E206" s="122">
        <v>1.6384892569546374</v>
      </c>
      <c r="F206" s="84" t="s">
        <v>1007</v>
      </c>
      <c r="G206" s="84" t="b">
        <v>0</v>
      </c>
      <c r="H206" s="84" t="b">
        <v>0</v>
      </c>
      <c r="I206" s="84" t="b">
        <v>0</v>
      </c>
      <c r="J206" s="84" t="b">
        <v>0</v>
      </c>
      <c r="K206" s="84" t="b">
        <v>0</v>
      </c>
      <c r="L206" s="84" t="b">
        <v>0</v>
      </c>
    </row>
    <row r="207" spans="1:12" ht="15">
      <c r="A207" s="84" t="s">
        <v>1420</v>
      </c>
      <c r="B207" s="84" t="s">
        <v>1154</v>
      </c>
      <c r="C207" s="84">
        <v>3</v>
      </c>
      <c r="D207" s="122">
        <v>0.006065196911933718</v>
      </c>
      <c r="E207" s="122">
        <v>1.7054360465852505</v>
      </c>
      <c r="F207" s="84" t="s">
        <v>1007</v>
      </c>
      <c r="G207" s="84" t="b">
        <v>0</v>
      </c>
      <c r="H207" s="84" t="b">
        <v>0</v>
      </c>
      <c r="I207" s="84" t="b">
        <v>0</v>
      </c>
      <c r="J207" s="84" t="b">
        <v>0</v>
      </c>
      <c r="K207" s="84" t="b">
        <v>0</v>
      </c>
      <c r="L207" s="84" t="b">
        <v>0</v>
      </c>
    </row>
    <row r="208" spans="1:12" ht="15">
      <c r="A208" s="84" t="s">
        <v>1154</v>
      </c>
      <c r="B208" s="84" t="s">
        <v>1427</v>
      </c>
      <c r="C208" s="84">
        <v>3</v>
      </c>
      <c r="D208" s="122">
        <v>0.006065196911933718</v>
      </c>
      <c r="E208" s="122">
        <v>1.8303747831935504</v>
      </c>
      <c r="F208" s="84" t="s">
        <v>1007</v>
      </c>
      <c r="G208" s="84" t="b">
        <v>0</v>
      </c>
      <c r="H208" s="84" t="b">
        <v>0</v>
      </c>
      <c r="I208" s="84" t="b">
        <v>0</v>
      </c>
      <c r="J208" s="84" t="b">
        <v>0</v>
      </c>
      <c r="K208" s="84" t="b">
        <v>0</v>
      </c>
      <c r="L208" s="84" t="b">
        <v>0</v>
      </c>
    </row>
    <row r="209" spans="1:12" ht="15">
      <c r="A209" s="84" t="s">
        <v>1134</v>
      </c>
      <c r="B209" s="84" t="s">
        <v>1135</v>
      </c>
      <c r="C209" s="84">
        <v>3</v>
      </c>
      <c r="D209" s="122">
        <v>0.006065196911933718</v>
      </c>
      <c r="E209" s="122">
        <v>1.2283147918655881</v>
      </c>
      <c r="F209" s="84" t="s">
        <v>1007</v>
      </c>
      <c r="G209" s="84" t="b">
        <v>0</v>
      </c>
      <c r="H209" s="84" t="b">
        <v>0</v>
      </c>
      <c r="I209" s="84" t="b">
        <v>0</v>
      </c>
      <c r="J209" s="84" t="b">
        <v>0</v>
      </c>
      <c r="K209" s="84" t="b">
        <v>0</v>
      </c>
      <c r="L209" s="84" t="b">
        <v>0</v>
      </c>
    </row>
    <row r="210" spans="1:12" ht="15">
      <c r="A210" s="84" t="s">
        <v>1137</v>
      </c>
      <c r="B210" s="84" t="s">
        <v>1408</v>
      </c>
      <c r="C210" s="84">
        <v>3</v>
      </c>
      <c r="D210" s="122">
        <v>0.006065196911933718</v>
      </c>
      <c r="E210" s="122">
        <v>1.462397997898956</v>
      </c>
      <c r="F210" s="84" t="s">
        <v>1007</v>
      </c>
      <c r="G210" s="84" t="b">
        <v>0</v>
      </c>
      <c r="H210" s="84" t="b">
        <v>0</v>
      </c>
      <c r="I210" s="84" t="b">
        <v>0</v>
      </c>
      <c r="J210" s="84" t="b">
        <v>0</v>
      </c>
      <c r="K210" s="84" t="b">
        <v>0</v>
      </c>
      <c r="L210" s="84" t="b">
        <v>0</v>
      </c>
    </row>
    <row r="211" spans="1:12" ht="15">
      <c r="A211" s="84" t="s">
        <v>265</v>
      </c>
      <c r="B211" s="84" t="s">
        <v>253</v>
      </c>
      <c r="C211" s="84">
        <v>3</v>
      </c>
      <c r="D211" s="122">
        <v>0.006065196911933718</v>
      </c>
      <c r="E211" s="122">
        <v>1.7846172926328754</v>
      </c>
      <c r="F211" s="84" t="s">
        <v>1007</v>
      </c>
      <c r="G211" s="84" t="b">
        <v>0</v>
      </c>
      <c r="H211" s="84" t="b">
        <v>0</v>
      </c>
      <c r="I211" s="84" t="b">
        <v>0</v>
      </c>
      <c r="J211" s="84" t="b">
        <v>0</v>
      </c>
      <c r="K211" s="84" t="b">
        <v>0</v>
      </c>
      <c r="L211" s="84" t="b">
        <v>0</v>
      </c>
    </row>
    <row r="212" spans="1:12" ht="15">
      <c r="A212" s="84" t="s">
        <v>1450</v>
      </c>
      <c r="B212" s="84" t="s">
        <v>1090</v>
      </c>
      <c r="C212" s="84">
        <v>3</v>
      </c>
      <c r="D212" s="122">
        <v>0.006065196911933718</v>
      </c>
      <c r="E212" s="122">
        <v>1.6542835241378693</v>
      </c>
      <c r="F212" s="84" t="s">
        <v>1007</v>
      </c>
      <c r="G212" s="84" t="b">
        <v>1</v>
      </c>
      <c r="H212" s="84" t="b">
        <v>0</v>
      </c>
      <c r="I212" s="84" t="b">
        <v>0</v>
      </c>
      <c r="J212" s="84" t="b">
        <v>0</v>
      </c>
      <c r="K212" s="84" t="b">
        <v>0</v>
      </c>
      <c r="L212" s="84" t="b">
        <v>0</v>
      </c>
    </row>
    <row r="213" spans="1:12" ht="15">
      <c r="A213" s="84" t="s">
        <v>1456</v>
      </c>
      <c r="B213" s="84" t="s">
        <v>1421</v>
      </c>
      <c r="C213" s="84">
        <v>3</v>
      </c>
      <c r="D213" s="122">
        <v>0.006065196911933718</v>
      </c>
      <c r="E213" s="122">
        <v>1.9095560292411753</v>
      </c>
      <c r="F213" s="84" t="s">
        <v>1007</v>
      </c>
      <c r="G213" s="84" t="b">
        <v>0</v>
      </c>
      <c r="H213" s="84" t="b">
        <v>0</v>
      </c>
      <c r="I213" s="84" t="b">
        <v>0</v>
      </c>
      <c r="J213" s="84" t="b">
        <v>0</v>
      </c>
      <c r="K213" s="84" t="b">
        <v>0</v>
      </c>
      <c r="L213" s="84" t="b">
        <v>0</v>
      </c>
    </row>
    <row r="214" spans="1:12" ht="15">
      <c r="A214" s="84" t="s">
        <v>1421</v>
      </c>
      <c r="B214" s="84" t="s">
        <v>1412</v>
      </c>
      <c r="C214" s="84">
        <v>3</v>
      </c>
      <c r="D214" s="122">
        <v>0.006065196911933718</v>
      </c>
      <c r="E214" s="122">
        <v>1.608526033577194</v>
      </c>
      <c r="F214" s="84" t="s">
        <v>1007</v>
      </c>
      <c r="G214" s="84" t="b">
        <v>0</v>
      </c>
      <c r="H214" s="84" t="b">
        <v>0</v>
      </c>
      <c r="I214" s="84" t="b">
        <v>0</v>
      </c>
      <c r="J214" s="84" t="b">
        <v>0</v>
      </c>
      <c r="K214" s="84" t="b">
        <v>0</v>
      </c>
      <c r="L214" s="84" t="b">
        <v>0</v>
      </c>
    </row>
    <row r="215" spans="1:12" ht="15">
      <c r="A215" s="84" t="s">
        <v>1133</v>
      </c>
      <c r="B215" s="84" t="s">
        <v>1452</v>
      </c>
      <c r="C215" s="84">
        <v>3</v>
      </c>
      <c r="D215" s="122">
        <v>0.006065196911933718</v>
      </c>
      <c r="E215" s="122">
        <v>1.608526033577194</v>
      </c>
      <c r="F215" s="84" t="s">
        <v>1007</v>
      </c>
      <c r="G215" s="84" t="b">
        <v>0</v>
      </c>
      <c r="H215" s="84" t="b">
        <v>0</v>
      </c>
      <c r="I215" s="84" t="b">
        <v>0</v>
      </c>
      <c r="J215" s="84" t="b">
        <v>0</v>
      </c>
      <c r="K215" s="84" t="b">
        <v>0</v>
      </c>
      <c r="L215" s="84" t="b">
        <v>0</v>
      </c>
    </row>
    <row r="216" spans="1:12" ht="15">
      <c r="A216" s="84" t="s">
        <v>1422</v>
      </c>
      <c r="B216" s="84" t="s">
        <v>358</v>
      </c>
      <c r="C216" s="84">
        <v>3</v>
      </c>
      <c r="D216" s="122">
        <v>0.006065196911933718</v>
      </c>
      <c r="E216" s="122">
        <v>1.3452845988026125</v>
      </c>
      <c r="F216" s="84" t="s">
        <v>1007</v>
      </c>
      <c r="G216" s="84" t="b">
        <v>0</v>
      </c>
      <c r="H216" s="84" t="b">
        <v>0</v>
      </c>
      <c r="I216" s="84" t="b">
        <v>0</v>
      </c>
      <c r="J216" s="84" t="b">
        <v>0</v>
      </c>
      <c r="K216" s="84" t="b">
        <v>0</v>
      </c>
      <c r="L216" s="84" t="b">
        <v>0</v>
      </c>
    </row>
    <row r="217" spans="1:12" ht="15">
      <c r="A217" s="84" t="s">
        <v>232</v>
      </c>
      <c r="B217" s="84" t="s">
        <v>1429</v>
      </c>
      <c r="C217" s="84">
        <v>3</v>
      </c>
      <c r="D217" s="122">
        <v>0.006065196911933718</v>
      </c>
      <c r="E217" s="122">
        <v>2.1314047788575317</v>
      </c>
      <c r="F217" s="84" t="s">
        <v>1007</v>
      </c>
      <c r="G217" s="84" t="b">
        <v>0</v>
      </c>
      <c r="H217" s="84" t="b">
        <v>0</v>
      </c>
      <c r="I217" s="84" t="b">
        <v>0</v>
      </c>
      <c r="J217" s="84" t="b">
        <v>0</v>
      </c>
      <c r="K217" s="84" t="b">
        <v>0</v>
      </c>
      <c r="L217" s="84" t="b">
        <v>0</v>
      </c>
    </row>
    <row r="218" spans="1:12" ht="15">
      <c r="A218" s="84" t="s">
        <v>1096</v>
      </c>
      <c r="B218" s="84" t="s">
        <v>1458</v>
      </c>
      <c r="C218" s="84">
        <v>3</v>
      </c>
      <c r="D218" s="122">
        <v>0.006065196911933718</v>
      </c>
      <c r="E218" s="122">
        <v>2.0064660422492318</v>
      </c>
      <c r="F218" s="84" t="s">
        <v>1007</v>
      </c>
      <c r="G218" s="84" t="b">
        <v>0</v>
      </c>
      <c r="H218" s="84" t="b">
        <v>0</v>
      </c>
      <c r="I218" s="84" t="b">
        <v>0</v>
      </c>
      <c r="J218" s="84" t="b">
        <v>0</v>
      </c>
      <c r="K218" s="84" t="b">
        <v>0</v>
      </c>
      <c r="L218" s="84" t="b">
        <v>0</v>
      </c>
    </row>
    <row r="219" spans="1:12" ht="15">
      <c r="A219" s="84" t="s">
        <v>1088</v>
      </c>
      <c r="B219" s="84" t="s">
        <v>1473</v>
      </c>
      <c r="C219" s="84">
        <v>2</v>
      </c>
      <c r="D219" s="122">
        <v>0.004866320958683295</v>
      </c>
      <c r="E219" s="122">
        <v>1.4945826812703573</v>
      </c>
      <c r="F219" s="84" t="s">
        <v>1007</v>
      </c>
      <c r="G219" s="84" t="b">
        <v>0</v>
      </c>
      <c r="H219" s="84" t="b">
        <v>0</v>
      </c>
      <c r="I219" s="84" t="b">
        <v>0</v>
      </c>
      <c r="J219" s="84" t="b">
        <v>0</v>
      </c>
      <c r="K219" s="84" t="b">
        <v>0</v>
      </c>
      <c r="L219" s="84" t="b">
        <v>0</v>
      </c>
    </row>
    <row r="220" spans="1:12" ht="15">
      <c r="A220" s="84" t="s">
        <v>1473</v>
      </c>
      <c r="B220" s="84" t="s">
        <v>1474</v>
      </c>
      <c r="C220" s="84">
        <v>2</v>
      </c>
      <c r="D220" s="122">
        <v>0.004866320958683295</v>
      </c>
      <c r="E220" s="122">
        <v>2.307496037913213</v>
      </c>
      <c r="F220" s="84" t="s">
        <v>1007</v>
      </c>
      <c r="G220" s="84" t="b">
        <v>0</v>
      </c>
      <c r="H220" s="84" t="b">
        <v>0</v>
      </c>
      <c r="I220" s="84" t="b">
        <v>0</v>
      </c>
      <c r="J220" s="84" t="b">
        <v>1</v>
      </c>
      <c r="K220" s="84" t="b">
        <v>0</v>
      </c>
      <c r="L220" s="84" t="b">
        <v>0</v>
      </c>
    </row>
    <row r="221" spans="1:12" ht="15">
      <c r="A221" s="84" t="s">
        <v>1474</v>
      </c>
      <c r="B221" s="84" t="s">
        <v>1475</v>
      </c>
      <c r="C221" s="84">
        <v>2</v>
      </c>
      <c r="D221" s="122">
        <v>0.004866320958683295</v>
      </c>
      <c r="E221" s="122">
        <v>2.307496037913213</v>
      </c>
      <c r="F221" s="84" t="s">
        <v>1007</v>
      </c>
      <c r="G221" s="84" t="b">
        <v>1</v>
      </c>
      <c r="H221" s="84" t="b">
        <v>0</v>
      </c>
      <c r="I221" s="84" t="b">
        <v>0</v>
      </c>
      <c r="J221" s="84" t="b">
        <v>1</v>
      </c>
      <c r="K221" s="84" t="b">
        <v>0</v>
      </c>
      <c r="L221" s="84" t="b">
        <v>0</v>
      </c>
    </row>
    <row r="222" spans="1:12" ht="15">
      <c r="A222" s="84" t="s">
        <v>1500</v>
      </c>
      <c r="B222" s="84" t="s">
        <v>1501</v>
      </c>
      <c r="C222" s="84">
        <v>2</v>
      </c>
      <c r="D222" s="122">
        <v>0.004866320958683295</v>
      </c>
      <c r="E222" s="122">
        <v>2.307496037913213</v>
      </c>
      <c r="F222" s="84" t="s">
        <v>1007</v>
      </c>
      <c r="G222" s="84" t="b">
        <v>0</v>
      </c>
      <c r="H222" s="84" t="b">
        <v>0</v>
      </c>
      <c r="I222" s="84" t="b">
        <v>0</v>
      </c>
      <c r="J222" s="84" t="b">
        <v>0</v>
      </c>
      <c r="K222" s="84" t="b">
        <v>0</v>
      </c>
      <c r="L222" s="84" t="b">
        <v>0</v>
      </c>
    </row>
    <row r="223" spans="1:12" ht="15">
      <c r="A223" s="84" t="s">
        <v>1446</v>
      </c>
      <c r="B223" s="84" t="s">
        <v>1498</v>
      </c>
      <c r="C223" s="84">
        <v>2</v>
      </c>
      <c r="D223" s="122">
        <v>0.004866320958683295</v>
      </c>
      <c r="E223" s="122">
        <v>2.1314047788575317</v>
      </c>
      <c r="F223" s="84" t="s">
        <v>1007</v>
      </c>
      <c r="G223" s="84" t="b">
        <v>0</v>
      </c>
      <c r="H223" s="84" t="b">
        <v>0</v>
      </c>
      <c r="I223" s="84" t="b">
        <v>0</v>
      </c>
      <c r="J223" s="84" t="b">
        <v>1</v>
      </c>
      <c r="K223" s="84" t="b">
        <v>0</v>
      </c>
      <c r="L223" s="84" t="b">
        <v>0</v>
      </c>
    </row>
    <row r="224" spans="1:12" ht="15">
      <c r="A224" s="84" t="s">
        <v>1498</v>
      </c>
      <c r="B224" s="84" t="s">
        <v>1447</v>
      </c>
      <c r="C224" s="84">
        <v>2</v>
      </c>
      <c r="D224" s="122">
        <v>0.004866320958683295</v>
      </c>
      <c r="E224" s="122">
        <v>2.1314047788575317</v>
      </c>
      <c r="F224" s="84" t="s">
        <v>1007</v>
      </c>
      <c r="G224" s="84" t="b">
        <v>1</v>
      </c>
      <c r="H224" s="84" t="b">
        <v>0</v>
      </c>
      <c r="I224" s="84" t="b">
        <v>0</v>
      </c>
      <c r="J224" s="84" t="b">
        <v>0</v>
      </c>
      <c r="K224" s="84" t="b">
        <v>0</v>
      </c>
      <c r="L224" s="84" t="b">
        <v>0</v>
      </c>
    </row>
    <row r="225" spans="1:12" ht="15">
      <c r="A225" s="84" t="s">
        <v>1408</v>
      </c>
      <c r="B225" s="84" t="s">
        <v>258</v>
      </c>
      <c r="C225" s="84">
        <v>2</v>
      </c>
      <c r="D225" s="122">
        <v>0.004866320958683295</v>
      </c>
      <c r="E225" s="122">
        <v>1.8303747831935504</v>
      </c>
      <c r="F225" s="84" t="s">
        <v>1007</v>
      </c>
      <c r="G225" s="84" t="b">
        <v>0</v>
      </c>
      <c r="H225" s="84" t="b">
        <v>0</v>
      </c>
      <c r="I225" s="84" t="b">
        <v>0</v>
      </c>
      <c r="J225" s="84" t="b">
        <v>0</v>
      </c>
      <c r="K225" s="84" t="b">
        <v>0</v>
      </c>
      <c r="L225" s="84" t="b">
        <v>0</v>
      </c>
    </row>
    <row r="226" spans="1:12" ht="15">
      <c r="A226" s="84" t="s">
        <v>1427</v>
      </c>
      <c r="B226" s="84" t="s">
        <v>1482</v>
      </c>
      <c r="C226" s="84">
        <v>2</v>
      </c>
      <c r="D226" s="122">
        <v>0.004866320958683295</v>
      </c>
      <c r="E226" s="122">
        <v>2.307496037913213</v>
      </c>
      <c r="F226" s="84" t="s">
        <v>1007</v>
      </c>
      <c r="G226" s="84" t="b">
        <v>0</v>
      </c>
      <c r="H226" s="84" t="b">
        <v>0</v>
      </c>
      <c r="I226" s="84" t="b">
        <v>0</v>
      </c>
      <c r="J226" s="84" t="b">
        <v>0</v>
      </c>
      <c r="K226" s="84" t="b">
        <v>0</v>
      </c>
      <c r="L226" s="84" t="b">
        <v>0</v>
      </c>
    </row>
    <row r="227" spans="1:12" ht="15">
      <c r="A227" s="84" t="s">
        <v>1482</v>
      </c>
      <c r="B227" s="84" t="s">
        <v>1451</v>
      </c>
      <c r="C227" s="84">
        <v>2</v>
      </c>
      <c r="D227" s="122">
        <v>0.004866320958683295</v>
      </c>
      <c r="E227" s="122">
        <v>2.307496037913213</v>
      </c>
      <c r="F227" s="84" t="s">
        <v>1007</v>
      </c>
      <c r="G227" s="84" t="b">
        <v>0</v>
      </c>
      <c r="H227" s="84" t="b">
        <v>0</v>
      </c>
      <c r="I227" s="84" t="b">
        <v>0</v>
      </c>
      <c r="J227" s="84" t="b">
        <v>0</v>
      </c>
      <c r="K227" s="84" t="b">
        <v>0</v>
      </c>
      <c r="L227" s="84" t="b">
        <v>0</v>
      </c>
    </row>
    <row r="228" spans="1:12" ht="15">
      <c r="A228" s="84" t="s">
        <v>1451</v>
      </c>
      <c r="B228" s="84" t="s">
        <v>1483</v>
      </c>
      <c r="C228" s="84">
        <v>2</v>
      </c>
      <c r="D228" s="122">
        <v>0.004866320958683295</v>
      </c>
      <c r="E228" s="122">
        <v>2.307496037913213</v>
      </c>
      <c r="F228" s="84" t="s">
        <v>1007</v>
      </c>
      <c r="G228" s="84" t="b">
        <v>0</v>
      </c>
      <c r="H228" s="84" t="b">
        <v>0</v>
      </c>
      <c r="I228" s="84" t="b">
        <v>0</v>
      </c>
      <c r="J228" s="84" t="b">
        <v>0</v>
      </c>
      <c r="K228" s="84" t="b">
        <v>0</v>
      </c>
      <c r="L228" s="84" t="b">
        <v>0</v>
      </c>
    </row>
    <row r="229" spans="1:12" ht="15">
      <c r="A229" s="84" t="s">
        <v>1483</v>
      </c>
      <c r="B229" s="84" t="s">
        <v>1484</v>
      </c>
      <c r="C229" s="84">
        <v>2</v>
      </c>
      <c r="D229" s="122">
        <v>0.004866320958683295</v>
      </c>
      <c r="E229" s="122">
        <v>2.307496037913213</v>
      </c>
      <c r="F229" s="84" t="s">
        <v>1007</v>
      </c>
      <c r="G229" s="84" t="b">
        <v>0</v>
      </c>
      <c r="H229" s="84" t="b">
        <v>0</v>
      </c>
      <c r="I229" s="84" t="b">
        <v>0</v>
      </c>
      <c r="J229" s="84" t="b">
        <v>1</v>
      </c>
      <c r="K229" s="84" t="b">
        <v>0</v>
      </c>
      <c r="L229" s="84" t="b">
        <v>0</v>
      </c>
    </row>
    <row r="230" spans="1:12" ht="15">
      <c r="A230" s="84" t="s">
        <v>1484</v>
      </c>
      <c r="B230" s="84" t="s">
        <v>1485</v>
      </c>
      <c r="C230" s="84">
        <v>2</v>
      </c>
      <c r="D230" s="122">
        <v>0.004866320958683295</v>
      </c>
      <c r="E230" s="122">
        <v>2.307496037913213</v>
      </c>
      <c r="F230" s="84" t="s">
        <v>1007</v>
      </c>
      <c r="G230" s="84" t="b">
        <v>1</v>
      </c>
      <c r="H230" s="84" t="b">
        <v>0</v>
      </c>
      <c r="I230" s="84" t="b">
        <v>0</v>
      </c>
      <c r="J230" s="84" t="b">
        <v>0</v>
      </c>
      <c r="K230" s="84" t="b">
        <v>0</v>
      </c>
      <c r="L230" s="84" t="b">
        <v>0</v>
      </c>
    </row>
    <row r="231" spans="1:12" ht="15">
      <c r="A231" s="84" t="s">
        <v>1409</v>
      </c>
      <c r="B231" s="84" t="s">
        <v>234</v>
      </c>
      <c r="C231" s="84">
        <v>2</v>
      </c>
      <c r="D231" s="122">
        <v>0.004866320958683295</v>
      </c>
      <c r="E231" s="122">
        <v>1.8303747831935504</v>
      </c>
      <c r="F231" s="84" t="s">
        <v>1007</v>
      </c>
      <c r="G231" s="84" t="b">
        <v>0</v>
      </c>
      <c r="H231" s="84" t="b">
        <v>0</v>
      </c>
      <c r="I231" s="84" t="b">
        <v>0</v>
      </c>
      <c r="J231" s="84" t="b">
        <v>0</v>
      </c>
      <c r="K231" s="84" t="b">
        <v>0</v>
      </c>
      <c r="L231" s="84" t="b">
        <v>0</v>
      </c>
    </row>
    <row r="232" spans="1:12" ht="15">
      <c r="A232" s="84" t="s">
        <v>234</v>
      </c>
      <c r="B232" s="84" t="s">
        <v>264</v>
      </c>
      <c r="C232" s="84">
        <v>2</v>
      </c>
      <c r="D232" s="122">
        <v>0.004866320958683295</v>
      </c>
      <c r="E232" s="122">
        <v>2.307496037913213</v>
      </c>
      <c r="F232" s="84" t="s">
        <v>1007</v>
      </c>
      <c r="G232" s="84" t="b">
        <v>0</v>
      </c>
      <c r="H232" s="84" t="b">
        <v>0</v>
      </c>
      <c r="I232" s="84" t="b">
        <v>0</v>
      </c>
      <c r="J232" s="84" t="b">
        <v>0</v>
      </c>
      <c r="K232" s="84" t="b">
        <v>0</v>
      </c>
      <c r="L232" s="84" t="b">
        <v>0</v>
      </c>
    </row>
    <row r="233" spans="1:12" ht="15">
      <c r="A233" s="84" t="s">
        <v>264</v>
      </c>
      <c r="B233" s="84" t="s">
        <v>1172</v>
      </c>
      <c r="C233" s="84">
        <v>2</v>
      </c>
      <c r="D233" s="122">
        <v>0.004866320958683295</v>
      </c>
      <c r="E233" s="122">
        <v>1.9095560292411753</v>
      </c>
      <c r="F233" s="84" t="s">
        <v>1007</v>
      </c>
      <c r="G233" s="84" t="b">
        <v>0</v>
      </c>
      <c r="H233" s="84" t="b">
        <v>0</v>
      </c>
      <c r="I233" s="84" t="b">
        <v>0</v>
      </c>
      <c r="J233" s="84" t="b">
        <v>0</v>
      </c>
      <c r="K233" s="84" t="b">
        <v>0</v>
      </c>
      <c r="L233" s="84" t="b">
        <v>0</v>
      </c>
    </row>
    <row r="234" spans="1:12" ht="15">
      <c r="A234" s="84" t="s">
        <v>1172</v>
      </c>
      <c r="B234" s="84" t="s">
        <v>1476</v>
      </c>
      <c r="C234" s="84">
        <v>2</v>
      </c>
      <c r="D234" s="122">
        <v>0.004866320958683295</v>
      </c>
      <c r="E234" s="122">
        <v>1.9095560292411753</v>
      </c>
      <c r="F234" s="84" t="s">
        <v>1007</v>
      </c>
      <c r="G234" s="84" t="b">
        <v>0</v>
      </c>
      <c r="H234" s="84" t="b">
        <v>0</v>
      </c>
      <c r="I234" s="84" t="b">
        <v>0</v>
      </c>
      <c r="J234" s="84" t="b">
        <v>0</v>
      </c>
      <c r="K234" s="84" t="b">
        <v>0</v>
      </c>
      <c r="L234" s="84" t="b">
        <v>0</v>
      </c>
    </row>
    <row r="235" spans="1:12" ht="15">
      <c r="A235" s="84" t="s">
        <v>1476</v>
      </c>
      <c r="B235" s="84" t="s">
        <v>1477</v>
      </c>
      <c r="C235" s="84">
        <v>2</v>
      </c>
      <c r="D235" s="122">
        <v>0.004866320958683295</v>
      </c>
      <c r="E235" s="122">
        <v>2.307496037913213</v>
      </c>
      <c r="F235" s="84" t="s">
        <v>1007</v>
      </c>
      <c r="G235" s="84" t="b">
        <v>0</v>
      </c>
      <c r="H235" s="84" t="b">
        <v>0</v>
      </c>
      <c r="I235" s="84" t="b">
        <v>0</v>
      </c>
      <c r="J235" s="84" t="b">
        <v>0</v>
      </c>
      <c r="K235" s="84" t="b">
        <v>0</v>
      </c>
      <c r="L235" s="84" t="b">
        <v>0</v>
      </c>
    </row>
    <row r="236" spans="1:12" ht="15">
      <c r="A236" s="84" t="s">
        <v>1477</v>
      </c>
      <c r="B236" s="84" t="s">
        <v>1136</v>
      </c>
      <c r="C236" s="84">
        <v>2</v>
      </c>
      <c r="D236" s="122">
        <v>0.004866320958683295</v>
      </c>
      <c r="E236" s="122">
        <v>1.7634279935629373</v>
      </c>
      <c r="F236" s="84" t="s">
        <v>1007</v>
      </c>
      <c r="G236" s="84" t="b">
        <v>0</v>
      </c>
      <c r="H236" s="84" t="b">
        <v>0</v>
      </c>
      <c r="I236" s="84" t="b">
        <v>0</v>
      </c>
      <c r="J236" s="84" t="b">
        <v>0</v>
      </c>
      <c r="K236" s="84" t="b">
        <v>0</v>
      </c>
      <c r="L236" s="84" t="b">
        <v>0</v>
      </c>
    </row>
    <row r="237" spans="1:12" ht="15">
      <c r="A237" s="84" t="s">
        <v>1136</v>
      </c>
      <c r="B237" s="84" t="s">
        <v>1478</v>
      </c>
      <c r="C237" s="84">
        <v>2</v>
      </c>
      <c r="D237" s="122">
        <v>0.004866320958683295</v>
      </c>
      <c r="E237" s="122">
        <v>1.7634279935629373</v>
      </c>
      <c r="F237" s="84" t="s">
        <v>1007</v>
      </c>
      <c r="G237" s="84" t="b">
        <v>0</v>
      </c>
      <c r="H237" s="84" t="b">
        <v>0</v>
      </c>
      <c r="I237" s="84" t="b">
        <v>0</v>
      </c>
      <c r="J237" s="84" t="b">
        <v>0</v>
      </c>
      <c r="K237" s="84" t="b">
        <v>0</v>
      </c>
      <c r="L237" s="84" t="b">
        <v>0</v>
      </c>
    </row>
    <row r="238" spans="1:12" ht="15">
      <c r="A238" s="84" t="s">
        <v>1478</v>
      </c>
      <c r="B238" s="84" t="s">
        <v>1450</v>
      </c>
      <c r="C238" s="84">
        <v>2</v>
      </c>
      <c r="D238" s="122">
        <v>0.004866320958683295</v>
      </c>
      <c r="E238" s="122">
        <v>2.1314047788575317</v>
      </c>
      <c r="F238" s="84" t="s">
        <v>1007</v>
      </c>
      <c r="G238" s="84" t="b">
        <v>0</v>
      </c>
      <c r="H238" s="84" t="b">
        <v>0</v>
      </c>
      <c r="I238" s="84" t="b">
        <v>0</v>
      </c>
      <c r="J238" s="84" t="b">
        <v>1</v>
      </c>
      <c r="K238" s="84" t="b">
        <v>0</v>
      </c>
      <c r="L238" s="84" t="b">
        <v>0</v>
      </c>
    </row>
    <row r="239" spans="1:12" ht="15">
      <c r="A239" s="84" t="s">
        <v>1088</v>
      </c>
      <c r="B239" s="84" t="s">
        <v>1137</v>
      </c>
      <c r="C239" s="84">
        <v>2</v>
      </c>
      <c r="D239" s="122">
        <v>0.004866320958683295</v>
      </c>
      <c r="E239" s="122">
        <v>0.9505146369200818</v>
      </c>
      <c r="F239" s="84" t="s">
        <v>1007</v>
      </c>
      <c r="G239" s="84" t="b">
        <v>0</v>
      </c>
      <c r="H239" s="84" t="b">
        <v>0</v>
      </c>
      <c r="I239" s="84" t="b">
        <v>0</v>
      </c>
      <c r="J239" s="84" t="b">
        <v>0</v>
      </c>
      <c r="K239" s="84" t="b">
        <v>0</v>
      </c>
      <c r="L239" s="84" t="b">
        <v>0</v>
      </c>
    </row>
    <row r="240" spans="1:12" ht="15">
      <c r="A240" s="84" t="s">
        <v>1137</v>
      </c>
      <c r="B240" s="84" t="s">
        <v>1407</v>
      </c>
      <c r="C240" s="84">
        <v>2</v>
      </c>
      <c r="D240" s="122">
        <v>0.004866320958683295</v>
      </c>
      <c r="E240" s="122">
        <v>1.286306738843275</v>
      </c>
      <c r="F240" s="84" t="s">
        <v>1007</v>
      </c>
      <c r="G240" s="84" t="b">
        <v>0</v>
      </c>
      <c r="H240" s="84" t="b">
        <v>0</v>
      </c>
      <c r="I240" s="84" t="b">
        <v>0</v>
      </c>
      <c r="J240" s="84" t="b">
        <v>0</v>
      </c>
      <c r="K240" s="84" t="b">
        <v>0</v>
      </c>
      <c r="L240" s="84" t="b">
        <v>0</v>
      </c>
    </row>
    <row r="241" spans="1:12" ht="15">
      <c r="A241" s="84" t="s">
        <v>1407</v>
      </c>
      <c r="B241" s="84" t="s">
        <v>1479</v>
      </c>
      <c r="C241" s="84">
        <v>2</v>
      </c>
      <c r="D241" s="122">
        <v>0.004866320958683295</v>
      </c>
      <c r="E241" s="122">
        <v>1.9095560292411753</v>
      </c>
      <c r="F241" s="84" t="s">
        <v>1007</v>
      </c>
      <c r="G241" s="84" t="b">
        <v>0</v>
      </c>
      <c r="H241" s="84" t="b">
        <v>0</v>
      </c>
      <c r="I241" s="84" t="b">
        <v>0</v>
      </c>
      <c r="J241" s="84" t="b">
        <v>0</v>
      </c>
      <c r="K241" s="84" t="b">
        <v>0</v>
      </c>
      <c r="L241" s="84" t="b">
        <v>0</v>
      </c>
    </row>
    <row r="242" spans="1:12" ht="15">
      <c r="A242" s="84" t="s">
        <v>358</v>
      </c>
      <c r="B242" s="84" t="s">
        <v>1133</v>
      </c>
      <c r="C242" s="84">
        <v>2</v>
      </c>
      <c r="D242" s="122">
        <v>0.004866320958683295</v>
      </c>
      <c r="E242" s="122">
        <v>0.7220353084047122</v>
      </c>
      <c r="F242" s="84" t="s">
        <v>1007</v>
      </c>
      <c r="G242" s="84" t="b">
        <v>0</v>
      </c>
      <c r="H242" s="84" t="b">
        <v>0</v>
      </c>
      <c r="I242" s="84" t="b">
        <v>0</v>
      </c>
      <c r="J242" s="84" t="b">
        <v>0</v>
      </c>
      <c r="K242" s="84" t="b">
        <v>0</v>
      </c>
      <c r="L242" s="84" t="b">
        <v>0</v>
      </c>
    </row>
    <row r="243" spans="1:12" ht="15">
      <c r="A243" s="84" t="s">
        <v>1133</v>
      </c>
      <c r="B243" s="84" t="s">
        <v>1410</v>
      </c>
      <c r="C243" s="84">
        <v>2</v>
      </c>
      <c r="D243" s="122">
        <v>0.004866320958683295</v>
      </c>
      <c r="E243" s="122">
        <v>1.2105860249051565</v>
      </c>
      <c r="F243" s="84" t="s">
        <v>1007</v>
      </c>
      <c r="G243" s="84" t="b">
        <v>0</v>
      </c>
      <c r="H243" s="84" t="b">
        <v>0</v>
      </c>
      <c r="I243" s="84" t="b">
        <v>0</v>
      </c>
      <c r="J243" s="84" t="b">
        <v>0</v>
      </c>
      <c r="K243" s="84" t="b">
        <v>0</v>
      </c>
      <c r="L243" s="84" t="b">
        <v>0</v>
      </c>
    </row>
    <row r="244" spans="1:12" ht="15">
      <c r="A244" s="84" t="s">
        <v>1410</v>
      </c>
      <c r="B244" s="84" t="s">
        <v>1092</v>
      </c>
      <c r="C244" s="84">
        <v>2</v>
      </c>
      <c r="D244" s="122">
        <v>0.004866320958683295</v>
      </c>
      <c r="E244" s="122">
        <v>1.5116160205691376</v>
      </c>
      <c r="F244" s="84" t="s">
        <v>1007</v>
      </c>
      <c r="G244" s="84" t="b">
        <v>0</v>
      </c>
      <c r="H244" s="84" t="b">
        <v>0</v>
      </c>
      <c r="I244" s="84" t="b">
        <v>0</v>
      </c>
      <c r="J244" s="84" t="b">
        <v>0</v>
      </c>
      <c r="K244" s="84" t="b">
        <v>0</v>
      </c>
      <c r="L244" s="84" t="b">
        <v>0</v>
      </c>
    </row>
    <row r="245" spans="1:12" ht="15">
      <c r="A245" s="84" t="s">
        <v>1133</v>
      </c>
      <c r="B245" s="84" t="s">
        <v>358</v>
      </c>
      <c r="C245" s="84">
        <v>2</v>
      </c>
      <c r="D245" s="122">
        <v>0.004866320958683295</v>
      </c>
      <c r="E245" s="122">
        <v>0.8681633440829503</v>
      </c>
      <c r="F245" s="84" t="s">
        <v>1007</v>
      </c>
      <c r="G245" s="84" t="b">
        <v>0</v>
      </c>
      <c r="H245" s="84" t="b">
        <v>0</v>
      </c>
      <c r="I245" s="84" t="b">
        <v>0</v>
      </c>
      <c r="J245" s="84" t="b">
        <v>0</v>
      </c>
      <c r="K245" s="84" t="b">
        <v>0</v>
      </c>
      <c r="L245" s="84" t="b">
        <v>0</v>
      </c>
    </row>
    <row r="246" spans="1:12" ht="15">
      <c r="A246" s="84" t="s">
        <v>1134</v>
      </c>
      <c r="B246" s="84" t="s">
        <v>1407</v>
      </c>
      <c r="C246" s="84">
        <v>2</v>
      </c>
      <c r="D246" s="122">
        <v>0.004866320958683295</v>
      </c>
      <c r="E246" s="122">
        <v>1.177162269418207</v>
      </c>
      <c r="F246" s="84" t="s">
        <v>1007</v>
      </c>
      <c r="G246" s="84" t="b">
        <v>0</v>
      </c>
      <c r="H246" s="84" t="b">
        <v>0</v>
      </c>
      <c r="I246" s="84" t="b">
        <v>0</v>
      </c>
      <c r="J246" s="84" t="b">
        <v>0</v>
      </c>
      <c r="K246" s="84" t="b">
        <v>0</v>
      </c>
      <c r="L246" s="84" t="b">
        <v>0</v>
      </c>
    </row>
    <row r="247" spans="1:12" ht="15">
      <c r="A247" s="84" t="s">
        <v>1453</v>
      </c>
      <c r="B247" s="84" t="s">
        <v>1489</v>
      </c>
      <c r="C247" s="84">
        <v>2</v>
      </c>
      <c r="D247" s="122">
        <v>0.004866320958683295</v>
      </c>
      <c r="E247" s="122">
        <v>2.307496037913213</v>
      </c>
      <c r="F247" s="84" t="s">
        <v>1007</v>
      </c>
      <c r="G247" s="84" t="b">
        <v>0</v>
      </c>
      <c r="H247" s="84" t="b">
        <v>0</v>
      </c>
      <c r="I247" s="84" t="b">
        <v>0</v>
      </c>
      <c r="J247" s="84" t="b">
        <v>0</v>
      </c>
      <c r="K247" s="84" t="b">
        <v>0</v>
      </c>
      <c r="L247" s="84" t="b">
        <v>0</v>
      </c>
    </row>
    <row r="248" spans="1:12" ht="15">
      <c r="A248" s="84" t="s">
        <v>1407</v>
      </c>
      <c r="B248" s="84" t="s">
        <v>1133</v>
      </c>
      <c r="C248" s="84">
        <v>2</v>
      </c>
      <c r="D248" s="122">
        <v>0.004866320958683295</v>
      </c>
      <c r="E248" s="122">
        <v>1.1691933397469314</v>
      </c>
      <c r="F248" s="84" t="s">
        <v>1007</v>
      </c>
      <c r="G248" s="84" t="b">
        <v>0</v>
      </c>
      <c r="H248" s="84" t="b">
        <v>0</v>
      </c>
      <c r="I248" s="84" t="b">
        <v>0</v>
      </c>
      <c r="J248" s="84" t="b">
        <v>0</v>
      </c>
      <c r="K248" s="84" t="b">
        <v>0</v>
      </c>
      <c r="L248" s="84" t="b">
        <v>0</v>
      </c>
    </row>
    <row r="249" spans="1:12" ht="15">
      <c r="A249" s="84" t="s">
        <v>1092</v>
      </c>
      <c r="B249" s="84" t="s">
        <v>1173</v>
      </c>
      <c r="C249" s="84">
        <v>2</v>
      </c>
      <c r="D249" s="122">
        <v>0.004866320958683295</v>
      </c>
      <c r="E249" s="122">
        <v>2.0064660422492318</v>
      </c>
      <c r="F249" s="84" t="s">
        <v>1007</v>
      </c>
      <c r="G249" s="84" t="b">
        <v>0</v>
      </c>
      <c r="H249" s="84" t="b">
        <v>0</v>
      </c>
      <c r="I249" s="84" t="b">
        <v>0</v>
      </c>
      <c r="J249" s="84" t="b">
        <v>1</v>
      </c>
      <c r="K249" s="84" t="b">
        <v>0</v>
      </c>
      <c r="L249" s="84" t="b">
        <v>0</v>
      </c>
    </row>
    <row r="250" spans="1:12" ht="15">
      <c r="A250" s="84" t="s">
        <v>1486</v>
      </c>
      <c r="B250" s="84" t="s">
        <v>1443</v>
      </c>
      <c r="C250" s="84">
        <v>2</v>
      </c>
      <c r="D250" s="122">
        <v>0.004866320958683295</v>
      </c>
      <c r="E250" s="122">
        <v>2.307496037913213</v>
      </c>
      <c r="F250" s="84" t="s">
        <v>1007</v>
      </c>
      <c r="G250" s="84" t="b">
        <v>0</v>
      </c>
      <c r="H250" s="84" t="b">
        <v>0</v>
      </c>
      <c r="I250" s="84" t="b">
        <v>0</v>
      </c>
      <c r="J250" s="84" t="b">
        <v>0</v>
      </c>
      <c r="K250" s="84" t="b">
        <v>0</v>
      </c>
      <c r="L250" s="84" t="b">
        <v>0</v>
      </c>
    </row>
    <row r="251" spans="1:12" ht="15">
      <c r="A251" s="84" t="s">
        <v>1443</v>
      </c>
      <c r="B251" s="84" t="s">
        <v>1421</v>
      </c>
      <c r="C251" s="84">
        <v>2</v>
      </c>
      <c r="D251" s="122">
        <v>0.004866320958683295</v>
      </c>
      <c r="E251" s="122">
        <v>1.9095560292411753</v>
      </c>
      <c r="F251" s="84" t="s">
        <v>1007</v>
      </c>
      <c r="G251" s="84" t="b">
        <v>0</v>
      </c>
      <c r="H251" s="84" t="b">
        <v>0</v>
      </c>
      <c r="I251" s="84" t="b">
        <v>0</v>
      </c>
      <c r="J251" s="84" t="b">
        <v>0</v>
      </c>
      <c r="K251" s="84" t="b">
        <v>0</v>
      </c>
      <c r="L251" s="84" t="b">
        <v>0</v>
      </c>
    </row>
    <row r="252" spans="1:12" ht="15">
      <c r="A252" s="84" t="s">
        <v>358</v>
      </c>
      <c r="B252" s="84" t="s">
        <v>1134</v>
      </c>
      <c r="C252" s="84">
        <v>2</v>
      </c>
      <c r="D252" s="122">
        <v>0.004866320958683295</v>
      </c>
      <c r="E252" s="122">
        <v>0.8603380065709937</v>
      </c>
      <c r="F252" s="84" t="s">
        <v>1007</v>
      </c>
      <c r="G252" s="84" t="b">
        <v>0</v>
      </c>
      <c r="H252" s="84" t="b">
        <v>0</v>
      </c>
      <c r="I252" s="84" t="b">
        <v>0</v>
      </c>
      <c r="J252" s="84" t="b">
        <v>0</v>
      </c>
      <c r="K252" s="84" t="b">
        <v>0</v>
      </c>
      <c r="L252" s="84" t="b">
        <v>0</v>
      </c>
    </row>
    <row r="253" spans="1:12" ht="15">
      <c r="A253" s="84" t="s">
        <v>1140</v>
      </c>
      <c r="B253" s="84" t="s">
        <v>1140</v>
      </c>
      <c r="C253" s="84">
        <v>5</v>
      </c>
      <c r="D253" s="122">
        <v>0</v>
      </c>
      <c r="E253" s="122">
        <v>0.5898255349109508</v>
      </c>
      <c r="F253" s="84" t="s">
        <v>1009</v>
      </c>
      <c r="G253" s="84" t="b">
        <v>0</v>
      </c>
      <c r="H253" s="84" t="b">
        <v>0</v>
      </c>
      <c r="I253" s="84" t="b">
        <v>0</v>
      </c>
      <c r="J253" s="84" t="b">
        <v>0</v>
      </c>
      <c r="K253" s="84" t="b">
        <v>0</v>
      </c>
      <c r="L253" s="84" t="b">
        <v>0</v>
      </c>
    </row>
    <row r="254" spans="1:12" ht="15">
      <c r="A254" s="84" t="s">
        <v>1140</v>
      </c>
      <c r="B254" s="84" t="s">
        <v>1131</v>
      </c>
      <c r="C254" s="84">
        <v>5</v>
      </c>
      <c r="D254" s="122">
        <v>0</v>
      </c>
      <c r="E254" s="122">
        <v>0.5440680443502757</v>
      </c>
      <c r="F254" s="84" t="s">
        <v>1009</v>
      </c>
      <c r="G254" s="84" t="b">
        <v>0</v>
      </c>
      <c r="H254" s="84" t="b">
        <v>0</v>
      </c>
      <c r="I254" s="84" t="b">
        <v>0</v>
      </c>
      <c r="J254" s="84" t="b">
        <v>0</v>
      </c>
      <c r="K254" s="84" t="b">
        <v>0</v>
      </c>
      <c r="L254" s="84" t="b">
        <v>0</v>
      </c>
    </row>
    <row r="255" spans="1:12" ht="15">
      <c r="A255" s="84" t="s">
        <v>1131</v>
      </c>
      <c r="B255" s="84" t="s">
        <v>1141</v>
      </c>
      <c r="C255" s="84">
        <v>5</v>
      </c>
      <c r="D255" s="122">
        <v>0</v>
      </c>
      <c r="E255" s="122">
        <v>0.8450980400142568</v>
      </c>
      <c r="F255" s="84" t="s">
        <v>1009</v>
      </c>
      <c r="G255" s="84" t="b">
        <v>0</v>
      </c>
      <c r="H255" s="84" t="b">
        <v>0</v>
      </c>
      <c r="I255" s="84" t="b">
        <v>0</v>
      </c>
      <c r="J255" s="84" t="b">
        <v>0</v>
      </c>
      <c r="K255" s="84" t="b">
        <v>0</v>
      </c>
      <c r="L255" s="84" t="b">
        <v>0</v>
      </c>
    </row>
    <row r="256" spans="1:12" ht="15">
      <c r="A256" s="84" t="s">
        <v>1141</v>
      </c>
      <c r="B256" s="84" t="s">
        <v>1142</v>
      </c>
      <c r="C256" s="84">
        <v>5</v>
      </c>
      <c r="D256" s="122">
        <v>0</v>
      </c>
      <c r="E256" s="122">
        <v>1.146128035678238</v>
      </c>
      <c r="F256" s="84" t="s">
        <v>1009</v>
      </c>
      <c r="G256" s="84" t="b">
        <v>0</v>
      </c>
      <c r="H256" s="84" t="b">
        <v>0</v>
      </c>
      <c r="I256" s="84" t="b">
        <v>0</v>
      </c>
      <c r="J256" s="84" t="b">
        <v>1</v>
      </c>
      <c r="K256" s="84" t="b">
        <v>0</v>
      </c>
      <c r="L256" s="84" t="b">
        <v>0</v>
      </c>
    </row>
    <row r="257" spans="1:12" ht="15">
      <c r="A257" s="84" t="s">
        <v>1142</v>
      </c>
      <c r="B257" s="84" t="s">
        <v>1143</v>
      </c>
      <c r="C257" s="84">
        <v>5</v>
      </c>
      <c r="D257" s="122">
        <v>0</v>
      </c>
      <c r="E257" s="122">
        <v>1.146128035678238</v>
      </c>
      <c r="F257" s="84" t="s">
        <v>1009</v>
      </c>
      <c r="G257" s="84" t="b">
        <v>1</v>
      </c>
      <c r="H257" s="84" t="b">
        <v>0</v>
      </c>
      <c r="I257" s="84" t="b">
        <v>0</v>
      </c>
      <c r="J257" s="84" t="b">
        <v>0</v>
      </c>
      <c r="K257" s="84" t="b">
        <v>0</v>
      </c>
      <c r="L257" s="84" t="b">
        <v>0</v>
      </c>
    </row>
    <row r="258" spans="1:12" ht="15">
      <c r="A258" s="84" t="s">
        <v>1143</v>
      </c>
      <c r="B258" s="84" t="s">
        <v>1144</v>
      </c>
      <c r="C258" s="84">
        <v>5</v>
      </c>
      <c r="D258" s="122">
        <v>0</v>
      </c>
      <c r="E258" s="122">
        <v>1.146128035678238</v>
      </c>
      <c r="F258" s="84" t="s">
        <v>1009</v>
      </c>
      <c r="G258" s="84" t="b">
        <v>0</v>
      </c>
      <c r="H258" s="84" t="b">
        <v>0</v>
      </c>
      <c r="I258" s="84" t="b">
        <v>0</v>
      </c>
      <c r="J258" s="84" t="b">
        <v>0</v>
      </c>
      <c r="K258" s="84" t="b">
        <v>0</v>
      </c>
      <c r="L258" s="84" t="b">
        <v>0</v>
      </c>
    </row>
    <row r="259" spans="1:12" ht="15">
      <c r="A259" s="84" t="s">
        <v>1144</v>
      </c>
      <c r="B259" s="84" t="s">
        <v>1131</v>
      </c>
      <c r="C259" s="84">
        <v>5</v>
      </c>
      <c r="D259" s="122">
        <v>0</v>
      </c>
      <c r="E259" s="122">
        <v>0.8450980400142568</v>
      </c>
      <c r="F259" s="84" t="s">
        <v>1009</v>
      </c>
      <c r="G259" s="84" t="b">
        <v>0</v>
      </c>
      <c r="H259" s="84" t="b">
        <v>0</v>
      </c>
      <c r="I259" s="84" t="b">
        <v>0</v>
      </c>
      <c r="J259" s="84" t="b">
        <v>0</v>
      </c>
      <c r="K259" s="84" t="b">
        <v>0</v>
      </c>
      <c r="L259" s="84" t="b">
        <v>0</v>
      </c>
    </row>
    <row r="260" spans="1:12" ht="15">
      <c r="A260" s="84" t="s">
        <v>1131</v>
      </c>
      <c r="B260" s="84" t="s">
        <v>1145</v>
      </c>
      <c r="C260" s="84">
        <v>5</v>
      </c>
      <c r="D260" s="122">
        <v>0</v>
      </c>
      <c r="E260" s="122">
        <v>0.8450980400142568</v>
      </c>
      <c r="F260" s="84" t="s">
        <v>1009</v>
      </c>
      <c r="G260" s="84" t="b">
        <v>0</v>
      </c>
      <c r="H260" s="84" t="b">
        <v>0</v>
      </c>
      <c r="I260" s="84" t="b">
        <v>0</v>
      </c>
      <c r="J260" s="84" t="b">
        <v>0</v>
      </c>
      <c r="K260" s="84" t="b">
        <v>0</v>
      </c>
      <c r="L260" s="84" t="b">
        <v>0</v>
      </c>
    </row>
    <row r="261" spans="1:12" ht="15">
      <c r="A261" s="84" t="s">
        <v>1145</v>
      </c>
      <c r="B261" s="84" t="s">
        <v>1146</v>
      </c>
      <c r="C261" s="84">
        <v>5</v>
      </c>
      <c r="D261" s="122">
        <v>0</v>
      </c>
      <c r="E261" s="122">
        <v>1.146128035678238</v>
      </c>
      <c r="F261" s="84" t="s">
        <v>1009</v>
      </c>
      <c r="G261" s="84" t="b">
        <v>0</v>
      </c>
      <c r="H261" s="84" t="b">
        <v>0</v>
      </c>
      <c r="I261" s="84" t="b">
        <v>0</v>
      </c>
      <c r="J261" s="84" t="b">
        <v>0</v>
      </c>
      <c r="K261" s="84" t="b">
        <v>0</v>
      </c>
      <c r="L261" s="84" t="b">
        <v>0</v>
      </c>
    </row>
    <row r="262" spans="1:12" ht="15">
      <c r="A262" s="84" t="s">
        <v>1146</v>
      </c>
      <c r="B262" s="84" t="s">
        <v>1147</v>
      </c>
      <c r="C262" s="84">
        <v>5</v>
      </c>
      <c r="D262" s="122">
        <v>0</v>
      </c>
      <c r="E262" s="122">
        <v>1.146128035678238</v>
      </c>
      <c r="F262" s="84" t="s">
        <v>1009</v>
      </c>
      <c r="G262" s="84" t="b">
        <v>0</v>
      </c>
      <c r="H262" s="84" t="b">
        <v>0</v>
      </c>
      <c r="I262" s="84" t="b">
        <v>0</v>
      </c>
      <c r="J262" s="84" t="b">
        <v>0</v>
      </c>
      <c r="K262" s="84" t="b">
        <v>0</v>
      </c>
      <c r="L262" s="84" t="b">
        <v>0</v>
      </c>
    </row>
    <row r="263" spans="1:12" ht="15">
      <c r="A263" s="84" t="s">
        <v>212</v>
      </c>
      <c r="B263" s="84" t="s">
        <v>1140</v>
      </c>
      <c r="C263" s="84">
        <v>4</v>
      </c>
      <c r="D263" s="122">
        <v>0.005168534027096342</v>
      </c>
      <c r="E263" s="122">
        <v>0.890855530574932</v>
      </c>
      <c r="F263" s="84" t="s">
        <v>1009</v>
      </c>
      <c r="G263" s="84" t="b">
        <v>0</v>
      </c>
      <c r="H263" s="84" t="b">
        <v>0</v>
      </c>
      <c r="I263" s="84" t="b">
        <v>0</v>
      </c>
      <c r="J263" s="84" t="b">
        <v>0</v>
      </c>
      <c r="K263" s="84" t="b">
        <v>0</v>
      </c>
      <c r="L263" s="84" t="b">
        <v>0</v>
      </c>
    </row>
    <row r="264" spans="1:12" ht="15">
      <c r="A264" s="84" t="s">
        <v>1147</v>
      </c>
      <c r="B264" s="84" t="s">
        <v>1440</v>
      </c>
      <c r="C264" s="84">
        <v>4</v>
      </c>
      <c r="D264" s="122">
        <v>0.005168534027096342</v>
      </c>
      <c r="E264" s="122">
        <v>1.1461280356782382</v>
      </c>
      <c r="F264" s="84" t="s">
        <v>1009</v>
      </c>
      <c r="G264" s="84" t="b">
        <v>0</v>
      </c>
      <c r="H264" s="84" t="b">
        <v>0</v>
      </c>
      <c r="I264" s="84" t="b">
        <v>0</v>
      </c>
      <c r="J264" s="84" t="b">
        <v>0</v>
      </c>
      <c r="K264" s="84" t="b">
        <v>0</v>
      </c>
      <c r="L264" s="84" t="b">
        <v>0</v>
      </c>
    </row>
    <row r="265" spans="1:12" ht="15">
      <c r="A265" s="84" t="s">
        <v>235</v>
      </c>
      <c r="B265" s="84" t="s">
        <v>237</v>
      </c>
      <c r="C265" s="84">
        <v>2</v>
      </c>
      <c r="D265" s="122">
        <v>0.009067800739171262</v>
      </c>
      <c r="E265" s="122">
        <v>1.5759571887637573</v>
      </c>
      <c r="F265" s="84" t="s">
        <v>1010</v>
      </c>
      <c r="G265" s="84" t="b">
        <v>0</v>
      </c>
      <c r="H265" s="84" t="b">
        <v>0</v>
      </c>
      <c r="I265" s="84" t="b">
        <v>0</v>
      </c>
      <c r="J265" s="84" t="b">
        <v>0</v>
      </c>
      <c r="K265" s="84" t="b">
        <v>0</v>
      </c>
      <c r="L265" s="84" t="b">
        <v>0</v>
      </c>
    </row>
    <row r="266" spans="1:12" ht="15">
      <c r="A266" s="84" t="s">
        <v>1150</v>
      </c>
      <c r="B266" s="84" t="s">
        <v>371</v>
      </c>
      <c r="C266" s="84">
        <v>2</v>
      </c>
      <c r="D266" s="122">
        <v>0.009067800739171262</v>
      </c>
      <c r="E266" s="122">
        <v>1.4510184521554574</v>
      </c>
      <c r="F266" s="84" t="s">
        <v>1010</v>
      </c>
      <c r="G266" s="84" t="b">
        <v>0</v>
      </c>
      <c r="H266" s="84" t="b">
        <v>0</v>
      </c>
      <c r="I266" s="84" t="b">
        <v>0</v>
      </c>
      <c r="J266" s="84" t="b">
        <v>0</v>
      </c>
      <c r="K266" s="84" t="b">
        <v>0</v>
      </c>
      <c r="L266" s="84" t="b">
        <v>0</v>
      </c>
    </row>
    <row r="267" spans="1:12" ht="15">
      <c r="A267" s="84" t="s">
        <v>371</v>
      </c>
      <c r="B267" s="84" t="s">
        <v>1151</v>
      </c>
      <c r="C267" s="84">
        <v>2</v>
      </c>
      <c r="D267" s="122">
        <v>0.009067800739171262</v>
      </c>
      <c r="E267" s="122">
        <v>1.4510184521554574</v>
      </c>
      <c r="F267" s="84" t="s">
        <v>1010</v>
      </c>
      <c r="G267" s="84" t="b">
        <v>0</v>
      </c>
      <c r="H267" s="84" t="b">
        <v>0</v>
      </c>
      <c r="I267" s="84" t="b">
        <v>0</v>
      </c>
      <c r="J267" s="84" t="b">
        <v>0</v>
      </c>
      <c r="K267" s="84" t="b">
        <v>0</v>
      </c>
      <c r="L267" s="84" t="b">
        <v>0</v>
      </c>
    </row>
    <row r="268" spans="1:12" ht="15">
      <c r="A268" s="84" t="s">
        <v>1151</v>
      </c>
      <c r="B268" s="84" t="s">
        <v>1152</v>
      </c>
      <c r="C268" s="84">
        <v>2</v>
      </c>
      <c r="D268" s="122">
        <v>0.009067800739171262</v>
      </c>
      <c r="E268" s="122">
        <v>1.7520484478194385</v>
      </c>
      <c r="F268" s="84" t="s">
        <v>1010</v>
      </c>
      <c r="G268" s="84" t="b">
        <v>0</v>
      </c>
      <c r="H268" s="84" t="b">
        <v>0</v>
      </c>
      <c r="I268" s="84" t="b">
        <v>0</v>
      </c>
      <c r="J268" s="84" t="b">
        <v>0</v>
      </c>
      <c r="K268" s="84" t="b">
        <v>0</v>
      </c>
      <c r="L268" s="84" t="b">
        <v>0</v>
      </c>
    </row>
    <row r="269" spans="1:12" ht="15">
      <c r="A269" s="84" t="s">
        <v>1152</v>
      </c>
      <c r="B269" s="84" t="s">
        <v>1469</v>
      </c>
      <c r="C269" s="84">
        <v>2</v>
      </c>
      <c r="D269" s="122">
        <v>0.009067800739171262</v>
      </c>
      <c r="E269" s="122">
        <v>1.7520484478194385</v>
      </c>
      <c r="F269" s="84" t="s">
        <v>1010</v>
      </c>
      <c r="G269" s="84" t="b">
        <v>0</v>
      </c>
      <c r="H269" s="84" t="b">
        <v>0</v>
      </c>
      <c r="I269" s="84" t="b">
        <v>0</v>
      </c>
      <c r="J269" s="84" t="b">
        <v>0</v>
      </c>
      <c r="K269" s="84" t="b">
        <v>0</v>
      </c>
      <c r="L269" s="84" t="b">
        <v>0</v>
      </c>
    </row>
    <row r="270" spans="1:12" ht="15">
      <c r="A270" s="84" t="s">
        <v>1469</v>
      </c>
      <c r="B270" s="84" t="s">
        <v>1423</v>
      </c>
      <c r="C270" s="84">
        <v>2</v>
      </c>
      <c r="D270" s="122">
        <v>0.009067800739171262</v>
      </c>
      <c r="E270" s="122">
        <v>1.7520484478194385</v>
      </c>
      <c r="F270" s="84" t="s">
        <v>1010</v>
      </c>
      <c r="G270" s="84" t="b">
        <v>0</v>
      </c>
      <c r="H270" s="84" t="b">
        <v>0</v>
      </c>
      <c r="I270" s="84" t="b">
        <v>0</v>
      </c>
      <c r="J270" s="84" t="b">
        <v>0</v>
      </c>
      <c r="K270" s="84" t="b">
        <v>0</v>
      </c>
      <c r="L270" s="84" t="b">
        <v>0</v>
      </c>
    </row>
    <row r="271" spans="1:12" ht="15">
      <c r="A271" s="84" t="s">
        <v>1423</v>
      </c>
      <c r="B271" s="84" t="s">
        <v>1103</v>
      </c>
      <c r="C271" s="84">
        <v>2</v>
      </c>
      <c r="D271" s="122">
        <v>0.009067800739171262</v>
      </c>
      <c r="E271" s="122">
        <v>1.4510184521554574</v>
      </c>
      <c r="F271" s="84" t="s">
        <v>1010</v>
      </c>
      <c r="G271" s="84" t="b">
        <v>0</v>
      </c>
      <c r="H271" s="84" t="b">
        <v>0</v>
      </c>
      <c r="I271" s="84" t="b">
        <v>0</v>
      </c>
      <c r="J271" s="84" t="b">
        <v>0</v>
      </c>
      <c r="K271" s="84" t="b">
        <v>0</v>
      </c>
      <c r="L271" s="84" t="b">
        <v>0</v>
      </c>
    </row>
    <row r="272" spans="1:12" ht="15">
      <c r="A272" s="84" t="s">
        <v>1103</v>
      </c>
      <c r="B272" s="84" t="s">
        <v>1442</v>
      </c>
      <c r="C272" s="84">
        <v>2</v>
      </c>
      <c r="D272" s="122">
        <v>0.009067800739171262</v>
      </c>
      <c r="E272" s="122">
        <v>1.4510184521554574</v>
      </c>
      <c r="F272" s="84" t="s">
        <v>1010</v>
      </c>
      <c r="G272" s="84" t="b">
        <v>0</v>
      </c>
      <c r="H272" s="84" t="b">
        <v>0</v>
      </c>
      <c r="I272" s="84" t="b">
        <v>0</v>
      </c>
      <c r="J272" s="84" t="b">
        <v>0</v>
      </c>
      <c r="K272" s="84" t="b">
        <v>0</v>
      </c>
      <c r="L272" s="84" t="b">
        <v>0</v>
      </c>
    </row>
    <row r="273" spans="1:12" ht="15">
      <c r="A273" s="84" t="s">
        <v>1442</v>
      </c>
      <c r="B273" s="84" t="s">
        <v>1470</v>
      </c>
      <c r="C273" s="84">
        <v>2</v>
      </c>
      <c r="D273" s="122">
        <v>0.009067800739171262</v>
      </c>
      <c r="E273" s="122">
        <v>1.7520484478194385</v>
      </c>
      <c r="F273" s="84" t="s">
        <v>1010</v>
      </c>
      <c r="G273" s="84" t="b">
        <v>0</v>
      </c>
      <c r="H273" s="84" t="b">
        <v>0</v>
      </c>
      <c r="I273" s="84" t="b">
        <v>0</v>
      </c>
      <c r="J273" s="84" t="b">
        <v>0</v>
      </c>
      <c r="K273" s="84" t="b">
        <v>0</v>
      </c>
      <c r="L273" s="84" t="b">
        <v>0</v>
      </c>
    </row>
    <row r="274" spans="1:12" ht="15">
      <c r="A274" s="84" t="s">
        <v>1470</v>
      </c>
      <c r="B274" s="84" t="s">
        <v>1471</v>
      </c>
      <c r="C274" s="84">
        <v>2</v>
      </c>
      <c r="D274" s="122">
        <v>0.009067800739171262</v>
      </c>
      <c r="E274" s="122">
        <v>1.7520484478194385</v>
      </c>
      <c r="F274" s="84" t="s">
        <v>1010</v>
      </c>
      <c r="G274" s="84" t="b">
        <v>0</v>
      </c>
      <c r="H274" s="84" t="b">
        <v>0</v>
      </c>
      <c r="I274" s="84" t="b">
        <v>0</v>
      </c>
      <c r="J274" s="84" t="b">
        <v>0</v>
      </c>
      <c r="K274" s="84" t="b">
        <v>0</v>
      </c>
      <c r="L274" s="84" t="b">
        <v>0</v>
      </c>
    </row>
    <row r="275" spans="1:12" ht="15">
      <c r="A275" s="84" t="s">
        <v>1471</v>
      </c>
      <c r="B275" s="84" t="s">
        <v>1149</v>
      </c>
      <c r="C275" s="84">
        <v>2</v>
      </c>
      <c r="D275" s="122">
        <v>0.009067800739171262</v>
      </c>
      <c r="E275" s="122">
        <v>1.5759571887637573</v>
      </c>
      <c r="F275" s="84" t="s">
        <v>1010</v>
      </c>
      <c r="G275" s="84" t="b">
        <v>0</v>
      </c>
      <c r="H275" s="84" t="b">
        <v>0</v>
      </c>
      <c r="I275" s="84" t="b">
        <v>0</v>
      </c>
      <c r="J275" s="84" t="b">
        <v>0</v>
      </c>
      <c r="K275" s="84" t="b">
        <v>0</v>
      </c>
      <c r="L275" s="84" t="b">
        <v>0</v>
      </c>
    </row>
    <row r="276" spans="1:12" ht="15">
      <c r="A276" s="84" t="s">
        <v>1494</v>
      </c>
      <c r="B276" s="84" t="s">
        <v>1101</v>
      </c>
      <c r="C276" s="84">
        <v>2</v>
      </c>
      <c r="D276" s="122">
        <v>0.014084967333570947</v>
      </c>
      <c r="E276" s="122">
        <v>1.5759571887637573</v>
      </c>
      <c r="F276" s="84" t="s">
        <v>1010</v>
      </c>
      <c r="G276" s="84" t="b">
        <v>0</v>
      </c>
      <c r="H276" s="84" t="b">
        <v>0</v>
      </c>
      <c r="I276" s="84" t="b">
        <v>0</v>
      </c>
      <c r="J276" s="84" t="b">
        <v>0</v>
      </c>
      <c r="K276" s="84" t="b">
        <v>0</v>
      </c>
      <c r="L276" s="84" t="b">
        <v>0</v>
      </c>
    </row>
    <row r="277" spans="1:12" ht="15">
      <c r="A277" s="84" t="s">
        <v>1162</v>
      </c>
      <c r="B277" s="84" t="s">
        <v>1163</v>
      </c>
      <c r="C277" s="84">
        <v>5</v>
      </c>
      <c r="D277" s="122">
        <v>0</v>
      </c>
      <c r="E277" s="122">
        <v>1.260071387985075</v>
      </c>
      <c r="F277" s="84" t="s">
        <v>1013</v>
      </c>
      <c r="G277" s="84" t="b">
        <v>0</v>
      </c>
      <c r="H277" s="84" t="b">
        <v>0</v>
      </c>
      <c r="I277" s="84" t="b">
        <v>0</v>
      </c>
      <c r="J277" s="84" t="b">
        <v>0</v>
      </c>
      <c r="K277" s="84" t="b">
        <v>0</v>
      </c>
      <c r="L277" s="84" t="b">
        <v>0</v>
      </c>
    </row>
    <row r="278" spans="1:12" ht="15">
      <c r="A278" s="84" t="s">
        <v>1163</v>
      </c>
      <c r="B278" s="84" t="s">
        <v>1114</v>
      </c>
      <c r="C278" s="84">
        <v>5</v>
      </c>
      <c r="D278" s="122">
        <v>0</v>
      </c>
      <c r="E278" s="122">
        <v>1.18089014193745</v>
      </c>
      <c r="F278" s="84" t="s">
        <v>1013</v>
      </c>
      <c r="G278" s="84" t="b">
        <v>0</v>
      </c>
      <c r="H278" s="84" t="b">
        <v>0</v>
      </c>
      <c r="I278" s="84" t="b">
        <v>0</v>
      </c>
      <c r="J278" s="84" t="b">
        <v>0</v>
      </c>
      <c r="K278" s="84" t="b">
        <v>0</v>
      </c>
      <c r="L278" s="84" t="b">
        <v>0</v>
      </c>
    </row>
    <row r="279" spans="1:12" ht="15">
      <c r="A279" s="84" t="s">
        <v>1114</v>
      </c>
      <c r="B279" s="84" t="s">
        <v>1164</v>
      </c>
      <c r="C279" s="84">
        <v>5</v>
      </c>
      <c r="D279" s="122">
        <v>0</v>
      </c>
      <c r="E279" s="122">
        <v>1.18089014193745</v>
      </c>
      <c r="F279" s="84" t="s">
        <v>1013</v>
      </c>
      <c r="G279" s="84" t="b">
        <v>0</v>
      </c>
      <c r="H279" s="84" t="b">
        <v>0</v>
      </c>
      <c r="I279" s="84" t="b">
        <v>0</v>
      </c>
      <c r="J279" s="84" t="b">
        <v>0</v>
      </c>
      <c r="K279" s="84" t="b">
        <v>0</v>
      </c>
      <c r="L279" s="84" t="b">
        <v>0</v>
      </c>
    </row>
    <row r="280" spans="1:12" ht="15">
      <c r="A280" s="84" t="s">
        <v>1164</v>
      </c>
      <c r="B280" s="84" t="s">
        <v>1165</v>
      </c>
      <c r="C280" s="84">
        <v>5</v>
      </c>
      <c r="D280" s="122">
        <v>0</v>
      </c>
      <c r="E280" s="122">
        <v>1.260071387985075</v>
      </c>
      <c r="F280" s="84" t="s">
        <v>1013</v>
      </c>
      <c r="G280" s="84" t="b">
        <v>0</v>
      </c>
      <c r="H280" s="84" t="b">
        <v>0</v>
      </c>
      <c r="I280" s="84" t="b">
        <v>0</v>
      </c>
      <c r="J280" s="84" t="b">
        <v>0</v>
      </c>
      <c r="K280" s="84" t="b">
        <v>0</v>
      </c>
      <c r="L280" s="84" t="b">
        <v>0</v>
      </c>
    </row>
    <row r="281" spans="1:12" ht="15">
      <c r="A281" s="84" t="s">
        <v>1165</v>
      </c>
      <c r="B281" s="84" t="s">
        <v>1166</v>
      </c>
      <c r="C281" s="84">
        <v>5</v>
      </c>
      <c r="D281" s="122">
        <v>0</v>
      </c>
      <c r="E281" s="122">
        <v>1.260071387985075</v>
      </c>
      <c r="F281" s="84" t="s">
        <v>1013</v>
      </c>
      <c r="G281" s="84" t="b">
        <v>0</v>
      </c>
      <c r="H281" s="84" t="b">
        <v>0</v>
      </c>
      <c r="I281" s="84" t="b">
        <v>0</v>
      </c>
      <c r="J281" s="84" t="b">
        <v>0</v>
      </c>
      <c r="K281" s="84" t="b">
        <v>0</v>
      </c>
      <c r="L281" s="84" t="b">
        <v>0</v>
      </c>
    </row>
    <row r="282" spans="1:12" ht="15">
      <c r="A282" s="84" t="s">
        <v>1166</v>
      </c>
      <c r="B282" s="84" t="s">
        <v>1415</v>
      </c>
      <c r="C282" s="84">
        <v>5</v>
      </c>
      <c r="D282" s="122">
        <v>0</v>
      </c>
      <c r="E282" s="122">
        <v>1.260071387985075</v>
      </c>
      <c r="F282" s="84" t="s">
        <v>1013</v>
      </c>
      <c r="G282" s="84" t="b">
        <v>0</v>
      </c>
      <c r="H282" s="84" t="b">
        <v>0</v>
      </c>
      <c r="I282" s="84" t="b">
        <v>0</v>
      </c>
      <c r="J282" s="84" t="b">
        <v>0</v>
      </c>
      <c r="K282" s="84" t="b">
        <v>0</v>
      </c>
      <c r="L282" s="84" t="b">
        <v>0</v>
      </c>
    </row>
    <row r="283" spans="1:12" ht="15">
      <c r="A283" s="84" t="s">
        <v>1415</v>
      </c>
      <c r="B283" s="84" t="s">
        <v>1113</v>
      </c>
      <c r="C283" s="84">
        <v>5</v>
      </c>
      <c r="D283" s="122">
        <v>0</v>
      </c>
      <c r="E283" s="122">
        <v>1.18089014193745</v>
      </c>
      <c r="F283" s="84" t="s">
        <v>1013</v>
      </c>
      <c r="G283" s="84" t="b">
        <v>0</v>
      </c>
      <c r="H283" s="84" t="b">
        <v>0</v>
      </c>
      <c r="I283" s="84" t="b">
        <v>0</v>
      </c>
      <c r="J283" s="84" t="b">
        <v>0</v>
      </c>
      <c r="K283" s="84" t="b">
        <v>0</v>
      </c>
      <c r="L283" s="84" t="b">
        <v>0</v>
      </c>
    </row>
    <row r="284" spans="1:12" ht="15">
      <c r="A284" s="84" t="s">
        <v>1113</v>
      </c>
      <c r="B284" s="84" t="s">
        <v>1416</v>
      </c>
      <c r="C284" s="84">
        <v>5</v>
      </c>
      <c r="D284" s="122">
        <v>0</v>
      </c>
      <c r="E284" s="122">
        <v>1.18089014193745</v>
      </c>
      <c r="F284" s="84" t="s">
        <v>1013</v>
      </c>
      <c r="G284" s="84" t="b">
        <v>0</v>
      </c>
      <c r="H284" s="84" t="b">
        <v>0</v>
      </c>
      <c r="I284" s="84" t="b">
        <v>0</v>
      </c>
      <c r="J284" s="84" t="b">
        <v>0</v>
      </c>
      <c r="K284" s="84" t="b">
        <v>0</v>
      </c>
      <c r="L284" s="84" t="b">
        <v>0</v>
      </c>
    </row>
    <row r="285" spans="1:12" ht="15">
      <c r="A285" s="84" t="s">
        <v>1416</v>
      </c>
      <c r="B285" s="84" t="s">
        <v>1159</v>
      </c>
      <c r="C285" s="84">
        <v>5</v>
      </c>
      <c r="D285" s="122">
        <v>0</v>
      </c>
      <c r="E285" s="122">
        <v>1.18089014193745</v>
      </c>
      <c r="F285" s="84" t="s">
        <v>1013</v>
      </c>
      <c r="G285" s="84" t="b">
        <v>0</v>
      </c>
      <c r="H285" s="84" t="b">
        <v>0</v>
      </c>
      <c r="I285" s="84" t="b">
        <v>0</v>
      </c>
      <c r="J285" s="84" t="b">
        <v>0</v>
      </c>
      <c r="K285" s="84" t="b">
        <v>0</v>
      </c>
      <c r="L285" s="84" t="b">
        <v>0</v>
      </c>
    </row>
    <row r="286" spans="1:12" ht="15">
      <c r="A286" s="84" t="s">
        <v>1159</v>
      </c>
      <c r="B286" s="84" t="s">
        <v>1417</v>
      </c>
      <c r="C286" s="84">
        <v>5</v>
      </c>
      <c r="D286" s="122">
        <v>0</v>
      </c>
      <c r="E286" s="122">
        <v>1.18089014193745</v>
      </c>
      <c r="F286" s="84" t="s">
        <v>1013</v>
      </c>
      <c r="G286" s="84" t="b">
        <v>0</v>
      </c>
      <c r="H286" s="84" t="b">
        <v>0</v>
      </c>
      <c r="I286" s="84" t="b">
        <v>0</v>
      </c>
      <c r="J286" s="84" t="b">
        <v>0</v>
      </c>
      <c r="K286" s="84" t="b">
        <v>0</v>
      </c>
      <c r="L286" s="84" t="b">
        <v>0</v>
      </c>
    </row>
    <row r="287" spans="1:12" ht="15">
      <c r="A287" s="84" t="s">
        <v>1417</v>
      </c>
      <c r="B287" s="84" t="s">
        <v>1418</v>
      </c>
      <c r="C287" s="84">
        <v>5</v>
      </c>
      <c r="D287" s="122">
        <v>0</v>
      </c>
      <c r="E287" s="122">
        <v>1.260071387985075</v>
      </c>
      <c r="F287" s="84" t="s">
        <v>1013</v>
      </c>
      <c r="G287" s="84" t="b">
        <v>0</v>
      </c>
      <c r="H287" s="84" t="b">
        <v>0</v>
      </c>
      <c r="I287" s="84" t="b">
        <v>0</v>
      </c>
      <c r="J287" s="84" t="b">
        <v>0</v>
      </c>
      <c r="K287" s="84" t="b">
        <v>0</v>
      </c>
      <c r="L287" s="84" t="b">
        <v>0</v>
      </c>
    </row>
    <row r="288" spans="1:12" ht="15">
      <c r="A288" s="84" t="s">
        <v>1418</v>
      </c>
      <c r="B288" s="84" t="s">
        <v>1160</v>
      </c>
      <c r="C288" s="84">
        <v>5</v>
      </c>
      <c r="D288" s="122">
        <v>0</v>
      </c>
      <c r="E288" s="122">
        <v>1.18089014193745</v>
      </c>
      <c r="F288" s="84" t="s">
        <v>1013</v>
      </c>
      <c r="G288" s="84" t="b">
        <v>0</v>
      </c>
      <c r="H288" s="84" t="b">
        <v>0</v>
      </c>
      <c r="I288" s="84" t="b">
        <v>0</v>
      </c>
      <c r="J288" s="84" t="b">
        <v>0</v>
      </c>
      <c r="K288" s="84" t="b">
        <v>0</v>
      </c>
      <c r="L288" s="84" t="b">
        <v>0</v>
      </c>
    </row>
    <row r="289" spans="1:12" ht="15">
      <c r="A289" s="84" t="s">
        <v>1160</v>
      </c>
      <c r="B289" s="84" t="s">
        <v>1419</v>
      </c>
      <c r="C289" s="84">
        <v>5</v>
      </c>
      <c r="D289" s="122">
        <v>0</v>
      </c>
      <c r="E289" s="122">
        <v>1.18089014193745</v>
      </c>
      <c r="F289" s="84" t="s">
        <v>1013</v>
      </c>
      <c r="G289" s="84" t="b">
        <v>0</v>
      </c>
      <c r="H289" s="84" t="b">
        <v>0</v>
      </c>
      <c r="I289" s="84" t="b">
        <v>0</v>
      </c>
      <c r="J289" s="84" t="b">
        <v>0</v>
      </c>
      <c r="K289" s="84" t="b">
        <v>0</v>
      </c>
      <c r="L289" s="84" t="b">
        <v>0</v>
      </c>
    </row>
    <row r="290" spans="1:12" ht="15">
      <c r="A290" s="84" t="s">
        <v>1419</v>
      </c>
      <c r="B290" s="84" t="s">
        <v>1161</v>
      </c>
      <c r="C290" s="84">
        <v>5</v>
      </c>
      <c r="D290" s="122">
        <v>0</v>
      </c>
      <c r="E290" s="122">
        <v>1.18089014193745</v>
      </c>
      <c r="F290" s="84" t="s">
        <v>1013</v>
      </c>
      <c r="G290" s="84" t="b">
        <v>0</v>
      </c>
      <c r="H290" s="84" t="b">
        <v>0</v>
      </c>
      <c r="I290" s="84" t="b">
        <v>0</v>
      </c>
      <c r="J290" s="84" t="b">
        <v>0</v>
      </c>
      <c r="K290" s="84" t="b">
        <v>0</v>
      </c>
      <c r="L290" s="84" t="b">
        <v>0</v>
      </c>
    </row>
    <row r="291" spans="1:12" ht="15">
      <c r="A291" s="84" t="s">
        <v>1161</v>
      </c>
      <c r="B291" s="84" t="s">
        <v>1441</v>
      </c>
      <c r="C291" s="84">
        <v>3</v>
      </c>
      <c r="D291" s="122">
        <v>0.006932773425511137</v>
      </c>
      <c r="E291" s="122">
        <v>1.3569814009931311</v>
      </c>
      <c r="F291" s="84" t="s">
        <v>1013</v>
      </c>
      <c r="G291" s="84" t="b">
        <v>0</v>
      </c>
      <c r="H291" s="84" t="b">
        <v>0</v>
      </c>
      <c r="I291" s="84" t="b">
        <v>0</v>
      </c>
      <c r="J291" s="84" t="b">
        <v>0</v>
      </c>
      <c r="K291" s="84" t="b">
        <v>0</v>
      </c>
      <c r="L291" s="84" t="b">
        <v>0</v>
      </c>
    </row>
    <row r="292" spans="1:12" ht="15">
      <c r="A292" s="84" t="s">
        <v>242</v>
      </c>
      <c r="B292" s="84" t="s">
        <v>1162</v>
      </c>
      <c r="C292" s="84">
        <v>2</v>
      </c>
      <c r="D292" s="122">
        <v>0.008290416847334116</v>
      </c>
      <c r="E292" s="122">
        <v>1.6580113966571124</v>
      </c>
      <c r="F292" s="84" t="s">
        <v>1013</v>
      </c>
      <c r="G292" s="84" t="b">
        <v>0</v>
      </c>
      <c r="H292" s="84" t="b">
        <v>0</v>
      </c>
      <c r="I292" s="84" t="b">
        <v>0</v>
      </c>
      <c r="J292" s="84" t="b">
        <v>0</v>
      </c>
      <c r="K292" s="84" t="b">
        <v>0</v>
      </c>
      <c r="L292" s="84" t="b">
        <v>0</v>
      </c>
    </row>
    <row r="293" spans="1:12" ht="15">
      <c r="A293" s="84" t="s">
        <v>1169</v>
      </c>
      <c r="B293" s="84" t="s">
        <v>1168</v>
      </c>
      <c r="C293" s="84">
        <v>2</v>
      </c>
      <c r="D293" s="122">
        <v>0</v>
      </c>
      <c r="E293" s="122">
        <v>0.9294189257142927</v>
      </c>
      <c r="F293" s="84" t="s">
        <v>1014</v>
      </c>
      <c r="G293" s="84" t="b">
        <v>0</v>
      </c>
      <c r="H293" s="84" t="b">
        <v>0</v>
      </c>
      <c r="I293" s="84" t="b">
        <v>0</v>
      </c>
      <c r="J293" s="84" t="b">
        <v>0</v>
      </c>
      <c r="K293" s="84" t="b">
        <v>0</v>
      </c>
      <c r="L293" s="84" t="b">
        <v>0</v>
      </c>
    </row>
    <row r="294" spans="1:12" ht="15">
      <c r="A294" s="84" t="s">
        <v>1168</v>
      </c>
      <c r="B294" s="84" t="s">
        <v>1170</v>
      </c>
      <c r="C294" s="84">
        <v>2</v>
      </c>
      <c r="D294" s="122">
        <v>0</v>
      </c>
      <c r="E294" s="122">
        <v>0.9294189257142927</v>
      </c>
      <c r="F294" s="84" t="s">
        <v>1014</v>
      </c>
      <c r="G294" s="84" t="b">
        <v>0</v>
      </c>
      <c r="H294" s="84" t="b">
        <v>0</v>
      </c>
      <c r="I294" s="84" t="b">
        <v>0</v>
      </c>
      <c r="J294" s="84" t="b">
        <v>0</v>
      </c>
      <c r="K294" s="84" t="b">
        <v>0</v>
      </c>
      <c r="L294" s="84" t="b">
        <v>0</v>
      </c>
    </row>
    <row r="295" spans="1:12" ht="15">
      <c r="A295" s="84" t="s">
        <v>1170</v>
      </c>
      <c r="B295" s="84" t="s">
        <v>1171</v>
      </c>
      <c r="C295" s="84">
        <v>2</v>
      </c>
      <c r="D295" s="122">
        <v>0</v>
      </c>
      <c r="E295" s="122">
        <v>1.2304489213782739</v>
      </c>
      <c r="F295" s="84" t="s">
        <v>1014</v>
      </c>
      <c r="G295" s="84" t="b">
        <v>0</v>
      </c>
      <c r="H295" s="84" t="b">
        <v>0</v>
      </c>
      <c r="I295" s="84" t="b">
        <v>0</v>
      </c>
      <c r="J295" s="84" t="b">
        <v>0</v>
      </c>
      <c r="K295" s="84" t="b">
        <v>0</v>
      </c>
      <c r="L295" s="84" t="b">
        <v>0</v>
      </c>
    </row>
    <row r="296" spans="1:12" ht="15">
      <c r="A296" s="84" t="s">
        <v>1171</v>
      </c>
      <c r="B296" s="84" t="s">
        <v>1172</v>
      </c>
      <c r="C296" s="84">
        <v>2</v>
      </c>
      <c r="D296" s="122">
        <v>0</v>
      </c>
      <c r="E296" s="122">
        <v>1.2304489213782739</v>
      </c>
      <c r="F296" s="84" t="s">
        <v>1014</v>
      </c>
      <c r="G296" s="84" t="b">
        <v>0</v>
      </c>
      <c r="H296" s="84" t="b">
        <v>0</v>
      </c>
      <c r="I296" s="84" t="b">
        <v>0</v>
      </c>
      <c r="J296" s="84" t="b">
        <v>0</v>
      </c>
      <c r="K296" s="84" t="b">
        <v>0</v>
      </c>
      <c r="L296" s="84" t="b">
        <v>0</v>
      </c>
    </row>
    <row r="297" spans="1:12" ht="15">
      <c r="A297" s="84" t="s">
        <v>1172</v>
      </c>
      <c r="B297" s="84" t="s">
        <v>1168</v>
      </c>
      <c r="C297" s="84">
        <v>2</v>
      </c>
      <c r="D297" s="122">
        <v>0</v>
      </c>
      <c r="E297" s="122">
        <v>0.9294189257142927</v>
      </c>
      <c r="F297" s="84" t="s">
        <v>1014</v>
      </c>
      <c r="G297" s="84" t="b">
        <v>0</v>
      </c>
      <c r="H297" s="84" t="b">
        <v>0</v>
      </c>
      <c r="I297" s="84" t="b">
        <v>0</v>
      </c>
      <c r="J297" s="84" t="b">
        <v>0</v>
      </c>
      <c r="K297" s="84" t="b">
        <v>0</v>
      </c>
      <c r="L297" s="84" t="b">
        <v>0</v>
      </c>
    </row>
    <row r="298" spans="1:12" ht="15">
      <c r="A298" s="84" t="s">
        <v>1168</v>
      </c>
      <c r="B298" s="84" t="s">
        <v>1173</v>
      </c>
      <c r="C298" s="84">
        <v>2</v>
      </c>
      <c r="D298" s="122">
        <v>0</v>
      </c>
      <c r="E298" s="122">
        <v>0.9294189257142927</v>
      </c>
      <c r="F298" s="84" t="s">
        <v>1014</v>
      </c>
      <c r="G298" s="84" t="b">
        <v>0</v>
      </c>
      <c r="H298" s="84" t="b">
        <v>0</v>
      </c>
      <c r="I298" s="84" t="b">
        <v>0</v>
      </c>
      <c r="J298" s="84" t="b">
        <v>1</v>
      </c>
      <c r="K298" s="84" t="b">
        <v>0</v>
      </c>
      <c r="L298" s="84" t="b">
        <v>0</v>
      </c>
    </row>
    <row r="299" spans="1:12" ht="15">
      <c r="A299" s="84" t="s">
        <v>1173</v>
      </c>
      <c r="B299" s="84" t="s">
        <v>1174</v>
      </c>
      <c r="C299" s="84">
        <v>2</v>
      </c>
      <c r="D299" s="122">
        <v>0</v>
      </c>
      <c r="E299" s="122">
        <v>1.2304489213782739</v>
      </c>
      <c r="F299" s="84" t="s">
        <v>1014</v>
      </c>
      <c r="G299" s="84" t="b">
        <v>1</v>
      </c>
      <c r="H299" s="84" t="b">
        <v>0</v>
      </c>
      <c r="I299" s="84" t="b">
        <v>0</v>
      </c>
      <c r="J299" s="84" t="b">
        <v>1</v>
      </c>
      <c r="K299" s="84" t="b">
        <v>0</v>
      </c>
      <c r="L299" s="84" t="b">
        <v>0</v>
      </c>
    </row>
    <row r="300" spans="1:12" ht="15">
      <c r="A300" s="84" t="s">
        <v>1174</v>
      </c>
      <c r="B300" s="84" t="s">
        <v>1175</v>
      </c>
      <c r="C300" s="84">
        <v>2</v>
      </c>
      <c r="D300" s="122">
        <v>0</v>
      </c>
      <c r="E300" s="122">
        <v>1.2304489213782739</v>
      </c>
      <c r="F300" s="84" t="s">
        <v>1014</v>
      </c>
      <c r="G300" s="84" t="b">
        <v>1</v>
      </c>
      <c r="H300" s="84" t="b">
        <v>0</v>
      </c>
      <c r="I300" s="84" t="b">
        <v>0</v>
      </c>
      <c r="J300" s="84" t="b">
        <v>1</v>
      </c>
      <c r="K300" s="84" t="b">
        <v>0</v>
      </c>
      <c r="L300" s="84" t="b">
        <v>0</v>
      </c>
    </row>
    <row r="301" spans="1:12" ht="15">
      <c r="A301" s="84" t="s">
        <v>1175</v>
      </c>
      <c r="B301" s="84" t="s">
        <v>237</v>
      </c>
      <c r="C301" s="84">
        <v>2</v>
      </c>
      <c r="D301" s="122">
        <v>0</v>
      </c>
      <c r="E301" s="122">
        <v>1.2304489213782739</v>
      </c>
      <c r="F301" s="84" t="s">
        <v>1014</v>
      </c>
      <c r="G301" s="84" t="b">
        <v>1</v>
      </c>
      <c r="H301" s="84" t="b">
        <v>0</v>
      </c>
      <c r="I301" s="84" t="b">
        <v>0</v>
      </c>
      <c r="J301" s="84" t="b">
        <v>0</v>
      </c>
      <c r="K301" s="84" t="b">
        <v>0</v>
      </c>
      <c r="L301" s="84" t="b">
        <v>0</v>
      </c>
    </row>
    <row r="302" spans="1:12" ht="15">
      <c r="A302" s="84" t="s">
        <v>237</v>
      </c>
      <c r="B302" s="84" t="s">
        <v>1176</v>
      </c>
      <c r="C302" s="84">
        <v>2</v>
      </c>
      <c r="D302" s="122">
        <v>0</v>
      </c>
      <c r="E302" s="122">
        <v>1.2304489213782739</v>
      </c>
      <c r="F302" s="84" t="s">
        <v>1014</v>
      </c>
      <c r="G302" s="84" t="b">
        <v>0</v>
      </c>
      <c r="H302" s="84" t="b">
        <v>0</v>
      </c>
      <c r="I302" s="84" t="b">
        <v>0</v>
      </c>
      <c r="J302" s="84" t="b">
        <v>0</v>
      </c>
      <c r="K302" s="84" t="b">
        <v>0</v>
      </c>
      <c r="L302" s="84" t="b">
        <v>0</v>
      </c>
    </row>
    <row r="303" spans="1:12" ht="15">
      <c r="A303" s="84" t="s">
        <v>1176</v>
      </c>
      <c r="B303" s="84" t="s">
        <v>1468</v>
      </c>
      <c r="C303" s="84">
        <v>2</v>
      </c>
      <c r="D303" s="122">
        <v>0</v>
      </c>
      <c r="E303" s="122">
        <v>1.2304489213782739</v>
      </c>
      <c r="F303" s="84" t="s">
        <v>1014</v>
      </c>
      <c r="G303" s="84" t="b">
        <v>0</v>
      </c>
      <c r="H303" s="84" t="b">
        <v>0</v>
      </c>
      <c r="I303" s="84" t="b">
        <v>0</v>
      </c>
      <c r="J303" s="84" t="b">
        <v>0</v>
      </c>
      <c r="K303" s="84" t="b">
        <v>0</v>
      </c>
      <c r="L303" s="84" t="b">
        <v>0</v>
      </c>
    </row>
    <row r="304" spans="1:12" ht="15">
      <c r="A304" s="84" t="s">
        <v>1468</v>
      </c>
      <c r="B304" s="84" t="s">
        <v>1180</v>
      </c>
      <c r="C304" s="84">
        <v>2</v>
      </c>
      <c r="D304" s="122">
        <v>0</v>
      </c>
      <c r="E304" s="122">
        <v>1.2304489213782739</v>
      </c>
      <c r="F304" s="84" t="s">
        <v>1014</v>
      </c>
      <c r="G304" s="84" t="b">
        <v>0</v>
      </c>
      <c r="H304" s="84" t="b">
        <v>0</v>
      </c>
      <c r="I304" s="84" t="b">
        <v>0</v>
      </c>
      <c r="J304" s="84" t="b">
        <v>0</v>
      </c>
      <c r="K304" s="84" t="b">
        <v>0</v>
      </c>
      <c r="L304" s="84" t="b">
        <v>0</v>
      </c>
    </row>
    <row r="305" spans="1:12" ht="15">
      <c r="A305" s="84" t="s">
        <v>1178</v>
      </c>
      <c r="B305" s="84" t="s">
        <v>1179</v>
      </c>
      <c r="C305" s="84">
        <v>2</v>
      </c>
      <c r="D305" s="122">
        <v>0</v>
      </c>
      <c r="E305" s="122">
        <v>0.7403626894942439</v>
      </c>
      <c r="F305" s="84" t="s">
        <v>1015</v>
      </c>
      <c r="G305" s="84" t="b">
        <v>0</v>
      </c>
      <c r="H305" s="84" t="b">
        <v>0</v>
      </c>
      <c r="I305" s="84" t="b">
        <v>0</v>
      </c>
      <c r="J305" s="84" t="b">
        <v>0</v>
      </c>
      <c r="K305" s="84" t="b">
        <v>0</v>
      </c>
      <c r="L305" s="84" t="b">
        <v>0</v>
      </c>
    </row>
    <row r="306" spans="1:12" ht="15">
      <c r="A306" s="84" t="s">
        <v>1179</v>
      </c>
      <c r="B306" s="84" t="s">
        <v>237</v>
      </c>
      <c r="C306" s="84">
        <v>2</v>
      </c>
      <c r="D306" s="122">
        <v>0</v>
      </c>
      <c r="E306" s="122">
        <v>0.7403626894942439</v>
      </c>
      <c r="F306" s="84" t="s">
        <v>1015</v>
      </c>
      <c r="G306" s="84" t="b">
        <v>0</v>
      </c>
      <c r="H306" s="84" t="b">
        <v>0</v>
      </c>
      <c r="I306" s="84" t="b">
        <v>0</v>
      </c>
      <c r="J306" s="84" t="b">
        <v>0</v>
      </c>
      <c r="K306" s="84" t="b">
        <v>0</v>
      </c>
      <c r="L306" s="84" t="b">
        <v>0</v>
      </c>
    </row>
    <row r="307" spans="1:12" ht="15">
      <c r="A307" s="84" t="s">
        <v>237</v>
      </c>
      <c r="B307" s="84" t="s">
        <v>1176</v>
      </c>
      <c r="C307" s="84">
        <v>2</v>
      </c>
      <c r="D307" s="122">
        <v>0</v>
      </c>
      <c r="E307" s="122">
        <v>0.7403626894942439</v>
      </c>
      <c r="F307" s="84" t="s">
        <v>1015</v>
      </c>
      <c r="G307" s="84" t="b">
        <v>0</v>
      </c>
      <c r="H307" s="84" t="b">
        <v>0</v>
      </c>
      <c r="I307" s="84" t="b">
        <v>0</v>
      </c>
      <c r="J307" s="84" t="b">
        <v>0</v>
      </c>
      <c r="K307" s="84" t="b">
        <v>0</v>
      </c>
      <c r="L307" s="84" t="b">
        <v>0</v>
      </c>
    </row>
    <row r="308" spans="1:12" ht="15">
      <c r="A308" s="84" t="s">
        <v>1176</v>
      </c>
      <c r="B308" s="84" t="s">
        <v>1180</v>
      </c>
      <c r="C308" s="84">
        <v>2</v>
      </c>
      <c r="D308" s="122">
        <v>0</v>
      </c>
      <c r="E308" s="122">
        <v>0.7403626894942439</v>
      </c>
      <c r="F308" s="84" t="s">
        <v>1015</v>
      </c>
      <c r="G308" s="84" t="b">
        <v>0</v>
      </c>
      <c r="H308" s="84" t="b">
        <v>0</v>
      </c>
      <c r="I308" s="84" t="b">
        <v>0</v>
      </c>
      <c r="J308" s="84" t="b">
        <v>0</v>
      </c>
      <c r="K308" s="84" t="b">
        <v>0</v>
      </c>
      <c r="L308" s="84" t="b">
        <v>0</v>
      </c>
    </row>
    <row r="309" spans="1:12" ht="15">
      <c r="A309" s="84" t="s">
        <v>1180</v>
      </c>
      <c r="B309" s="84" t="s">
        <v>1181</v>
      </c>
      <c r="C309" s="84">
        <v>2</v>
      </c>
      <c r="D309" s="122">
        <v>0</v>
      </c>
      <c r="E309" s="122">
        <v>0.7403626894942439</v>
      </c>
      <c r="F309" s="84" t="s">
        <v>1015</v>
      </c>
      <c r="G309" s="84" t="b">
        <v>0</v>
      </c>
      <c r="H309" s="84" t="b">
        <v>0</v>
      </c>
      <c r="I309" s="84" t="b">
        <v>0</v>
      </c>
      <c r="J309" s="84" t="b">
        <v>0</v>
      </c>
      <c r="K309" s="84" t="b">
        <v>0</v>
      </c>
      <c r="L309" s="84" t="b">
        <v>0</v>
      </c>
    </row>
    <row r="310" spans="1:12" ht="15">
      <c r="A310" s="84" t="s">
        <v>1439</v>
      </c>
      <c r="B310" s="84" t="s">
        <v>1459</v>
      </c>
      <c r="C310" s="84">
        <v>3</v>
      </c>
      <c r="D310" s="122">
        <v>0</v>
      </c>
      <c r="E310" s="122">
        <v>1.271066772286538</v>
      </c>
      <c r="F310" s="84" t="s">
        <v>1017</v>
      </c>
      <c r="G310" s="84" t="b">
        <v>0</v>
      </c>
      <c r="H310" s="84" t="b">
        <v>0</v>
      </c>
      <c r="I310" s="84" t="b">
        <v>0</v>
      </c>
      <c r="J310" s="84" t="b">
        <v>0</v>
      </c>
      <c r="K310" s="84" t="b">
        <v>0</v>
      </c>
      <c r="L310" s="84" t="b">
        <v>0</v>
      </c>
    </row>
    <row r="311" spans="1:12" ht="15">
      <c r="A311" s="84" t="s">
        <v>1459</v>
      </c>
      <c r="B311" s="84" t="s">
        <v>1414</v>
      </c>
      <c r="C311" s="84">
        <v>3</v>
      </c>
      <c r="D311" s="122">
        <v>0</v>
      </c>
      <c r="E311" s="122">
        <v>0.9700367766225568</v>
      </c>
      <c r="F311" s="84" t="s">
        <v>1017</v>
      </c>
      <c r="G311" s="84" t="b">
        <v>0</v>
      </c>
      <c r="H311" s="84" t="b">
        <v>0</v>
      </c>
      <c r="I311" s="84" t="b">
        <v>0</v>
      </c>
      <c r="J311" s="84" t="b">
        <v>0</v>
      </c>
      <c r="K311" s="84" t="b">
        <v>0</v>
      </c>
      <c r="L311" s="84" t="b">
        <v>0</v>
      </c>
    </row>
    <row r="312" spans="1:12" ht="15">
      <c r="A312" s="84" t="s">
        <v>1414</v>
      </c>
      <c r="B312" s="84" t="s">
        <v>1460</v>
      </c>
      <c r="C312" s="84">
        <v>3</v>
      </c>
      <c r="D312" s="122">
        <v>0</v>
      </c>
      <c r="E312" s="122">
        <v>0.9700367766225568</v>
      </c>
      <c r="F312" s="84" t="s">
        <v>1017</v>
      </c>
      <c r="G312" s="84" t="b">
        <v>0</v>
      </c>
      <c r="H312" s="84" t="b">
        <v>0</v>
      </c>
      <c r="I312" s="84" t="b">
        <v>0</v>
      </c>
      <c r="J312" s="84" t="b">
        <v>0</v>
      </c>
      <c r="K312" s="84" t="b">
        <v>0</v>
      </c>
      <c r="L312" s="84" t="b">
        <v>0</v>
      </c>
    </row>
    <row r="313" spans="1:12" ht="15">
      <c r="A313" s="84" t="s">
        <v>1460</v>
      </c>
      <c r="B313" s="84" t="s">
        <v>1461</v>
      </c>
      <c r="C313" s="84">
        <v>3</v>
      </c>
      <c r="D313" s="122">
        <v>0</v>
      </c>
      <c r="E313" s="122">
        <v>1.271066772286538</v>
      </c>
      <c r="F313" s="84" t="s">
        <v>1017</v>
      </c>
      <c r="G313" s="84" t="b">
        <v>0</v>
      </c>
      <c r="H313" s="84" t="b">
        <v>0</v>
      </c>
      <c r="I313" s="84" t="b">
        <v>0</v>
      </c>
      <c r="J313" s="84" t="b">
        <v>0</v>
      </c>
      <c r="K313" s="84" t="b">
        <v>0</v>
      </c>
      <c r="L313" s="84" t="b">
        <v>0</v>
      </c>
    </row>
    <row r="314" spans="1:12" ht="15">
      <c r="A314" s="84" t="s">
        <v>1461</v>
      </c>
      <c r="B314" s="84" t="s">
        <v>1091</v>
      </c>
      <c r="C314" s="84">
        <v>3</v>
      </c>
      <c r="D314" s="122">
        <v>0</v>
      </c>
      <c r="E314" s="122">
        <v>1.1461280356782382</v>
      </c>
      <c r="F314" s="84" t="s">
        <v>1017</v>
      </c>
      <c r="G314" s="84" t="b">
        <v>0</v>
      </c>
      <c r="H314" s="84" t="b">
        <v>0</v>
      </c>
      <c r="I314" s="84" t="b">
        <v>0</v>
      </c>
      <c r="J314" s="84" t="b">
        <v>0</v>
      </c>
      <c r="K314" s="84" t="b">
        <v>0</v>
      </c>
      <c r="L314" s="84" t="b">
        <v>0</v>
      </c>
    </row>
    <row r="315" spans="1:12" ht="15">
      <c r="A315" s="84" t="s">
        <v>1091</v>
      </c>
      <c r="B315" s="84" t="s">
        <v>1462</v>
      </c>
      <c r="C315" s="84">
        <v>3</v>
      </c>
      <c r="D315" s="122">
        <v>0</v>
      </c>
      <c r="E315" s="122">
        <v>1.1461280356782382</v>
      </c>
      <c r="F315" s="84" t="s">
        <v>1017</v>
      </c>
      <c r="G315" s="84" t="b">
        <v>0</v>
      </c>
      <c r="H315" s="84" t="b">
        <v>0</v>
      </c>
      <c r="I315" s="84" t="b">
        <v>0</v>
      </c>
      <c r="J315" s="84" t="b">
        <v>0</v>
      </c>
      <c r="K315" s="84" t="b">
        <v>0</v>
      </c>
      <c r="L315" s="84" t="b">
        <v>0</v>
      </c>
    </row>
    <row r="316" spans="1:12" ht="15">
      <c r="A316" s="84" t="s">
        <v>1462</v>
      </c>
      <c r="B316" s="84" t="s">
        <v>1437</v>
      </c>
      <c r="C316" s="84">
        <v>3</v>
      </c>
      <c r="D316" s="122">
        <v>0</v>
      </c>
      <c r="E316" s="122">
        <v>1.271066772286538</v>
      </c>
      <c r="F316" s="84" t="s">
        <v>1017</v>
      </c>
      <c r="G316" s="84" t="b">
        <v>0</v>
      </c>
      <c r="H316" s="84" t="b">
        <v>0</v>
      </c>
      <c r="I316" s="84" t="b">
        <v>0</v>
      </c>
      <c r="J316" s="84" t="b">
        <v>0</v>
      </c>
      <c r="K316" s="84" t="b">
        <v>0</v>
      </c>
      <c r="L316" s="84" t="b">
        <v>0</v>
      </c>
    </row>
    <row r="317" spans="1:12" ht="15">
      <c r="A317" s="84" t="s">
        <v>1437</v>
      </c>
      <c r="B317" s="84" t="s">
        <v>1414</v>
      </c>
      <c r="C317" s="84">
        <v>3</v>
      </c>
      <c r="D317" s="122">
        <v>0</v>
      </c>
      <c r="E317" s="122">
        <v>0.9700367766225568</v>
      </c>
      <c r="F317" s="84" t="s">
        <v>1017</v>
      </c>
      <c r="G317" s="84" t="b">
        <v>0</v>
      </c>
      <c r="H317" s="84" t="b">
        <v>0</v>
      </c>
      <c r="I317" s="84" t="b">
        <v>0</v>
      </c>
      <c r="J317" s="84" t="b">
        <v>0</v>
      </c>
      <c r="K317" s="84" t="b">
        <v>0</v>
      </c>
      <c r="L317" s="84" t="b">
        <v>0</v>
      </c>
    </row>
    <row r="318" spans="1:12" ht="15">
      <c r="A318" s="84" t="s">
        <v>1414</v>
      </c>
      <c r="B318" s="84" t="s">
        <v>1463</v>
      </c>
      <c r="C318" s="84">
        <v>3</v>
      </c>
      <c r="D318" s="122">
        <v>0</v>
      </c>
      <c r="E318" s="122">
        <v>0.9700367766225568</v>
      </c>
      <c r="F318" s="84" t="s">
        <v>1017</v>
      </c>
      <c r="G318" s="84" t="b">
        <v>0</v>
      </c>
      <c r="H318" s="84" t="b">
        <v>0</v>
      </c>
      <c r="I318" s="84" t="b">
        <v>0</v>
      </c>
      <c r="J318" s="84" t="b">
        <v>0</v>
      </c>
      <c r="K318" s="84" t="b">
        <v>0</v>
      </c>
      <c r="L318" s="84" t="b">
        <v>0</v>
      </c>
    </row>
    <row r="319" spans="1:12" ht="15">
      <c r="A319" s="84" t="s">
        <v>1463</v>
      </c>
      <c r="B319" s="84" t="s">
        <v>1464</v>
      </c>
      <c r="C319" s="84">
        <v>3</v>
      </c>
      <c r="D319" s="122">
        <v>0</v>
      </c>
      <c r="E319" s="122">
        <v>1.271066772286538</v>
      </c>
      <c r="F319" s="84" t="s">
        <v>1017</v>
      </c>
      <c r="G319" s="84" t="b">
        <v>0</v>
      </c>
      <c r="H319" s="84" t="b">
        <v>0</v>
      </c>
      <c r="I319" s="84" t="b">
        <v>0</v>
      </c>
      <c r="J319" s="84" t="b">
        <v>0</v>
      </c>
      <c r="K319" s="84" t="b">
        <v>0</v>
      </c>
      <c r="L319" s="84" t="b">
        <v>0</v>
      </c>
    </row>
    <row r="320" spans="1:12" ht="15">
      <c r="A320" s="84" t="s">
        <v>1464</v>
      </c>
      <c r="B320" s="84" t="s">
        <v>1436</v>
      </c>
      <c r="C320" s="84">
        <v>3</v>
      </c>
      <c r="D320" s="122">
        <v>0</v>
      </c>
      <c r="E320" s="122">
        <v>1.271066772286538</v>
      </c>
      <c r="F320" s="84" t="s">
        <v>1017</v>
      </c>
      <c r="G320" s="84" t="b">
        <v>0</v>
      </c>
      <c r="H320" s="84" t="b">
        <v>0</v>
      </c>
      <c r="I320" s="84" t="b">
        <v>0</v>
      </c>
      <c r="J320" s="84" t="b">
        <v>0</v>
      </c>
      <c r="K320" s="84" t="b">
        <v>0</v>
      </c>
      <c r="L320" s="84" t="b">
        <v>0</v>
      </c>
    </row>
    <row r="321" spans="1:12" ht="15">
      <c r="A321" s="84" t="s">
        <v>1436</v>
      </c>
      <c r="B321" s="84" t="s">
        <v>1465</v>
      </c>
      <c r="C321" s="84">
        <v>3</v>
      </c>
      <c r="D321" s="122">
        <v>0</v>
      </c>
      <c r="E321" s="122">
        <v>1.271066772286538</v>
      </c>
      <c r="F321" s="84" t="s">
        <v>1017</v>
      </c>
      <c r="G321" s="84" t="b">
        <v>0</v>
      </c>
      <c r="H321" s="84" t="b">
        <v>0</v>
      </c>
      <c r="I321" s="84" t="b">
        <v>0</v>
      </c>
      <c r="J321" s="84" t="b">
        <v>0</v>
      </c>
      <c r="K321" s="84" t="b">
        <v>0</v>
      </c>
      <c r="L321" s="84" t="b">
        <v>0</v>
      </c>
    </row>
    <row r="322" spans="1:12" ht="15">
      <c r="A322" s="84" t="s">
        <v>1465</v>
      </c>
      <c r="B322" s="84" t="s">
        <v>1466</v>
      </c>
      <c r="C322" s="84">
        <v>3</v>
      </c>
      <c r="D322" s="122">
        <v>0</v>
      </c>
      <c r="E322" s="122">
        <v>1.271066772286538</v>
      </c>
      <c r="F322" s="84" t="s">
        <v>1017</v>
      </c>
      <c r="G322" s="84" t="b">
        <v>0</v>
      </c>
      <c r="H322" s="84" t="b">
        <v>0</v>
      </c>
      <c r="I322" s="84" t="b">
        <v>0</v>
      </c>
      <c r="J322" s="84" t="b">
        <v>0</v>
      </c>
      <c r="K322" s="84" t="b">
        <v>0</v>
      </c>
      <c r="L322" s="84" t="b">
        <v>0</v>
      </c>
    </row>
    <row r="323" spans="1:12" ht="15">
      <c r="A323" s="84" t="s">
        <v>221</v>
      </c>
      <c r="B323" s="84" t="s">
        <v>1439</v>
      </c>
      <c r="C323" s="84">
        <v>2</v>
      </c>
      <c r="D323" s="122">
        <v>0.005969195222226483</v>
      </c>
      <c r="E323" s="122">
        <v>1.271066772286538</v>
      </c>
      <c r="F323" s="84" t="s">
        <v>1017</v>
      </c>
      <c r="G323" s="84" t="b">
        <v>0</v>
      </c>
      <c r="H323" s="84" t="b">
        <v>0</v>
      </c>
      <c r="I323" s="84" t="b">
        <v>0</v>
      </c>
      <c r="J323" s="84" t="b">
        <v>0</v>
      </c>
      <c r="K323" s="84" t="b">
        <v>0</v>
      </c>
      <c r="L323" s="84" t="b">
        <v>0</v>
      </c>
    </row>
    <row r="324" spans="1:12" ht="15">
      <c r="A324" s="84" t="s">
        <v>1466</v>
      </c>
      <c r="B324" s="84" t="s">
        <v>1505</v>
      </c>
      <c r="C324" s="84">
        <v>2</v>
      </c>
      <c r="D324" s="122">
        <v>0.005969195222226483</v>
      </c>
      <c r="E324" s="122">
        <v>1.271066772286538</v>
      </c>
      <c r="F324" s="84" t="s">
        <v>1017</v>
      </c>
      <c r="G324" s="84" t="b">
        <v>0</v>
      </c>
      <c r="H324" s="84" t="b">
        <v>0</v>
      </c>
      <c r="I324" s="84" t="b">
        <v>0</v>
      </c>
      <c r="J324" s="84" t="b">
        <v>0</v>
      </c>
      <c r="K324" s="84" t="b">
        <v>0</v>
      </c>
      <c r="L324" s="84"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0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1006</v>
      </c>
      <c r="BB2" s="13" t="s">
        <v>1032</v>
      </c>
      <c r="BC2" s="13" t="s">
        <v>1033</v>
      </c>
      <c r="BD2" s="117" t="s">
        <v>1527</v>
      </c>
      <c r="BE2" s="117" t="s">
        <v>1528</v>
      </c>
      <c r="BF2" s="117" t="s">
        <v>1529</v>
      </c>
      <c r="BG2" s="117" t="s">
        <v>1530</v>
      </c>
      <c r="BH2" s="117" t="s">
        <v>1531</v>
      </c>
      <c r="BI2" s="117" t="s">
        <v>1532</v>
      </c>
      <c r="BJ2" s="117" t="s">
        <v>1533</v>
      </c>
      <c r="BK2" s="117" t="s">
        <v>1534</v>
      </c>
      <c r="BL2" s="117" t="s">
        <v>1535</v>
      </c>
    </row>
    <row r="3" spans="1:64" ht="15" customHeight="1">
      <c r="A3" s="64" t="s">
        <v>212</v>
      </c>
      <c r="B3" s="64" t="s">
        <v>244</v>
      </c>
      <c r="C3" s="65"/>
      <c r="D3" s="66"/>
      <c r="E3" s="67"/>
      <c r="F3" s="68"/>
      <c r="G3" s="65"/>
      <c r="H3" s="69"/>
      <c r="I3" s="70"/>
      <c r="J3" s="70"/>
      <c r="K3" s="34" t="s">
        <v>65</v>
      </c>
      <c r="L3" s="71">
        <v>3</v>
      </c>
      <c r="M3" s="71"/>
      <c r="N3" s="72"/>
      <c r="O3" s="78" t="s">
        <v>266</v>
      </c>
      <c r="P3" s="80">
        <v>43523.588055555556</v>
      </c>
      <c r="Q3" s="78" t="s">
        <v>268</v>
      </c>
      <c r="R3" s="82" t="s">
        <v>318</v>
      </c>
      <c r="S3" s="78" t="s">
        <v>337</v>
      </c>
      <c r="T3" s="78" t="s">
        <v>350</v>
      </c>
      <c r="U3" s="78"/>
      <c r="V3" s="82" t="s">
        <v>403</v>
      </c>
      <c r="W3" s="80">
        <v>43523.588055555556</v>
      </c>
      <c r="X3" s="82" t="s">
        <v>429</v>
      </c>
      <c r="Y3" s="78"/>
      <c r="Z3" s="78"/>
      <c r="AA3" s="84" t="s">
        <v>486</v>
      </c>
      <c r="AB3" s="78"/>
      <c r="AC3" s="78" t="b">
        <v>0</v>
      </c>
      <c r="AD3" s="78">
        <v>7</v>
      </c>
      <c r="AE3" s="84" t="s">
        <v>543</v>
      </c>
      <c r="AF3" s="78" t="b">
        <v>0</v>
      </c>
      <c r="AG3" s="78" t="s">
        <v>548</v>
      </c>
      <c r="AH3" s="78"/>
      <c r="AI3" s="84" t="s">
        <v>543</v>
      </c>
      <c r="AJ3" s="78" t="b">
        <v>0</v>
      </c>
      <c r="AK3" s="78">
        <v>5</v>
      </c>
      <c r="AL3" s="84" t="s">
        <v>543</v>
      </c>
      <c r="AM3" s="78" t="s">
        <v>551</v>
      </c>
      <c r="AN3" s="78" t="b">
        <v>0</v>
      </c>
      <c r="AO3" s="84" t="s">
        <v>486</v>
      </c>
      <c r="AP3" s="78" t="s">
        <v>564</v>
      </c>
      <c r="AQ3" s="78">
        <v>0</v>
      </c>
      <c r="AR3" s="78">
        <v>0</v>
      </c>
      <c r="AS3" s="78"/>
      <c r="AT3" s="78"/>
      <c r="AU3" s="78"/>
      <c r="AV3" s="78"/>
      <c r="AW3" s="78"/>
      <c r="AX3" s="78"/>
      <c r="AY3" s="78"/>
      <c r="AZ3" s="78"/>
      <c r="BA3">
        <v>1</v>
      </c>
      <c r="BB3" s="78" t="str">
        <f>REPLACE(INDEX(GroupVertices[Group],MATCH(Edges24[[#This Row],[Vertex 1]],GroupVertices[Vertex],0)),1,1,"")</f>
        <v>3</v>
      </c>
      <c r="BC3" s="78" t="str">
        <f>REPLACE(INDEX(GroupVertices[Group],MATCH(Edges24[[#This Row],[Vertex 2]],GroupVertices[Vertex],0)),1,1,"")</f>
        <v>3</v>
      </c>
      <c r="BD3" s="48"/>
      <c r="BE3" s="49"/>
      <c r="BF3" s="48"/>
      <c r="BG3" s="49"/>
      <c r="BH3" s="48"/>
      <c r="BI3" s="49"/>
      <c r="BJ3" s="48"/>
      <c r="BK3" s="49"/>
      <c r="BL3" s="48"/>
    </row>
    <row r="4" spans="1:64" ht="15" customHeight="1">
      <c r="A4" s="64" t="s">
        <v>213</v>
      </c>
      <c r="B4" s="64" t="s">
        <v>212</v>
      </c>
      <c r="C4" s="65"/>
      <c r="D4" s="66"/>
      <c r="E4" s="67"/>
      <c r="F4" s="68"/>
      <c r="G4" s="65"/>
      <c r="H4" s="69"/>
      <c r="I4" s="70"/>
      <c r="J4" s="70"/>
      <c r="K4" s="34" t="s">
        <v>65</v>
      </c>
      <c r="L4" s="77">
        <v>4</v>
      </c>
      <c r="M4" s="77"/>
      <c r="N4" s="72"/>
      <c r="O4" s="79" t="s">
        <v>266</v>
      </c>
      <c r="P4" s="81">
        <v>43524.105625</v>
      </c>
      <c r="Q4" s="79" t="s">
        <v>269</v>
      </c>
      <c r="R4" s="79"/>
      <c r="S4" s="79"/>
      <c r="T4" s="79"/>
      <c r="U4" s="79"/>
      <c r="V4" s="83" t="s">
        <v>404</v>
      </c>
      <c r="W4" s="81">
        <v>43524.105625</v>
      </c>
      <c r="X4" s="83" t="s">
        <v>430</v>
      </c>
      <c r="Y4" s="79"/>
      <c r="Z4" s="79"/>
      <c r="AA4" s="85" t="s">
        <v>487</v>
      </c>
      <c r="AB4" s="79"/>
      <c r="AC4" s="79" t="b">
        <v>0</v>
      </c>
      <c r="AD4" s="79">
        <v>0</v>
      </c>
      <c r="AE4" s="85" t="s">
        <v>543</v>
      </c>
      <c r="AF4" s="79" t="b">
        <v>0</v>
      </c>
      <c r="AG4" s="79" t="s">
        <v>548</v>
      </c>
      <c r="AH4" s="79"/>
      <c r="AI4" s="85" t="s">
        <v>543</v>
      </c>
      <c r="AJ4" s="79" t="b">
        <v>0</v>
      </c>
      <c r="AK4" s="79">
        <v>3</v>
      </c>
      <c r="AL4" s="85" t="s">
        <v>486</v>
      </c>
      <c r="AM4" s="79" t="s">
        <v>551</v>
      </c>
      <c r="AN4" s="79" t="b">
        <v>0</v>
      </c>
      <c r="AO4" s="85" t="s">
        <v>486</v>
      </c>
      <c r="AP4" s="79" t="s">
        <v>176</v>
      </c>
      <c r="AQ4" s="79">
        <v>0</v>
      </c>
      <c r="AR4" s="79">
        <v>0</v>
      </c>
      <c r="AS4" s="79"/>
      <c r="AT4" s="79"/>
      <c r="AU4" s="79"/>
      <c r="AV4" s="79"/>
      <c r="AW4" s="79"/>
      <c r="AX4" s="79"/>
      <c r="AY4" s="79"/>
      <c r="AZ4" s="79"/>
      <c r="BA4">
        <v>1</v>
      </c>
      <c r="BB4" s="78" t="str">
        <f>REPLACE(INDEX(GroupVertices[Group],MATCH(Edges24[[#This Row],[Vertex 1]],GroupVertices[Vertex],0)),1,1,"")</f>
        <v>3</v>
      </c>
      <c r="BC4" s="78" t="str">
        <f>REPLACE(INDEX(GroupVertices[Group],MATCH(Edges24[[#This Row],[Vertex 2]],GroupVertices[Vertex],0)),1,1,"")</f>
        <v>3</v>
      </c>
      <c r="BD4" s="48">
        <v>1</v>
      </c>
      <c r="BE4" s="49">
        <v>4.545454545454546</v>
      </c>
      <c r="BF4" s="48">
        <v>0</v>
      </c>
      <c r="BG4" s="49">
        <v>0</v>
      </c>
      <c r="BH4" s="48">
        <v>0</v>
      </c>
      <c r="BI4" s="49">
        <v>0</v>
      </c>
      <c r="BJ4" s="48">
        <v>21</v>
      </c>
      <c r="BK4" s="49">
        <v>95.45454545454545</v>
      </c>
      <c r="BL4" s="48">
        <v>22</v>
      </c>
    </row>
    <row r="5" spans="1:64" ht="15">
      <c r="A5" s="64" t="s">
        <v>214</v>
      </c>
      <c r="B5" s="64" t="s">
        <v>212</v>
      </c>
      <c r="C5" s="65"/>
      <c r="D5" s="66"/>
      <c r="E5" s="67"/>
      <c r="F5" s="68"/>
      <c r="G5" s="65"/>
      <c r="H5" s="69"/>
      <c r="I5" s="70"/>
      <c r="J5" s="70"/>
      <c r="K5" s="34" t="s">
        <v>65</v>
      </c>
      <c r="L5" s="77">
        <v>5</v>
      </c>
      <c r="M5" s="77"/>
      <c r="N5" s="72"/>
      <c r="O5" s="79" t="s">
        <v>266</v>
      </c>
      <c r="P5" s="81">
        <v>43524.16069444444</v>
      </c>
      <c r="Q5" s="79" t="s">
        <v>269</v>
      </c>
      <c r="R5" s="79"/>
      <c r="S5" s="79"/>
      <c r="T5" s="79"/>
      <c r="U5" s="79"/>
      <c r="V5" s="83" t="s">
        <v>405</v>
      </c>
      <c r="W5" s="81">
        <v>43524.16069444444</v>
      </c>
      <c r="X5" s="83" t="s">
        <v>431</v>
      </c>
      <c r="Y5" s="79"/>
      <c r="Z5" s="79"/>
      <c r="AA5" s="85" t="s">
        <v>488</v>
      </c>
      <c r="AB5" s="79"/>
      <c r="AC5" s="79" t="b">
        <v>0</v>
      </c>
      <c r="AD5" s="79">
        <v>0</v>
      </c>
      <c r="AE5" s="85" t="s">
        <v>543</v>
      </c>
      <c r="AF5" s="79" t="b">
        <v>0</v>
      </c>
      <c r="AG5" s="79" t="s">
        <v>548</v>
      </c>
      <c r="AH5" s="79"/>
      <c r="AI5" s="85" t="s">
        <v>543</v>
      </c>
      <c r="AJ5" s="79" t="b">
        <v>0</v>
      </c>
      <c r="AK5" s="79">
        <v>3</v>
      </c>
      <c r="AL5" s="85" t="s">
        <v>486</v>
      </c>
      <c r="AM5" s="79" t="s">
        <v>552</v>
      </c>
      <c r="AN5" s="79" t="b">
        <v>0</v>
      </c>
      <c r="AO5" s="85" t="s">
        <v>486</v>
      </c>
      <c r="AP5" s="79" t="s">
        <v>176</v>
      </c>
      <c r="AQ5" s="79">
        <v>0</v>
      </c>
      <c r="AR5" s="79">
        <v>0</v>
      </c>
      <c r="AS5" s="79"/>
      <c r="AT5" s="79"/>
      <c r="AU5" s="79"/>
      <c r="AV5" s="79"/>
      <c r="AW5" s="79"/>
      <c r="AX5" s="79"/>
      <c r="AY5" s="79"/>
      <c r="AZ5" s="79"/>
      <c r="BA5">
        <v>1</v>
      </c>
      <c r="BB5" s="78" t="str">
        <f>REPLACE(INDEX(GroupVertices[Group],MATCH(Edges24[[#This Row],[Vertex 1]],GroupVertices[Vertex],0)),1,1,"")</f>
        <v>3</v>
      </c>
      <c r="BC5" s="78" t="str">
        <f>REPLACE(INDEX(GroupVertices[Group],MATCH(Edges24[[#This Row],[Vertex 2]],GroupVertices[Vertex],0)),1,1,"")</f>
        <v>3</v>
      </c>
      <c r="BD5" s="48">
        <v>1</v>
      </c>
      <c r="BE5" s="49">
        <v>4.545454545454546</v>
      </c>
      <c r="BF5" s="48">
        <v>0</v>
      </c>
      <c r="BG5" s="49">
        <v>0</v>
      </c>
      <c r="BH5" s="48">
        <v>0</v>
      </c>
      <c r="BI5" s="49">
        <v>0</v>
      </c>
      <c r="BJ5" s="48">
        <v>21</v>
      </c>
      <c r="BK5" s="49">
        <v>95.45454545454545</v>
      </c>
      <c r="BL5" s="48">
        <v>22</v>
      </c>
    </row>
    <row r="6" spans="1:64" ht="15">
      <c r="A6" s="64" t="s">
        <v>215</v>
      </c>
      <c r="B6" s="64" t="s">
        <v>212</v>
      </c>
      <c r="C6" s="65"/>
      <c r="D6" s="66"/>
      <c r="E6" s="67"/>
      <c r="F6" s="68"/>
      <c r="G6" s="65"/>
      <c r="H6" s="69"/>
      <c r="I6" s="70"/>
      <c r="J6" s="70"/>
      <c r="K6" s="34" t="s">
        <v>65</v>
      </c>
      <c r="L6" s="77">
        <v>6</v>
      </c>
      <c r="M6" s="77"/>
      <c r="N6" s="72"/>
      <c r="O6" s="79" t="s">
        <v>266</v>
      </c>
      <c r="P6" s="81">
        <v>43524.60225694445</v>
      </c>
      <c r="Q6" s="79" t="s">
        <v>269</v>
      </c>
      <c r="R6" s="79"/>
      <c r="S6" s="79"/>
      <c r="T6" s="79"/>
      <c r="U6" s="79"/>
      <c r="V6" s="83" t="s">
        <v>406</v>
      </c>
      <c r="W6" s="81">
        <v>43524.60225694445</v>
      </c>
      <c r="X6" s="83" t="s">
        <v>432</v>
      </c>
      <c r="Y6" s="79"/>
      <c r="Z6" s="79"/>
      <c r="AA6" s="85" t="s">
        <v>489</v>
      </c>
      <c r="AB6" s="79"/>
      <c r="AC6" s="79" t="b">
        <v>0</v>
      </c>
      <c r="AD6" s="79">
        <v>0</v>
      </c>
      <c r="AE6" s="85" t="s">
        <v>543</v>
      </c>
      <c r="AF6" s="79" t="b">
        <v>0</v>
      </c>
      <c r="AG6" s="79" t="s">
        <v>548</v>
      </c>
      <c r="AH6" s="79"/>
      <c r="AI6" s="85" t="s">
        <v>543</v>
      </c>
      <c r="AJ6" s="79" t="b">
        <v>0</v>
      </c>
      <c r="AK6" s="79">
        <v>5</v>
      </c>
      <c r="AL6" s="85" t="s">
        <v>486</v>
      </c>
      <c r="AM6" s="79" t="s">
        <v>551</v>
      </c>
      <c r="AN6" s="79" t="b">
        <v>0</v>
      </c>
      <c r="AO6" s="85" t="s">
        <v>486</v>
      </c>
      <c r="AP6" s="79" t="s">
        <v>176</v>
      </c>
      <c r="AQ6" s="79">
        <v>0</v>
      </c>
      <c r="AR6" s="79">
        <v>0</v>
      </c>
      <c r="AS6" s="79"/>
      <c r="AT6" s="79"/>
      <c r="AU6" s="79"/>
      <c r="AV6" s="79"/>
      <c r="AW6" s="79"/>
      <c r="AX6" s="79"/>
      <c r="AY6" s="79"/>
      <c r="AZ6" s="79"/>
      <c r="BA6">
        <v>1</v>
      </c>
      <c r="BB6" s="78" t="str">
        <f>REPLACE(INDEX(GroupVertices[Group],MATCH(Edges24[[#This Row],[Vertex 1]],GroupVertices[Vertex],0)),1,1,"")</f>
        <v>3</v>
      </c>
      <c r="BC6" s="78" t="str">
        <f>REPLACE(INDEX(GroupVertices[Group],MATCH(Edges24[[#This Row],[Vertex 2]],GroupVertices[Vertex],0)),1,1,"")</f>
        <v>3</v>
      </c>
      <c r="BD6" s="48">
        <v>1</v>
      </c>
      <c r="BE6" s="49">
        <v>4.545454545454546</v>
      </c>
      <c r="BF6" s="48">
        <v>0</v>
      </c>
      <c r="BG6" s="49">
        <v>0</v>
      </c>
      <c r="BH6" s="48">
        <v>0</v>
      </c>
      <c r="BI6" s="49">
        <v>0</v>
      </c>
      <c r="BJ6" s="48">
        <v>21</v>
      </c>
      <c r="BK6" s="49">
        <v>95.45454545454545</v>
      </c>
      <c r="BL6" s="48">
        <v>22</v>
      </c>
    </row>
    <row r="7" spans="1:64" ht="15">
      <c r="A7" s="64" t="s">
        <v>216</v>
      </c>
      <c r="B7" s="64" t="s">
        <v>212</v>
      </c>
      <c r="C7" s="65"/>
      <c r="D7" s="66"/>
      <c r="E7" s="67"/>
      <c r="F7" s="68"/>
      <c r="G7" s="65"/>
      <c r="H7" s="69"/>
      <c r="I7" s="70"/>
      <c r="J7" s="70"/>
      <c r="K7" s="34" t="s">
        <v>65</v>
      </c>
      <c r="L7" s="77">
        <v>8</v>
      </c>
      <c r="M7" s="77"/>
      <c r="N7" s="72"/>
      <c r="O7" s="79" t="s">
        <v>266</v>
      </c>
      <c r="P7" s="81">
        <v>43525.33644675926</v>
      </c>
      <c r="Q7" s="79" t="s">
        <v>269</v>
      </c>
      <c r="R7" s="79"/>
      <c r="S7" s="79"/>
      <c r="T7" s="79"/>
      <c r="U7" s="79"/>
      <c r="V7" s="83" t="s">
        <v>407</v>
      </c>
      <c r="W7" s="81">
        <v>43525.33644675926</v>
      </c>
      <c r="X7" s="83" t="s">
        <v>433</v>
      </c>
      <c r="Y7" s="79"/>
      <c r="Z7" s="79"/>
      <c r="AA7" s="85" t="s">
        <v>490</v>
      </c>
      <c r="AB7" s="79"/>
      <c r="AC7" s="79" t="b">
        <v>0</v>
      </c>
      <c r="AD7" s="79">
        <v>0</v>
      </c>
      <c r="AE7" s="85" t="s">
        <v>543</v>
      </c>
      <c r="AF7" s="79" t="b">
        <v>0</v>
      </c>
      <c r="AG7" s="79" t="s">
        <v>548</v>
      </c>
      <c r="AH7" s="79"/>
      <c r="AI7" s="85" t="s">
        <v>543</v>
      </c>
      <c r="AJ7" s="79" t="b">
        <v>0</v>
      </c>
      <c r="AK7" s="79">
        <v>5</v>
      </c>
      <c r="AL7" s="85" t="s">
        <v>486</v>
      </c>
      <c r="AM7" s="79" t="s">
        <v>551</v>
      </c>
      <c r="AN7" s="79" t="b">
        <v>0</v>
      </c>
      <c r="AO7" s="85" t="s">
        <v>486</v>
      </c>
      <c r="AP7" s="79" t="s">
        <v>176</v>
      </c>
      <c r="AQ7" s="79">
        <v>0</v>
      </c>
      <c r="AR7" s="79">
        <v>0</v>
      </c>
      <c r="AS7" s="79"/>
      <c r="AT7" s="79"/>
      <c r="AU7" s="79"/>
      <c r="AV7" s="79"/>
      <c r="AW7" s="79"/>
      <c r="AX7" s="79"/>
      <c r="AY7" s="79"/>
      <c r="AZ7" s="79"/>
      <c r="BA7">
        <v>1</v>
      </c>
      <c r="BB7" s="78" t="str">
        <f>REPLACE(INDEX(GroupVertices[Group],MATCH(Edges24[[#This Row],[Vertex 1]],GroupVertices[Vertex],0)),1,1,"")</f>
        <v>3</v>
      </c>
      <c r="BC7" s="78" t="str">
        <f>REPLACE(INDEX(GroupVertices[Group],MATCH(Edges24[[#This Row],[Vertex 2]],GroupVertices[Vertex],0)),1,1,"")</f>
        <v>3</v>
      </c>
      <c r="BD7" s="48">
        <v>1</v>
      </c>
      <c r="BE7" s="49">
        <v>4.545454545454546</v>
      </c>
      <c r="BF7" s="48">
        <v>0</v>
      </c>
      <c r="BG7" s="49">
        <v>0</v>
      </c>
      <c r="BH7" s="48">
        <v>0</v>
      </c>
      <c r="BI7" s="49">
        <v>0</v>
      </c>
      <c r="BJ7" s="48">
        <v>21</v>
      </c>
      <c r="BK7" s="49">
        <v>95.45454545454545</v>
      </c>
      <c r="BL7" s="48">
        <v>22</v>
      </c>
    </row>
    <row r="8" spans="1:64" ht="15">
      <c r="A8" s="64" t="s">
        <v>217</v>
      </c>
      <c r="B8" s="64" t="s">
        <v>246</v>
      </c>
      <c r="C8" s="65"/>
      <c r="D8" s="66"/>
      <c r="E8" s="67"/>
      <c r="F8" s="68"/>
      <c r="G8" s="65"/>
      <c r="H8" s="69"/>
      <c r="I8" s="70"/>
      <c r="J8" s="70"/>
      <c r="K8" s="34" t="s">
        <v>65</v>
      </c>
      <c r="L8" s="77">
        <v>9</v>
      </c>
      <c r="M8" s="77"/>
      <c r="N8" s="72"/>
      <c r="O8" s="79" t="s">
        <v>266</v>
      </c>
      <c r="P8" s="81">
        <v>43528.637511574074</v>
      </c>
      <c r="Q8" s="79" t="s">
        <v>270</v>
      </c>
      <c r="R8" s="83" t="s">
        <v>318</v>
      </c>
      <c r="S8" s="79" t="s">
        <v>337</v>
      </c>
      <c r="T8" s="79" t="s">
        <v>351</v>
      </c>
      <c r="U8" s="83" t="s">
        <v>379</v>
      </c>
      <c r="V8" s="83" t="s">
        <v>379</v>
      </c>
      <c r="W8" s="81">
        <v>43528.637511574074</v>
      </c>
      <c r="X8" s="83" t="s">
        <v>434</v>
      </c>
      <c r="Y8" s="79"/>
      <c r="Z8" s="79"/>
      <c r="AA8" s="85" t="s">
        <v>491</v>
      </c>
      <c r="AB8" s="79"/>
      <c r="AC8" s="79" t="b">
        <v>0</v>
      </c>
      <c r="AD8" s="79">
        <v>1</v>
      </c>
      <c r="AE8" s="85" t="s">
        <v>543</v>
      </c>
      <c r="AF8" s="79" t="b">
        <v>0</v>
      </c>
      <c r="AG8" s="79" t="s">
        <v>548</v>
      </c>
      <c r="AH8" s="79"/>
      <c r="AI8" s="85" t="s">
        <v>543</v>
      </c>
      <c r="AJ8" s="79" t="b">
        <v>0</v>
      </c>
      <c r="AK8" s="79">
        <v>1</v>
      </c>
      <c r="AL8" s="85" t="s">
        <v>543</v>
      </c>
      <c r="AM8" s="79" t="s">
        <v>553</v>
      </c>
      <c r="AN8" s="79" t="b">
        <v>0</v>
      </c>
      <c r="AO8" s="85" t="s">
        <v>491</v>
      </c>
      <c r="AP8" s="79" t="s">
        <v>176</v>
      </c>
      <c r="AQ8" s="79">
        <v>0</v>
      </c>
      <c r="AR8" s="79">
        <v>0</v>
      </c>
      <c r="AS8" s="79"/>
      <c r="AT8" s="79"/>
      <c r="AU8" s="79"/>
      <c r="AV8" s="79"/>
      <c r="AW8" s="79"/>
      <c r="AX8" s="79"/>
      <c r="AY8" s="79"/>
      <c r="AZ8" s="79"/>
      <c r="BA8">
        <v>1</v>
      </c>
      <c r="BB8" s="78" t="str">
        <f>REPLACE(INDEX(GroupVertices[Group],MATCH(Edges24[[#This Row],[Vertex 1]],GroupVertices[Vertex],0)),1,1,"")</f>
        <v>12</v>
      </c>
      <c r="BC8" s="78" t="str">
        <f>REPLACE(INDEX(GroupVertices[Group],MATCH(Edges24[[#This Row],[Vertex 2]],GroupVertices[Vertex],0)),1,1,"")</f>
        <v>12</v>
      </c>
      <c r="BD8" s="48">
        <v>2</v>
      </c>
      <c r="BE8" s="49">
        <v>8.695652173913043</v>
      </c>
      <c r="BF8" s="48">
        <v>0</v>
      </c>
      <c r="BG8" s="49">
        <v>0</v>
      </c>
      <c r="BH8" s="48">
        <v>0</v>
      </c>
      <c r="BI8" s="49">
        <v>0</v>
      </c>
      <c r="BJ8" s="48">
        <v>21</v>
      </c>
      <c r="BK8" s="49">
        <v>91.30434782608695</v>
      </c>
      <c r="BL8" s="48">
        <v>23</v>
      </c>
    </row>
    <row r="9" spans="1:64" ht="15">
      <c r="A9" s="64" t="s">
        <v>218</v>
      </c>
      <c r="B9" s="64" t="s">
        <v>218</v>
      </c>
      <c r="C9" s="65"/>
      <c r="D9" s="66"/>
      <c r="E9" s="67"/>
      <c r="F9" s="68"/>
      <c r="G9" s="65"/>
      <c r="H9" s="69"/>
      <c r="I9" s="70"/>
      <c r="J9" s="70"/>
      <c r="K9" s="34" t="s">
        <v>65</v>
      </c>
      <c r="L9" s="77">
        <v>10</v>
      </c>
      <c r="M9" s="77"/>
      <c r="N9" s="72"/>
      <c r="O9" s="79" t="s">
        <v>176</v>
      </c>
      <c r="P9" s="81">
        <v>43528.65277777778</v>
      </c>
      <c r="Q9" s="79" t="s">
        <v>271</v>
      </c>
      <c r="R9" s="79"/>
      <c r="S9" s="79"/>
      <c r="T9" s="79" t="s">
        <v>351</v>
      </c>
      <c r="U9" s="79"/>
      <c r="V9" s="83" t="s">
        <v>408</v>
      </c>
      <c r="W9" s="81">
        <v>43528.65277777778</v>
      </c>
      <c r="X9" s="83" t="s">
        <v>435</v>
      </c>
      <c r="Y9" s="79"/>
      <c r="Z9" s="79"/>
      <c r="AA9" s="85" t="s">
        <v>492</v>
      </c>
      <c r="AB9" s="79"/>
      <c r="AC9" s="79" t="b">
        <v>0</v>
      </c>
      <c r="AD9" s="79">
        <v>0</v>
      </c>
      <c r="AE9" s="85" t="s">
        <v>543</v>
      </c>
      <c r="AF9" s="79" t="b">
        <v>0</v>
      </c>
      <c r="AG9" s="79" t="s">
        <v>548</v>
      </c>
      <c r="AH9" s="79"/>
      <c r="AI9" s="85" t="s">
        <v>543</v>
      </c>
      <c r="AJ9" s="79" t="b">
        <v>0</v>
      </c>
      <c r="AK9" s="79">
        <v>1</v>
      </c>
      <c r="AL9" s="85" t="s">
        <v>491</v>
      </c>
      <c r="AM9" s="79" t="s">
        <v>553</v>
      </c>
      <c r="AN9" s="79" t="b">
        <v>0</v>
      </c>
      <c r="AO9" s="85" t="s">
        <v>491</v>
      </c>
      <c r="AP9" s="79" t="s">
        <v>176</v>
      </c>
      <c r="AQ9" s="79">
        <v>0</v>
      </c>
      <c r="AR9" s="79">
        <v>0</v>
      </c>
      <c r="AS9" s="79"/>
      <c r="AT9" s="79"/>
      <c r="AU9" s="79"/>
      <c r="AV9" s="79"/>
      <c r="AW9" s="79"/>
      <c r="AX9" s="79"/>
      <c r="AY9" s="79"/>
      <c r="AZ9" s="79"/>
      <c r="BA9">
        <v>1</v>
      </c>
      <c r="BB9" s="78" t="str">
        <f>REPLACE(INDEX(GroupVertices[Group],MATCH(Edges24[[#This Row],[Vertex 1]],GroupVertices[Vertex],0)),1,1,"")</f>
        <v>6</v>
      </c>
      <c r="BC9" s="78" t="str">
        <f>REPLACE(INDEX(GroupVertices[Group],MATCH(Edges24[[#This Row],[Vertex 2]],GroupVertices[Vertex],0)),1,1,"")</f>
        <v>6</v>
      </c>
      <c r="BD9" s="48">
        <v>2</v>
      </c>
      <c r="BE9" s="49">
        <v>10</v>
      </c>
      <c r="BF9" s="48">
        <v>0</v>
      </c>
      <c r="BG9" s="49">
        <v>0</v>
      </c>
      <c r="BH9" s="48">
        <v>0</v>
      </c>
      <c r="BI9" s="49">
        <v>0</v>
      </c>
      <c r="BJ9" s="48">
        <v>18</v>
      </c>
      <c r="BK9" s="49">
        <v>90</v>
      </c>
      <c r="BL9" s="48">
        <v>20</v>
      </c>
    </row>
    <row r="10" spans="1:64" ht="15">
      <c r="A10" s="64" t="s">
        <v>219</v>
      </c>
      <c r="B10" s="64" t="s">
        <v>232</v>
      </c>
      <c r="C10" s="65"/>
      <c r="D10" s="66"/>
      <c r="E10" s="67"/>
      <c r="F10" s="68"/>
      <c r="G10" s="65"/>
      <c r="H10" s="69"/>
      <c r="I10" s="70"/>
      <c r="J10" s="70"/>
      <c r="K10" s="34" t="s">
        <v>65</v>
      </c>
      <c r="L10" s="77">
        <v>11</v>
      </c>
      <c r="M10" s="77"/>
      <c r="N10" s="72"/>
      <c r="O10" s="79" t="s">
        <v>266</v>
      </c>
      <c r="P10" s="81">
        <v>43530.76155092593</v>
      </c>
      <c r="Q10" s="79" t="s">
        <v>272</v>
      </c>
      <c r="R10" s="79"/>
      <c r="S10" s="79"/>
      <c r="T10" s="79" t="s">
        <v>352</v>
      </c>
      <c r="U10" s="79"/>
      <c r="V10" s="83" t="s">
        <v>409</v>
      </c>
      <c r="W10" s="81">
        <v>43530.76155092593</v>
      </c>
      <c r="X10" s="83" t="s">
        <v>436</v>
      </c>
      <c r="Y10" s="79"/>
      <c r="Z10" s="79"/>
      <c r="AA10" s="85" t="s">
        <v>493</v>
      </c>
      <c r="AB10" s="79"/>
      <c r="AC10" s="79" t="b">
        <v>0</v>
      </c>
      <c r="AD10" s="79">
        <v>0</v>
      </c>
      <c r="AE10" s="85" t="s">
        <v>543</v>
      </c>
      <c r="AF10" s="79" t="b">
        <v>0</v>
      </c>
      <c r="AG10" s="79" t="s">
        <v>548</v>
      </c>
      <c r="AH10" s="79"/>
      <c r="AI10" s="85" t="s">
        <v>543</v>
      </c>
      <c r="AJ10" s="79" t="b">
        <v>0</v>
      </c>
      <c r="AK10" s="79">
        <v>3</v>
      </c>
      <c r="AL10" s="85" t="s">
        <v>510</v>
      </c>
      <c r="AM10" s="79" t="s">
        <v>552</v>
      </c>
      <c r="AN10" s="79" t="b">
        <v>0</v>
      </c>
      <c r="AO10" s="85" t="s">
        <v>510</v>
      </c>
      <c r="AP10" s="79" t="s">
        <v>176</v>
      </c>
      <c r="AQ10" s="79">
        <v>0</v>
      </c>
      <c r="AR10" s="79">
        <v>0</v>
      </c>
      <c r="AS10" s="79"/>
      <c r="AT10" s="79"/>
      <c r="AU10" s="79"/>
      <c r="AV10" s="79"/>
      <c r="AW10" s="79"/>
      <c r="AX10" s="79"/>
      <c r="AY10" s="79"/>
      <c r="AZ10" s="79"/>
      <c r="BA10">
        <v>1</v>
      </c>
      <c r="BB10" s="78" t="str">
        <f>REPLACE(INDEX(GroupVertices[Group],MATCH(Edges24[[#This Row],[Vertex 1]],GroupVertices[Vertex],0)),1,1,"")</f>
        <v>1</v>
      </c>
      <c r="BC10" s="78" t="str">
        <f>REPLACE(INDEX(GroupVertices[Group],MATCH(Edges24[[#This Row],[Vertex 2]],GroupVertices[Vertex],0)),1,1,"")</f>
        <v>1</v>
      </c>
      <c r="BD10" s="48">
        <v>0</v>
      </c>
      <c r="BE10" s="49">
        <v>0</v>
      </c>
      <c r="BF10" s="48">
        <v>0</v>
      </c>
      <c r="BG10" s="49">
        <v>0</v>
      </c>
      <c r="BH10" s="48">
        <v>0</v>
      </c>
      <c r="BI10" s="49">
        <v>0</v>
      </c>
      <c r="BJ10" s="48">
        <v>19</v>
      </c>
      <c r="BK10" s="49">
        <v>100</v>
      </c>
      <c r="BL10" s="48">
        <v>19</v>
      </c>
    </row>
    <row r="11" spans="1:64" ht="15">
      <c r="A11" s="64" t="s">
        <v>220</v>
      </c>
      <c r="B11" s="64" t="s">
        <v>232</v>
      </c>
      <c r="C11" s="65"/>
      <c r="D11" s="66"/>
      <c r="E11" s="67"/>
      <c r="F11" s="68"/>
      <c r="G11" s="65"/>
      <c r="H11" s="69"/>
      <c r="I11" s="70"/>
      <c r="J11" s="70"/>
      <c r="K11" s="34" t="s">
        <v>65</v>
      </c>
      <c r="L11" s="77">
        <v>12</v>
      </c>
      <c r="M11" s="77"/>
      <c r="N11" s="72"/>
      <c r="O11" s="79" t="s">
        <v>266</v>
      </c>
      <c r="P11" s="81">
        <v>43530.76960648148</v>
      </c>
      <c r="Q11" s="79" t="s">
        <v>272</v>
      </c>
      <c r="R11" s="79"/>
      <c r="S11" s="79"/>
      <c r="T11" s="79" t="s">
        <v>352</v>
      </c>
      <c r="U11" s="79"/>
      <c r="V11" s="83" t="s">
        <v>410</v>
      </c>
      <c r="W11" s="81">
        <v>43530.76960648148</v>
      </c>
      <c r="X11" s="83" t="s">
        <v>437</v>
      </c>
      <c r="Y11" s="79"/>
      <c r="Z11" s="79"/>
      <c r="AA11" s="85" t="s">
        <v>494</v>
      </c>
      <c r="AB11" s="79"/>
      <c r="AC11" s="79" t="b">
        <v>0</v>
      </c>
      <c r="AD11" s="79">
        <v>0</v>
      </c>
      <c r="AE11" s="85" t="s">
        <v>543</v>
      </c>
      <c r="AF11" s="79" t="b">
        <v>0</v>
      </c>
      <c r="AG11" s="79" t="s">
        <v>548</v>
      </c>
      <c r="AH11" s="79"/>
      <c r="AI11" s="85" t="s">
        <v>543</v>
      </c>
      <c r="AJ11" s="79" t="b">
        <v>0</v>
      </c>
      <c r="AK11" s="79">
        <v>3</v>
      </c>
      <c r="AL11" s="85" t="s">
        <v>510</v>
      </c>
      <c r="AM11" s="79" t="s">
        <v>552</v>
      </c>
      <c r="AN11" s="79" t="b">
        <v>0</v>
      </c>
      <c r="AO11" s="85" t="s">
        <v>510</v>
      </c>
      <c r="AP11" s="79" t="s">
        <v>176</v>
      </c>
      <c r="AQ11" s="79">
        <v>0</v>
      </c>
      <c r="AR11" s="79">
        <v>0</v>
      </c>
      <c r="AS11" s="79"/>
      <c r="AT11" s="79"/>
      <c r="AU11" s="79"/>
      <c r="AV11" s="79"/>
      <c r="AW11" s="79"/>
      <c r="AX11" s="79"/>
      <c r="AY11" s="79"/>
      <c r="AZ11" s="79"/>
      <c r="BA11">
        <v>1</v>
      </c>
      <c r="BB11" s="78" t="str">
        <f>REPLACE(INDEX(GroupVertices[Group],MATCH(Edges24[[#This Row],[Vertex 1]],GroupVertices[Vertex],0)),1,1,"")</f>
        <v>1</v>
      </c>
      <c r="BC11" s="78" t="str">
        <f>REPLACE(INDEX(GroupVertices[Group],MATCH(Edges24[[#This Row],[Vertex 2]],GroupVertices[Vertex],0)),1,1,"")</f>
        <v>1</v>
      </c>
      <c r="BD11" s="48">
        <v>0</v>
      </c>
      <c r="BE11" s="49">
        <v>0</v>
      </c>
      <c r="BF11" s="48">
        <v>0</v>
      </c>
      <c r="BG11" s="49">
        <v>0</v>
      </c>
      <c r="BH11" s="48">
        <v>0</v>
      </c>
      <c r="BI11" s="49">
        <v>0</v>
      </c>
      <c r="BJ11" s="48">
        <v>19</v>
      </c>
      <c r="BK11" s="49">
        <v>100</v>
      </c>
      <c r="BL11" s="48">
        <v>19</v>
      </c>
    </row>
    <row r="12" spans="1:64" ht="15">
      <c r="A12" s="64" t="s">
        <v>221</v>
      </c>
      <c r="B12" s="64" t="s">
        <v>221</v>
      </c>
      <c r="C12" s="65"/>
      <c r="D12" s="66"/>
      <c r="E12" s="67"/>
      <c r="F12" s="68"/>
      <c r="G12" s="65"/>
      <c r="H12" s="69"/>
      <c r="I12" s="70"/>
      <c r="J12" s="70"/>
      <c r="K12" s="34" t="s">
        <v>65</v>
      </c>
      <c r="L12" s="77">
        <v>13</v>
      </c>
      <c r="M12" s="77"/>
      <c r="N12" s="72"/>
      <c r="O12" s="79" t="s">
        <v>176</v>
      </c>
      <c r="P12" s="81">
        <v>43530.61274305556</v>
      </c>
      <c r="Q12" s="79" t="s">
        <v>273</v>
      </c>
      <c r="R12" s="83" t="s">
        <v>319</v>
      </c>
      <c r="S12" s="79" t="s">
        <v>337</v>
      </c>
      <c r="T12" s="79" t="s">
        <v>353</v>
      </c>
      <c r="U12" s="79"/>
      <c r="V12" s="83" t="s">
        <v>411</v>
      </c>
      <c r="W12" s="81">
        <v>43530.61274305556</v>
      </c>
      <c r="X12" s="83" t="s">
        <v>438</v>
      </c>
      <c r="Y12" s="79"/>
      <c r="Z12" s="79"/>
      <c r="AA12" s="85" t="s">
        <v>495</v>
      </c>
      <c r="AB12" s="79"/>
      <c r="AC12" s="79" t="b">
        <v>0</v>
      </c>
      <c r="AD12" s="79">
        <v>2</v>
      </c>
      <c r="AE12" s="85" t="s">
        <v>543</v>
      </c>
      <c r="AF12" s="79" t="b">
        <v>0</v>
      </c>
      <c r="AG12" s="79" t="s">
        <v>548</v>
      </c>
      <c r="AH12" s="79"/>
      <c r="AI12" s="85" t="s">
        <v>543</v>
      </c>
      <c r="AJ12" s="79" t="b">
        <v>0</v>
      </c>
      <c r="AK12" s="79">
        <v>2</v>
      </c>
      <c r="AL12" s="85" t="s">
        <v>543</v>
      </c>
      <c r="AM12" s="79" t="s">
        <v>554</v>
      </c>
      <c r="AN12" s="79" t="b">
        <v>0</v>
      </c>
      <c r="AO12" s="85" t="s">
        <v>495</v>
      </c>
      <c r="AP12" s="79" t="s">
        <v>176</v>
      </c>
      <c r="AQ12" s="79">
        <v>0</v>
      </c>
      <c r="AR12" s="79">
        <v>0</v>
      </c>
      <c r="AS12" s="79"/>
      <c r="AT12" s="79"/>
      <c r="AU12" s="79"/>
      <c r="AV12" s="79"/>
      <c r="AW12" s="79"/>
      <c r="AX12" s="79"/>
      <c r="AY12" s="79"/>
      <c r="AZ12" s="79"/>
      <c r="BA12">
        <v>2</v>
      </c>
      <c r="BB12" s="78" t="str">
        <f>REPLACE(INDEX(GroupVertices[Group],MATCH(Edges24[[#This Row],[Vertex 1]],GroupVertices[Vertex],0)),1,1,"")</f>
        <v>11</v>
      </c>
      <c r="BC12" s="78" t="str">
        <f>REPLACE(INDEX(GroupVertices[Group],MATCH(Edges24[[#This Row],[Vertex 2]],GroupVertices[Vertex],0)),1,1,"")</f>
        <v>11</v>
      </c>
      <c r="BD12" s="48">
        <v>1</v>
      </c>
      <c r="BE12" s="49">
        <v>2.380952380952381</v>
      </c>
      <c r="BF12" s="48">
        <v>0</v>
      </c>
      <c r="BG12" s="49">
        <v>0</v>
      </c>
      <c r="BH12" s="48">
        <v>0</v>
      </c>
      <c r="BI12" s="49">
        <v>0</v>
      </c>
      <c r="BJ12" s="48">
        <v>41</v>
      </c>
      <c r="BK12" s="49">
        <v>97.61904761904762</v>
      </c>
      <c r="BL12" s="48">
        <v>42</v>
      </c>
    </row>
    <row r="13" spans="1:64" ht="15">
      <c r="A13" s="64" t="s">
        <v>221</v>
      </c>
      <c r="B13" s="64" t="s">
        <v>221</v>
      </c>
      <c r="C13" s="65"/>
      <c r="D13" s="66"/>
      <c r="E13" s="67"/>
      <c r="F13" s="68"/>
      <c r="G13" s="65"/>
      <c r="H13" s="69"/>
      <c r="I13" s="70"/>
      <c r="J13" s="70"/>
      <c r="K13" s="34" t="s">
        <v>65</v>
      </c>
      <c r="L13" s="77">
        <v>14</v>
      </c>
      <c r="M13" s="77"/>
      <c r="N13" s="72"/>
      <c r="O13" s="79" t="s">
        <v>176</v>
      </c>
      <c r="P13" s="81">
        <v>43530.946608796294</v>
      </c>
      <c r="Q13" s="79" t="s">
        <v>274</v>
      </c>
      <c r="R13" s="79"/>
      <c r="S13" s="79"/>
      <c r="T13" s="79"/>
      <c r="U13" s="79"/>
      <c r="V13" s="83" t="s">
        <v>411</v>
      </c>
      <c r="W13" s="81">
        <v>43530.946608796294</v>
      </c>
      <c r="X13" s="83" t="s">
        <v>439</v>
      </c>
      <c r="Y13" s="79"/>
      <c r="Z13" s="79"/>
      <c r="AA13" s="85" t="s">
        <v>496</v>
      </c>
      <c r="AB13" s="79"/>
      <c r="AC13" s="79" t="b">
        <v>0</v>
      </c>
      <c r="AD13" s="79">
        <v>0</v>
      </c>
      <c r="AE13" s="85" t="s">
        <v>543</v>
      </c>
      <c r="AF13" s="79" t="b">
        <v>0</v>
      </c>
      <c r="AG13" s="79" t="s">
        <v>548</v>
      </c>
      <c r="AH13" s="79"/>
      <c r="AI13" s="85" t="s">
        <v>543</v>
      </c>
      <c r="AJ13" s="79" t="b">
        <v>0</v>
      </c>
      <c r="AK13" s="79">
        <v>2</v>
      </c>
      <c r="AL13" s="85" t="s">
        <v>495</v>
      </c>
      <c r="AM13" s="79" t="s">
        <v>552</v>
      </c>
      <c r="AN13" s="79" t="b">
        <v>0</v>
      </c>
      <c r="AO13" s="85" t="s">
        <v>495</v>
      </c>
      <c r="AP13" s="79" t="s">
        <v>176</v>
      </c>
      <c r="AQ13" s="79">
        <v>0</v>
      </c>
      <c r="AR13" s="79">
        <v>0</v>
      </c>
      <c r="AS13" s="79"/>
      <c r="AT13" s="79"/>
      <c r="AU13" s="79"/>
      <c r="AV13" s="79"/>
      <c r="AW13" s="79"/>
      <c r="AX13" s="79"/>
      <c r="AY13" s="79"/>
      <c r="AZ13" s="79"/>
      <c r="BA13">
        <v>2</v>
      </c>
      <c r="BB13" s="78" t="str">
        <f>REPLACE(INDEX(GroupVertices[Group],MATCH(Edges24[[#This Row],[Vertex 1]],GroupVertices[Vertex],0)),1,1,"")</f>
        <v>11</v>
      </c>
      <c r="BC13" s="78" t="str">
        <f>REPLACE(INDEX(GroupVertices[Group],MATCH(Edges24[[#This Row],[Vertex 2]],GroupVertices[Vertex],0)),1,1,"")</f>
        <v>11</v>
      </c>
      <c r="BD13" s="48">
        <v>0</v>
      </c>
      <c r="BE13" s="49">
        <v>0</v>
      </c>
      <c r="BF13" s="48">
        <v>0</v>
      </c>
      <c r="BG13" s="49">
        <v>0</v>
      </c>
      <c r="BH13" s="48">
        <v>0</v>
      </c>
      <c r="BI13" s="49">
        <v>0</v>
      </c>
      <c r="BJ13" s="48">
        <v>25</v>
      </c>
      <c r="BK13" s="49">
        <v>100</v>
      </c>
      <c r="BL13" s="48">
        <v>25</v>
      </c>
    </row>
    <row r="14" spans="1:64" ht="15">
      <c r="A14" s="64" t="s">
        <v>222</v>
      </c>
      <c r="B14" s="64" t="s">
        <v>221</v>
      </c>
      <c r="C14" s="65"/>
      <c r="D14" s="66"/>
      <c r="E14" s="67"/>
      <c r="F14" s="68"/>
      <c r="G14" s="65"/>
      <c r="H14" s="69"/>
      <c r="I14" s="70"/>
      <c r="J14" s="70"/>
      <c r="K14" s="34" t="s">
        <v>65</v>
      </c>
      <c r="L14" s="77">
        <v>15</v>
      </c>
      <c r="M14" s="77"/>
      <c r="N14" s="72"/>
      <c r="O14" s="79" t="s">
        <v>266</v>
      </c>
      <c r="P14" s="81">
        <v>43530.947534722225</v>
      </c>
      <c r="Q14" s="79" t="s">
        <v>274</v>
      </c>
      <c r="R14" s="79"/>
      <c r="S14" s="79"/>
      <c r="T14" s="79"/>
      <c r="U14" s="79"/>
      <c r="V14" s="83" t="s">
        <v>412</v>
      </c>
      <c r="W14" s="81">
        <v>43530.947534722225</v>
      </c>
      <c r="X14" s="83" t="s">
        <v>440</v>
      </c>
      <c r="Y14" s="79"/>
      <c r="Z14" s="79"/>
      <c r="AA14" s="85" t="s">
        <v>497</v>
      </c>
      <c r="AB14" s="79"/>
      <c r="AC14" s="79" t="b">
        <v>0</v>
      </c>
      <c r="AD14" s="79">
        <v>0</v>
      </c>
      <c r="AE14" s="85" t="s">
        <v>543</v>
      </c>
      <c r="AF14" s="79" t="b">
        <v>0</v>
      </c>
      <c r="AG14" s="79" t="s">
        <v>548</v>
      </c>
      <c r="AH14" s="79"/>
      <c r="AI14" s="85" t="s">
        <v>543</v>
      </c>
      <c r="AJ14" s="79" t="b">
        <v>0</v>
      </c>
      <c r="AK14" s="79">
        <v>2</v>
      </c>
      <c r="AL14" s="85" t="s">
        <v>495</v>
      </c>
      <c r="AM14" s="79" t="s">
        <v>552</v>
      </c>
      <c r="AN14" s="79" t="b">
        <v>0</v>
      </c>
      <c r="AO14" s="85" t="s">
        <v>495</v>
      </c>
      <c r="AP14" s="79" t="s">
        <v>176</v>
      </c>
      <c r="AQ14" s="79">
        <v>0</v>
      </c>
      <c r="AR14" s="79">
        <v>0</v>
      </c>
      <c r="AS14" s="79"/>
      <c r="AT14" s="79"/>
      <c r="AU14" s="79"/>
      <c r="AV14" s="79"/>
      <c r="AW14" s="79"/>
      <c r="AX14" s="79"/>
      <c r="AY14" s="79"/>
      <c r="AZ14" s="79"/>
      <c r="BA14">
        <v>1</v>
      </c>
      <c r="BB14" s="78" t="str">
        <f>REPLACE(INDEX(GroupVertices[Group],MATCH(Edges24[[#This Row],[Vertex 1]],GroupVertices[Vertex],0)),1,1,"")</f>
        <v>11</v>
      </c>
      <c r="BC14" s="78" t="str">
        <f>REPLACE(INDEX(GroupVertices[Group],MATCH(Edges24[[#This Row],[Vertex 2]],GroupVertices[Vertex],0)),1,1,"")</f>
        <v>11</v>
      </c>
      <c r="BD14" s="48">
        <v>0</v>
      </c>
      <c r="BE14" s="49">
        <v>0</v>
      </c>
      <c r="BF14" s="48">
        <v>0</v>
      </c>
      <c r="BG14" s="49">
        <v>0</v>
      </c>
      <c r="BH14" s="48">
        <v>0</v>
      </c>
      <c r="BI14" s="49">
        <v>0</v>
      </c>
      <c r="BJ14" s="48">
        <v>25</v>
      </c>
      <c r="BK14" s="49">
        <v>100</v>
      </c>
      <c r="BL14" s="48">
        <v>25</v>
      </c>
    </row>
    <row r="15" spans="1:64" ht="15">
      <c r="A15" s="64" t="s">
        <v>223</v>
      </c>
      <c r="B15" s="64" t="s">
        <v>247</v>
      </c>
      <c r="C15" s="65"/>
      <c r="D15" s="66"/>
      <c r="E15" s="67"/>
      <c r="F15" s="68"/>
      <c r="G15" s="65"/>
      <c r="H15" s="69"/>
      <c r="I15" s="70"/>
      <c r="J15" s="70"/>
      <c r="K15" s="34" t="s">
        <v>65</v>
      </c>
      <c r="L15" s="77">
        <v>16</v>
      </c>
      <c r="M15" s="77"/>
      <c r="N15" s="72"/>
      <c r="O15" s="79" t="s">
        <v>267</v>
      </c>
      <c r="P15" s="81">
        <v>43531.102222222224</v>
      </c>
      <c r="Q15" s="79" t="s">
        <v>275</v>
      </c>
      <c r="R15" s="79"/>
      <c r="S15" s="79"/>
      <c r="T15" s="79" t="s">
        <v>354</v>
      </c>
      <c r="U15" s="83" t="s">
        <v>380</v>
      </c>
      <c r="V15" s="83" t="s">
        <v>380</v>
      </c>
      <c r="W15" s="81">
        <v>43531.102222222224</v>
      </c>
      <c r="X15" s="83" t="s">
        <v>441</v>
      </c>
      <c r="Y15" s="79"/>
      <c r="Z15" s="79"/>
      <c r="AA15" s="85" t="s">
        <v>498</v>
      </c>
      <c r="AB15" s="79"/>
      <c r="AC15" s="79" t="b">
        <v>0</v>
      </c>
      <c r="AD15" s="79">
        <v>1</v>
      </c>
      <c r="AE15" s="85" t="s">
        <v>544</v>
      </c>
      <c r="AF15" s="79" t="b">
        <v>0</v>
      </c>
      <c r="AG15" s="79" t="s">
        <v>548</v>
      </c>
      <c r="AH15" s="79"/>
      <c r="AI15" s="85" t="s">
        <v>543</v>
      </c>
      <c r="AJ15" s="79" t="b">
        <v>0</v>
      </c>
      <c r="AK15" s="79">
        <v>0</v>
      </c>
      <c r="AL15" s="85" t="s">
        <v>543</v>
      </c>
      <c r="AM15" s="79" t="s">
        <v>552</v>
      </c>
      <c r="AN15" s="79" t="b">
        <v>0</v>
      </c>
      <c r="AO15" s="85" t="s">
        <v>498</v>
      </c>
      <c r="AP15" s="79" t="s">
        <v>176</v>
      </c>
      <c r="AQ15" s="79">
        <v>0</v>
      </c>
      <c r="AR15" s="79">
        <v>0</v>
      </c>
      <c r="AS15" s="79"/>
      <c r="AT15" s="79"/>
      <c r="AU15" s="79"/>
      <c r="AV15" s="79"/>
      <c r="AW15" s="79"/>
      <c r="AX15" s="79"/>
      <c r="AY15" s="79"/>
      <c r="AZ15" s="79"/>
      <c r="BA15">
        <v>1</v>
      </c>
      <c r="BB15" s="78" t="str">
        <f>REPLACE(INDEX(GroupVertices[Group],MATCH(Edges24[[#This Row],[Vertex 1]],GroupVertices[Vertex],0)),1,1,"")</f>
        <v>10</v>
      </c>
      <c r="BC15" s="78" t="str">
        <f>REPLACE(INDEX(GroupVertices[Group],MATCH(Edges24[[#This Row],[Vertex 2]],GroupVertices[Vertex],0)),1,1,"")</f>
        <v>10</v>
      </c>
      <c r="BD15" s="48">
        <v>2</v>
      </c>
      <c r="BE15" s="49">
        <v>6.896551724137931</v>
      </c>
      <c r="BF15" s="48">
        <v>0</v>
      </c>
      <c r="BG15" s="49">
        <v>0</v>
      </c>
      <c r="BH15" s="48">
        <v>0</v>
      </c>
      <c r="BI15" s="49">
        <v>0</v>
      </c>
      <c r="BJ15" s="48">
        <v>27</v>
      </c>
      <c r="BK15" s="49">
        <v>93.10344827586206</v>
      </c>
      <c r="BL15" s="48">
        <v>29</v>
      </c>
    </row>
    <row r="16" spans="1:64" ht="15">
      <c r="A16" s="64" t="s">
        <v>224</v>
      </c>
      <c r="B16" s="64" t="s">
        <v>232</v>
      </c>
      <c r="C16" s="65"/>
      <c r="D16" s="66"/>
      <c r="E16" s="67"/>
      <c r="F16" s="68"/>
      <c r="G16" s="65"/>
      <c r="H16" s="69"/>
      <c r="I16" s="70"/>
      <c r="J16" s="70"/>
      <c r="K16" s="34" t="s">
        <v>65</v>
      </c>
      <c r="L16" s="77">
        <v>17</v>
      </c>
      <c r="M16" s="77"/>
      <c r="N16" s="72"/>
      <c r="O16" s="79" t="s">
        <v>266</v>
      </c>
      <c r="P16" s="81">
        <v>43531.809432870374</v>
      </c>
      <c r="Q16" s="79" t="s">
        <v>272</v>
      </c>
      <c r="R16" s="79"/>
      <c r="S16" s="79"/>
      <c r="T16" s="79" t="s">
        <v>352</v>
      </c>
      <c r="U16" s="79"/>
      <c r="V16" s="83" t="s">
        <v>413</v>
      </c>
      <c r="W16" s="81">
        <v>43531.809432870374</v>
      </c>
      <c r="X16" s="83" t="s">
        <v>442</v>
      </c>
      <c r="Y16" s="79"/>
      <c r="Z16" s="79"/>
      <c r="AA16" s="85" t="s">
        <v>499</v>
      </c>
      <c r="AB16" s="79"/>
      <c r="AC16" s="79" t="b">
        <v>0</v>
      </c>
      <c r="AD16" s="79">
        <v>0</v>
      </c>
      <c r="AE16" s="85" t="s">
        <v>543</v>
      </c>
      <c r="AF16" s="79" t="b">
        <v>0</v>
      </c>
      <c r="AG16" s="79" t="s">
        <v>548</v>
      </c>
      <c r="AH16" s="79"/>
      <c r="AI16" s="85" t="s">
        <v>543</v>
      </c>
      <c r="AJ16" s="79" t="b">
        <v>0</v>
      </c>
      <c r="AK16" s="79">
        <v>3</v>
      </c>
      <c r="AL16" s="85" t="s">
        <v>510</v>
      </c>
      <c r="AM16" s="79" t="s">
        <v>551</v>
      </c>
      <c r="AN16" s="79" t="b">
        <v>0</v>
      </c>
      <c r="AO16" s="85" t="s">
        <v>510</v>
      </c>
      <c r="AP16" s="79" t="s">
        <v>176</v>
      </c>
      <c r="AQ16" s="79">
        <v>0</v>
      </c>
      <c r="AR16" s="79">
        <v>0</v>
      </c>
      <c r="AS16" s="79"/>
      <c r="AT16" s="79"/>
      <c r="AU16" s="79"/>
      <c r="AV16" s="79"/>
      <c r="AW16" s="79"/>
      <c r="AX16" s="79"/>
      <c r="AY16" s="79"/>
      <c r="AZ16" s="79"/>
      <c r="BA16">
        <v>1</v>
      </c>
      <c r="BB16" s="78" t="str">
        <f>REPLACE(INDEX(GroupVertices[Group],MATCH(Edges24[[#This Row],[Vertex 1]],GroupVertices[Vertex],0)),1,1,"")</f>
        <v>1</v>
      </c>
      <c r="BC16" s="78" t="str">
        <f>REPLACE(INDEX(GroupVertices[Group],MATCH(Edges24[[#This Row],[Vertex 2]],GroupVertices[Vertex],0)),1,1,"")</f>
        <v>1</v>
      </c>
      <c r="BD16" s="48">
        <v>0</v>
      </c>
      <c r="BE16" s="49">
        <v>0</v>
      </c>
      <c r="BF16" s="48">
        <v>0</v>
      </c>
      <c r="BG16" s="49">
        <v>0</v>
      </c>
      <c r="BH16" s="48">
        <v>0</v>
      </c>
      <c r="BI16" s="49">
        <v>0</v>
      </c>
      <c r="BJ16" s="48">
        <v>19</v>
      </c>
      <c r="BK16" s="49">
        <v>100</v>
      </c>
      <c r="BL16" s="48">
        <v>19</v>
      </c>
    </row>
    <row r="17" spans="1:64" ht="15">
      <c r="A17" s="64" t="s">
        <v>225</v>
      </c>
      <c r="B17" s="64" t="s">
        <v>225</v>
      </c>
      <c r="C17" s="65"/>
      <c r="D17" s="66"/>
      <c r="E17" s="67"/>
      <c r="F17" s="68"/>
      <c r="G17" s="65"/>
      <c r="H17" s="69"/>
      <c r="I17" s="70"/>
      <c r="J17" s="70"/>
      <c r="K17" s="34" t="s">
        <v>65</v>
      </c>
      <c r="L17" s="77">
        <v>18</v>
      </c>
      <c r="M17" s="77"/>
      <c r="N17" s="72"/>
      <c r="O17" s="79" t="s">
        <v>176</v>
      </c>
      <c r="P17" s="81">
        <v>43533.583969907406</v>
      </c>
      <c r="Q17" s="79" t="s">
        <v>276</v>
      </c>
      <c r="R17" s="83" t="s">
        <v>320</v>
      </c>
      <c r="S17" s="79" t="s">
        <v>338</v>
      </c>
      <c r="T17" s="79"/>
      <c r="U17" s="83" t="s">
        <v>381</v>
      </c>
      <c r="V17" s="83" t="s">
        <v>381</v>
      </c>
      <c r="W17" s="81">
        <v>43533.583969907406</v>
      </c>
      <c r="X17" s="83" t="s">
        <v>443</v>
      </c>
      <c r="Y17" s="79"/>
      <c r="Z17" s="79"/>
      <c r="AA17" s="85" t="s">
        <v>500</v>
      </c>
      <c r="AB17" s="79"/>
      <c r="AC17" s="79" t="b">
        <v>0</v>
      </c>
      <c r="AD17" s="79">
        <v>0</v>
      </c>
      <c r="AE17" s="85" t="s">
        <v>543</v>
      </c>
      <c r="AF17" s="79" t="b">
        <v>0</v>
      </c>
      <c r="AG17" s="79" t="s">
        <v>548</v>
      </c>
      <c r="AH17" s="79"/>
      <c r="AI17" s="85" t="s">
        <v>543</v>
      </c>
      <c r="AJ17" s="79" t="b">
        <v>0</v>
      </c>
      <c r="AK17" s="79">
        <v>0</v>
      </c>
      <c r="AL17" s="85" t="s">
        <v>543</v>
      </c>
      <c r="AM17" s="79" t="s">
        <v>555</v>
      </c>
      <c r="AN17" s="79" t="b">
        <v>0</v>
      </c>
      <c r="AO17" s="85" t="s">
        <v>500</v>
      </c>
      <c r="AP17" s="79" t="s">
        <v>176</v>
      </c>
      <c r="AQ17" s="79">
        <v>0</v>
      </c>
      <c r="AR17" s="79">
        <v>0</v>
      </c>
      <c r="AS17" s="79"/>
      <c r="AT17" s="79"/>
      <c r="AU17" s="79"/>
      <c r="AV17" s="79"/>
      <c r="AW17" s="79"/>
      <c r="AX17" s="79"/>
      <c r="AY17" s="79"/>
      <c r="AZ17" s="79"/>
      <c r="BA17">
        <v>1</v>
      </c>
      <c r="BB17" s="78" t="str">
        <f>REPLACE(INDEX(GroupVertices[Group],MATCH(Edges24[[#This Row],[Vertex 1]],GroupVertices[Vertex],0)),1,1,"")</f>
        <v>6</v>
      </c>
      <c r="BC17" s="78" t="str">
        <f>REPLACE(INDEX(GroupVertices[Group],MATCH(Edges24[[#This Row],[Vertex 2]],GroupVertices[Vertex],0)),1,1,"")</f>
        <v>6</v>
      </c>
      <c r="BD17" s="48">
        <v>0</v>
      </c>
      <c r="BE17" s="49">
        <v>0</v>
      </c>
      <c r="BF17" s="48">
        <v>1</v>
      </c>
      <c r="BG17" s="49">
        <v>7.142857142857143</v>
      </c>
      <c r="BH17" s="48">
        <v>0</v>
      </c>
      <c r="BI17" s="49">
        <v>0</v>
      </c>
      <c r="BJ17" s="48">
        <v>13</v>
      </c>
      <c r="BK17" s="49">
        <v>92.85714285714286</v>
      </c>
      <c r="BL17" s="48">
        <v>14</v>
      </c>
    </row>
    <row r="18" spans="1:64" ht="15">
      <c r="A18" s="64" t="s">
        <v>226</v>
      </c>
      <c r="B18" s="64" t="s">
        <v>248</v>
      </c>
      <c r="C18" s="65"/>
      <c r="D18" s="66"/>
      <c r="E18" s="67"/>
      <c r="F18" s="68"/>
      <c r="G18" s="65"/>
      <c r="H18" s="69"/>
      <c r="I18" s="70"/>
      <c r="J18" s="70"/>
      <c r="K18" s="34" t="s">
        <v>65</v>
      </c>
      <c r="L18" s="77">
        <v>19</v>
      </c>
      <c r="M18" s="77"/>
      <c r="N18" s="72"/>
      <c r="O18" s="79" t="s">
        <v>266</v>
      </c>
      <c r="P18" s="81">
        <v>43527.736134259256</v>
      </c>
      <c r="Q18" s="79" t="s">
        <v>277</v>
      </c>
      <c r="R18" s="83" t="s">
        <v>321</v>
      </c>
      <c r="S18" s="79" t="s">
        <v>339</v>
      </c>
      <c r="T18" s="79" t="s">
        <v>355</v>
      </c>
      <c r="U18" s="83" t="s">
        <v>382</v>
      </c>
      <c r="V18" s="83" t="s">
        <v>382</v>
      </c>
      <c r="W18" s="81">
        <v>43527.736134259256</v>
      </c>
      <c r="X18" s="83" t="s">
        <v>444</v>
      </c>
      <c r="Y18" s="79"/>
      <c r="Z18" s="79"/>
      <c r="AA18" s="85" t="s">
        <v>501</v>
      </c>
      <c r="AB18" s="79"/>
      <c r="AC18" s="79" t="b">
        <v>0</v>
      </c>
      <c r="AD18" s="79">
        <v>1</v>
      </c>
      <c r="AE18" s="85" t="s">
        <v>543</v>
      </c>
      <c r="AF18" s="79" t="b">
        <v>0</v>
      </c>
      <c r="AG18" s="79" t="s">
        <v>548</v>
      </c>
      <c r="AH18" s="79"/>
      <c r="AI18" s="85" t="s">
        <v>543</v>
      </c>
      <c r="AJ18" s="79" t="b">
        <v>0</v>
      </c>
      <c r="AK18" s="79">
        <v>1</v>
      </c>
      <c r="AL18" s="85" t="s">
        <v>543</v>
      </c>
      <c r="AM18" s="79" t="s">
        <v>556</v>
      </c>
      <c r="AN18" s="79" t="b">
        <v>0</v>
      </c>
      <c r="AO18" s="85" t="s">
        <v>501</v>
      </c>
      <c r="AP18" s="79" t="s">
        <v>176</v>
      </c>
      <c r="AQ18" s="79">
        <v>0</v>
      </c>
      <c r="AR18" s="79">
        <v>0</v>
      </c>
      <c r="AS18" s="79"/>
      <c r="AT18" s="79"/>
      <c r="AU18" s="79"/>
      <c r="AV18" s="79"/>
      <c r="AW18" s="79"/>
      <c r="AX18" s="79"/>
      <c r="AY18" s="79"/>
      <c r="AZ18" s="79"/>
      <c r="BA18">
        <v>1</v>
      </c>
      <c r="BB18" s="78" t="str">
        <f>REPLACE(INDEX(GroupVertices[Group],MATCH(Edges24[[#This Row],[Vertex 1]],GroupVertices[Vertex],0)),1,1,"")</f>
        <v>1</v>
      </c>
      <c r="BC18" s="78" t="str">
        <f>REPLACE(INDEX(GroupVertices[Group],MATCH(Edges24[[#This Row],[Vertex 2]],GroupVertices[Vertex],0)),1,1,"")</f>
        <v>1</v>
      </c>
      <c r="BD18" s="48"/>
      <c r="BE18" s="49"/>
      <c r="BF18" s="48"/>
      <c r="BG18" s="49"/>
      <c r="BH18" s="48"/>
      <c r="BI18" s="49"/>
      <c r="BJ18" s="48"/>
      <c r="BK18" s="49"/>
      <c r="BL18" s="48"/>
    </row>
    <row r="19" spans="1:64" ht="15">
      <c r="A19" s="64" t="s">
        <v>227</v>
      </c>
      <c r="B19" s="64" t="s">
        <v>249</v>
      </c>
      <c r="C19" s="65"/>
      <c r="D19" s="66"/>
      <c r="E19" s="67"/>
      <c r="F19" s="68"/>
      <c r="G19" s="65"/>
      <c r="H19" s="69"/>
      <c r="I19" s="70"/>
      <c r="J19" s="70"/>
      <c r="K19" s="34" t="s">
        <v>65</v>
      </c>
      <c r="L19" s="77">
        <v>20</v>
      </c>
      <c r="M19" s="77"/>
      <c r="N19" s="72"/>
      <c r="O19" s="79" t="s">
        <v>266</v>
      </c>
      <c r="P19" s="81">
        <v>43536.69121527778</v>
      </c>
      <c r="Q19" s="79" t="s">
        <v>278</v>
      </c>
      <c r="R19" s="83" t="s">
        <v>322</v>
      </c>
      <c r="S19" s="79" t="s">
        <v>340</v>
      </c>
      <c r="T19" s="79"/>
      <c r="U19" s="79"/>
      <c r="V19" s="83" t="s">
        <v>414</v>
      </c>
      <c r="W19" s="81">
        <v>43536.69121527778</v>
      </c>
      <c r="X19" s="83" t="s">
        <v>445</v>
      </c>
      <c r="Y19" s="79"/>
      <c r="Z19" s="79"/>
      <c r="AA19" s="85" t="s">
        <v>502</v>
      </c>
      <c r="AB19" s="79"/>
      <c r="AC19" s="79" t="b">
        <v>0</v>
      </c>
      <c r="AD19" s="79">
        <v>1</v>
      </c>
      <c r="AE19" s="85" t="s">
        <v>543</v>
      </c>
      <c r="AF19" s="79" t="b">
        <v>1</v>
      </c>
      <c r="AG19" s="79" t="s">
        <v>548</v>
      </c>
      <c r="AH19" s="79"/>
      <c r="AI19" s="85" t="s">
        <v>550</v>
      </c>
      <c r="AJ19" s="79" t="b">
        <v>0</v>
      </c>
      <c r="AK19" s="79">
        <v>0</v>
      </c>
      <c r="AL19" s="85" t="s">
        <v>543</v>
      </c>
      <c r="AM19" s="79" t="s">
        <v>552</v>
      </c>
      <c r="AN19" s="79" t="b">
        <v>0</v>
      </c>
      <c r="AO19" s="85" t="s">
        <v>502</v>
      </c>
      <c r="AP19" s="79" t="s">
        <v>176</v>
      </c>
      <c r="AQ19" s="79">
        <v>0</v>
      </c>
      <c r="AR19" s="79">
        <v>0</v>
      </c>
      <c r="AS19" s="79" t="s">
        <v>565</v>
      </c>
      <c r="AT19" s="79" t="s">
        <v>568</v>
      </c>
      <c r="AU19" s="79" t="s">
        <v>569</v>
      </c>
      <c r="AV19" s="79" t="s">
        <v>570</v>
      </c>
      <c r="AW19" s="79" t="s">
        <v>572</v>
      </c>
      <c r="AX19" s="79" t="s">
        <v>574</v>
      </c>
      <c r="AY19" s="79" t="s">
        <v>576</v>
      </c>
      <c r="AZ19" s="83" t="s">
        <v>577</v>
      </c>
      <c r="BA19">
        <v>1</v>
      </c>
      <c r="BB19" s="78" t="str">
        <f>REPLACE(INDEX(GroupVertices[Group],MATCH(Edges24[[#This Row],[Vertex 1]],GroupVertices[Vertex],0)),1,1,"")</f>
        <v>2</v>
      </c>
      <c r="BC19" s="78" t="str">
        <f>REPLACE(INDEX(GroupVertices[Group],MATCH(Edges24[[#This Row],[Vertex 2]],GroupVertices[Vertex],0)),1,1,"")</f>
        <v>2</v>
      </c>
      <c r="BD19" s="48"/>
      <c r="BE19" s="49"/>
      <c r="BF19" s="48"/>
      <c r="BG19" s="49"/>
      <c r="BH19" s="48"/>
      <c r="BI19" s="49"/>
      <c r="BJ19" s="48"/>
      <c r="BK19" s="49"/>
      <c r="BL19" s="48"/>
    </row>
    <row r="20" spans="1:64" ht="15">
      <c r="A20" s="64" t="s">
        <v>228</v>
      </c>
      <c r="B20" s="64" t="s">
        <v>254</v>
      </c>
      <c r="C20" s="65"/>
      <c r="D20" s="66"/>
      <c r="E20" s="67"/>
      <c r="F20" s="68"/>
      <c r="G20" s="65"/>
      <c r="H20" s="69"/>
      <c r="I20" s="70"/>
      <c r="J20" s="70"/>
      <c r="K20" s="34" t="s">
        <v>65</v>
      </c>
      <c r="L20" s="77">
        <v>27</v>
      </c>
      <c r="M20" s="77"/>
      <c r="N20" s="72"/>
      <c r="O20" s="79" t="s">
        <v>266</v>
      </c>
      <c r="P20" s="81">
        <v>43528.585393518515</v>
      </c>
      <c r="Q20" s="79" t="s">
        <v>279</v>
      </c>
      <c r="R20" s="79"/>
      <c r="S20" s="79"/>
      <c r="T20" s="79" t="s">
        <v>356</v>
      </c>
      <c r="U20" s="83" t="s">
        <v>383</v>
      </c>
      <c r="V20" s="83" t="s">
        <v>383</v>
      </c>
      <c r="W20" s="81">
        <v>43528.585393518515</v>
      </c>
      <c r="X20" s="83" t="s">
        <v>446</v>
      </c>
      <c r="Y20" s="79"/>
      <c r="Z20" s="79"/>
      <c r="AA20" s="85" t="s">
        <v>503</v>
      </c>
      <c r="AB20" s="79"/>
      <c r="AC20" s="79" t="b">
        <v>0</v>
      </c>
      <c r="AD20" s="79">
        <v>6</v>
      </c>
      <c r="AE20" s="85" t="s">
        <v>543</v>
      </c>
      <c r="AF20" s="79" t="b">
        <v>0</v>
      </c>
      <c r="AG20" s="79" t="s">
        <v>548</v>
      </c>
      <c r="AH20" s="79"/>
      <c r="AI20" s="85" t="s">
        <v>543</v>
      </c>
      <c r="AJ20" s="79" t="b">
        <v>0</v>
      </c>
      <c r="AK20" s="79">
        <v>0</v>
      </c>
      <c r="AL20" s="85" t="s">
        <v>543</v>
      </c>
      <c r="AM20" s="79" t="s">
        <v>552</v>
      </c>
      <c r="AN20" s="79" t="b">
        <v>0</v>
      </c>
      <c r="AO20" s="85" t="s">
        <v>503</v>
      </c>
      <c r="AP20" s="79" t="s">
        <v>176</v>
      </c>
      <c r="AQ20" s="79">
        <v>0</v>
      </c>
      <c r="AR20" s="79">
        <v>0</v>
      </c>
      <c r="AS20" s="79"/>
      <c r="AT20" s="79"/>
      <c r="AU20" s="79"/>
      <c r="AV20" s="79"/>
      <c r="AW20" s="79"/>
      <c r="AX20" s="79"/>
      <c r="AY20" s="79"/>
      <c r="AZ20" s="79"/>
      <c r="BA20">
        <v>1</v>
      </c>
      <c r="BB20" s="78" t="str">
        <f>REPLACE(INDEX(GroupVertices[Group],MATCH(Edges24[[#This Row],[Vertex 1]],GroupVertices[Vertex],0)),1,1,"")</f>
        <v>5</v>
      </c>
      <c r="BC20" s="78" t="str">
        <f>REPLACE(INDEX(GroupVertices[Group],MATCH(Edges24[[#This Row],[Vertex 2]],GroupVertices[Vertex],0)),1,1,"")</f>
        <v>5</v>
      </c>
      <c r="BD20" s="48">
        <v>0</v>
      </c>
      <c r="BE20" s="49">
        <v>0</v>
      </c>
      <c r="BF20" s="48">
        <v>0</v>
      </c>
      <c r="BG20" s="49">
        <v>0</v>
      </c>
      <c r="BH20" s="48">
        <v>0</v>
      </c>
      <c r="BI20" s="49">
        <v>0</v>
      </c>
      <c r="BJ20" s="48">
        <v>10</v>
      </c>
      <c r="BK20" s="49">
        <v>100</v>
      </c>
      <c r="BL20" s="48">
        <v>10</v>
      </c>
    </row>
    <row r="21" spans="1:64" ht="15">
      <c r="A21" s="64" t="s">
        <v>228</v>
      </c>
      <c r="B21" s="64" t="s">
        <v>255</v>
      </c>
      <c r="C21" s="65"/>
      <c r="D21" s="66"/>
      <c r="E21" s="67"/>
      <c r="F21" s="68"/>
      <c r="G21" s="65"/>
      <c r="H21" s="69"/>
      <c r="I21" s="70"/>
      <c r="J21" s="70"/>
      <c r="K21" s="34" t="s">
        <v>65</v>
      </c>
      <c r="L21" s="77">
        <v>28</v>
      </c>
      <c r="M21" s="77"/>
      <c r="N21" s="72"/>
      <c r="O21" s="79" t="s">
        <v>267</v>
      </c>
      <c r="P21" s="81">
        <v>43536.68168981482</v>
      </c>
      <c r="Q21" s="79" t="s">
        <v>280</v>
      </c>
      <c r="R21" s="79"/>
      <c r="S21" s="79"/>
      <c r="T21" s="79" t="s">
        <v>357</v>
      </c>
      <c r="U21" s="79"/>
      <c r="V21" s="83" t="s">
        <v>415</v>
      </c>
      <c r="W21" s="81">
        <v>43536.68168981482</v>
      </c>
      <c r="X21" s="83" t="s">
        <v>447</v>
      </c>
      <c r="Y21" s="79"/>
      <c r="Z21" s="79"/>
      <c r="AA21" s="85" t="s">
        <v>504</v>
      </c>
      <c r="AB21" s="79"/>
      <c r="AC21" s="79" t="b">
        <v>0</v>
      </c>
      <c r="AD21" s="79">
        <v>1</v>
      </c>
      <c r="AE21" s="85" t="s">
        <v>545</v>
      </c>
      <c r="AF21" s="79" t="b">
        <v>0</v>
      </c>
      <c r="AG21" s="79" t="s">
        <v>548</v>
      </c>
      <c r="AH21" s="79"/>
      <c r="AI21" s="85" t="s">
        <v>543</v>
      </c>
      <c r="AJ21" s="79" t="b">
        <v>0</v>
      </c>
      <c r="AK21" s="79">
        <v>0</v>
      </c>
      <c r="AL21" s="85" t="s">
        <v>543</v>
      </c>
      <c r="AM21" s="79" t="s">
        <v>552</v>
      </c>
      <c r="AN21" s="79" t="b">
        <v>0</v>
      </c>
      <c r="AO21" s="85" t="s">
        <v>504</v>
      </c>
      <c r="AP21" s="79" t="s">
        <v>176</v>
      </c>
      <c r="AQ21" s="79">
        <v>0</v>
      </c>
      <c r="AR21" s="79">
        <v>0</v>
      </c>
      <c r="AS21" s="79" t="s">
        <v>566</v>
      </c>
      <c r="AT21" s="79" t="s">
        <v>568</v>
      </c>
      <c r="AU21" s="79" t="s">
        <v>569</v>
      </c>
      <c r="AV21" s="79" t="s">
        <v>571</v>
      </c>
      <c r="AW21" s="79" t="s">
        <v>573</v>
      </c>
      <c r="AX21" s="79" t="s">
        <v>575</v>
      </c>
      <c r="AY21" s="79" t="s">
        <v>576</v>
      </c>
      <c r="AZ21" s="83" t="s">
        <v>578</v>
      </c>
      <c r="BA21">
        <v>1</v>
      </c>
      <c r="BB21" s="78" t="str">
        <f>REPLACE(INDEX(GroupVertices[Group],MATCH(Edges24[[#This Row],[Vertex 1]],GroupVertices[Vertex],0)),1,1,"")</f>
        <v>5</v>
      </c>
      <c r="BC21" s="78" t="str">
        <f>REPLACE(INDEX(GroupVertices[Group],MATCH(Edges24[[#This Row],[Vertex 2]],GroupVertices[Vertex],0)),1,1,"")</f>
        <v>5</v>
      </c>
      <c r="BD21" s="48">
        <v>0</v>
      </c>
      <c r="BE21" s="49">
        <v>0</v>
      </c>
      <c r="BF21" s="48">
        <v>0</v>
      </c>
      <c r="BG21" s="49">
        <v>0</v>
      </c>
      <c r="BH21" s="48">
        <v>0</v>
      </c>
      <c r="BI21" s="49">
        <v>0</v>
      </c>
      <c r="BJ21" s="48">
        <v>15</v>
      </c>
      <c r="BK21" s="49">
        <v>100</v>
      </c>
      <c r="BL21" s="48">
        <v>15</v>
      </c>
    </row>
    <row r="22" spans="1:64" ht="15">
      <c r="A22" s="64" t="s">
        <v>229</v>
      </c>
      <c r="B22" s="64" t="s">
        <v>229</v>
      </c>
      <c r="C22" s="65"/>
      <c r="D22" s="66"/>
      <c r="E22" s="67"/>
      <c r="F22" s="68"/>
      <c r="G22" s="65"/>
      <c r="H22" s="69"/>
      <c r="I22" s="70"/>
      <c r="J22" s="70"/>
      <c r="K22" s="34" t="s">
        <v>65</v>
      </c>
      <c r="L22" s="77">
        <v>29</v>
      </c>
      <c r="M22" s="77"/>
      <c r="N22" s="72"/>
      <c r="O22" s="79" t="s">
        <v>176</v>
      </c>
      <c r="P22" s="81">
        <v>43536.87328703704</v>
      </c>
      <c r="Q22" s="79" t="s">
        <v>281</v>
      </c>
      <c r="R22" s="83" t="s">
        <v>323</v>
      </c>
      <c r="S22" s="79" t="s">
        <v>341</v>
      </c>
      <c r="T22" s="79"/>
      <c r="U22" s="79"/>
      <c r="V22" s="83" t="s">
        <v>416</v>
      </c>
      <c r="W22" s="81">
        <v>43536.87328703704</v>
      </c>
      <c r="X22" s="83" t="s">
        <v>448</v>
      </c>
      <c r="Y22" s="79"/>
      <c r="Z22" s="79"/>
      <c r="AA22" s="85" t="s">
        <v>505</v>
      </c>
      <c r="AB22" s="79"/>
      <c r="AC22" s="79" t="b">
        <v>0</v>
      </c>
      <c r="AD22" s="79">
        <v>0</v>
      </c>
      <c r="AE22" s="85" t="s">
        <v>543</v>
      </c>
      <c r="AF22" s="79" t="b">
        <v>0</v>
      </c>
      <c r="AG22" s="79" t="s">
        <v>548</v>
      </c>
      <c r="AH22" s="79"/>
      <c r="AI22" s="85" t="s">
        <v>543</v>
      </c>
      <c r="AJ22" s="79" t="b">
        <v>0</v>
      </c>
      <c r="AK22" s="79">
        <v>0</v>
      </c>
      <c r="AL22" s="85" t="s">
        <v>543</v>
      </c>
      <c r="AM22" s="79" t="s">
        <v>557</v>
      </c>
      <c r="AN22" s="79" t="b">
        <v>0</v>
      </c>
      <c r="AO22" s="85" t="s">
        <v>505</v>
      </c>
      <c r="AP22" s="79" t="s">
        <v>176</v>
      </c>
      <c r="AQ22" s="79">
        <v>0</v>
      </c>
      <c r="AR22" s="79">
        <v>0</v>
      </c>
      <c r="AS22" s="79"/>
      <c r="AT22" s="79"/>
      <c r="AU22" s="79"/>
      <c r="AV22" s="79"/>
      <c r="AW22" s="79"/>
      <c r="AX22" s="79"/>
      <c r="AY22" s="79"/>
      <c r="AZ22" s="79"/>
      <c r="BA22">
        <v>1</v>
      </c>
      <c r="BB22" s="78" t="str">
        <f>REPLACE(INDEX(GroupVertices[Group],MATCH(Edges24[[#This Row],[Vertex 1]],GroupVertices[Vertex],0)),1,1,"")</f>
        <v>9</v>
      </c>
      <c r="BC22" s="78" t="str">
        <f>REPLACE(INDEX(GroupVertices[Group],MATCH(Edges24[[#This Row],[Vertex 2]],GroupVertices[Vertex],0)),1,1,"")</f>
        <v>9</v>
      </c>
      <c r="BD22" s="48">
        <v>0</v>
      </c>
      <c r="BE22" s="49">
        <v>0</v>
      </c>
      <c r="BF22" s="48">
        <v>0</v>
      </c>
      <c r="BG22" s="49">
        <v>0</v>
      </c>
      <c r="BH22" s="48">
        <v>0</v>
      </c>
      <c r="BI22" s="49">
        <v>0</v>
      </c>
      <c r="BJ22" s="48">
        <v>7</v>
      </c>
      <c r="BK22" s="49">
        <v>100</v>
      </c>
      <c r="BL22" s="48">
        <v>7</v>
      </c>
    </row>
    <row r="23" spans="1:64" ht="15">
      <c r="A23" s="64" t="s">
        <v>230</v>
      </c>
      <c r="B23" s="64" t="s">
        <v>229</v>
      </c>
      <c r="C23" s="65"/>
      <c r="D23" s="66"/>
      <c r="E23" s="67"/>
      <c r="F23" s="68"/>
      <c r="G23" s="65"/>
      <c r="H23" s="69"/>
      <c r="I23" s="70"/>
      <c r="J23" s="70"/>
      <c r="K23" s="34" t="s">
        <v>65</v>
      </c>
      <c r="L23" s="77">
        <v>30</v>
      </c>
      <c r="M23" s="77"/>
      <c r="N23" s="72"/>
      <c r="O23" s="79" t="s">
        <v>266</v>
      </c>
      <c r="P23" s="81">
        <v>43536.87479166667</v>
      </c>
      <c r="Q23" s="79" t="s">
        <v>282</v>
      </c>
      <c r="R23" s="83" t="s">
        <v>323</v>
      </c>
      <c r="S23" s="79" t="s">
        <v>341</v>
      </c>
      <c r="T23" s="79"/>
      <c r="U23" s="79"/>
      <c r="V23" s="83" t="s">
        <v>417</v>
      </c>
      <c r="W23" s="81">
        <v>43536.87479166667</v>
      </c>
      <c r="X23" s="83" t="s">
        <v>449</v>
      </c>
      <c r="Y23" s="79"/>
      <c r="Z23" s="79"/>
      <c r="AA23" s="85" t="s">
        <v>506</v>
      </c>
      <c r="AB23" s="79"/>
      <c r="AC23" s="79" t="b">
        <v>0</v>
      </c>
      <c r="AD23" s="79">
        <v>0</v>
      </c>
      <c r="AE23" s="85" t="s">
        <v>543</v>
      </c>
      <c r="AF23" s="79" t="b">
        <v>0</v>
      </c>
      <c r="AG23" s="79" t="s">
        <v>548</v>
      </c>
      <c r="AH23" s="79"/>
      <c r="AI23" s="85" t="s">
        <v>543</v>
      </c>
      <c r="AJ23" s="79" t="b">
        <v>0</v>
      </c>
      <c r="AK23" s="79">
        <v>0</v>
      </c>
      <c r="AL23" s="85" t="s">
        <v>505</v>
      </c>
      <c r="AM23" s="79" t="s">
        <v>558</v>
      </c>
      <c r="AN23" s="79" t="b">
        <v>0</v>
      </c>
      <c r="AO23" s="85" t="s">
        <v>505</v>
      </c>
      <c r="AP23" s="79" t="s">
        <v>176</v>
      </c>
      <c r="AQ23" s="79">
        <v>0</v>
      </c>
      <c r="AR23" s="79">
        <v>0</v>
      </c>
      <c r="AS23" s="79"/>
      <c r="AT23" s="79"/>
      <c r="AU23" s="79"/>
      <c r="AV23" s="79"/>
      <c r="AW23" s="79"/>
      <c r="AX23" s="79"/>
      <c r="AY23" s="79"/>
      <c r="AZ23" s="79"/>
      <c r="BA23">
        <v>1</v>
      </c>
      <c r="BB23" s="78" t="str">
        <f>REPLACE(INDEX(GroupVertices[Group],MATCH(Edges24[[#This Row],[Vertex 1]],GroupVertices[Vertex],0)),1,1,"")</f>
        <v>9</v>
      </c>
      <c r="BC23" s="78" t="str">
        <f>REPLACE(INDEX(GroupVertices[Group],MATCH(Edges24[[#This Row],[Vertex 2]],GroupVertices[Vertex],0)),1,1,"")</f>
        <v>9</v>
      </c>
      <c r="BD23" s="48">
        <v>0</v>
      </c>
      <c r="BE23" s="49">
        <v>0</v>
      </c>
      <c r="BF23" s="48">
        <v>0</v>
      </c>
      <c r="BG23" s="49">
        <v>0</v>
      </c>
      <c r="BH23" s="48">
        <v>0</v>
      </c>
      <c r="BI23" s="49">
        <v>0</v>
      </c>
      <c r="BJ23" s="48">
        <v>9</v>
      </c>
      <c r="BK23" s="49">
        <v>100</v>
      </c>
      <c r="BL23" s="48">
        <v>9</v>
      </c>
    </row>
    <row r="24" spans="1:64" ht="15">
      <c r="A24" s="64" t="s">
        <v>231</v>
      </c>
      <c r="B24" s="64" t="s">
        <v>231</v>
      </c>
      <c r="C24" s="65"/>
      <c r="D24" s="66"/>
      <c r="E24" s="67"/>
      <c r="F24" s="68"/>
      <c r="G24" s="65"/>
      <c r="H24" s="69"/>
      <c r="I24" s="70"/>
      <c r="J24" s="70"/>
      <c r="K24" s="34" t="s">
        <v>65</v>
      </c>
      <c r="L24" s="77">
        <v>31</v>
      </c>
      <c r="M24" s="77"/>
      <c r="N24" s="72"/>
      <c r="O24" s="79" t="s">
        <v>176</v>
      </c>
      <c r="P24" s="81">
        <v>43536.883356481485</v>
      </c>
      <c r="Q24" s="79" t="s">
        <v>283</v>
      </c>
      <c r="R24" s="83" t="s">
        <v>323</v>
      </c>
      <c r="S24" s="79" t="s">
        <v>341</v>
      </c>
      <c r="T24" s="79"/>
      <c r="U24" s="79"/>
      <c r="V24" s="83" t="s">
        <v>418</v>
      </c>
      <c r="W24" s="81">
        <v>43536.883356481485</v>
      </c>
      <c r="X24" s="83" t="s">
        <v>450</v>
      </c>
      <c r="Y24" s="79"/>
      <c r="Z24" s="79"/>
      <c r="AA24" s="85" t="s">
        <v>507</v>
      </c>
      <c r="AB24" s="79"/>
      <c r="AC24" s="79" t="b">
        <v>0</v>
      </c>
      <c r="AD24" s="79">
        <v>0</v>
      </c>
      <c r="AE24" s="85" t="s">
        <v>543</v>
      </c>
      <c r="AF24" s="79" t="b">
        <v>0</v>
      </c>
      <c r="AG24" s="79" t="s">
        <v>548</v>
      </c>
      <c r="AH24" s="79"/>
      <c r="AI24" s="85" t="s">
        <v>543</v>
      </c>
      <c r="AJ24" s="79" t="b">
        <v>0</v>
      </c>
      <c r="AK24" s="79">
        <v>0</v>
      </c>
      <c r="AL24" s="85" t="s">
        <v>543</v>
      </c>
      <c r="AM24" s="79" t="s">
        <v>557</v>
      </c>
      <c r="AN24" s="79" t="b">
        <v>0</v>
      </c>
      <c r="AO24" s="85" t="s">
        <v>507</v>
      </c>
      <c r="AP24" s="79" t="s">
        <v>176</v>
      </c>
      <c r="AQ24" s="79">
        <v>0</v>
      </c>
      <c r="AR24" s="79">
        <v>0</v>
      </c>
      <c r="AS24" s="79"/>
      <c r="AT24" s="79"/>
      <c r="AU24" s="79"/>
      <c r="AV24" s="79"/>
      <c r="AW24" s="79"/>
      <c r="AX24" s="79"/>
      <c r="AY24" s="79"/>
      <c r="AZ24" s="79"/>
      <c r="BA24">
        <v>1</v>
      </c>
      <c r="BB24" s="78" t="str">
        <f>REPLACE(INDEX(GroupVertices[Group],MATCH(Edges24[[#This Row],[Vertex 1]],GroupVertices[Vertex],0)),1,1,"")</f>
        <v>6</v>
      </c>
      <c r="BC24" s="78" t="str">
        <f>REPLACE(INDEX(GroupVertices[Group],MATCH(Edges24[[#This Row],[Vertex 2]],GroupVertices[Vertex],0)),1,1,"")</f>
        <v>6</v>
      </c>
      <c r="BD24" s="48">
        <v>0</v>
      </c>
      <c r="BE24" s="49">
        <v>0</v>
      </c>
      <c r="BF24" s="48">
        <v>0</v>
      </c>
      <c r="BG24" s="49">
        <v>0</v>
      </c>
      <c r="BH24" s="48">
        <v>0</v>
      </c>
      <c r="BI24" s="49">
        <v>0</v>
      </c>
      <c r="BJ24" s="48">
        <v>7</v>
      </c>
      <c r="BK24" s="49">
        <v>100</v>
      </c>
      <c r="BL24" s="48">
        <v>7</v>
      </c>
    </row>
    <row r="25" spans="1:64" ht="15">
      <c r="A25" s="64" t="s">
        <v>232</v>
      </c>
      <c r="B25" s="64" t="s">
        <v>256</v>
      </c>
      <c r="C25" s="65"/>
      <c r="D25" s="66"/>
      <c r="E25" s="67"/>
      <c r="F25" s="68"/>
      <c r="G25" s="65"/>
      <c r="H25" s="69"/>
      <c r="I25" s="70"/>
      <c r="J25" s="70"/>
      <c r="K25" s="34" t="s">
        <v>65</v>
      </c>
      <c r="L25" s="77">
        <v>33</v>
      </c>
      <c r="M25" s="77"/>
      <c r="N25" s="72"/>
      <c r="O25" s="79" t="s">
        <v>266</v>
      </c>
      <c r="P25" s="81">
        <v>43525.92223379629</v>
      </c>
      <c r="Q25" s="79" t="s">
        <v>284</v>
      </c>
      <c r="R25" s="83" t="s">
        <v>321</v>
      </c>
      <c r="S25" s="79" t="s">
        <v>339</v>
      </c>
      <c r="T25" s="79" t="s">
        <v>358</v>
      </c>
      <c r="U25" s="83" t="s">
        <v>384</v>
      </c>
      <c r="V25" s="83" t="s">
        <v>384</v>
      </c>
      <c r="W25" s="81">
        <v>43525.92223379629</v>
      </c>
      <c r="X25" s="83" t="s">
        <v>451</v>
      </c>
      <c r="Y25" s="79"/>
      <c r="Z25" s="79"/>
      <c r="AA25" s="85" t="s">
        <v>508</v>
      </c>
      <c r="AB25" s="79"/>
      <c r="AC25" s="79" t="b">
        <v>0</v>
      </c>
      <c r="AD25" s="79">
        <v>0</v>
      </c>
      <c r="AE25" s="85" t="s">
        <v>543</v>
      </c>
      <c r="AF25" s="79" t="b">
        <v>0</v>
      </c>
      <c r="AG25" s="79" t="s">
        <v>548</v>
      </c>
      <c r="AH25" s="79"/>
      <c r="AI25" s="85" t="s">
        <v>543</v>
      </c>
      <c r="AJ25" s="79" t="b">
        <v>0</v>
      </c>
      <c r="AK25" s="79">
        <v>0</v>
      </c>
      <c r="AL25" s="85" t="s">
        <v>543</v>
      </c>
      <c r="AM25" s="79" t="s">
        <v>556</v>
      </c>
      <c r="AN25" s="79" t="b">
        <v>0</v>
      </c>
      <c r="AO25" s="85" t="s">
        <v>508</v>
      </c>
      <c r="AP25" s="79" t="s">
        <v>176</v>
      </c>
      <c r="AQ25" s="79">
        <v>0</v>
      </c>
      <c r="AR25" s="79">
        <v>0</v>
      </c>
      <c r="AS25" s="79"/>
      <c r="AT25" s="79"/>
      <c r="AU25" s="79"/>
      <c r="AV25" s="79"/>
      <c r="AW25" s="79"/>
      <c r="AX25" s="79"/>
      <c r="AY25" s="79"/>
      <c r="AZ25" s="79"/>
      <c r="BA25">
        <v>1</v>
      </c>
      <c r="BB25" s="78" t="str">
        <f>REPLACE(INDEX(GroupVertices[Group],MATCH(Edges24[[#This Row],[Vertex 1]],GroupVertices[Vertex],0)),1,1,"")</f>
        <v>1</v>
      </c>
      <c r="BC25" s="78" t="str">
        <f>REPLACE(INDEX(GroupVertices[Group],MATCH(Edges24[[#This Row],[Vertex 2]],GroupVertices[Vertex],0)),1,1,"")</f>
        <v>1</v>
      </c>
      <c r="BD25" s="48"/>
      <c r="BE25" s="49"/>
      <c r="BF25" s="48"/>
      <c r="BG25" s="49"/>
      <c r="BH25" s="48"/>
      <c r="BI25" s="49"/>
      <c r="BJ25" s="48"/>
      <c r="BK25" s="49"/>
      <c r="BL25" s="48"/>
    </row>
    <row r="26" spans="1:64" ht="15">
      <c r="A26" s="64" t="s">
        <v>233</v>
      </c>
      <c r="B26" s="64" t="s">
        <v>233</v>
      </c>
      <c r="C26" s="65"/>
      <c r="D26" s="66"/>
      <c r="E26" s="67"/>
      <c r="F26" s="68"/>
      <c r="G26" s="65"/>
      <c r="H26" s="69"/>
      <c r="I26" s="70"/>
      <c r="J26" s="70"/>
      <c r="K26" s="34" t="s">
        <v>65</v>
      </c>
      <c r="L26" s="77">
        <v>37</v>
      </c>
      <c r="M26" s="77"/>
      <c r="N26" s="72"/>
      <c r="O26" s="79" t="s">
        <v>176</v>
      </c>
      <c r="P26" s="81">
        <v>43535.606157407405</v>
      </c>
      <c r="Q26" s="79" t="s">
        <v>285</v>
      </c>
      <c r="R26" s="83" t="s">
        <v>324</v>
      </c>
      <c r="S26" s="79" t="s">
        <v>339</v>
      </c>
      <c r="T26" s="79" t="s">
        <v>359</v>
      </c>
      <c r="U26" s="83" t="s">
        <v>385</v>
      </c>
      <c r="V26" s="83" t="s">
        <v>385</v>
      </c>
      <c r="W26" s="81">
        <v>43535.606157407405</v>
      </c>
      <c r="X26" s="83" t="s">
        <v>452</v>
      </c>
      <c r="Y26" s="79"/>
      <c r="Z26" s="79"/>
      <c r="AA26" s="85" t="s">
        <v>509</v>
      </c>
      <c r="AB26" s="79"/>
      <c r="AC26" s="79" t="b">
        <v>0</v>
      </c>
      <c r="AD26" s="79">
        <v>0</v>
      </c>
      <c r="AE26" s="85" t="s">
        <v>543</v>
      </c>
      <c r="AF26" s="79" t="b">
        <v>0</v>
      </c>
      <c r="AG26" s="79" t="s">
        <v>548</v>
      </c>
      <c r="AH26" s="79"/>
      <c r="AI26" s="85" t="s">
        <v>543</v>
      </c>
      <c r="AJ26" s="79" t="b">
        <v>0</v>
      </c>
      <c r="AK26" s="79">
        <v>0</v>
      </c>
      <c r="AL26" s="85" t="s">
        <v>543</v>
      </c>
      <c r="AM26" s="79" t="s">
        <v>556</v>
      </c>
      <c r="AN26" s="79" t="b">
        <v>0</v>
      </c>
      <c r="AO26" s="85" t="s">
        <v>509</v>
      </c>
      <c r="AP26" s="79" t="s">
        <v>176</v>
      </c>
      <c r="AQ26" s="79">
        <v>0</v>
      </c>
      <c r="AR26" s="79">
        <v>0</v>
      </c>
      <c r="AS26" s="79"/>
      <c r="AT26" s="79"/>
      <c r="AU26" s="79"/>
      <c r="AV26" s="79"/>
      <c r="AW26" s="79"/>
      <c r="AX26" s="79"/>
      <c r="AY26" s="79"/>
      <c r="AZ26" s="79"/>
      <c r="BA26">
        <v>1</v>
      </c>
      <c r="BB26" s="78" t="str">
        <f>REPLACE(INDEX(GroupVertices[Group],MATCH(Edges24[[#This Row],[Vertex 1]],GroupVertices[Vertex],0)),1,1,"")</f>
        <v>1</v>
      </c>
      <c r="BC26" s="78" t="str">
        <f>REPLACE(INDEX(GroupVertices[Group],MATCH(Edges24[[#This Row],[Vertex 2]],GroupVertices[Vertex],0)),1,1,"")</f>
        <v>1</v>
      </c>
      <c r="BD26" s="48">
        <v>2</v>
      </c>
      <c r="BE26" s="49">
        <v>9.523809523809524</v>
      </c>
      <c r="BF26" s="48">
        <v>1</v>
      </c>
      <c r="BG26" s="49">
        <v>4.761904761904762</v>
      </c>
      <c r="BH26" s="48">
        <v>0</v>
      </c>
      <c r="BI26" s="49">
        <v>0</v>
      </c>
      <c r="BJ26" s="48">
        <v>18</v>
      </c>
      <c r="BK26" s="49">
        <v>85.71428571428571</v>
      </c>
      <c r="BL26" s="48">
        <v>21</v>
      </c>
    </row>
    <row r="27" spans="1:64" ht="15">
      <c r="A27" s="64" t="s">
        <v>232</v>
      </c>
      <c r="B27" s="64" t="s">
        <v>233</v>
      </c>
      <c r="C27" s="65"/>
      <c r="D27" s="66"/>
      <c r="E27" s="67"/>
      <c r="F27" s="68"/>
      <c r="G27" s="65"/>
      <c r="H27" s="69"/>
      <c r="I27" s="70"/>
      <c r="J27" s="70"/>
      <c r="K27" s="34" t="s">
        <v>65</v>
      </c>
      <c r="L27" s="77">
        <v>38</v>
      </c>
      <c r="M27" s="77"/>
      <c r="N27" s="72"/>
      <c r="O27" s="79" t="s">
        <v>266</v>
      </c>
      <c r="P27" s="81">
        <v>43530.75278935185</v>
      </c>
      <c r="Q27" s="79" t="s">
        <v>286</v>
      </c>
      <c r="R27" s="83" t="s">
        <v>325</v>
      </c>
      <c r="S27" s="79" t="s">
        <v>342</v>
      </c>
      <c r="T27" s="79" t="s">
        <v>360</v>
      </c>
      <c r="U27" s="83" t="s">
        <v>386</v>
      </c>
      <c r="V27" s="83" t="s">
        <v>386</v>
      </c>
      <c r="W27" s="81">
        <v>43530.75278935185</v>
      </c>
      <c r="X27" s="83" t="s">
        <v>453</v>
      </c>
      <c r="Y27" s="79"/>
      <c r="Z27" s="79"/>
      <c r="AA27" s="85" t="s">
        <v>510</v>
      </c>
      <c r="AB27" s="79"/>
      <c r="AC27" s="79" t="b">
        <v>0</v>
      </c>
      <c r="AD27" s="79">
        <v>4</v>
      </c>
      <c r="AE27" s="85" t="s">
        <v>543</v>
      </c>
      <c r="AF27" s="79" t="b">
        <v>0</v>
      </c>
      <c r="AG27" s="79" t="s">
        <v>548</v>
      </c>
      <c r="AH27" s="79"/>
      <c r="AI27" s="85" t="s">
        <v>543</v>
      </c>
      <c r="AJ27" s="79" t="b">
        <v>0</v>
      </c>
      <c r="AK27" s="79">
        <v>3</v>
      </c>
      <c r="AL27" s="85" t="s">
        <v>543</v>
      </c>
      <c r="AM27" s="79" t="s">
        <v>556</v>
      </c>
      <c r="AN27" s="79" t="b">
        <v>0</v>
      </c>
      <c r="AO27" s="85" t="s">
        <v>510</v>
      </c>
      <c r="AP27" s="79" t="s">
        <v>176</v>
      </c>
      <c r="AQ27" s="79">
        <v>0</v>
      </c>
      <c r="AR27" s="79">
        <v>0</v>
      </c>
      <c r="AS27" s="79"/>
      <c r="AT27" s="79"/>
      <c r="AU27" s="79"/>
      <c r="AV27" s="79"/>
      <c r="AW27" s="79"/>
      <c r="AX27" s="79"/>
      <c r="AY27" s="79"/>
      <c r="AZ27" s="79"/>
      <c r="BA27">
        <v>1</v>
      </c>
      <c r="BB27" s="78" t="str">
        <f>REPLACE(INDEX(GroupVertices[Group],MATCH(Edges24[[#This Row],[Vertex 1]],GroupVertices[Vertex],0)),1,1,"")</f>
        <v>1</v>
      </c>
      <c r="BC27" s="78" t="str">
        <f>REPLACE(INDEX(GroupVertices[Group],MATCH(Edges24[[#This Row],[Vertex 2]],GroupVertices[Vertex],0)),1,1,"")</f>
        <v>1</v>
      </c>
      <c r="BD27" s="48"/>
      <c r="BE27" s="49"/>
      <c r="BF27" s="48"/>
      <c r="BG27" s="49"/>
      <c r="BH27" s="48"/>
      <c r="BI27" s="49"/>
      <c r="BJ27" s="48"/>
      <c r="BK27" s="49"/>
      <c r="BL27" s="48"/>
    </row>
    <row r="28" spans="1:64" ht="15">
      <c r="A28" s="64" t="s">
        <v>232</v>
      </c>
      <c r="B28" s="64" t="s">
        <v>260</v>
      </c>
      <c r="C28" s="65"/>
      <c r="D28" s="66"/>
      <c r="E28" s="67"/>
      <c r="F28" s="68"/>
      <c r="G28" s="65"/>
      <c r="H28" s="69"/>
      <c r="I28" s="70"/>
      <c r="J28" s="70"/>
      <c r="K28" s="34" t="s">
        <v>65</v>
      </c>
      <c r="L28" s="77">
        <v>40</v>
      </c>
      <c r="M28" s="77"/>
      <c r="N28" s="72"/>
      <c r="O28" s="79" t="s">
        <v>266</v>
      </c>
      <c r="P28" s="81">
        <v>43530.801400462966</v>
      </c>
      <c r="Q28" s="79" t="s">
        <v>287</v>
      </c>
      <c r="R28" s="83" t="s">
        <v>326</v>
      </c>
      <c r="S28" s="79" t="s">
        <v>339</v>
      </c>
      <c r="T28" s="79" t="s">
        <v>358</v>
      </c>
      <c r="U28" s="83" t="s">
        <v>387</v>
      </c>
      <c r="V28" s="83" t="s">
        <v>387</v>
      </c>
      <c r="W28" s="81">
        <v>43530.801400462966</v>
      </c>
      <c r="X28" s="83" t="s">
        <v>454</v>
      </c>
      <c r="Y28" s="79"/>
      <c r="Z28" s="79"/>
      <c r="AA28" s="85" t="s">
        <v>511</v>
      </c>
      <c r="AB28" s="79"/>
      <c r="AC28" s="79" t="b">
        <v>0</v>
      </c>
      <c r="AD28" s="79">
        <v>1</v>
      </c>
      <c r="AE28" s="85" t="s">
        <v>543</v>
      </c>
      <c r="AF28" s="79" t="b">
        <v>0</v>
      </c>
      <c r="AG28" s="79" t="s">
        <v>548</v>
      </c>
      <c r="AH28" s="79"/>
      <c r="AI28" s="85" t="s">
        <v>543</v>
      </c>
      <c r="AJ28" s="79" t="b">
        <v>0</v>
      </c>
      <c r="AK28" s="79">
        <v>1</v>
      </c>
      <c r="AL28" s="85" t="s">
        <v>543</v>
      </c>
      <c r="AM28" s="79" t="s">
        <v>556</v>
      </c>
      <c r="AN28" s="79" t="b">
        <v>0</v>
      </c>
      <c r="AO28" s="85" t="s">
        <v>511</v>
      </c>
      <c r="AP28" s="79" t="s">
        <v>176</v>
      </c>
      <c r="AQ28" s="79">
        <v>0</v>
      </c>
      <c r="AR28" s="79">
        <v>0</v>
      </c>
      <c r="AS28" s="79"/>
      <c r="AT28" s="79"/>
      <c r="AU28" s="79"/>
      <c r="AV28" s="79"/>
      <c r="AW28" s="79"/>
      <c r="AX28" s="79"/>
      <c r="AY28" s="79"/>
      <c r="AZ28" s="79"/>
      <c r="BA28">
        <v>1</v>
      </c>
      <c r="BB28" s="78" t="str">
        <f>REPLACE(INDEX(GroupVertices[Group],MATCH(Edges24[[#This Row],[Vertex 1]],GroupVertices[Vertex],0)),1,1,"")</f>
        <v>1</v>
      </c>
      <c r="BC28" s="78" t="str">
        <f>REPLACE(INDEX(GroupVertices[Group],MATCH(Edges24[[#This Row],[Vertex 2]],GroupVertices[Vertex],0)),1,1,"")</f>
        <v>1</v>
      </c>
      <c r="BD28" s="48"/>
      <c r="BE28" s="49"/>
      <c r="BF28" s="48"/>
      <c r="BG28" s="49"/>
      <c r="BH28" s="48"/>
      <c r="BI28" s="49"/>
      <c r="BJ28" s="48"/>
      <c r="BK28" s="49"/>
      <c r="BL28" s="48"/>
    </row>
    <row r="29" spans="1:64" ht="15">
      <c r="A29" s="64" t="s">
        <v>232</v>
      </c>
      <c r="B29" s="64" t="s">
        <v>261</v>
      </c>
      <c r="C29" s="65"/>
      <c r="D29" s="66"/>
      <c r="E29" s="67"/>
      <c r="F29" s="68"/>
      <c r="G29" s="65"/>
      <c r="H29" s="69"/>
      <c r="I29" s="70"/>
      <c r="J29" s="70"/>
      <c r="K29" s="34" t="s">
        <v>65</v>
      </c>
      <c r="L29" s="77">
        <v>41</v>
      </c>
      <c r="M29" s="77"/>
      <c r="N29" s="72"/>
      <c r="O29" s="79" t="s">
        <v>266</v>
      </c>
      <c r="P29" s="81">
        <v>43532.744363425925</v>
      </c>
      <c r="Q29" s="79" t="s">
        <v>288</v>
      </c>
      <c r="R29" s="83" t="s">
        <v>326</v>
      </c>
      <c r="S29" s="79" t="s">
        <v>339</v>
      </c>
      <c r="T29" s="79" t="s">
        <v>361</v>
      </c>
      <c r="U29" s="83" t="s">
        <v>388</v>
      </c>
      <c r="V29" s="83" t="s">
        <v>388</v>
      </c>
      <c r="W29" s="81">
        <v>43532.744363425925</v>
      </c>
      <c r="X29" s="83" t="s">
        <v>455</v>
      </c>
      <c r="Y29" s="79"/>
      <c r="Z29" s="79"/>
      <c r="AA29" s="85" t="s">
        <v>512</v>
      </c>
      <c r="AB29" s="79"/>
      <c r="AC29" s="79" t="b">
        <v>0</v>
      </c>
      <c r="AD29" s="79">
        <v>1</v>
      </c>
      <c r="AE29" s="85" t="s">
        <v>543</v>
      </c>
      <c r="AF29" s="79" t="b">
        <v>0</v>
      </c>
      <c r="AG29" s="79" t="s">
        <v>548</v>
      </c>
      <c r="AH29" s="79"/>
      <c r="AI29" s="85" t="s">
        <v>543</v>
      </c>
      <c r="AJ29" s="79" t="b">
        <v>0</v>
      </c>
      <c r="AK29" s="79">
        <v>0</v>
      </c>
      <c r="AL29" s="85" t="s">
        <v>543</v>
      </c>
      <c r="AM29" s="79" t="s">
        <v>556</v>
      </c>
      <c r="AN29" s="79" t="b">
        <v>0</v>
      </c>
      <c r="AO29" s="85" t="s">
        <v>512</v>
      </c>
      <c r="AP29" s="79" t="s">
        <v>176</v>
      </c>
      <c r="AQ29" s="79">
        <v>0</v>
      </c>
      <c r="AR29" s="79">
        <v>0</v>
      </c>
      <c r="AS29" s="79"/>
      <c r="AT29" s="79"/>
      <c r="AU29" s="79"/>
      <c r="AV29" s="79"/>
      <c r="AW29" s="79"/>
      <c r="AX29" s="79"/>
      <c r="AY29" s="79"/>
      <c r="AZ29" s="79"/>
      <c r="BA29">
        <v>1</v>
      </c>
      <c r="BB29" s="78" t="str">
        <f>REPLACE(INDEX(GroupVertices[Group],MATCH(Edges24[[#This Row],[Vertex 1]],GroupVertices[Vertex],0)),1,1,"")</f>
        <v>1</v>
      </c>
      <c r="BC29" s="78" t="str">
        <f>REPLACE(INDEX(GroupVertices[Group],MATCH(Edges24[[#This Row],[Vertex 2]],GroupVertices[Vertex],0)),1,1,"")</f>
        <v>1</v>
      </c>
      <c r="BD29" s="48"/>
      <c r="BE29" s="49"/>
      <c r="BF29" s="48"/>
      <c r="BG29" s="49"/>
      <c r="BH29" s="48"/>
      <c r="BI29" s="49"/>
      <c r="BJ29" s="48"/>
      <c r="BK29" s="49"/>
      <c r="BL29" s="48"/>
    </row>
    <row r="30" spans="1:64" ht="15">
      <c r="A30" s="64" t="s">
        <v>226</v>
      </c>
      <c r="B30" s="64" t="s">
        <v>263</v>
      </c>
      <c r="C30" s="65"/>
      <c r="D30" s="66"/>
      <c r="E30" s="67"/>
      <c r="F30" s="68"/>
      <c r="G30" s="65"/>
      <c r="H30" s="69"/>
      <c r="I30" s="70"/>
      <c r="J30" s="70"/>
      <c r="K30" s="34" t="s">
        <v>65</v>
      </c>
      <c r="L30" s="77">
        <v>43</v>
      </c>
      <c r="M30" s="77"/>
      <c r="N30" s="72"/>
      <c r="O30" s="79" t="s">
        <v>266</v>
      </c>
      <c r="P30" s="81">
        <v>43530.895162037035</v>
      </c>
      <c r="Q30" s="79" t="s">
        <v>289</v>
      </c>
      <c r="R30" s="83" t="s">
        <v>326</v>
      </c>
      <c r="S30" s="79" t="s">
        <v>339</v>
      </c>
      <c r="T30" s="79" t="s">
        <v>362</v>
      </c>
      <c r="U30" s="83" t="s">
        <v>389</v>
      </c>
      <c r="V30" s="83" t="s">
        <v>389</v>
      </c>
      <c r="W30" s="81">
        <v>43530.895162037035</v>
      </c>
      <c r="X30" s="83" t="s">
        <v>456</v>
      </c>
      <c r="Y30" s="79"/>
      <c r="Z30" s="79"/>
      <c r="AA30" s="85" t="s">
        <v>513</v>
      </c>
      <c r="AB30" s="79"/>
      <c r="AC30" s="79" t="b">
        <v>0</v>
      </c>
      <c r="AD30" s="79">
        <v>0</v>
      </c>
      <c r="AE30" s="85" t="s">
        <v>543</v>
      </c>
      <c r="AF30" s="79" t="b">
        <v>0</v>
      </c>
      <c r="AG30" s="79" t="s">
        <v>548</v>
      </c>
      <c r="AH30" s="79"/>
      <c r="AI30" s="85" t="s">
        <v>543</v>
      </c>
      <c r="AJ30" s="79" t="b">
        <v>0</v>
      </c>
      <c r="AK30" s="79">
        <v>0</v>
      </c>
      <c r="AL30" s="85" t="s">
        <v>543</v>
      </c>
      <c r="AM30" s="79" t="s">
        <v>556</v>
      </c>
      <c r="AN30" s="79" t="b">
        <v>0</v>
      </c>
      <c r="AO30" s="85" t="s">
        <v>513</v>
      </c>
      <c r="AP30" s="79" t="s">
        <v>176</v>
      </c>
      <c r="AQ30" s="79">
        <v>0</v>
      </c>
      <c r="AR30" s="79">
        <v>0</v>
      </c>
      <c r="AS30" s="79"/>
      <c r="AT30" s="79"/>
      <c r="AU30" s="79"/>
      <c r="AV30" s="79"/>
      <c r="AW30" s="79"/>
      <c r="AX30" s="79"/>
      <c r="AY30" s="79"/>
      <c r="AZ30" s="79"/>
      <c r="BA30">
        <v>1</v>
      </c>
      <c r="BB30" s="78" t="str">
        <f>REPLACE(INDEX(GroupVertices[Group],MATCH(Edges24[[#This Row],[Vertex 1]],GroupVertices[Vertex],0)),1,1,"")</f>
        <v>1</v>
      </c>
      <c r="BC30" s="78" t="str">
        <f>REPLACE(INDEX(GroupVertices[Group],MATCH(Edges24[[#This Row],[Vertex 2]],GroupVertices[Vertex],0)),1,1,"")</f>
        <v>5</v>
      </c>
      <c r="BD30" s="48">
        <v>2</v>
      </c>
      <c r="BE30" s="49">
        <v>5.555555555555555</v>
      </c>
      <c r="BF30" s="48">
        <v>0</v>
      </c>
      <c r="BG30" s="49">
        <v>0</v>
      </c>
      <c r="BH30" s="48">
        <v>0</v>
      </c>
      <c r="BI30" s="49">
        <v>0</v>
      </c>
      <c r="BJ30" s="48">
        <v>34</v>
      </c>
      <c r="BK30" s="49">
        <v>94.44444444444444</v>
      </c>
      <c r="BL30" s="48">
        <v>36</v>
      </c>
    </row>
    <row r="31" spans="1:64" ht="15">
      <c r="A31" s="64" t="s">
        <v>228</v>
      </c>
      <c r="B31" s="64" t="s">
        <v>263</v>
      </c>
      <c r="C31" s="65"/>
      <c r="D31" s="66"/>
      <c r="E31" s="67"/>
      <c r="F31" s="68"/>
      <c r="G31" s="65"/>
      <c r="H31" s="69"/>
      <c r="I31" s="70"/>
      <c r="J31" s="70"/>
      <c r="K31" s="34" t="s">
        <v>65</v>
      </c>
      <c r="L31" s="77">
        <v>44</v>
      </c>
      <c r="M31" s="77"/>
      <c r="N31" s="72"/>
      <c r="O31" s="79" t="s">
        <v>266</v>
      </c>
      <c r="P31" s="81">
        <v>43530.91107638889</v>
      </c>
      <c r="Q31" s="79" t="s">
        <v>290</v>
      </c>
      <c r="R31" s="79"/>
      <c r="S31" s="79"/>
      <c r="T31" s="79" t="s">
        <v>358</v>
      </c>
      <c r="U31" s="79"/>
      <c r="V31" s="83" t="s">
        <v>415</v>
      </c>
      <c r="W31" s="81">
        <v>43530.91107638889</v>
      </c>
      <c r="X31" s="83" t="s">
        <v>457</v>
      </c>
      <c r="Y31" s="79"/>
      <c r="Z31" s="79"/>
      <c r="AA31" s="85" t="s">
        <v>514</v>
      </c>
      <c r="AB31" s="79"/>
      <c r="AC31" s="79" t="b">
        <v>0</v>
      </c>
      <c r="AD31" s="79">
        <v>0</v>
      </c>
      <c r="AE31" s="85" t="s">
        <v>543</v>
      </c>
      <c r="AF31" s="79" t="b">
        <v>0</v>
      </c>
      <c r="AG31" s="79" t="s">
        <v>548</v>
      </c>
      <c r="AH31" s="79"/>
      <c r="AI31" s="85" t="s">
        <v>543</v>
      </c>
      <c r="AJ31" s="79" t="b">
        <v>0</v>
      </c>
      <c r="AK31" s="79">
        <v>1</v>
      </c>
      <c r="AL31" s="85" t="s">
        <v>511</v>
      </c>
      <c r="AM31" s="79" t="s">
        <v>559</v>
      </c>
      <c r="AN31" s="79" t="b">
        <v>0</v>
      </c>
      <c r="AO31" s="85" t="s">
        <v>511</v>
      </c>
      <c r="AP31" s="79" t="s">
        <v>176</v>
      </c>
      <c r="AQ31" s="79">
        <v>0</v>
      </c>
      <c r="AR31" s="79">
        <v>0</v>
      </c>
      <c r="AS31" s="79"/>
      <c r="AT31" s="79"/>
      <c r="AU31" s="79"/>
      <c r="AV31" s="79"/>
      <c r="AW31" s="79"/>
      <c r="AX31" s="79"/>
      <c r="AY31" s="79"/>
      <c r="AZ31" s="79"/>
      <c r="BA31">
        <v>1</v>
      </c>
      <c r="BB31" s="78" t="str">
        <f>REPLACE(INDEX(GroupVertices[Group],MATCH(Edges24[[#This Row],[Vertex 1]],GroupVertices[Vertex],0)),1,1,"")</f>
        <v>5</v>
      </c>
      <c r="BC31" s="78" t="str">
        <f>REPLACE(INDEX(GroupVertices[Group],MATCH(Edges24[[#This Row],[Vertex 2]],GroupVertices[Vertex],0)),1,1,"")</f>
        <v>5</v>
      </c>
      <c r="BD31" s="48">
        <v>0</v>
      </c>
      <c r="BE31" s="49">
        <v>0</v>
      </c>
      <c r="BF31" s="48">
        <v>0</v>
      </c>
      <c r="BG31" s="49">
        <v>0</v>
      </c>
      <c r="BH31" s="48">
        <v>0</v>
      </c>
      <c r="BI31" s="49">
        <v>0</v>
      </c>
      <c r="BJ31" s="48">
        <v>25</v>
      </c>
      <c r="BK31" s="49">
        <v>100</v>
      </c>
      <c r="BL31" s="48">
        <v>25</v>
      </c>
    </row>
    <row r="32" spans="1:64" ht="15">
      <c r="A32" s="64" t="s">
        <v>232</v>
      </c>
      <c r="B32" s="64" t="s">
        <v>263</v>
      </c>
      <c r="C32" s="65"/>
      <c r="D32" s="66"/>
      <c r="E32" s="67"/>
      <c r="F32" s="68"/>
      <c r="G32" s="65"/>
      <c r="H32" s="69"/>
      <c r="I32" s="70"/>
      <c r="J32" s="70"/>
      <c r="K32" s="34" t="s">
        <v>65</v>
      </c>
      <c r="L32" s="77">
        <v>46</v>
      </c>
      <c r="M32" s="77"/>
      <c r="N32" s="72"/>
      <c r="O32" s="79" t="s">
        <v>266</v>
      </c>
      <c r="P32" s="81">
        <v>43534.67778935185</v>
      </c>
      <c r="Q32" s="79" t="s">
        <v>291</v>
      </c>
      <c r="R32" s="79"/>
      <c r="S32" s="79"/>
      <c r="T32" s="79" t="s">
        <v>358</v>
      </c>
      <c r="U32" s="79"/>
      <c r="V32" s="83" t="s">
        <v>419</v>
      </c>
      <c r="W32" s="81">
        <v>43534.67778935185</v>
      </c>
      <c r="X32" s="83" t="s">
        <v>458</v>
      </c>
      <c r="Y32" s="79"/>
      <c r="Z32" s="79"/>
      <c r="AA32" s="85" t="s">
        <v>515</v>
      </c>
      <c r="AB32" s="79"/>
      <c r="AC32" s="79" t="b">
        <v>0</v>
      </c>
      <c r="AD32" s="79">
        <v>0</v>
      </c>
      <c r="AE32" s="85" t="s">
        <v>543</v>
      </c>
      <c r="AF32" s="79" t="b">
        <v>0</v>
      </c>
      <c r="AG32" s="79" t="s">
        <v>548</v>
      </c>
      <c r="AH32" s="79"/>
      <c r="AI32" s="85" t="s">
        <v>543</v>
      </c>
      <c r="AJ32" s="79" t="b">
        <v>0</v>
      </c>
      <c r="AK32" s="79">
        <v>1</v>
      </c>
      <c r="AL32" s="85" t="s">
        <v>513</v>
      </c>
      <c r="AM32" s="79" t="s">
        <v>556</v>
      </c>
      <c r="AN32" s="79" t="b">
        <v>0</v>
      </c>
      <c r="AO32" s="85" t="s">
        <v>513</v>
      </c>
      <c r="AP32" s="79" t="s">
        <v>176</v>
      </c>
      <c r="AQ32" s="79">
        <v>0</v>
      </c>
      <c r="AR32" s="79">
        <v>0</v>
      </c>
      <c r="AS32" s="79"/>
      <c r="AT32" s="79"/>
      <c r="AU32" s="79"/>
      <c r="AV32" s="79"/>
      <c r="AW32" s="79"/>
      <c r="AX32" s="79"/>
      <c r="AY32" s="79"/>
      <c r="AZ32" s="79"/>
      <c r="BA32">
        <v>2</v>
      </c>
      <c r="BB32" s="78" t="str">
        <f>REPLACE(INDEX(GroupVertices[Group],MATCH(Edges24[[#This Row],[Vertex 1]],GroupVertices[Vertex],0)),1,1,"")</f>
        <v>1</v>
      </c>
      <c r="BC32" s="78" t="str">
        <f>REPLACE(INDEX(GroupVertices[Group],MATCH(Edges24[[#This Row],[Vertex 2]],GroupVertices[Vertex],0)),1,1,"")</f>
        <v>5</v>
      </c>
      <c r="BD32" s="48">
        <v>1</v>
      </c>
      <c r="BE32" s="49">
        <v>4.166666666666667</v>
      </c>
      <c r="BF32" s="48">
        <v>0</v>
      </c>
      <c r="BG32" s="49">
        <v>0</v>
      </c>
      <c r="BH32" s="48">
        <v>0</v>
      </c>
      <c r="BI32" s="49">
        <v>0</v>
      </c>
      <c r="BJ32" s="48">
        <v>23</v>
      </c>
      <c r="BK32" s="49">
        <v>95.83333333333333</v>
      </c>
      <c r="BL32" s="48">
        <v>24</v>
      </c>
    </row>
    <row r="33" spans="1:64" ht="15">
      <c r="A33" s="64" t="s">
        <v>234</v>
      </c>
      <c r="B33" s="64" t="s">
        <v>226</v>
      </c>
      <c r="C33" s="65"/>
      <c r="D33" s="66"/>
      <c r="E33" s="67"/>
      <c r="F33" s="68"/>
      <c r="G33" s="65"/>
      <c r="H33" s="69"/>
      <c r="I33" s="70"/>
      <c r="J33" s="70"/>
      <c r="K33" s="34" t="s">
        <v>66</v>
      </c>
      <c r="L33" s="77">
        <v>47</v>
      </c>
      <c r="M33" s="77"/>
      <c r="N33" s="72"/>
      <c r="O33" s="79" t="s">
        <v>266</v>
      </c>
      <c r="P33" s="81">
        <v>43527.7449537037</v>
      </c>
      <c r="Q33" s="79" t="s">
        <v>292</v>
      </c>
      <c r="R33" s="79"/>
      <c r="S33" s="79"/>
      <c r="T33" s="79" t="s">
        <v>358</v>
      </c>
      <c r="U33" s="79"/>
      <c r="V33" s="83" t="s">
        <v>420</v>
      </c>
      <c r="W33" s="81">
        <v>43527.7449537037</v>
      </c>
      <c r="X33" s="83" t="s">
        <v>459</v>
      </c>
      <c r="Y33" s="79"/>
      <c r="Z33" s="79"/>
      <c r="AA33" s="85" t="s">
        <v>516</v>
      </c>
      <c r="AB33" s="79"/>
      <c r="AC33" s="79" t="b">
        <v>0</v>
      </c>
      <c r="AD33" s="79">
        <v>0</v>
      </c>
      <c r="AE33" s="85" t="s">
        <v>543</v>
      </c>
      <c r="AF33" s="79" t="b">
        <v>0</v>
      </c>
      <c r="AG33" s="79" t="s">
        <v>548</v>
      </c>
      <c r="AH33" s="79"/>
      <c r="AI33" s="85" t="s">
        <v>543</v>
      </c>
      <c r="AJ33" s="79" t="b">
        <v>0</v>
      </c>
      <c r="AK33" s="79">
        <v>1</v>
      </c>
      <c r="AL33" s="85" t="s">
        <v>501</v>
      </c>
      <c r="AM33" s="79" t="s">
        <v>552</v>
      </c>
      <c r="AN33" s="79" t="b">
        <v>0</v>
      </c>
      <c r="AO33" s="85" t="s">
        <v>501</v>
      </c>
      <c r="AP33" s="79" t="s">
        <v>176</v>
      </c>
      <c r="AQ33" s="79">
        <v>0</v>
      </c>
      <c r="AR33" s="79">
        <v>0</v>
      </c>
      <c r="AS33" s="79"/>
      <c r="AT33" s="79"/>
      <c r="AU33" s="79"/>
      <c r="AV33" s="79"/>
      <c r="AW33" s="79"/>
      <c r="AX33" s="79"/>
      <c r="AY33" s="79"/>
      <c r="AZ33" s="79"/>
      <c r="BA33">
        <v>1</v>
      </c>
      <c r="BB33" s="78" t="str">
        <f>REPLACE(INDEX(GroupVertices[Group],MATCH(Edges24[[#This Row],[Vertex 1]],GroupVertices[Vertex],0)),1,1,"")</f>
        <v>1</v>
      </c>
      <c r="BC33" s="78" t="str">
        <f>REPLACE(INDEX(GroupVertices[Group],MATCH(Edges24[[#This Row],[Vertex 2]],GroupVertices[Vertex],0)),1,1,"")</f>
        <v>1</v>
      </c>
      <c r="BD33" s="48">
        <v>2</v>
      </c>
      <c r="BE33" s="49">
        <v>8.695652173913043</v>
      </c>
      <c r="BF33" s="48">
        <v>0</v>
      </c>
      <c r="BG33" s="49">
        <v>0</v>
      </c>
      <c r="BH33" s="48">
        <v>0</v>
      </c>
      <c r="BI33" s="49">
        <v>0</v>
      </c>
      <c r="BJ33" s="48">
        <v>21</v>
      </c>
      <c r="BK33" s="49">
        <v>91.30434782608695</v>
      </c>
      <c r="BL33" s="48">
        <v>23</v>
      </c>
    </row>
    <row r="34" spans="1:64" ht="15">
      <c r="A34" s="64" t="s">
        <v>226</v>
      </c>
      <c r="B34" s="64" t="s">
        <v>226</v>
      </c>
      <c r="C34" s="65"/>
      <c r="D34" s="66"/>
      <c r="E34" s="67"/>
      <c r="F34" s="68"/>
      <c r="G34" s="65"/>
      <c r="H34" s="69"/>
      <c r="I34" s="70"/>
      <c r="J34" s="70"/>
      <c r="K34" s="34" t="s">
        <v>65</v>
      </c>
      <c r="L34" s="77">
        <v>48</v>
      </c>
      <c r="M34" s="77"/>
      <c r="N34" s="72"/>
      <c r="O34" s="79" t="s">
        <v>176</v>
      </c>
      <c r="P34" s="81">
        <v>43524.73615740741</v>
      </c>
      <c r="Q34" s="79" t="s">
        <v>293</v>
      </c>
      <c r="R34" s="83" t="s">
        <v>321</v>
      </c>
      <c r="S34" s="79" t="s">
        <v>339</v>
      </c>
      <c r="T34" s="79" t="s">
        <v>363</v>
      </c>
      <c r="U34" s="83" t="s">
        <v>390</v>
      </c>
      <c r="V34" s="83" t="s">
        <v>390</v>
      </c>
      <c r="W34" s="81">
        <v>43524.73615740741</v>
      </c>
      <c r="X34" s="83" t="s">
        <v>460</v>
      </c>
      <c r="Y34" s="79"/>
      <c r="Z34" s="79"/>
      <c r="AA34" s="85" t="s">
        <v>517</v>
      </c>
      <c r="AB34" s="79"/>
      <c r="AC34" s="79" t="b">
        <v>0</v>
      </c>
      <c r="AD34" s="79">
        <v>0</v>
      </c>
      <c r="AE34" s="85" t="s">
        <v>543</v>
      </c>
      <c r="AF34" s="79" t="b">
        <v>0</v>
      </c>
      <c r="AG34" s="79" t="s">
        <v>548</v>
      </c>
      <c r="AH34" s="79"/>
      <c r="AI34" s="85" t="s">
        <v>543</v>
      </c>
      <c r="AJ34" s="79" t="b">
        <v>0</v>
      </c>
      <c r="AK34" s="79">
        <v>0</v>
      </c>
      <c r="AL34" s="85" t="s">
        <v>543</v>
      </c>
      <c r="AM34" s="79" t="s">
        <v>556</v>
      </c>
      <c r="AN34" s="79" t="b">
        <v>0</v>
      </c>
      <c r="AO34" s="85" t="s">
        <v>517</v>
      </c>
      <c r="AP34" s="79" t="s">
        <v>176</v>
      </c>
      <c r="AQ34" s="79">
        <v>0</v>
      </c>
      <c r="AR34" s="79">
        <v>0</v>
      </c>
      <c r="AS34" s="79"/>
      <c r="AT34" s="79"/>
      <c r="AU34" s="79"/>
      <c r="AV34" s="79"/>
      <c r="AW34" s="79"/>
      <c r="AX34" s="79"/>
      <c r="AY34" s="79"/>
      <c r="AZ34" s="79"/>
      <c r="BA34">
        <v>5</v>
      </c>
      <c r="BB34" s="78" t="str">
        <f>REPLACE(INDEX(GroupVertices[Group],MATCH(Edges24[[#This Row],[Vertex 1]],GroupVertices[Vertex],0)),1,1,"")</f>
        <v>1</v>
      </c>
      <c r="BC34" s="78" t="str">
        <f>REPLACE(INDEX(GroupVertices[Group],MATCH(Edges24[[#This Row],[Vertex 2]],GroupVertices[Vertex],0)),1,1,"")</f>
        <v>1</v>
      </c>
      <c r="BD34" s="48">
        <v>0</v>
      </c>
      <c r="BE34" s="49">
        <v>0</v>
      </c>
      <c r="BF34" s="48">
        <v>1</v>
      </c>
      <c r="BG34" s="49">
        <v>2.272727272727273</v>
      </c>
      <c r="BH34" s="48">
        <v>0</v>
      </c>
      <c r="BI34" s="49">
        <v>0</v>
      </c>
      <c r="BJ34" s="48">
        <v>43</v>
      </c>
      <c r="BK34" s="49">
        <v>97.72727272727273</v>
      </c>
      <c r="BL34" s="48">
        <v>44</v>
      </c>
    </row>
    <row r="35" spans="1:64" ht="15">
      <c r="A35" s="64" t="s">
        <v>226</v>
      </c>
      <c r="B35" s="64" t="s">
        <v>226</v>
      </c>
      <c r="C35" s="65"/>
      <c r="D35" s="66"/>
      <c r="E35" s="67"/>
      <c r="F35" s="68"/>
      <c r="G35" s="65"/>
      <c r="H35" s="69"/>
      <c r="I35" s="70"/>
      <c r="J35" s="70"/>
      <c r="K35" s="34" t="s">
        <v>65</v>
      </c>
      <c r="L35" s="77">
        <v>49</v>
      </c>
      <c r="M35" s="77"/>
      <c r="N35" s="72"/>
      <c r="O35" s="79" t="s">
        <v>176</v>
      </c>
      <c r="P35" s="81">
        <v>43525.736134259256</v>
      </c>
      <c r="Q35" s="79" t="s">
        <v>294</v>
      </c>
      <c r="R35" s="83" t="s">
        <v>321</v>
      </c>
      <c r="S35" s="79" t="s">
        <v>339</v>
      </c>
      <c r="T35" s="79" t="s">
        <v>364</v>
      </c>
      <c r="U35" s="83" t="s">
        <v>391</v>
      </c>
      <c r="V35" s="83" t="s">
        <v>391</v>
      </c>
      <c r="W35" s="81">
        <v>43525.736134259256</v>
      </c>
      <c r="X35" s="83" t="s">
        <v>461</v>
      </c>
      <c r="Y35" s="79"/>
      <c r="Z35" s="79"/>
      <c r="AA35" s="85" t="s">
        <v>518</v>
      </c>
      <c r="AB35" s="79"/>
      <c r="AC35" s="79" t="b">
        <v>0</v>
      </c>
      <c r="AD35" s="79">
        <v>0</v>
      </c>
      <c r="AE35" s="85" t="s">
        <v>543</v>
      </c>
      <c r="AF35" s="79" t="b">
        <v>0</v>
      </c>
      <c r="AG35" s="79" t="s">
        <v>548</v>
      </c>
      <c r="AH35" s="79"/>
      <c r="AI35" s="85" t="s">
        <v>543</v>
      </c>
      <c r="AJ35" s="79" t="b">
        <v>0</v>
      </c>
      <c r="AK35" s="79">
        <v>0</v>
      </c>
      <c r="AL35" s="85" t="s">
        <v>543</v>
      </c>
      <c r="AM35" s="79" t="s">
        <v>556</v>
      </c>
      <c r="AN35" s="79" t="b">
        <v>0</v>
      </c>
      <c r="AO35" s="85" t="s">
        <v>518</v>
      </c>
      <c r="AP35" s="79" t="s">
        <v>176</v>
      </c>
      <c r="AQ35" s="79">
        <v>0</v>
      </c>
      <c r="AR35" s="79">
        <v>0</v>
      </c>
      <c r="AS35" s="79"/>
      <c r="AT35" s="79"/>
      <c r="AU35" s="79"/>
      <c r="AV35" s="79"/>
      <c r="AW35" s="79"/>
      <c r="AX35" s="79"/>
      <c r="AY35" s="79"/>
      <c r="AZ35" s="79"/>
      <c r="BA35">
        <v>5</v>
      </c>
      <c r="BB35" s="78" t="str">
        <f>REPLACE(INDEX(GroupVertices[Group],MATCH(Edges24[[#This Row],[Vertex 1]],GroupVertices[Vertex],0)),1,1,"")</f>
        <v>1</v>
      </c>
      <c r="BC35" s="78" t="str">
        <f>REPLACE(INDEX(GroupVertices[Group],MATCH(Edges24[[#This Row],[Vertex 2]],GroupVertices[Vertex],0)),1,1,"")</f>
        <v>1</v>
      </c>
      <c r="BD35" s="48">
        <v>1</v>
      </c>
      <c r="BE35" s="49">
        <v>2.5</v>
      </c>
      <c r="BF35" s="48">
        <v>0</v>
      </c>
      <c r="BG35" s="49">
        <v>0</v>
      </c>
      <c r="BH35" s="48">
        <v>0</v>
      </c>
      <c r="BI35" s="49">
        <v>0</v>
      </c>
      <c r="BJ35" s="48">
        <v>39</v>
      </c>
      <c r="BK35" s="49">
        <v>97.5</v>
      </c>
      <c r="BL35" s="48">
        <v>40</v>
      </c>
    </row>
    <row r="36" spans="1:64" ht="15">
      <c r="A36" s="64" t="s">
        <v>226</v>
      </c>
      <c r="B36" s="64" t="s">
        <v>226</v>
      </c>
      <c r="C36" s="65"/>
      <c r="D36" s="66"/>
      <c r="E36" s="67"/>
      <c r="F36" s="68"/>
      <c r="G36" s="65"/>
      <c r="H36" s="69"/>
      <c r="I36" s="70"/>
      <c r="J36" s="70"/>
      <c r="K36" s="34" t="s">
        <v>65</v>
      </c>
      <c r="L36" s="77">
        <v>50</v>
      </c>
      <c r="M36" s="77"/>
      <c r="N36" s="72"/>
      <c r="O36" s="79" t="s">
        <v>176</v>
      </c>
      <c r="P36" s="81">
        <v>43526.655590277776</v>
      </c>
      <c r="Q36" s="79" t="s">
        <v>295</v>
      </c>
      <c r="R36" s="83" t="s">
        <v>321</v>
      </c>
      <c r="S36" s="79" t="s">
        <v>339</v>
      </c>
      <c r="T36" s="79" t="s">
        <v>365</v>
      </c>
      <c r="U36" s="83" t="s">
        <v>392</v>
      </c>
      <c r="V36" s="83" t="s">
        <v>392</v>
      </c>
      <c r="W36" s="81">
        <v>43526.655590277776</v>
      </c>
      <c r="X36" s="83" t="s">
        <v>462</v>
      </c>
      <c r="Y36" s="79"/>
      <c r="Z36" s="79"/>
      <c r="AA36" s="85" t="s">
        <v>519</v>
      </c>
      <c r="AB36" s="79"/>
      <c r="AC36" s="79" t="b">
        <v>0</v>
      </c>
      <c r="AD36" s="79">
        <v>0</v>
      </c>
      <c r="AE36" s="85" t="s">
        <v>543</v>
      </c>
      <c r="AF36" s="79" t="b">
        <v>0</v>
      </c>
      <c r="AG36" s="79" t="s">
        <v>548</v>
      </c>
      <c r="AH36" s="79"/>
      <c r="AI36" s="85" t="s">
        <v>543</v>
      </c>
      <c r="AJ36" s="79" t="b">
        <v>0</v>
      </c>
      <c r="AK36" s="79">
        <v>0</v>
      </c>
      <c r="AL36" s="85" t="s">
        <v>543</v>
      </c>
      <c r="AM36" s="79" t="s">
        <v>556</v>
      </c>
      <c r="AN36" s="79" t="b">
        <v>0</v>
      </c>
      <c r="AO36" s="85" t="s">
        <v>519</v>
      </c>
      <c r="AP36" s="79" t="s">
        <v>176</v>
      </c>
      <c r="AQ36" s="79">
        <v>0</v>
      </c>
      <c r="AR36" s="79">
        <v>0</v>
      </c>
      <c r="AS36" s="79"/>
      <c r="AT36" s="79"/>
      <c r="AU36" s="79"/>
      <c r="AV36" s="79"/>
      <c r="AW36" s="79"/>
      <c r="AX36" s="79"/>
      <c r="AY36" s="79"/>
      <c r="AZ36" s="79"/>
      <c r="BA36">
        <v>5</v>
      </c>
      <c r="BB36" s="78" t="str">
        <f>REPLACE(INDEX(GroupVertices[Group],MATCH(Edges24[[#This Row],[Vertex 1]],GroupVertices[Vertex],0)),1,1,"")</f>
        <v>1</v>
      </c>
      <c r="BC36" s="78" t="str">
        <f>REPLACE(INDEX(GroupVertices[Group],MATCH(Edges24[[#This Row],[Vertex 2]],GroupVertices[Vertex],0)),1,1,"")</f>
        <v>1</v>
      </c>
      <c r="BD36" s="48">
        <v>0</v>
      </c>
      <c r="BE36" s="49">
        <v>0</v>
      </c>
      <c r="BF36" s="48">
        <v>1</v>
      </c>
      <c r="BG36" s="49">
        <v>2.6315789473684212</v>
      </c>
      <c r="BH36" s="48">
        <v>0</v>
      </c>
      <c r="BI36" s="49">
        <v>0</v>
      </c>
      <c r="BJ36" s="48">
        <v>37</v>
      </c>
      <c r="BK36" s="49">
        <v>97.36842105263158</v>
      </c>
      <c r="BL36" s="48">
        <v>38</v>
      </c>
    </row>
    <row r="37" spans="1:64" ht="15">
      <c r="A37" s="64" t="s">
        <v>226</v>
      </c>
      <c r="B37" s="64" t="s">
        <v>226</v>
      </c>
      <c r="C37" s="65"/>
      <c r="D37" s="66"/>
      <c r="E37" s="67"/>
      <c r="F37" s="68"/>
      <c r="G37" s="65"/>
      <c r="H37" s="69"/>
      <c r="I37" s="70"/>
      <c r="J37" s="70"/>
      <c r="K37" s="34" t="s">
        <v>65</v>
      </c>
      <c r="L37" s="77">
        <v>51</v>
      </c>
      <c r="M37" s="77"/>
      <c r="N37" s="72"/>
      <c r="O37" s="79" t="s">
        <v>176</v>
      </c>
      <c r="P37" s="81">
        <v>43528.65557870371</v>
      </c>
      <c r="Q37" s="79" t="s">
        <v>296</v>
      </c>
      <c r="R37" s="83" t="s">
        <v>321</v>
      </c>
      <c r="S37" s="79" t="s">
        <v>339</v>
      </c>
      <c r="T37" s="79" t="s">
        <v>366</v>
      </c>
      <c r="U37" s="83" t="s">
        <v>393</v>
      </c>
      <c r="V37" s="83" t="s">
        <v>393</v>
      </c>
      <c r="W37" s="81">
        <v>43528.65557870371</v>
      </c>
      <c r="X37" s="83" t="s">
        <v>463</v>
      </c>
      <c r="Y37" s="79"/>
      <c r="Z37" s="79"/>
      <c r="AA37" s="85" t="s">
        <v>520</v>
      </c>
      <c r="AB37" s="79"/>
      <c r="AC37" s="79" t="b">
        <v>0</v>
      </c>
      <c r="AD37" s="79">
        <v>0</v>
      </c>
      <c r="AE37" s="85" t="s">
        <v>543</v>
      </c>
      <c r="AF37" s="79" t="b">
        <v>0</v>
      </c>
      <c r="AG37" s="79" t="s">
        <v>548</v>
      </c>
      <c r="AH37" s="79"/>
      <c r="AI37" s="85" t="s">
        <v>543</v>
      </c>
      <c r="AJ37" s="79" t="b">
        <v>0</v>
      </c>
      <c r="AK37" s="79">
        <v>0</v>
      </c>
      <c r="AL37" s="85" t="s">
        <v>543</v>
      </c>
      <c r="AM37" s="79" t="s">
        <v>556</v>
      </c>
      <c r="AN37" s="79" t="b">
        <v>0</v>
      </c>
      <c r="AO37" s="85" t="s">
        <v>520</v>
      </c>
      <c r="AP37" s="79" t="s">
        <v>176</v>
      </c>
      <c r="AQ37" s="79">
        <v>0</v>
      </c>
      <c r="AR37" s="79">
        <v>0</v>
      </c>
      <c r="AS37" s="79"/>
      <c r="AT37" s="79"/>
      <c r="AU37" s="79"/>
      <c r="AV37" s="79"/>
      <c r="AW37" s="79"/>
      <c r="AX37" s="79"/>
      <c r="AY37" s="79"/>
      <c r="AZ37" s="79"/>
      <c r="BA37">
        <v>5</v>
      </c>
      <c r="BB37" s="78" t="str">
        <f>REPLACE(INDEX(GroupVertices[Group],MATCH(Edges24[[#This Row],[Vertex 1]],GroupVertices[Vertex],0)),1,1,"")</f>
        <v>1</v>
      </c>
      <c r="BC37" s="78" t="str">
        <f>REPLACE(INDEX(GroupVertices[Group],MATCH(Edges24[[#This Row],[Vertex 2]],GroupVertices[Vertex],0)),1,1,"")</f>
        <v>1</v>
      </c>
      <c r="BD37" s="48">
        <v>2</v>
      </c>
      <c r="BE37" s="49">
        <v>4.545454545454546</v>
      </c>
      <c r="BF37" s="48">
        <v>0</v>
      </c>
      <c r="BG37" s="49">
        <v>0</v>
      </c>
      <c r="BH37" s="48">
        <v>0</v>
      </c>
      <c r="BI37" s="49">
        <v>0</v>
      </c>
      <c r="BJ37" s="48">
        <v>42</v>
      </c>
      <c r="BK37" s="49">
        <v>95.45454545454545</v>
      </c>
      <c r="BL37" s="48">
        <v>44</v>
      </c>
    </row>
    <row r="38" spans="1:64" ht="15">
      <c r="A38" s="64" t="s">
        <v>226</v>
      </c>
      <c r="B38" s="64" t="s">
        <v>226</v>
      </c>
      <c r="C38" s="65"/>
      <c r="D38" s="66"/>
      <c r="E38" s="67"/>
      <c r="F38" s="68"/>
      <c r="G38" s="65"/>
      <c r="H38" s="69"/>
      <c r="I38" s="70"/>
      <c r="J38" s="70"/>
      <c r="K38" s="34" t="s">
        <v>65</v>
      </c>
      <c r="L38" s="77">
        <v>52</v>
      </c>
      <c r="M38" s="77"/>
      <c r="N38" s="72"/>
      <c r="O38" s="79" t="s">
        <v>176</v>
      </c>
      <c r="P38" s="81">
        <v>43532.73614583333</v>
      </c>
      <c r="Q38" s="79" t="s">
        <v>297</v>
      </c>
      <c r="R38" s="83" t="s">
        <v>326</v>
      </c>
      <c r="S38" s="79" t="s">
        <v>339</v>
      </c>
      <c r="T38" s="79" t="s">
        <v>367</v>
      </c>
      <c r="U38" s="83" t="s">
        <v>394</v>
      </c>
      <c r="V38" s="83" t="s">
        <v>394</v>
      </c>
      <c r="W38" s="81">
        <v>43532.73614583333</v>
      </c>
      <c r="X38" s="83" t="s">
        <v>464</v>
      </c>
      <c r="Y38" s="79"/>
      <c r="Z38" s="79"/>
      <c r="AA38" s="85" t="s">
        <v>521</v>
      </c>
      <c r="AB38" s="79"/>
      <c r="AC38" s="79" t="b">
        <v>0</v>
      </c>
      <c r="AD38" s="79">
        <v>3</v>
      </c>
      <c r="AE38" s="85" t="s">
        <v>543</v>
      </c>
      <c r="AF38" s="79" t="b">
        <v>0</v>
      </c>
      <c r="AG38" s="79" t="s">
        <v>548</v>
      </c>
      <c r="AH38" s="79"/>
      <c r="AI38" s="85" t="s">
        <v>543</v>
      </c>
      <c r="AJ38" s="79" t="b">
        <v>0</v>
      </c>
      <c r="AK38" s="79">
        <v>0</v>
      </c>
      <c r="AL38" s="85" t="s">
        <v>543</v>
      </c>
      <c r="AM38" s="79" t="s">
        <v>556</v>
      </c>
      <c r="AN38" s="79" t="b">
        <v>0</v>
      </c>
      <c r="AO38" s="85" t="s">
        <v>521</v>
      </c>
      <c r="AP38" s="79" t="s">
        <v>176</v>
      </c>
      <c r="AQ38" s="79">
        <v>0</v>
      </c>
      <c r="AR38" s="79">
        <v>0</v>
      </c>
      <c r="AS38" s="79"/>
      <c r="AT38" s="79"/>
      <c r="AU38" s="79"/>
      <c r="AV38" s="79"/>
      <c r="AW38" s="79"/>
      <c r="AX38" s="79"/>
      <c r="AY38" s="79"/>
      <c r="AZ38" s="79"/>
      <c r="BA38">
        <v>5</v>
      </c>
      <c r="BB38" s="78" t="str">
        <f>REPLACE(INDEX(GroupVertices[Group],MATCH(Edges24[[#This Row],[Vertex 1]],GroupVertices[Vertex],0)),1,1,"")</f>
        <v>1</v>
      </c>
      <c r="BC38" s="78" t="str">
        <f>REPLACE(INDEX(GroupVertices[Group],MATCH(Edges24[[#This Row],[Vertex 2]],GroupVertices[Vertex],0)),1,1,"")</f>
        <v>1</v>
      </c>
      <c r="BD38" s="48">
        <v>3</v>
      </c>
      <c r="BE38" s="49">
        <v>7.142857142857143</v>
      </c>
      <c r="BF38" s="48">
        <v>1</v>
      </c>
      <c r="BG38" s="49">
        <v>2.380952380952381</v>
      </c>
      <c r="BH38" s="48">
        <v>0</v>
      </c>
      <c r="BI38" s="49">
        <v>0</v>
      </c>
      <c r="BJ38" s="48">
        <v>38</v>
      </c>
      <c r="BK38" s="49">
        <v>90.47619047619048</v>
      </c>
      <c r="BL38" s="48">
        <v>42</v>
      </c>
    </row>
    <row r="39" spans="1:64" ht="15">
      <c r="A39" s="64" t="s">
        <v>226</v>
      </c>
      <c r="B39" s="64" t="s">
        <v>264</v>
      </c>
      <c r="C39" s="65"/>
      <c r="D39" s="66"/>
      <c r="E39" s="67"/>
      <c r="F39" s="68"/>
      <c r="G39" s="65"/>
      <c r="H39" s="69"/>
      <c r="I39" s="70"/>
      <c r="J39" s="70"/>
      <c r="K39" s="34" t="s">
        <v>65</v>
      </c>
      <c r="L39" s="77">
        <v>53</v>
      </c>
      <c r="M39" s="77"/>
      <c r="N39" s="72"/>
      <c r="O39" s="79" t="s">
        <v>266</v>
      </c>
      <c r="P39" s="81">
        <v>43536.613900462966</v>
      </c>
      <c r="Q39" s="79" t="s">
        <v>298</v>
      </c>
      <c r="R39" s="83" t="s">
        <v>326</v>
      </c>
      <c r="S39" s="79" t="s">
        <v>339</v>
      </c>
      <c r="T39" s="79" t="s">
        <v>368</v>
      </c>
      <c r="U39" s="83" t="s">
        <v>395</v>
      </c>
      <c r="V39" s="83" t="s">
        <v>395</v>
      </c>
      <c r="W39" s="81">
        <v>43536.613900462966</v>
      </c>
      <c r="X39" s="83" t="s">
        <v>465</v>
      </c>
      <c r="Y39" s="79"/>
      <c r="Z39" s="79"/>
      <c r="AA39" s="85" t="s">
        <v>522</v>
      </c>
      <c r="AB39" s="79"/>
      <c r="AC39" s="79" t="b">
        <v>0</v>
      </c>
      <c r="AD39" s="79">
        <v>0</v>
      </c>
      <c r="AE39" s="85" t="s">
        <v>543</v>
      </c>
      <c r="AF39" s="79" t="b">
        <v>0</v>
      </c>
      <c r="AG39" s="79" t="s">
        <v>548</v>
      </c>
      <c r="AH39" s="79"/>
      <c r="AI39" s="85" t="s">
        <v>543</v>
      </c>
      <c r="AJ39" s="79" t="b">
        <v>0</v>
      </c>
      <c r="AK39" s="79">
        <v>0</v>
      </c>
      <c r="AL39" s="85" t="s">
        <v>543</v>
      </c>
      <c r="AM39" s="79" t="s">
        <v>556</v>
      </c>
      <c r="AN39" s="79" t="b">
        <v>0</v>
      </c>
      <c r="AO39" s="85" t="s">
        <v>522</v>
      </c>
      <c r="AP39" s="79" t="s">
        <v>176</v>
      </c>
      <c r="AQ39" s="79">
        <v>0</v>
      </c>
      <c r="AR39" s="79">
        <v>0</v>
      </c>
      <c r="AS39" s="79"/>
      <c r="AT39" s="79"/>
      <c r="AU39" s="79"/>
      <c r="AV39" s="79"/>
      <c r="AW39" s="79"/>
      <c r="AX39" s="79"/>
      <c r="AY39" s="79"/>
      <c r="AZ39" s="79"/>
      <c r="BA39">
        <v>1</v>
      </c>
      <c r="BB39" s="78" t="str">
        <f>REPLACE(INDEX(GroupVertices[Group],MATCH(Edges24[[#This Row],[Vertex 1]],GroupVertices[Vertex],0)),1,1,"")</f>
        <v>1</v>
      </c>
      <c r="BC39" s="78" t="str">
        <f>REPLACE(INDEX(GroupVertices[Group],MATCH(Edges24[[#This Row],[Vertex 2]],GroupVertices[Vertex],0)),1,1,"")</f>
        <v>1</v>
      </c>
      <c r="BD39" s="48">
        <v>2</v>
      </c>
      <c r="BE39" s="49">
        <v>5.2631578947368425</v>
      </c>
      <c r="BF39" s="48">
        <v>0</v>
      </c>
      <c r="BG39" s="49">
        <v>0</v>
      </c>
      <c r="BH39" s="48">
        <v>0</v>
      </c>
      <c r="BI39" s="49">
        <v>0</v>
      </c>
      <c r="BJ39" s="48">
        <v>36</v>
      </c>
      <c r="BK39" s="49">
        <v>94.73684210526316</v>
      </c>
      <c r="BL39" s="48">
        <v>38</v>
      </c>
    </row>
    <row r="40" spans="1:64" ht="15">
      <c r="A40" s="64" t="s">
        <v>232</v>
      </c>
      <c r="B40" s="64" t="s">
        <v>226</v>
      </c>
      <c r="C40" s="65"/>
      <c r="D40" s="66"/>
      <c r="E40" s="67"/>
      <c r="F40" s="68"/>
      <c r="G40" s="65"/>
      <c r="H40" s="69"/>
      <c r="I40" s="70"/>
      <c r="J40" s="70"/>
      <c r="K40" s="34" t="s">
        <v>65</v>
      </c>
      <c r="L40" s="77">
        <v>56</v>
      </c>
      <c r="M40" s="77"/>
      <c r="N40" s="72"/>
      <c r="O40" s="79" t="s">
        <v>266</v>
      </c>
      <c r="P40" s="81">
        <v>43529.9653125</v>
      </c>
      <c r="Q40" s="79" t="s">
        <v>299</v>
      </c>
      <c r="R40" s="83" t="s">
        <v>321</v>
      </c>
      <c r="S40" s="79" t="s">
        <v>339</v>
      </c>
      <c r="T40" s="79" t="s">
        <v>369</v>
      </c>
      <c r="U40" s="83" t="s">
        <v>396</v>
      </c>
      <c r="V40" s="83" t="s">
        <v>396</v>
      </c>
      <c r="W40" s="81">
        <v>43529.9653125</v>
      </c>
      <c r="X40" s="83" t="s">
        <v>466</v>
      </c>
      <c r="Y40" s="79"/>
      <c r="Z40" s="79"/>
      <c r="AA40" s="85" t="s">
        <v>523</v>
      </c>
      <c r="AB40" s="79"/>
      <c r="AC40" s="79" t="b">
        <v>0</v>
      </c>
      <c r="AD40" s="79">
        <v>1</v>
      </c>
      <c r="AE40" s="85" t="s">
        <v>543</v>
      </c>
      <c r="AF40" s="79" t="b">
        <v>0</v>
      </c>
      <c r="AG40" s="79" t="s">
        <v>548</v>
      </c>
      <c r="AH40" s="79"/>
      <c r="AI40" s="85" t="s">
        <v>543</v>
      </c>
      <c r="AJ40" s="79" t="b">
        <v>0</v>
      </c>
      <c r="AK40" s="79">
        <v>0</v>
      </c>
      <c r="AL40" s="85" t="s">
        <v>543</v>
      </c>
      <c r="AM40" s="79" t="s">
        <v>556</v>
      </c>
      <c r="AN40" s="79" t="b">
        <v>0</v>
      </c>
      <c r="AO40" s="85" t="s">
        <v>523</v>
      </c>
      <c r="AP40" s="79" t="s">
        <v>176</v>
      </c>
      <c r="AQ40" s="79">
        <v>0</v>
      </c>
      <c r="AR40" s="79">
        <v>0</v>
      </c>
      <c r="AS40" s="79"/>
      <c r="AT40" s="79"/>
      <c r="AU40" s="79"/>
      <c r="AV40" s="79"/>
      <c r="AW40" s="79"/>
      <c r="AX40" s="79"/>
      <c r="AY40" s="79"/>
      <c r="AZ40" s="79"/>
      <c r="BA40">
        <v>7</v>
      </c>
      <c r="BB40" s="78" t="str">
        <f>REPLACE(INDEX(GroupVertices[Group],MATCH(Edges24[[#This Row],[Vertex 1]],GroupVertices[Vertex],0)),1,1,"")</f>
        <v>1</v>
      </c>
      <c r="BC40" s="78" t="str">
        <f>REPLACE(INDEX(GroupVertices[Group],MATCH(Edges24[[#This Row],[Vertex 2]],GroupVertices[Vertex],0)),1,1,"")</f>
        <v>1</v>
      </c>
      <c r="BD40" s="48">
        <v>1</v>
      </c>
      <c r="BE40" s="49">
        <v>3.0303030303030303</v>
      </c>
      <c r="BF40" s="48">
        <v>0</v>
      </c>
      <c r="BG40" s="49">
        <v>0</v>
      </c>
      <c r="BH40" s="48">
        <v>0</v>
      </c>
      <c r="BI40" s="49">
        <v>0</v>
      </c>
      <c r="BJ40" s="48">
        <v>32</v>
      </c>
      <c r="BK40" s="49">
        <v>96.96969696969697</v>
      </c>
      <c r="BL40" s="48">
        <v>33</v>
      </c>
    </row>
    <row r="41" spans="1:64" ht="15">
      <c r="A41" s="64" t="s">
        <v>232</v>
      </c>
      <c r="B41" s="64" t="s">
        <v>226</v>
      </c>
      <c r="C41" s="65"/>
      <c r="D41" s="66"/>
      <c r="E41" s="67"/>
      <c r="F41" s="68"/>
      <c r="G41" s="65"/>
      <c r="H41" s="69"/>
      <c r="I41" s="70"/>
      <c r="J41" s="70"/>
      <c r="K41" s="34" t="s">
        <v>65</v>
      </c>
      <c r="L41" s="77">
        <v>60</v>
      </c>
      <c r="M41" s="77"/>
      <c r="N41" s="72"/>
      <c r="O41" s="79" t="s">
        <v>266</v>
      </c>
      <c r="P41" s="81">
        <v>43533.75278935185</v>
      </c>
      <c r="Q41" s="79" t="s">
        <v>300</v>
      </c>
      <c r="R41" s="79"/>
      <c r="S41" s="79"/>
      <c r="T41" s="79" t="s">
        <v>370</v>
      </c>
      <c r="U41" s="79"/>
      <c r="V41" s="83" t="s">
        <v>419</v>
      </c>
      <c r="W41" s="81">
        <v>43533.75278935185</v>
      </c>
      <c r="X41" s="83" t="s">
        <v>467</v>
      </c>
      <c r="Y41" s="79"/>
      <c r="Z41" s="79"/>
      <c r="AA41" s="85" t="s">
        <v>524</v>
      </c>
      <c r="AB41" s="79"/>
      <c r="AC41" s="79" t="b">
        <v>0</v>
      </c>
      <c r="AD41" s="79">
        <v>0</v>
      </c>
      <c r="AE41" s="85" t="s">
        <v>543</v>
      </c>
      <c r="AF41" s="79" t="b">
        <v>0</v>
      </c>
      <c r="AG41" s="79" t="s">
        <v>548</v>
      </c>
      <c r="AH41" s="79"/>
      <c r="AI41" s="85" t="s">
        <v>543</v>
      </c>
      <c r="AJ41" s="79" t="b">
        <v>0</v>
      </c>
      <c r="AK41" s="79">
        <v>1</v>
      </c>
      <c r="AL41" s="85" t="s">
        <v>521</v>
      </c>
      <c r="AM41" s="79" t="s">
        <v>556</v>
      </c>
      <c r="AN41" s="79" t="b">
        <v>0</v>
      </c>
      <c r="AO41" s="85" t="s">
        <v>521</v>
      </c>
      <c r="AP41" s="79" t="s">
        <v>176</v>
      </c>
      <c r="AQ41" s="79">
        <v>0</v>
      </c>
      <c r="AR41" s="79">
        <v>0</v>
      </c>
      <c r="AS41" s="79"/>
      <c r="AT41" s="79"/>
      <c r="AU41" s="79"/>
      <c r="AV41" s="79"/>
      <c r="AW41" s="79"/>
      <c r="AX41" s="79"/>
      <c r="AY41" s="79"/>
      <c r="AZ41" s="79"/>
      <c r="BA41">
        <v>7</v>
      </c>
      <c r="BB41" s="78" t="str">
        <f>REPLACE(INDEX(GroupVertices[Group],MATCH(Edges24[[#This Row],[Vertex 1]],GroupVertices[Vertex],0)),1,1,"")</f>
        <v>1</v>
      </c>
      <c r="BC41" s="78" t="str">
        <f>REPLACE(INDEX(GroupVertices[Group],MATCH(Edges24[[#This Row],[Vertex 2]],GroupVertices[Vertex],0)),1,1,"")</f>
        <v>1</v>
      </c>
      <c r="BD41" s="48">
        <v>1</v>
      </c>
      <c r="BE41" s="49">
        <v>4.761904761904762</v>
      </c>
      <c r="BF41" s="48">
        <v>0</v>
      </c>
      <c r="BG41" s="49">
        <v>0</v>
      </c>
      <c r="BH41" s="48">
        <v>0</v>
      </c>
      <c r="BI41" s="49">
        <v>0</v>
      </c>
      <c r="BJ41" s="48">
        <v>20</v>
      </c>
      <c r="BK41" s="49">
        <v>95.23809523809524</v>
      </c>
      <c r="BL41" s="48">
        <v>21</v>
      </c>
    </row>
    <row r="42" spans="1:64" ht="15">
      <c r="A42" s="64" t="s">
        <v>232</v>
      </c>
      <c r="B42" s="64" t="s">
        <v>253</v>
      </c>
      <c r="C42" s="65"/>
      <c r="D42" s="66"/>
      <c r="E42" s="67"/>
      <c r="F42" s="68"/>
      <c r="G42" s="65"/>
      <c r="H42" s="69"/>
      <c r="I42" s="70"/>
      <c r="J42" s="70"/>
      <c r="K42" s="34" t="s">
        <v>65</v>
      </c>
      <c r="L42" s="77">
        <v>65</v>
      </c>
      <c r="M42" s="77"/>
      <c r="N42" s="72"/>
      <c r="O42" s="79" t="s">
        <v>266</v>
      </c>
      <c r="P42" s="81">
        <v>43536.75974537037</v>
      </c>
      <c r="Q42" s="79" t="s">
        <v>301</v>
      </c>
      <c r="R42" s="83" t="s">
        <v>326</v>
      </c>
      <c r="S42" s="79" t="s">
        <v>339</v>
      </c>
      <c r="T42" s="79" t="s">
        <v>363</v>
      </c>
      <c r="U42" s="83" t="s">
        <v>397</v>
      </c>
      <c r="V42" s="83" t="s">
        <v>397</v>
      </c>
      <c r="W42" s="81">
        <v>43536.75974537037</v>
      </c>
      <c r="X42" s="83" t="s">
        <v>468</v>
      </c>
      <c r="Y42" s="79"/>
      <c r="Z42" s="79"/>
      <c r="AA42" s="85" t="s">
        <v>525</v>
      </c>
      <c r="AB42" s="79"/>
      <c r="AC42" s="79" t="b">
        <v>0</v>
      </c>
      <c r="AD42" s="79">
        <v>0</v>
      </c>
      <c r="AE42" s="85" t="s">
        <v>543</v>
      </c>
      <c r="AF42" s="79" t="b">
        <v>0</v>
      </c>
      <c r="AG42" s="79" t="s">
        <v>548</v>
      </c>
      <c r="AH42" s="79"/>
      <c r="AI42" s="85" t="s">
        <v>543</v>
      </c>
      <c r="AJ42" s="79" t="b">
        <v>0</v>
      </c>
      <c r="AK42" s="79">
        <v>0</v>
      </c>
      <c r="AL42" s="85" t="s">
        <v>543</v>
      </c>
      <c r="AM42" s="79" t="s">
        <v>556</v>
      </c>
      <c r="AN42" s="79" t="b">
        <v>0</v>
      </c>
      <c r="AO42" s="85" t="s">
        <v>525</v>
      </c>
      <c r="AP42" s="79" t="s">
        <v>176</v>
      </c>
      <c r="AQ42" s="79">
        <v>0</v>
      </c>
      <c r="AR42" s="79">
        <v>0</v>
      </c>
      <c r="AS42" s="79"/>
      <c r="AT42" s="79"/>
      <c r="AU42" s="79"/>
      <c r="AV42" s="79"/>
      <c r="AW42" s="79"/>
      <c r="AX42" s="79"/>
      <c r="AY42" s="79"/>
      <c r="AZ42" s="79"/>
      <c r="BA42">
        <v>4</v>
      </c>
      <c r="BB42" s="78" t="str">
        <f>REPLACE(INDEX(GroupVertices[Group],MATCH(Edges24[[#This Row],[Vertex 1]],GroupVertices[Vertex],0)),1,1,"")</f>
        <v>1</v>
      </c>
      <c r="BC42" s="78" t="str">
        <f>REPLACE(INDEX(GroupVertices[Group],MATCH(Edges24[[#This Row],[Vertex 2]],GroupVertices[Vertex],0)),1,1,"")</f>
        <v>2</v>
      </c>
      <c r="BD42" s="48"/>
      <c r="BE42" s="49"/>
      <c r="BF42" s="48"/>
      <c r="BG42" s="49"/>
      <c r="BH42" s="48"/>
      <c r="BI42" s="49"/>
      <c r="BJ42" s="48"/>
      <c r="BK42" s="49"/>
      <c r="BL42" s="48"/>
    </row>
    <row r="43" spans="1:64" ht="15">
      <c r="A43" s="64" t="s">
        <v>228</v>
      </c>
      <c r="B43" s="64" t="s">
        <v>228</v>
      </c>
      <c r="C43" s="65"/>
      <c r="D43" s="66"/>
      <c r="E43" s="67"/>
      <c r="F43" s="68"/>
      <c r="G43" s="65"/>
      <c r="H43" s="69"/>
      <c r="I43" s="70"/>
      <c r="J43" s="70"/>
      <c r="K43" s="34" t="s">
        <v>65</v>
      </c>
      <c r="L43" s="77">
        <v>71</v>
      </c>
      <c r="M43" s="77"/>
      <c r="N43" s="72"/>
      <c r="O43" s="79" t="s">
        <v>176</v>
      </c>
      <c r="P43" s="81">
        <v>43536.785844907405</v>
      </c>
      <c r="Q43" s="79" t="s">
        <v>302</v>
      </c>
      <c r="R43" s="79" t="s">
        <v>327</v>
      </c>
      <c r="S43" s="79" t="s">
        <v>343</v>
      </c>
      <c r="T43" s="79"/>
      <c r="U43" s="79"/>
      <c r="V43" s="83" t="s">
        <v>415</v>
      </c>
      <c r="W43" s="81">
        <v>43536.785844907405</v>
      </c>
      <c r="X43" s="83" t="s">
        <v>469</v>
      </c>
      <c r="Y43" s="79"/>
      <c r="Z43" s="79"/>
      <c r="AA43" s="85" t="s">
        <v>526</v>
      </c>
      <c r="AB43" s="79"/>
      <c r="AC43" s="79" t="b">
        <v>0</v>
      </c>
      <c r="AD43" s="79">
        <v>0</v>
      </c>
      <c r="AE43" s="85" t="s">
        <v>543</v>
      </c>
      <c r="AF43" s="79" t="b">
        <v>0</v>
      </c>
      <c r="AG43" s="79" t="s">
        <v>548</v>
      </c>
      <c r="AH43" s="79"/>
      <c r="AI43" s="85" t="s">
        <v>543</v>
      </c>
      <c r="AJ43" s="79" t="b">
        <v>0</v>
      </c>
      <c r="AK43" s="79">
        <v>0</v>
      </c>
      <c r="AL43" s="85" t="s">
        <v>543</v>
      </c>
      <c r="AM43" s="79" t="s">
        <v>560</v>
      </c>
      <c r="AN43" s="79" t="b">
        <v>0</v>
      </c>
      <c r="AO43" s="85" t="s">
        <v>526</v>
      </c>
      <c r="AP43" s="79" t="s">
        <v>176</v>
      </c>
      <c r="AQ43" s="79">
        <v>0</v>
      </c>
      <c r="AR43" s="79">
        <v>0</v>
      </c>
      <c r="AS43" s="79"/>
      <c r="AT43" s="79"/>
      <c r="AU43" s="79"/>
      <c r="AV43" s="79"/>
      <c r="AW43" s="79"/>
      <c r="AX43" s="79"/>
      <c r="AY43" s="79"/>
      <c r="AZ43" s="79"/>
      <c r="BA43">
        <v>1</v>
      </c>
      <c r="BB43" s="78" t="str">
        <f>REPLACE(INDEX(GroupVertices[Group],MATCH(Edges24[[#This Row],[Vertex 1]],GroupVertices[Vertex],0)),1,1,"")</f>
        <v>5</v>
      </c>
      <c r="BC43" s="78" t="str">
        <f>REPLACE(INDEX(GroupVertices[Group],MATCH(Edges24[[#This Row],[Vertex 2]],GroupVertices[Vertex],0)),1,1,"")</f>
        <v>5</v>
      </c>
      <c r="BD43" s="48">
        <v>2</v>
      </c>
      <c r="BE43" s="49">
        <v>22.22222222222222</v>
      </c>
      <c r="BF43" s="48">
        <v>0</v>
      </c>
      <c r="BG43" s="49">
        <v>0</v>
      </c>
      <c r="BH43" s="48">
        <v>0</v>
      </c>
      <c r="BI43" s="49">
        <v>0</v>
      </c>
      <c r="BJ43" s="48">
        <v>7</v>
      </c>
      <c r="BK43" s="49">
        <v>77.77777777777777</v>
      </c>
      <c r="BL43" s="48">
        <v>9</v>
      </c>
    </row>
    <row r="44" spans="1:64" ht="15">
      <c r="A44" s="64" t="s">
        <v>232</v>
      </c>
      <c r="B44" s="64" t="s">
        <v>228</v>
      </c>
      <c r="C44" s="65"/>
      <c r="D44" s="66"/>
      <c r="E44" s="67"/>
      <c r="F44" s="68"/>
      <c r="G44" s="65"/>
      <c r="H44" s="69"/>
      <c r="I44" s="70"/>
      <c r="J44" s="70"/>
      <c r="K44" s="34" t="s">
        <v>66</v>
      </c>
      <c r="L44" s="77">
        <v>75</v>
      </c>
      <c r="M44" s="77"/>
      <c r="N44" s="72"/>
      <c r="O44" s="79" t="s">
        <v>266</v>
      </c>
      <c r="P44" s="81">
        <v>43536.923634259256</v>
      </c>
      <c r="Q44" s="79" t="s">
        <v>303</v>
      </c>
      <c r="R44" s="83" t="s">
        <v>326</v>
      </c>
      <c r="S44" s="79" t="s">
        <v>339</v>
      </c>
      <c r="T44" s="79" t="s">
        <v>367</v>
      </c>
      <c r="U44" s="83" t="s">
        <v>398</v>
      </c>
      <c r="V44" s="83" t="s">
        <v>398</v>
      </c>
      <c r="W44" s="81">
        <v>43536.923634259256</v>
      </c>
      <c r="X44" s="83" t="s">
        <v>470</v>
      </c>
      <c r="Y44" s="79"/>
      <c r="Z44" s="79"/>
      <c r="AA44" s="85" t="s">
        <v>527</v>
      </c>
      <c r="AB44" s="79"/>
      <c r="AC44" s="79" t="b">
        <v>0</v>
      </c>
      <c r="AD44" s="79">
        <v>0</v>
      </c>
      <c r="AE44" s="85" t="s">
        <v>543</v>
      </c>
      <c r="AF44" s="79" t="b">
        <v>0</v>
      </c>
      <c r="AG44" s="79" t="s">
        <v>548</v>
      </c>
      <c r="AH44" s="79"/>
      <c r="AI44" s="85" t="s">
        <v>543</v>
      </c>
      <c r="AJ44" s="79" t="b">
        <v>0</v>
      </c>
      <c r="AK44" s="79">
        <v>0</v>
      </c>
      <c r="AL44" s="85" t="s">
        <v>543</v>
      </c>
      <c r="AM44" s="79" t="s">
        <v>556</v>
      </c>
      <c r="AN44" s="79" t="b">
        <v>0</v>
      </c>
      <c r="AO44" s="85" t="s">
        <v>527</v>
      </c>
      <c r="AP44" s="79" t="s">
        <v>176</v>
      </c>
      <c r="AQ44" s="79">
        <v>0</v>
      </c>
      <c r="AR44" s="79">
        <v>0</v>
      </c>
      <c r="AS44" s="79"/>
      <c r="AT44" s="79"/>
      <c r="AU44" s="79"/>
      <c r="AV44" s="79"/>
      <c r="AW44" s="79"/>
      <c r="AX44" s="79"/>
      <c r="AY44" s="79"/>
      <c r="AZ44" s="79"/>
      <c r="BA44">
        <v>4</v>
      </c>
      <c r="BB44" s="78" t="str">
        <f>REPLACE(INDEX(GroupVertices[Group],MATCH(Edges24[[#This Row],[Vertex 1]],GroupVertices[Vertex],0)),1,1,"")</f>
        <v>1</v>
      </c>
      <c r="BC44" s="78" t="str">
        <f>REPLACE(INDEX(GroupVertices[Group],MATCH(Edges24[[#This Row],[Vertex 2]],GroupVertices[Vertex],0)),1,1,"")</f>
        <v>5</v>
      </c>
      <c r="BD44" s="48"/>
      <c r="BE44" s="49"/>
      <c r="BF44" s="48"/>
      <c r="BG44" s="49"/>
      <c r="BH44" s="48"/>
      <c r="BI44" s="49"/>
      <c r="BJ44" s="48"/>
      <c r="BK44" s="49"/>
      <c r="BL44" s="48"/>
    </row>
    <row r="45" spans="1:64" ht="15">
      <c r="A45" s="64" t="s">
        <v>235</v>
      </c>
      <c r="B45" s="64" t="s">
        <v>236</v>
      </c>
      <c r="C45" s="65"/>
      <c r="D45" s="66"/>
      <c r="E45" s="67"/>
      <c r="F45" s="68"/>
      <c r="G45" s="65"/>
      <c r="H45" s="69"/>
      <c r="I45" s="70"/>
      <c r="J45" s="70"/>
      <c r="K45" s="34" t="s">
        <v>66</v>
      </c>
      <c r="L45" s="77">
        <v>87</v>
      </c>
      <c r="M45" s="77"/>
      <c r="N45" s="72"/>
      <c r="O45" s="79" t="s">
        <v>266</v>
      </c>
      <c r="P45" s="81">
        <v>43537.56049768518</v>
      </c>
      <c r="Q45" s="79" t="s">
        <v>304</v>
      </c>
      <c r="R45" s="79"/>
      <c r="S45" s="79"/>
      <c r="T45" s="79"/>
      <c r="U45" s="79"/>
      <c r="V45" s="83" t="s">
        <v>421</v>
      </c>
      <c r="W45" s="81">
        <v>43537.56049768518</v>
      </c>
      <c r="X45" s="83" t="s">
        <v>471</v>
      </c>
      <c r="Y45" s="79"/>
      <c r="Z45" s="79"/>
      <c r="AA45" s="85" t="s">
        <v>528</v>
      </c>
      <c r="AB45" s="79"/>
      <c r="AC45" s="79" t="b">
        <v>0</v>
      </c>
      <c r="AD45" s="79">
        <v>0</v>
      </c>
      <c r="AE45" s="85" t="s">
        <v>543</v>
      </c>
      <c r="AF45" s="79" t="b">
        <v>0</v>
      </c>
      <c r="AG45" s="79" t="s">
        <v>548</v>
      </c>
      <c r="AH45" s="79"/>
      <c r="AI45" s="85" t="s">
        <v>543</v>
      </c>
      <c r="AJ45" s="79" t="b">
        <v>0</v>
      </c>
      <c r="AK45" s="79">
        <v>1</v>
      </c>
      <c r="AL45" s="85" t="s">
        <v>530</v>
      </c>
      <c r="AM45" s="79" t="s">
        <v>551</v>
      </c>
      <c r="AN45" s="79" t="b">
        <v>0</v>
      </c>
      <c r="AO45" s="85" t="s">
        <v>530</v>
      </c>
      <c r="AP45" s="79" t="s">
        <v>176</v>
      </c>
      <c r="AQ45" s="79">
        <v>0</v>
      </c>
      <c r="AR45" s="79">
        <v>0</v>
      </c>
      <c r="AS45" s="79"/>
      <c r="AT45" s="79"/>
      <c r="AU45" s="79"/>
      <c r="AV45" s="79"/>
      <c r="AW45" s="79"/>
      <c r="AX45" s="79"/>
      <c r="AY45" s="79"/>
      <c r="AZ45" s="79"/>
      <c r="BA45">
        <v>1</v>
      </c>
      <c r="BB45" s="78" t="str">
        <f>REPLACE(INDEX(GroupVertices[Group],MATCH(Edges24[[#This Row],[Vertex 1]],GroupVertices[Vertex],0)),1,1,"")</f>
        <v>4</v>
      </c>
      <c r="BC45" s="78" t="str">
        <f>REPLACE(INDEX(GroupVertices[Group],MATCH(Edges24[[#This Row],[Vertex 2]],GroupVertices[Vertex],0)),1,1,"")</f>
        <v>4</v>
      </c>
      <c r="BD45" s="48">
        <v>0</v>
      </c>
      <c r="BE45" s="49">
        <v>0</v>
      </c>
      <c r="BF45" s="48">
        <v>0</v>
      </c>
      <c r="BG45" s="49">
        <v>0</v>
      </c>
      <c r="BH45" s="48">
        <v>0</v>
      </c>
      <c r="BI45" s="49">
        <v>0</v>
      </c>
      <c r="BJ45" s="48">
        <v>24</v>
      </c>
      <c r="BK45" s="49">
        <v>100</v>
      </c>
      <c r="BL45" s="48">
        <v>24</v>
      </c>
    </row>
    <row r="46" spans="1:64" ht="15">
      <c r="A46" s="64" t="s">
        <v>235</v>
      </c>
      <c r="B46" s="64" t="s">
        <v>237</v>
      </c>
      <c r="C46" s="65"/>
      <c r="D46" s="66"/>
      <c r="E46" s="67"/>
      <c r="F46" s="68"/>
      <c r="G46" s="65"/>
      <c r="H46" s="69"/>
      <c r="I46" s="70"/>
      <c r="J46" s="70"/>
      <c r="K46" s="34" t="s">
        <v>65</v>
      </c>
      <c r="L46" s="77">
        <v>88</v>
      </c>
      <c r="M46" s="77"/>
      <c r="N46" s="72"/>
      <c r="O46" s="79" t="s">
        <v>266</v>
      </c>
      <c r="P46" s="81">
        <v>43537.56659722222</v>
      </c>
      <c r="Q46" s="79" t="s">
        <v>305</v>
      </c>
      <c r="R46" s="79"/>
      <c r="S46" s="79"/>
      <c r="T46" s="79" t="s">
        <v>371</v>
      </c>
      <c r="U46" s="79"/>
      <c r="V46" s="83" t="s">
        <v>421</v>
      </c>
      <c r="W46" s="81">
        <v>43537.56659722222</v>
      </c>
      <c r="X46" s="83" t="s">
        <v>472</v>
      </c>
      <c r="Y46" s="79"/>
      <c r="Z46" s="79"/>
      <c r="AA46" s="85" t="s">
        <v>529</v>
      </c>
      <c r="AB46" s="85" t="s">
        <v>530</v>
      </c>
      <c r="AC46" s="79" t="b">
        <v>0</v>
      </c>
      <c r="AD46" s="79">
        <v>3</v>
      </c>
      <c r="AE46" s="85" t="s">
        <v>546</v>
      </c>
      <c r="AF46" s="79" t="b">
        <v>0</v>
      </c>
      <c r="AG46" s="79" t="s">
        <v>548</v>
      </c>
      <c r="AH46" s="79"/>
      <c r="AI46" s="85" t="s">
        <v>543</v>
      </c>
      <c r="AJ46" s="79" t="b">
        <v>0</v>
      </c>
      <c r="AK46" s="79">
        <v>0</v>
      </c>
      <c r="AL46" s="85" t="s">
        <v>543</v>
      </c>
      <c r="AM46" s="79" t="s">
        <v>551</v>
      </c>
      <c r="AN46" s="79" t="b">
        <v>0</v>
      </c>
      <c r="AO46" s="85" t="s">
        <v>530</v>
      </c>
      <c r="AP46" s="79" t="s">
        <v>176</v>
      </c>
      <c r="AQ46" s="79">
        <v>0</v>
      </c>
      <c r="AR46" s="79">
        <v>0</v>
      </c>
      <c r="AS46" s="79"/>
      <c r="AT46" s="79"/>
      <c r="AU46" s="79"/>
      <c r="AV46" s="79"/>
      <c r="AW46" s="79"/>
      <c r="AX46" s="79"/>
      <c r="AY46" s="79"/>
      <c r="AZ46" s="79"/>
      <c r="BA46">
        <v>1</v>
      </c>
      <c r="BB46" s="78" t="str">
        <f>REPLACE(INDEX(GroupVertices[Group],MATCH(Edges24[[#This Row],[Vertex 1]],GroupVertices[Vertex],0)),1,1,"")</f>
        <v>4</v>
      </c>
      <c r="BC46" s="78" t="str">
        <f>REPLACE(INDEX(GroupVertices[Group],MATCH(Edges24[[#This Row],[Vertex 2]],GroupVertices[Vertex],0)),1,1,"")</f>
        <v>4</v>
      </c>
      <c r="BD46" s="48"/>
      <c r="BE46" s="49"/>
      <c r="BF46" s="48"/>
      <c r="BG46" s="49"/>
      <c r="BH46" s="48"/>
      <c r="BI46" s="49"/>
      <c r="BJ46" s="48"/>
      <c r="BK46" s="49"/>
      <c r="BL46" s="48"/>
    </row>
    <row r="47" spans="1:64" ht="15">
      <c r="A47" s="64" t="s">
        <v>236</v>
      </c>
      <c r="B47" s="64" t="s">
        <v>235</v>
      </c>
      <c r="C47" s="65"/>
      <c r="D47" s="66"/>
      <c r="E47" s="67"/>
      <c r="F47" s="68"/>
      <c r="G47" s="65"/>
      <c r="H47" s="69"/>
      <c r="I47" s="70"/>
      <c r="J47" s="70"/>
      <c r="K47" s="34" t="s">
        <v>66</v>
      </c>
      <c r="L47" s="77">
        <v>90</v>
      </c>
      <c r="M47" s="77"/>
      <c r="N47" s="72"/>
      <c r="O47" s="79" t="s">
        <v>266</v>
      </c>
      <c r="P47" s="81">
        <v>43537.55986111111</v>
      </c>
      <c r="Q47" s="79" t="s">
        <v>306</v>
      </c>
      <c r="R47" s="83" t="s">
        <v>328</v>
      </c>
      <c r="S47" s="79" t="s">
        <v>344</v>
      </c>
      <c r="T47" s="79" t="s">
        <v>372</v>
      </c>
      <c r="U47" s="83" t="s">
        <v>399</v>
      </c>
      <c r="V47" s="83" t="s">
        <v>399</v>
      </c>
      <c r="W47" s="81">
        <v>43537.55986111111</v>
      </c>
      <c r="X47" s="83" t="s">
        <v>473</v>
      </c>
      <c r="Y47" s="79"/>
      <c r="Z47" s="79"/>
      <c r="AA47" s="85" t="s">
        <v>530</v>
      </c>
      <c r="AB47" s="79"/>
      <c r="AC47" s="79" t="b">
        <v>0</v>
      </c>
      <c r="AD47" s="79">
        <v>6</v>
      </c>
      <c r="AE47" s="85" t="s">
        <v>543</v>
      </c>
      <c r="AF47" s="79" t="b">
        <v>0</v>
      </c>
      <c r="AG47" s="79" t="s">
        <v>548</v>
      </c>
      <c r="AH47" s="79"/>
      <c r="AI47" s="85" t="s">
        <v>543</v>
      </c>
      <c r="AJ47" s="79" t="b">
        <v>0</v>
      </c>
      <c r="AK47" s="79">
        <v>1</v>
      </c>
      <c r="AL47" s="85" t="s">
        <v>543</v>
      </c>
      <c r="AM47" s="79" t="s">
        <v>551</v>
      </c>
      <c r="AN47" s="79" t="b">
        <v>0</v>
      </c>
      <c r="AO47" s="85" t="s">
        <v>530</v>
      </c>
      <c r="AP47" s="79" t="s">
        <v>176</v>
      </c>
      <c r="AQ47" s="79">
        <v>0</v>
      </c>
      <c r="AR47" s="79">
        <v>0</v>
      </c>
      <c r="AS47" s="79"/>
      <c r="AT47" s="79"/>
      <c r="AU47" s="79"/>
      <c r="AV47" s="79"/>
      <c r="AW47" s="79"/>
      <c r="AX47" s="79"/>
      <c r="AY47" s="79"/>
      <c r="AZ47" s="79"/>
      <c r="BA47">
        <v>1</v>
      </c>
      <c r="BB47" s="78" t="str">
        <f>REPLACE(INDEX(GroupVertices[Group],MATCH(Edges24[[#This Row],[Vertex 1]],GroupVertices[Vertex],0)),1,1,"")</f>
        <v>4</v>
      </c>
      <c r="BC47" s="78" t="str">
        <f>REPLACE(INDEX(GroupVertices[Group],MATCH(Edges24[[#This Row],[Vertex 2]],GroupVertices[Vertex],0)),1,1,"")</f>
        <v>4</v>
      </c>
      <c r="BD47" s="48"/>
      <c r="BE47" s="49"/>
      <c r="BF47" s="48"/>
      <c r="BG47" s="49"/>
      <c r="BH47" s="48"/>
      <c r="BI47" s="49"/>
      <c r="BJ47" s="48"/>
      <c r="BK47" s="49"/>
      <c r="BL47" s="48"/>
    </row>
    <row r="48" spans="1:64" ht="15">
      <c r="A48" s="64" t="s">
        <v>236</v>
      </c>
      <c r="B48" s="64" t="s">
        <v>235</v>
      </c>
      <c r="C48" s="65"/>
      <c r="D48" s="66"/>
      <c r="E48" s="67"/>
      <c r="F48" s="68"/>
      <c r="G48" s="65"/>
      <c r="H48" s="69"/>
      <c r="I48" s="70"/>
      <c r="J48" s="70"/>
      <c r="K48" s="34" t="s">
        <v>66</v>
      </c>
      <c r="L48" s="77">
        <v>91</v>
      </c>
      <c r="M48" s="77"/>
      <c r="N48" s="72"/>
      <c r="O48" s="79" t="s">
        <v>267</v>
      </c>
      <c r="P48" s="81">
        <v>43537.575833333336</v>
      </c>
      <c r="Q48" s="79" t="s">
        <v>307</v>
      </c>
      <c r="R48" s="79"/>
      <c r="S48" s="79"/>
      <c r="T48" s="79"/>
      <c r="U48" s="79"/>
      <c r="V48" s="83" t="s">
        <v>422</v>
      </c>
      <c r="W48" s="81">
        <v>43537.575833333336</v>
      </c>
      <c r="X48" s="83" t="s">
        <v>474</v>
      </c>
      <c r="Y48" s="79"/>
      <c r="Z48" s="79"/>
      <c r="AA48" s="85" t="s">
        <v>531</v>
      </c>
      <c r="AB48" s="85" t="s">
        <v>529</v>
      </c>
      <c r="AC48" s="79" t="b">
        <v>0</v>
      </c>
      <c r="AD48" s="79">
        <v>0</v>
      </c>
      <c r="AE48" s="85" t="s">
        <v>547</v>
      </c>
      <c r="AF48" s="79" t="b">
        <v>0</v>
      </c>
      <c r="AG48" s="79" t="s">
        <v>548</v>
      </c>
      <c r="AH48" s="79"/>
      <c r="AI48" s="85" t="s">
        <v>543</v>
      </c>
      <c r="AJ48" s="79" t="b">
        <v>0</v>
      </c>
      <c r="AK48" s="79">
        <v>0</v>
      </c>
      <c r="AL48" s="85" t="s">
        <v>543</v>
      </c>
      <c r="AM48" s="79" t="s">
        <v>552</v>
      </c>
      <c r="AN48" s="79" t="b">
        <v>0</v>
      </c>
      <c r="AO48" s="85" t="s">
        <v>529</v>
      </c>
      <c r="AP48" s="79" t="s">
        <v>176</v>
      </c>
      <c r="AQ48" s="79">
        <v>0</v>
      </c>
      <c r="AR48" s="79">
        <v>0</v>
      </c>
      <c r="AS48" s="79" t="s">
        <v>567</v>
      </c>
      <c r="AT48" s="79" t="s">
        <v>568</v>
      </c>
      <c r="AU48" s="79" t="s">
        <v>569</v>
      </c>
      <c r="AV48" s="79" t="s">
        <v>571</v>
      </c>
      <c r="AW48" s="79" t="s">
        <v>573</v>
      </c>
      <c r="AX48" s="79" t="s">
        <v>575</v>
      </c>
      <c r="AY48" s="79" t="s">
        <v>576</v>
      </c>
      <c r="AZ48" s="83" t="s">
        <v>578</v>
      </c>
      <c r="BA48">
        <v>1</v>
      </c>
      <c r="BB48" s="78" t="str">
        <f>REPLACE(INDEX(GroupVertices[Group],MATCH(Edges24[[#This Row],[Vertex 1]],GroupVertices[Vertex],0)),1,1,"")</f>
        <v>4</v>
      </c>
      <c r="BC48" s="78" t="str">
        <f>REPLACE(INDEX(GroupVertices[Group],MATCH(Edges24[[#This Row],[Vertex 2]],GroupVertices[Vertex],0)),1,1,"")</f>
        <v>4</v>
      </c>
      <c r="BD48" s="48"/>
      <c r="BE48" s="49"/>
      <c r="BF48" s="48"/>
      <c r="BG48" s="49"/>
      <c r="BH48" s="48"/>
      <c r="BI48" s="49"/>
      <c r="BJ48" s="48"/>
      <c r="BK48" s="49"/>
      <c r="BL48" s="48"/>
    </row>
    <row r="49" spans="1:64" ht="15">
      <c r="A49" s="64" t="s">
        <v>237</v>
      </c>
      <c r="B49" s="64" t="s">
        <v>245</v>
      </c>
      <c r="C49" s="65"/>
      <c r="D49" s="66"/>
      <c r="E49" s="67"/>
      <c r="F49" s="68"/>
      <c r="G49" s="65"/>
      <c r="H49" s="69"/>
      <c r="I49" s="70"/>
      <c r="J49" s="70"/>
      <c r="K49" s="34" t="s">
        <v>65</v>
      </c>
      <c r="L49" s="77">
        <v>94</v>
      </c>
      <c r="M49" s="77"/>
      <c r="N49" s="72"/>
      <c r="O49" s="79" t="s">
        <v>266</v>
      </c>
      <c r="P49" s="81">
        <v>43537.59380787037</v>
      </c>
      <c r="Q49" s="79" t="s">
        <v>308</v>
      </c>
      <c r="R49" s="83" t="s">
        <v>329</v>
      </c>
      <c r="S49" s="79" t="s">
        <v>340</v>
      </c>
      <c r="T49" s="79" t="s">
        <v>373</v>
      </c>
      <c r="U49" s="79"/>
      <c r="V49" s="83" t="s">
        <v>423</v>
      </c>
      <c r="W49" s="81">
        <v>43537.59380787037</v>
      </c>
      <c r="X49" s="83" t="s">
        <v>475</v>
      </c>
      <c r="Y49" s="79"/>
      <c r="Z49" s="79"/>
      <c r="AA49" s="85" t="s">
        <v>532</v>
      </c>
      <c r="AB49" s="79"/>
      <c r="AC49" s="79" t="b">
        <v>0</v>
      </c>
      <c r="AD49" s="79">
        <v>0</v>
      </c>
      <c r="AE49" s="85" t="s">
        <v>543</v>
      </c>
      <c r="AF49" s="79" t="b">
        <v>0</v>
      </c>
      <c r="AG49" s="79" t="s">
        <v>548</v>
      </c>
      <c r="AH49" s="79"/>
      <c r="AI49" s="85" t="s">
        <v>543</v>
      </c>
      <c r="AJ49" s="79" t="b">
        <v>0</v>
      </c>
      <c r="AK49" s="79">
        <v>0</v>
      </c>
      <c r="AL49" s="85" t="s">
        <v>543</v>
      </c>
      <c r="AM49" s="79" t="s">
        <v>556</v>
      </c>
      <c r="AN49" s="79" t="b">
        <v>1</v>
      </c>
      <c r="AO49" s="85" t="s">
        <v>532</v>
      </c>
      <c r="AP49" s="79" t="s">
        <v>176</v>
      </c>
      <c r="AQ49" s="79">
        <v>0</v>
      </c>
      <c r="AR49" s="79">
        <v>0</v>
      </c>
      <c r="AS49" s="79"/>
      <c r="AT49" s="79"/>
      <c r="AU49" s="79"/>
      <c r="AV49" s="79"/>
      <c r="AW49" s="79"/>
      <c r="AX49" s="79"/>
      <c r="AY49" s="79"/>
      <c r="AZ49" s="79"/>
      <c r="BA49">
        <v>1</v>
      </c>
      <c r="BB49" s="78" t="str">
        <f>REPLACE(INDEX(GroupVertices[Group],MATCH(Edges24[[#This Row],[Vertex 1]],GroupVertices[Vertex],0)),1,1,"")</f>
        <v>4</v>
      </c>
      <c r="BC49" s="78" t="str">
        <f>REPLACE(INDEX(GroupVertices[Group],MATCH(Edges24[[#This Row],[Vertex 2]],GroupVertices[Vertex],0)),1,1,"")</f>
        <v>4</v>
      </c>
      <c r="BD49" s="48">
        <v>2</v>
      </c>
      <c r="BE49" s="49">
        <v>12.5</v>
      </c>
      <c r="BF49" s="48">
        <v>0</v>
      </c>
      <c r="BG49" s="49">
        <v>0</v>
      </c>
      <c r="BH49" s="48">
        <v>0</v>
      </c>
      <c r="BI49" s="49">
        <v>0</v>
      </c>
      <c r="BJ49" s="48">
        <v>14</v>
      </c>
      <c r="BK49" s="49">
        <v>87.5</v>
      </c>
      <c r="BL49" s="48">
        <v>16</v>
      </c>
    </row>
    <row r="50" spans="1:64" ht="15">
      <c r="A50" s="64" t="s">
        <v>237</v>
      </c>
      <c r="B50" s="64" t="s">
        <v>237</v>
      </c>
      <c r="C50" s="65"/>
      <c r="D50" s="66"/>
      <c r="E50" s="67"/>
      <c r="F50" s="68"/>
      <c r="G50" s="65"/>
      <c r="H50" s="69"/>
      <c r="I50" s="70"/>
      <c r="J50" s="70"/>
      <c r="K50" s="34" t="s">
        <v>65</v>
      </c>
      <c r="L50" s="77">
        <v>95</v>
      </c>
      <c r="M50" s="77"/>
      <c r="N50" s="72"/>
      <c r="O50" s="79" t="s">
        <v>176</v>
      </c>
      <c r="P50" s="81">
        <v>43524.75278935185</v>
      </c>
      <c r="Q50" s="79" t="s">
        <v>309</v>
      </c>
      <c r="R50" s="83" t="s">
        <v>330</v>
      </c>
      <c r="S50" s="79" t="s">
        <v>345</v>
      </c>
      <c r="T50" s="79" t="s">
        <v>374</v>
      </c>
      <c r="U50" s="83" t="s">
        <v>400</v>
      </c>
      <c r="V50" s="83" t="s">
        <v>400</v>
      </c>
      <c r="W50" s="81">
        <v>43524.75278935185</v>
      </c>
      <c r="X50" s="83" t="s">
        <v>476</v>
      </c>
      <c r="Y50" s="79"/>
      <c r="Z50" s="79"/>
      <c r="AA50" s="85" t="s">
        <v>533</v>
      </c>
      <c r="AB50" s="79"/>
      <c r="AC50" s="79" t="b">
        <v>0</v>
      </c>
      <c r="AD50" s="79">
        <v>0</v>
      </c>
      <c r="AE50" s="85" t="s">
        <v>543</v>
      </c>
      <c r="AF50" s="79" t="b">
        <v>0</v>
      </c>
      <c r="AG50" s="79" t="s">
        <v>548</v>
      </c>
      <c r="AH50" s="79"/>
      <c r="AI50" s="85" t="s">
        <v>543</v>
      </c>
      <c r="AJ50" s="79" t="b">
        <v>0</v>
      </c>
      <c r="AK50" s="79">
        <v>0</v>
      </c>
      <c r="AL50" s="85" t="s">
        <v>543</v>
      </c>
      <c r="AM50" s="79" t="s">
        <v>556</v>
      </c>
      <c r="AN50" s="79" t="b">
        <v>0</v>
      </c>
      <c r="AO50" s="85" t="s">
        <v>533</v>
      </c>
      <c r="AP50" s="79" t="s">
        <v>176</v>
      </c>
      <c r="AQ50" s="79">
        <v>0</v>
      </c>
      <c r="AR50" s="79">
        <v>0</v>
      </c>
      <c r="AS50" s="79"/>
      <c r="AT50" s="79"/>
      <c r="AU50" s="79"/>
      <c r="AV50" s="79"/>
      <c r="AW50" s="79"/>
      <c r="AX50" s="79"/>
      <c r="AY50" s="79"/>
      <c r="AZ50" s="79"/>
      <c r="BA50">
        <v>2</v>
      </c>
      <c r="BB50" s="78" t="str">
        <f>REPLACE(INDEX(GroupVertices[Group],MATCH(Edges24[[#This Row],[Vertex 1]],GroupVertices[Vertex],0)),1,1,"")</f>
        <v>4</v>
      </c>
      <c r="BC50" s="78" t="str">
        <f>REPLACE(INDEX(GroupVertices[Group],MATCH(Edges24[[#This Row],[Vertex 2]],GroupVertices[Vertex],0)),1,1,"")</f>
        <v>4</v>
      </c>
      <c r="BD50" s="48">
        <v>1</v>
      </c>
      <c r="BE50" s="49">
        <v>2.5</v>
      </c>
      <c r="BF50" s="48">
        <v>1</v>
      </c>
      <c r="BG50" s="49">
        <v>2.5</v>
      </c>
      <c r="BH50" s="48">
        <v>0</v>
      </c>
      <c r="BI50" s="49">
        <v>0</v>
      </c>
      <c r="BJ50" s="48">
        <v>38</v>
      </c>
      <c r="BK50" s="49">
        <v>95</v>
      </c>
      <c r="BL50" s="48">
        <v>40</v>
      </c>
    </row>
    <row r="51" spans="1:64" ht="15">
      <c r="A51" s="64" t="s">
        <v>237</v>
      </c>
      <c r="B51" s="64" t="s">
        <v>237</v>
      </c>
      <c r="C51" s="65"/>
      <c r="D51" s="66"/>
      <c r="E51" s="67"/>
      <c r="F51" s="68"/>
      <c r="G51" s="65"/>
      <c r="H51" s="69"/>
      <c r="I51" s="70"/>
      <c r="J51" s="70"/>
      <c r="K51" s="34" t="s">
        <v>65</v>
      </c>
      <c r="L51" s="77">
        <v>96</v>
      </c>
      <c r="M51" s="77"/>
      <c r="N51" s="72"/>
      <c r="O51" s="79" t="s">
        <v>176</v>
      </c>
      <c r="P51" s="81">
        <v>43531.7528125</v>
      </c>
      <c r="Q51" s="79" t="s">
        <v>310</v>
      </c>
      <c r="R51" s="83" t="s">
        <v>331</v>
      </c>
      <c r="S51" s="79" t="s">
        <v>346</v>
      </c>
      <c r="T51" s="79" t="s">
        <v>375</v>
      </c>
      <c r="U51" s="83" t="s">
        <v>401</v>
      </c>
      <c r="V51" s="83" t="s">
        <v>401</v>
      </c>
      <c r="W51" s="81">
        <v>43531.7528125</v>
      </c>
      <c r="X51" s="83" t="s">
        <v>477</v>
      </c>
      <c r="Y51" s="79"/>
      <c r="Z51" s="79"/>
      <c r="AA51" s="85" t="s">
        <v>534</v>
      </c>
      <c r="AB51" s="79"/>
      <c r="AC51" s="79" t="b">
        <v>0</v>
      </c>
      <c r="AD51" s="79">
        <v>1</v>
      </c>
      <c r="AE51" s="85" t="s">
        <v>543</v>
      </c>
      <c r="AF51" s="79" t="b">
        <v>0</v>
      </c>
      <c r="AG51" s="79" t="s">
        <v>548</v>
      </c>
      <c r="AH51" s="79"/>
      <c r="AI51" s="85" t="s">
        <v>543</v>
      </c>
      <c r="AJ51" s="79" t="b">
        <v>0</v>
      </c>
      <c r="AK51" s="79">
        <v>0</v>
      </c>
      <c r="AL51" s="85" t="s">
        <v>543</v>
      </c>
      <c r="AM51" s="79" t="s">
        <v>556</v>
      </c>
      <c r="AN51" s="79" t="b">
        <v>0</v>
      </c>
      <c r="AO51" s="85" t="s">
        <v>534</v>
      </c>
      <c r="AP51" s="79" t="s">
        <v>176</v>
      </c>
      <c r="AQ51" s="79">
        <v>0</v>
      </c>
      <c r="AR51" s="79">
        <v>0</v>
      </c>
      <c r="AS51" s="79"/>
      <c r="AT51" s="79"/>
      <c r="AU51" s="79"/>
      <c r="AV51" s="79"/>
      <c r="AW51" s="79"/>
      <c r="AX51" s="79"/>
      <c r="AY51" s="79"/>
      <c r="AZ51" s="79"/>
      <c r="BA51">
        <v>2</v>
      </c>
      <c r="BB51" s="78" t="str">
        <f>REPLACE(INDEX(GroupVertices[Group],MATCH(Edges24[[#This Row],[Vertex 1]],GroupVertices[Vertex],0)),1,1,"")</f>
        <v>4</v>
      </c>
      <c r="BC51" s="78" t="str">
        <f>REPLACE(INDEX(GroupVertices[Group],MATCH(Edges24[[#This Row],[Vertex 2]],GroupVertices[Vertex],0)),1,1,"")</f>
        <v>4</v>
      </c>
      <c r="BD51" s="48">
        <v>1</v>
      </c>
      <c r="BE51" s="49">
        <v>2.380952380952381</v>
      </c>
      <c r="BF51" s="48">
        <v>0</v>
      </c>
      <c r="BG51" s="49">
        <v>0</v>
      </c>
      <c r="BH51" s="48">
        <v>0</v>
      </c>
      <c r="BI51" s="49">
        <v>0</v>
      </c>
      <c r="BJ51" s="48">
        <v>41</v>
      </c>
      <c r="BK51" s="49">
        <v>97.61904761904762</v>
      </c>
      <c r="BL51" s="48">
        <v>42</v>
      </c>
    </row>
    <row r="52" spans="1:64" ht="15">
      <c r="A52" s="64" t="s">
        <v>238</v>
      </c>
      <c r="B52" s="64" t="s">
        <v>242</v>
      </c>
      <c r="C52" s="65"/>
      <c r="D52" s="66"/>
      <c r="E52" s="67"/>
      <c r="F52" s="68"/>
      <c r="G52" s="65"/>
      <c r="H52" s="69"/>
      <c r="I52" s="70"/>
      <c r="J52" s="70"/>
      <c r="K52" s="34" t="s">
        <v>65</v>
      </c>
      <c r="L52" s="77">
        <v>97</v>
      </c>
      <c r="M52" s="77"/>
      <c r="N52" s="72"/>
      <c r="O52" s="79" t="s">
        <v>266</v>
      </c>
      <c r="P52" s="81">
        <v>43537.64760416667</v>
      </c>
      <c r="Q52" s="79" t="s">
        <v>311</v>
      </c>
      <c r="R52" s="79"/>
      <c r="S52" s="79"/>
      <c r="T52" s="79"/>
      <c r="U52" s="79"/>
      <c r="V52" s="83" t="s">
        <v>424</v>
      </c>
      <c r="W52" s="81">
        <v>43537.64760416667</v>
      </c>
      <c r="X52" s="83" t="s">
        <v>478</v>
      </c>
      <c r="Y52" s="79"/>
      <c r="Z52" s="79"/>
      <c r="AA52" s="85" t="s">
        <v>535</v>
      </c>
      <c r="AB52" s="79"/>
      <c r="AC52" s="79" t="b">
        <v>0</v>
      </c>
      <c r="AD52" s="79">
        <v>0</v>
      </c>
      <c r="AE52" s="85" t="s">
        <v>543</v>
      </c>
      <c r="AF52" s="79" t="b">
        <v>0</v>
      </c>
      <c r="AG52" s="79" t="s">
        <v>549</v>
      </c>
      <c r="AH52" s="79"/>
      <c r="AI52" s="85" t="s">
        <v>543</v>
      </c>
      <c r="AJ52" s="79" t="b">
        <v>0</v>
      </c>
      <c r="AK52" s="79">
        <v>2</v>
      </c>
      <c r="AL52" s="85" t="s">
        <v>541</v>
      </c>
      <c r="AM52" s="79" t="s">
        <v>551</v>
      </c>
      <c r="AN52" s="79" t="b">
        <v>0</v>
      </c>
      <c r="AO52" s="85" t="s">
        <v>541</v>
      </c>
      <c r="AP52" s="79" t="s">
        <v>176</v>
      </c>
      <c r="AQ52" s="79">
        <v>0</v>
      </c>
      <c r="AR52" s="79">
        <v>0</v>
      </c>
      <c r="AS52" s="79"/>
      <c r="AT52" s="79"/>
      <c r="AU52" s="79"/>
      <c r="AV52" s="79"/>
      <c r="AW52" s="79"/>
      <c r="AX52" s="79"/>
      <c r="AY52" s="79"/>
      <c r="AZ52" s="79"/>
      <c r="BA52">
        <v>1</v>
      </c>
      <c r="BB52" s="78" t="str">
        <f>REPLACE(INDEX(GroupVertices[Group],MATCH(Edges24[[#This Row],[Vertex 1]],GroupVertices[Vertex],0)),1,1,"")</f>
        <v>7</v>
      </c>
      <c r="BC52" s="78" t="str">
        <f>REPLACE(INDEX(GroupVertices[Group],MATCH(Edges24[[#This Row],[Vertex 2]],GroupVertices[Vertex],0)),1,1,"")</f>
        <v>7</v>
      </c>
      <c r="BD52" s="48">
        <v>0</v>
      </c>
      <c r="BE52" s="49">
        <v>0</v>
      </c>
      <c r="BF52" s="48">
        <v>0</v>
      </c>
      <c r="BG52" s="49">
        <v>0</v>
      </c>
      <c r="BH52" s="48">
        <v>0</v>
      </c>
      <c r="BI52" s="49">
        <v>0</v>
      </c>
      <c r="BJ52" s="48">
        <v>23</v>
      </c>
      <c r="BK52" s="49">
        <v>100</v>
      </c>
      <c r="BL52" s="48">
        <v>23</v>
      </c>
    </row>
    <row r="53" spans="1:64" ht="15">
      <c r="A53" s="64" t="s">
        <v>239</v>
      </c>
      <c r="B53" s="64" t="s">
        <v>239</v>
      </c>
      <c r="C53" s="65"/>
      <c r="D53" s="66"/>
      <c r="E53" s="67"/>
      <c r="F53" s="68"/>
      <c r="G53" s="65"/>
      <c r="H53" s="69"/>
      <c r="I53" s="70"/>
      <c r="J53" s="70"/>
      <c r="K53" s="34" t="s">
        <v>65</v>
      </c>
      <c r="L53" s="77">
        <v>98</v>
      </c>
      <c r="M53" s="77"/>
      <c r="N53" s="72"/>
      <c r="O53" s="79" t="s">
        <v>176</v>
      </c>
      <c r="P53" s="81">
        <v>43537.820706018516</v>
      </c>
      <c r="Q53" s="79" t="s">
        <v>312</v>
      </c>
      <c r="R53" s="83" t="s">
        <v>332</v>
      </c>
      <c r="S53" s="79" t="s">
        <v>347</v>
      </c>
      <c r="T53" s="79" t="s">
        <v>376</v>
      </c>
      <c r="U53" s="79"/>
      <c r="V53" s="83" t="s">
        <v>425</v>
      </c>
      <c r="W53" s="81">
        <v>43537.820706018516</v>
      </c>
      <c r="X53" s="83" t="s">
        <v>479</v>
      </c>
      <c r="Y53" s="79"/>
      <c r="Z53" s="79"/>
      <c r="AA53" s="85" t="s">
        <v>536</v>
      </c>
      <c r="AB53" s="79"/>
      <c r="AC53" s="79" t="b">
        <v>0</v>
      </c>
      <c r="AD53" s="79">
        <v>0</v>
      </c>
      <c r="AE53" s="85" t="s">
        <v>543</v>
      </c>
      <c r="AF53" s="79" t="b">
        <v>0</v>
      </c>
      <c r="AG53" s="79" t="s">
        <v>548</v>
      </c>
      <c r="AH53" s="79"/>
      <c r="AI53" s="85" t="s">
        <v>543</v>
      </c>
      <c r="AJ53" s="79" t="b">
        <v>0</v>
      </c>
      <c r="AK53" s="79">
        <v>1</v>
      </c>
      <c r="AL53" s="85" t="s">
        <v>543</v>
      </c>
      <c r="AM53" s="79" t="s">
        <v>561</v>
      </c>
      <c r="AN53" s="79" t="b">
        <v>0</v>
      </c>
      <c r="AO53" s="85" t="s">
        <v>536</v>
      </c>
      <c r="AP53" s="79" t="s">
        <v>176</v>
      </c>
      <c r="AQ53" s="79">
        <v>0</v>
      </c>
      <c r="AR53" s="79">
        <v>0</v>
      </c>
      <c r="AS53" s="79"/>
      <c r="AT53" s="79"/>
      <c r="AU53" s="79"/>
      <c r="AV53" s="79"/>
      <c r="AW53" s="79"/>
      <c r="AX53" s="79"/>
      <c r="AY53" s="79"/>
      <c r="AZ53" s="79"/>
      <c r="BA53">
        <v>1</v>
      </c>
      <c r="BB53" s="78" t="str">
        <f>REPLACE(INDEX(GroupVertices[Group],MATCH(Edges24[[#This Row],[Vertex 1]],GroupVertices[Vertex],0)),1,1,"")</f>
        <v>8</v>
      </c>
      <c r="BC53" s="78" t="str">
        <f>REPLACE(INDEX(GroupVertices[Group],MATCH(Edges24[[#This Row],[Vertex 2]],GroupVertices[Vertex],0)),1,1,"")</f>
        <v>8</v>
      </c>
      <c r="BD53" s="48">
        <v>3</v>
      </c>
      <c r="BE53" s="49">
        <v>11.538461538461538</v>
      </c>
      <c r="BF53" s="48">
        <v>0</v>
      </c>
      <c r="BG53" s="49">
        <v>0</v>
      </c>
      <c r="BH53" s="48">
        <v>0</v>
      </c>
      <c r="BI53" s="49">
        <v>0</v>
      </c>
      <c r="BJ53" s="48">
        <v>23</v>
      </c>
      <c r="BK53" s="49">
        <v>88.46153846153847</v>
      </c>
      <c r="BL53" s="48">
        <v>26</v>
      </c>
    </row>
    <row r="54" spans="1:64" ht="15">
      <c r="A54" s="64" t="s">
        <v>240</v>
      </c>
      <c r="B54" s="64" t="s">
        <v>239</v>
      </c>
      <c r="C54" s="65"/>
      <c r="D54" s="66"/>
      <c r="E54" s="67"/>
      <c r="F54" s="68"/>
      <c r="G54" s="65"/>
      <c r="H54" s="69"/>
      <c r="I54" s="70"/>
      <c r="J54" s="70"/>
      <c r="K54" s="34" t="s">
        <v>65</v>
      </c>
      <c r="L54" s="77">
        <v>99</v>
      </c>
      <c r="M54" s="77"/>
      <c r="N54" s="72"/>
      <c r="O54" s="79" t="s">
        <v>266</v>
      </c>
      <c r="P54" s="81">
        <v>43537.82361111111</v>
      </c>
      <c r="Q54" s="79" t="s">
        <v>313</v>
      </c>
      <c r="R54" s="79"/>
      <c r="S54" s="79"/>
      <c r="T54" s="79"/>
      <c r="U54" s="79"/>
      <c r="V54" s="83" t="s">
        <v>426</v>
      </c>
      <c r="W54" s="81">
        <v>43537.82361111111</v>
      </c>
      <c r="X54" s="83" t="s">
        <v>480</v>
      </c>
      <c r="Y54" s="79"/>
      <c r="Z54" s="79"/>
      <c r="AA54" s="85" t="s">
        <v>537</v>
      </c>
      <c r="AB54" s="79"/>
      <c r="AC54" s="79" t="b">
        <v>0</v>
      </c>
      <c r="AD54" s="79">
        <v>0</v>
      </c>
      <c r="AE54" s="85" t="s">
        <v>543</v>
      </c>
      <c r="AF54" s="79" t="b">
        <v>0</v>
      </c>
      <c r="AG54" s="79" t="s">
        <v>548</v>
      </c>
      <c r="AH54" s="79"/>
      <c r="AI54" s="85" t="s">
        <v>543</v>
      </c>
      <c r="AJ54" s="79" t="b">
        <v>0</v>
      </c>
      <c r="AK54" s="79">
        <v>1</v>
      </c>
      <c r="AL54" s="85" t="s">
        <v>536</v>
      </c>
      <c r="AM54" s="79" t="s">
        <v>562</v>
      </c>
      <c r="AN54" s="79" t="b">
        <v>0</v>
      </c>
      <c r="AO54" s="85" t="s">
        <v>536</v>
      </c>
      <c r="AP54" s="79" t="s">
        <v>176</v>
      </c>
      <c r="AQ54" s="79">
        <v>0</v>
      </c>
      <c r="AR54" s="79">
        <v>0</v>
      </c>
      <c r="AS54" s="79"/>
      <c r="AT54" s="79"/>
      <c r="AU54" s="79"/>
      <c r="AV54" s="79"/>
      <c r="AW54" s="79"/>
      <c r="AX54" s="79"/>
      <c r="AY54" s="79"/>
      <c r="AZ54" s="79"/>
      <c r="BA54">
        <v>1</v>
      </c>
      <c r="BB54" s="78" t="str">
        <f>REPLACE(INDEX(GroupVertices[Group],MATCH(Edges24[[#This Row],[Vertex 1]],GroupVertices[Vertex],0)),1,1,"")</f>
        <v>8</v>
      </c>
      <c r="BC54" s="78" t="str">
        <f>REPLACE(INDEX(GroupVertices[Group],MATCH(Edges24[[#This Row],[Vertex 2]],GroupVertices[Vertex],0)),1,1,"")</f>
        <v>8</v>
      </c>
      <c r="BD54" s="48">
        <v>3</v>
      </c>
      <c r="BE54" s="49">
        <v>16.666666666666668</v>
      </c>
      <c r="BF54" s="48">
        <v>0</v>
      </c>
      <c r="BG54" s="49">
        <v>0</v>
      </c>
      <c r="BH54" s="48">
        <v>0</v>
      </c>
      <c r="BI54" s="49">
        <v>0</v>
      </c>
      <c r="BJ54" s="48">
        <v>15</v>
      </c>
      <c r="BK54" s="49">
        <v>83.33333333333333</v>
      </c>
      <c r="BL54" s="48">
        <v>18</v>
      </c>
    </row>
    <row r="55" spans="1:64" ht="15">
      <c r="A55" s="64" t="s">
        <v>241</v>
      </c>
      <c r="B55" s="64" t="s">
        <v>241</v>
      </c>
      <c r="C55" s="65"/>
      <c r="D55" s="66"/>
      <c r="E55" s="67"/>
      <c r="F55" s="68"/>
      <c r="G55" s="65"/>
      <c r="H55" s="69"/>
      <c r="I55" s="70"/>
      <c r="J55" s="70"/>
      <c r="K55" s="34" t="s">
        <v>65</v>
      </c>
      <c r="L55" s="77">
        <v>100</v>
      </c>
      <c r="M55" s="77"/>
      <c r="N55" s="72"/>
      <c r="O55" s="79" t="s">
        <v>176</v>
      </c>
      <c r="P55" s="81">
        <v>43537.8669212963</v>
      </c>
      <c r="Q55" s="79" t="s">
        <v>314</v>
      </c>
      <c r="R55" s="83" t="s">
        <v>333</v>
      </c>
      <c r="S55" s="79" t="s">
        <v>348</v>
      </c>
      <c r="T55" s="79" t="s">
        <v>377</v>
      </c>
      <c r="U55" s="83" t="s">
        <v>402</v>
      </c>
      <c r="V55" s="83" t="s">
        <v>402</v>
      </c>
      <c r="W55" s="81">
        <v>43537.8669212963</v>
      </c>
      <c r="X55" s="83" t="s">
        <v>481</v>
      </c>
      <c r="Y55" s="79"/>
      <c r="Z55" s="79"/>
      <c r="AA55" s="85" t="s">
        <v>538</v>
      </c>
      <c r="AB55" s="79"/>
      <c r="AC55" s="79" t="b">
        <v>0</v>
      </c>
      <c r="AD55" s="79">
        <v>0</v>
      </c>
      <c r="AE55" s="85" t="s">
        <v>543</v>
      </c>
      <c r="AF55" s="79" t="b">
        <v>0</v>
      </c>
      <c r="AG55" s="79" t="s">
        <v>548</v>
      </c>
      <c r="AH55" s="79"/>
      <c r="AI55" s="85" t="s">
        <v>543</v>
      </c>
      <c r="AJ55" s="79" t="b">
        <v>0</v>
      </c>
      <c r="AK55" s="79">
        <v>0</v>
      </c>
      <c r="AL55" s="85" t="s">
        <v>543</v>
      </c>
      <c r="AM55" s="79" t="s">
        <v>551</v>
      </c>
      <c r="AN55" s="79" t="b">
        <v>0</v>
      </c>
      <c r="AO55" s="85" t="s">
        <v>538</v>
      </c>
      <c r="AP55" s="79" t="s">
        <v>176</v>
      </c>
      <c r="AQ55" s="79">
        <v>0</v>
      </c>
      <c r="AR55" s="79">
        <v>0</v>
      </c>
      <c r="AS55" s="79"/>
      <c r="AT55" s="79"/>
      <c r="AU55" s="79"/>
      <c r="AV55" s="79"/>
      <c r="AW55" s="79"/>
      <c r="AX55" s="79"/>
      <c r="AY55" s="79"/>
      <c r="AZ55" s="79"/>
      <c r="BA55">
        <v>1</v>
      </c>
      <c r="BB55" s="78" t="str">
        <f>REPLACE(INDEX(GroupVertices[Group],MATCH(Edges24[[#This Row],[Vertex 1]],GroupVertices[Vertex],0)),1,1,"")</f>
        <v>6</v>
      </c>
      <c r="BC55" s="78" t="str">
        <f>REPLACE(INDEX(GroupVertices[Group],MATCH(Edges24[[#This Row],[Vertex 2]],GroupVertices[Vertex],0)),1,1,"")</f>
        <v>6</v>
      </c>
      <c r="BD55" s="48">
        <v>3</v>
      </c>
      <c r="BE55" s="49">
        <v>25</v>
      </c>
      <c r="BF55" s="48">
        <v>0</v>
      </c>
      <c r="BG55" s="49">
        <v>0</v>
      </c>
      <c r="BH55" s="48">
        <v>0</v>
      </c>
      <c r="BI55" s="49">
        <v>0</v>
      </c>
      <c r="BJ55" s="48">
        <v>9</v>
      </c>
      <c r="BK55" s="49">
        <v>75</v>
      </c>
      <c r="BL55" s="48">
        <v>12</v>
      </c>
    </row>
    <row r="56" spans="1:64" ht="15">
      <c r="A56" s="64" t="s">
        <v>242</v>
      </c>
      <c r="B56" s="64" t="s">
        <v>242</v>
      </c>
      <c r="C56" s="65"/>
      <c r="D56" s="66"/>
      <c r="E56" s="67"/>
      <c r="F56" s="68"/>
      <c r="G56" s="65"/>
      <c r="H56" s="69"/>
      <c r="I56" s="70"/>
      <c r="J56" s="70"/>
      <c r="K56" s="34" t="s">
        <v>65</v>
      </c>
      <c r="L56" s="77">
        <v>101</v>
      </c>
      <c r="M56" s="77"/>
      <c r="N56" s="72"/>
      <c r="O56" s="79" t="s">
        <v>176</v>
      </c>
      <c r="P56" s="81">
        <v>43537.625</v>
      </c>
      <c r="Q56" s="79" t="s">
        <v>315</v>
      </c>
      <c r="R56" s="83" t="s">
        <v>334</v>
      </c>
      <c r="S56" s="79" t="s">
        <v>340</v>
      </c>
      <c r="T56" s="79"/>
      <c r="U56" s="79"/>
      <c r="V56" s="83" t="s">
        <v>427</v>
      </c>
      <c r="W56" s="81">
        <v>43537.625</v>
      </c>
      <c r="X56" s="83" t="s">
        <v>482</v>
      </c>
      <c r="Y56" s="79"/>
      <c r="Z56" s="79"/>
      <c r="AA56" s="85" t="s">
        <v>539</v>
      </c>
      <c r="AB56" s="79"/>
      <c r="AC56" s="79" t="b">
        <v>0</v>
      </c>
      <c r="AD56" s="79">
        <v>0</v>
      </c>
      <c r="AE56" s="85" t="s">
        <v>543</v>
      </c>
      <c r="AF56" s="79" t="b">
        <v>0</v>
      </c>
      <c r="AG56" s="79" t="s">
        <v>549</v>
      </c>
      <c r="AH56" s="79"/>
      <c r="AI56" s="85" t="s">
        <v>543</v>
      </c>
      <c r="AJ56" s="79" t="b">
        <v>0</v>
      </c>
      <c r="AK56" s="79">
        <v>0</v>
      </c>
      <c r="AL56" s="85" t="s">
        <v>543</v>
      </c>
      <c r="AM56" s="79" t="s">
        <v>551</v>
      </c>
      <c r="AN56" s="79" t="b">
        <v>1</v>
      </c>
      <c r="AO56" s="85" t="s">
        <v>539</v>
      </c>
      <c r="AP56" s="79" t="s">
        <v>176</v>
      </c>
      <c r="AQ56" s="79">
        <v>0</v>
      </c>
      <c r="AR56" s="79">
        <v>0</v>
      </c>
      <c r="AS56" s="79"/>
      <c r="AT56" s="79"/>
      <c r="AU56" s="79"/>
      <c r="AV56" s="79"/>
      <c r="AW56" s="79"/>
      <c r="AX56" s="79"/>
      <c r="AY56" s="79"/>
      <c r="AZ56" s="79"/>
      <c r="BA56">
        <v>3</v>
      </c>
      <c r="BB56" s="78" t="str">
        <f>REPLACE(INDEX(GroupVertices[Group],MATCH(Edges24[[#This Row],[Vertex 1]],GroupVertices[Vertex],0)),1,1,"")</f>
        <v>7</v>
      </c>
      <c r="BC56" s="78" t="str">
        <f>REPLACE(INDEX(GroupVertices[Group],MATCH(Edges24[[#This Row],[Vertex 2]],GroupVertices[Vertex],0)),1,1,"")</f>
        <v>7</v>
      </c>
      <c r="BD56" s="48">
        <v>0</v>
      </c>
      <c r="BE56" s="49">
        <v>0</v>
      </c>
      <c r="BF56" s="48">
        <v>0</v>
      </c>
      <c r="BG56" s="49">
        <v>0</v>
      </c>
      <c r="BH56" s="48">
        <v>0</v>
      </c>
      <c r="BI56" s="49">
        <v>0</v>
      </c>
      <c r="BJ56" s="48">
        <v>19</v>
      </c>
      <c r="BK56" s="49">
        <v>100</v>
      </c>
      <c r="BL56" s="48">
        <v>19</v>
      </c>
    </row>
    <row r="57" spans="1:64" ht="15">
      <c r="A57" s="64" t="s">
        <v>242</v>
      </c>
      <c r="B57" s="64" t="s">
        <v>242</v>
      </c>
      <c r="C57" s="65"/>
      <c r="D57" s="66"/>
      <c r="E57" s="67"/>
      <c r="F57" s="68"/>
      <c r="G57" s="65"/>
      <c r="H57" s="69"/>
      <c r="I57" s="70"/>
      <c r="J57" s="70"/>
      <c r="K57" s="34" t="s">
        <v>65</v>
      </c>
      <c r="L57" s="77">
        <v>102</v>
      </c>
      <c r="M57" s="77"/>
      <c r="N57" s="72"/>
      <c r="O57" s="79" t="s">
        <v>176</v>
      </c>
      <c r="P57" s="81">
        <v>43537.635625</v>
      </c>
      <c r="Q57" s="79" t="s">
        <v>316</v>
      </c>
      <c r="R57" s="83" t="s">
        <v>335</v>
      </c>
      <c r="S57" s="79" t="s">
        <v>340</v>
      </c>
      <c r="T57" s="79"/>
      <c r="U57" s="79"/>
      <c r="V57" s="83" t="s">
        <v>427</v>
      </c>
      <c r="W57" s="81">
        <v>43537.635625</v>
      </c>
      <c r="X57" s="83" t="s">
        <v>483</v>
      </c>
      <c r="Y57" s="79"/>
      <c r="Z57" s="79"/>
      <c r="AA57" s="85" t="s">
        <v>540</v>
      </c>
      <c r="AB57" s="79"/>
      <c r="AC57" s="79" t="b">
        <v>0</v>
      </c>
      <c r="AD57" s="79">
        <v>0</v>
      </c>
      <c r="AE57" s="85" t="s">
        <v>543</v>
      </c>
      <c r="AF57" s="79" t="b">
        <v>0</v>
      </c>
      <c r="AG57" s="79" t="s">
        <v>549</v>
      </c>
      <c r="AH57" s="79"/>
      <c r="AI57" s="85" t="s">
        <v>543</v>
      </c>
      <c r="AJ57" s="79" t="b">
        <v>0</v>
      </c>
      <c r="AK57" s="79">
        <v>0</v>
      </c>
      <c r="AL57" s="85" t="s">
        <v>543</v>
      </c>
      <c r="AM57" s="79" t="s">
        <v>551</v>
      </c>
      <c r="AN57" s="79" t="b">
        <v>1</v>
      </c>
      <c r="AO57" s="85" t="s">
        <v>540</v>
      </c>
      <c r="AP57" s="79" t="s">
        <v>176</v>
      </c>
      <c r="AQ57" s="79">
        <v>0</v>
      </c>
      <c r="AR57" s="79">
        <v>0</v>
      </c>
      <c r="AS57" s="79"/>
      <c r="AT57" s="79"/>
      <c r="AU57" s="79"/>
      <c r="AV57" s="79"/>
      <c r="AW57" s="79"/>
      <c r="AX57" s="79"/>
      <c r="AY57" s="79"/>
      <c r="AZ57" s="79"/>
      <c r="BA57">
        <v>3</v>
      </c>
      <c r="BB57" s="78" t="str">
        <f>REPLACE(INDEX(GroupVertices[Group],MATCH(Edges24[[#This Row],[Vertex 1]],GroupVertices[Vertex],0)),1,1,"")</f>
        <v>7</v>
      </c>
      <c r="BC57" s="78" t="str">
        <f>REPLACE(INDEX(GroupVertices[Group],MATCH(Edges24[[#This Row],[Vertex 2]],GroupVertices[Vertex],0)),1,1,"")</f>
        <v>7</v>
      </c>
      <c r="BD57" s="48">
        <v>0</v>
      </c>
      <c r="BE57" s="49">
        <v>0</v>
      </c>
      <c r="BF57" s="48">
        <v>0</v>
      </c>
      <c r="BG57" s="49">
        <v>0</v>
      </c>
      <c r="BH57" s="48">
        <v>0</v>
      </c>
      <c r="BI57" s="49">
        <v>0</v>
      </c>
      <c r="BJ57" s="48">
        <v>19</v>
      </c>
      <c r="BK57" s="49">
        <v>100</v>
      </c>
      <c r="BL57" s="48">
        <v>19</v>
      </c>
    </row>
    <row r="58" spans="1:64" ht="15">
      <c r="A58" s="64" t="s">
        <v>242</v>
      </c>
      <c r="B58" s="64" t="s">
        <v>242</v>
      </c>
      <c r="C58" s="65"/>
      <c r="D58" s="66"/>
      <c r="E58" s="67"/>
      <c r="F58" s="68"/>
      <c r="G58" s="65"/>
      <c r="H58" s="69"/>
      <c r="I58" s="70"/>
      <c r="J58" s="70"/>
      <c r="K58" s="34" t="s">
        <v>65</v>
      </c>
      <c r="L58" s="77">
        <v>103</v>
      </c>
      <c r="M58" s="77"/>
      <c r="N58" s="72"/>
      <c r="O58" s="79" t="s">
        <v>176</v>
      </c>
      <c r="P58" s="81">
        <v>43537.63728009259</v>
      </c>
      <c r="Q58" s="79" t="s">
        <v>317</v>
      </c>
      <c r="R58" s="83" t="s">
        <v>336</v>
      </c>
      <c r="S58" s="79" t="s">
        <v>349</v>
      </c>
      <c r="T58" s="79" t="s">
        <v>378</v>
      </c>
      <c r="U58" s="79"/>
      <c r="V58" s="83" t="s">
        <v>427</v>
      </c>
      <c r="W58" s="81">
        <v>43537.63728009259</v>
      </c>
      <c r="X58" s="83" t="s">
        <v>484</v>
      </c>
      <c r="Y58" s="79"/>
      <c r="Z58" s="79"/>
      <c r="AA58" s="85" t="s">
        <v>541</v>
      </c>
      <c r="AB58" s="79"/>
      <c r="AC58" s="79" t="b">
        <v>0</v>
      </c>
      <c r="AD58" s="79">
        <v>7</v>
      </c>
      <c r="AE58" s="85" t="s">
        <v>543</v>
      </c>
      <c r="AF58" s="79" t="b">
        <v>0</v>
      </c>
      <c r="AG58" s="79" t="s">
        <v>549</v>
      </c>
      <c r="AH58" s="79"/>
      <c r="AI58" s="85" t="s">
        <v>543</v>
      </c>
      <c r="AJ58" s="79" t="b">
        <v>0</v>
      </c>
      <c r="AK58" s="79">
        <v>2</v>
      </c>
      <c r="AL58" s="85" t="s">
        <v>543</v>
      </c>
      <c r="AM58" s="79" t="s">
        <v>551</v>
      </c>
      <c r="AN58" s="79" t="b">
        <v>0</v>
      </c>
      <c r="AO58" s="85" t="s">
        <v>541</v>
      </c>
      <c r="AP58" s="79" t="s">
        <v>176</v>
      </c>
      <c r="AQ58" s="79">
        <v>0</v>
      </c>
      <c r="AR58" s="79">
        <v>0</v>
      </c>
      <c r="AS58" s="79"/>
      <c r="AT58" s="79"/>
      <c r="AU58" s="79"/>
      <c r="AV58" s="79"/>
      <c r="AW58" s="79"/>
      <c r="AX58" s="79"/>
      <c r="AY58" s="79"/>
      <c r="AZ58" s="79"/>
      <c r="BA58">
        <v>3</v>
      </c>
      <c r="BB58" s="78" t="str">
        <f>REPLACE(INDEX(GroupVertices[Group],MATCH(Edges24[[#This Row],[Vertex 1]],GroupVertices[Vertex],0)),1,1,"")</f>
        <v>7</v>
      </c>
      <c r="BC58" s="78" t="str">
        <f>REPLACE(INDEX(GroupVertices[Group],MATCH(Edges24[[#This Row],[Vertex 2]],GroupVertices[Vertex],0)),1,1,"")</f>
        <v>7</v>
      </c>
      <c r="BD58" s="48">
        <v>0</v>
      </c>
      <c r="BE58" s="49">
        <v>0</v>
      </c>
      <c r="BF58" s="48">
        <v>0</v>
      </c>
      <c r="BG58" s="49">
        <v>0</v>
      </c>
      <c r="BH58" s="48">
        <v>0</v>
      </c>
      <c r="BI58" s="49">
        <v>0</v>
      </c>
      <c r="BJ58" s="48">
        <v>39</v>
      </c>
      <c r="BK58" s="49">
        <v>100</v>
      </c>
      <c r="BL58" s="48">
        <v>39</v>
      </c>
    </row>
    <row r="59" spans="1:64" ht="15">
      <c r="A59" s="64" t="s">
        <v>243</v>
      </c>
      <c r="B59" s="64" t="s">
        <v>242</v>
      </c>
      <c r="C59" s="65"/>
      <c r="D59" s="66"/>
      <c r="E59" s="67"/>
      <c r="F59" s="68"/>
      <c r="G59" s="65"/>
      <c r="H59" s="69"/>
      <c r="I59" s="70"/>
      <c r="J59" s="70"/>
      <c r="K59" s="34" t="s">
        <v>65</v>
      </c>
      <c r="L59" s="77">
        <v>104</v>
      </c>
      <c r="M59" s="77"/>
      <c r="N59" s="72"/>
      <c r="O59" s="79" t="s">
        <v>266</v>
      </c>
      <c r="P59" s="81">
        <v>43537.95568287037</v>
      </c>
      <c r="Q59" s="79" t="s">
        <v>311</v>
      </c>
      <c r="R59" s="79"/>
      <c r="S59" s="79"/>
      <c r="T59" s="79"/>
      <c r="U59" s="79"/>
      <c r="V59" s="83" t="s">
        <v>428</v>
      </c>
      <c r="W59" s="81">
        <v>43537.95568287037</v>
      </c>
      <c r="X59" s="83" t="s">
        <v>485</v>
      </c>
      <c r="Y59" s="79"/>
      <c r="Z59" s="79"/>
      <c r="AA59" s="85" t="s">
        <v>542</v>
      </c>
      <c r="AB59" s="79"/>
      <c r="AC59" s="79" t="b">
        <v>0</v>
      </c>
      <c r="AD59" s="79">
        <v>0</v>
      </c>
      <c r="AE59" s="85" t="s">
        <v>543</v>
      </c>
      <c r="AF59" s="79" t="b">
        <v>0</v>
      </c>
      <c r="AG59" s="79" t="s">
        <v>549</v>
      </c>
      <c r="AH59" s="79"/>
      <c r="AI59" s="85" t="s">
        <v>543</v>
      </c>
      <c r="AJ59" s="79" t="b">
        <v>0</v>
      </c>
      <c r="AK59" s="79">
        <v>2</v>
      </c>
      <c r="AL59" s="85" t="s">
        <v>541</v>
      </c>
      <c r="AM59" s="79" t="s">
        <v>563</v>
      </c>
      <c r="AN59" s="79" t="b">
        <v>0</v>
      </c>
      <c r="AO59" s="85" t="s">
        <v>541</v>
      </c>
      <c r="AP59" s="79" t="s">
        <v>176</v>
      </c>
      <c r="AQ59" s="79">
        <v>0</v>
      </c>
      <c r="AR59" s="79">
        <v>0</v>
      </c>
      <c r="AS59" s="79"/>
      <c r="AT59" s="79"/>
      <c r="AU59" s="79"/>
      <c r="AV59" s="79"/>
      <c r="AW59" s="79"/>
      <c r="AX59" s="79"/>
      <c r="AY59" s="79"/>
      <c r="AZ59" s="79"/>
      <c r="BA59">
        <v>1</v>
      </c>
      <c r="BB59" s="78" t="str">
        <f>REPLACE(INDEX(GroupVertices[Group],MATCH(Edges24[[#This Row],[Vertex 1]],GroupVertices[Vertex],0)),1,1,"")</f>
        <v>7</v>
      </c>
      <c r="BC59" s="78" t="str">
        <f>REPLACE(INDEX(GroupVertices[Group],MATCH(Edges24[[#This Row],[Vertex 2]],GroupVertices[Vertex],0)),1,1,"")</f>
        <v>7</v>
      </c>
      <c r="BD59" s="48">
        <v>0</v>
      </c>
      <c r="BE59" s="49">
        <v>0</v>
      </c>
      <c r="BF59" s="48">
        <v>0</v>
      </c>
      <c r="BG59" s="49">
        <v>0</v>
      </c>
      <c r="BH59" s="48">
        <v>0</v>
      </c>
      <c r="BI59" s="49">
        <v>0</v>
      </c>
      <c r="BJ59" s="48">
        <v>23</v>
      </c>
      <c r="BK59" s="49">
        <v>100</v>
      </c>
      <c r="BL59" s="48">
        <v>23</v>
      </c>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9"/>
    <dataValidation allowBlank="1" showInputMessage="1" showErrorMessage="1" promptTitle="Vertex 2 Name" prompt="Enter the name of the edge's second vertex." sqref="B3:B59"/>
    <dataValidation allowBlank="1" showInputMessage="1" showErrorMessage="1" promptTitle="Vertex 1 Name" prompt="Enter the name of the edge's first vertex." sqref="A3:A5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9"/>
    <dataValidation allowBlank="1" showInputMessage="1" promptTitle="Edge Width" prompt="Enter an optional edge width between 1 and 10." errorTitle="Invalid Edge Width" error="The optional edge width must be a whole number between 1 and 10." sqref="D3:D59"/>
    <dataValidation allowBlank="1" showInputMessage="1" promptTitle="Edge Color" prompt="To select an optional edge color, right-click and select Select Color on the right-click menu." sqref="C3:C5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9"/>
    <dataValidation allowBlank="1" showErrorMessage="1" sqref="N2:N5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9"/>
  </dataValidations>
  <hyperlinks>
    <hyperlink ref="R3" r:id="rId1" display="https://www.nxtbook.com/nxtbooks/ensembleiq/pg_201902/index.php#/80"/>
    <hyperlink ref="R8" r:id="rId2" display="https://www.nxtbook.com/nxtbooks/ensembleiq/pg_201902/index.php#/80"/>
    <hyperlink ref="R12" r:id="rId3" display="https://www.nxtbook.com/nxtbooks/ensembleiq/csa_20181112/index.php?utm_content=86552309&amp;utm_medium=social&amp;utm_source=twitter&amp;hss_channel=tw-107461525#/10"/>
    <hyperlink ref="R17" r:id="rId4" display="https://issuu.com/ensembleiq/docs/cg_feb_19?e=37211642/68043378"/>
    <hyperlink ref="R18" r:id="rId5" display="https://events.ensembleiq.com/rcas-2019"/>
    <hyperlink ref="R19" r:id="rId6" display="https://twitter.com/pewresearch/status/1105447101813702656"/>
    <hyperlink ref="R22" r:id="rId7" display="https://www.pehub.com/2019/03/pe-backed-ensembleiq-promotes-hughes-to-coo/?utm_source=dlvr.it&amp;utm_medium=twitter"/>
    <hyperlink ref="R23" r:id="rId8" display="https://www.pehub.com/2019/03/pe-backed-ensembleiq-promotes-hughes-to-coo/?utm_source=dlvr.it&amp;utm_medium=twitter"/>
    <hyperlink ref="R24" r:id="rId9" display="https://www.pehub.com/2019/03/pe-backed-ensembleiq-promotes-hughes-to-coo/?utm_source=dlvr.it&amp;utm_medium=twitter"/>
    <hyperlink ref="R25" r:id="rId10" display="https://events.ensembleiq.com/rcas-2019"/>
    <hyperlink ref="R26" r:id="rId11" display="https://events.ensembleiq.com/p2plu-bootcamp"/>
    <hyperlink ref="R27" r:id="rId12" display="https://consumergoods.com/levis-uses-new-tech-let-customers-design-custom-jeans"/>
    <hyperlink ref="R28" r:id="rId13" display="https://events.ensembleiq.com/rcas-2019/208595"/>
    <hyperlink ref="R29" r:id="rId14" display="https://events.ensembleiq.com/rcas-2019/208595"/>
    <hyperlink ref="R30" r:id="rId15" display="https://events.ensembleiq.com/rcas-2019/208595"/>
    <hyperlink ref="R34" r:id="rId16" display="https://events.ensembleiq.com/rcas-2019"/>
    <hyperlink ref="R35" r:id="rId17" display="https://events.ensembleiq.com/rcas-2019"/>
    <hyperlink ref="R36" r:id="rId18" display="https://events.ensembleiq.com/rcas-2019"/>
    <hyperlink ref="R37" r:id="rId19" display="https://events.ensembleiq.com/rcas-2019"/>
    <hyperlink ref="R38" r:id="rId20" display="https://events.ensembleiq.com/rcas-2019/208595"/>
    <hyperlink ref="R39" r:id="rId21" display="https://events.ensembleiq.com/rcas-2019/208595"/>
    <hyperlink ref="R40" r:id="rId22" display="https://events.ensembleiq.com/rcas-2019"/>
    <hyperlink ref="R42" r:id="rId23" display="https://events.ensembleiq.com/rcas-2019/208595"/>
    <hyperlink ref="R44" r:id="rId24" display="https://events.ensembleiq.com/rcas-2019/208595"/>
    <hyperlink ref="R47" r:id="rId25" display="https://medium.com/@Wirelessnerd/murtec-surprises-and-delights-as-i-get-a-peek-into-the-chain-restaurant-industry-5fe13ef90f37?source=friends_link&amp;sk=52ac676fea5c3e664fd31d434f4fbe02"/>
    <hyperlink ref="R49" r:id="rId26" display="https://twitter.com/i/web/status/1105834671802404865"/>
    <hyperlink ref="R50" r:id="rId27" display="https://www.stratconn.org/"/>
    <hyperlink ref="R51" r:id="rId28" display="https://drive.google.com/file/d/0B8CCIsUxOgrBTVp2TTF4WjdLX3RvbExNQTB0RU0zQTZZbUZn/view"/>
    <hyperlink ref="R53" r:id="rId29" display="https://mailchi.mp/siia/connectiv-innovation-award-winners-announced"/>
    <hyperlink ref="R55" r:id="rId30" display="https://lnkd.in/eUN76VR"/>
    <hyperlink ref="R56" r:id="rId31" display="https://twitter.com/i/web/status/1105845972519792641"/>
    <hyperlink ref="R57" r:id="rId32" display="https://twitter.com/i/web/status/1105849825726214144"/>
    <hyperlink ref="R58" r:id="rId33" display="http://www.cegep-matane.qc.ca/nouvelles/2019/une-enseignante-en-soins-infirmiers-honoree/"/>
    <hyperlink ref="U8" r:id="rId34" display="https://pbs.twimg.com/media/D00u3j_WwAAZaRK.jpg"/>
    <hyperlink ref="U15" r:id="rId35" display="https://pbs.twimg.com/media/D1BbNUUX4AEL5W7.jpg"/>
    <hyperlink ref="U17" r:id="rId36" display="https://pbs.twimg.com/media/D1ONK47X0AIkpup.jpg"/>
    <hyperlink ref="U18" r:id="rId37" display="https://pbs.twimg.com/media/D0wFyJjXgAAjTGW.jpg"/>
    <hyperlink ref="U20" r:id="rId38" display="https://pbs.twimg.com/media/D00drwgWsAE57m9.jpg"/>
    <hyperlink ref="U25" r:id="rId39" display="https://pbs.twimg.com/media/D0mv8EcXQAEEyMU.jpg"/>
    <hyperlink ref="U26" r:id="rId40" display="https://pbs.twimg.com/tweet_video_thumb/D1YnqJRXQAE_0-h.jpg"/>
    <hyperlink ref="U27" r:id="rId41" display="https://pbs.twimg.com/media/D0_oCr8X0AAJ7Qn.jpg"/>
    <hyperlink ref="U28" r:id="rId42" display="https://pbs.twimg.com/media/D0_4EMeXQAA4YVS.jpg"/>
    <hyperlink ref="U29" r:id="rId43" display="https://pbs.twimg.com/media/D1J4caQXQAA4gRS.png"/>
    <hyperlink ref="U30" r:id="rId44" display="https://pbs.twimg.com/media/D1AW9y-WkAESxgh.jpg"/>
    <hyperlink ref="U34" r:id="rId45" display="https://pbs.twimg.com/media/D0gpBPIX0AAMVn5.jpg"/>
    <hyperlink ref="U35" r:id="rId46" display="https://pbs.twimg.com/media/D0lymjSWsAAg6Su.jpg"/>
    <hyperlink ref="U36" r:id="rId47" display="https://pbs.twimg.com/media/D0qhpZpWkAUdTyt.jpg"/>
    <hyperlink ref="U37" r:id="rId48" display="https://pbs.twimg.com/media/D0000k_X4AISNYS.jpg"/>
    <hyperlink ref="U38" r:id="rId49" display="https://pbs.twimg.com/media/D1J1vKbWwAAC4tZ.jpg"/>
    <hyperlink ref="U39" r:id="rId50" display="https://pbs.twimg.com/media/D1dzznKXgAALGPj.jpg"/>
    <hyperlink ref="U40" r:id="rId51" display="https://pbs.twimg.com/media/D07kfwxXcAI44Ez.png"/>
    <hyperlink ref="U42" r:id="rId52" display="https://pbs.twimg.com/media/D1ej3x8X0AEXR4C.jpg"/>
    <hyperlink ref="U44" r:id="rId53" display="https://pbs.twimg.com/media/D1fZ46aX0AEC80x.jpg"/>
    <hyperlink ref="U47" r:id="rId54" display="https://pbs.twimg.com/media/D1irkzkVYAAmRFm.jpg"/>
    <hyperlink ref="U50" r:id="rId55" display="https://pbs.twimg.com/media/D0gugSRX0AMwahF.jpg"/>
    <hyperlink ref="U51" r:id="rId56" display="https://pbs.twimg.com/media/D1Exo-LW0AIyiAi.jpg"/>
    <hyperlink ref="U55" r:id="rId57" display="https://pbs.twimg.com/media/D1kQvj8X0AA8EaH.png"/>
    <hyperlink ref="V3" r:id="rId58" display="http://pbs.twimg.com/profile_images/3149744811/8c61c8ded40f4cabada4a57bc2475578_normal.jpeg"/>
    <hyperlink ref="V4" r:id="rId59" display="http://pbs.twimg.com/profile_images/1432709199/Woodstock-groceries_normal.jpg"/>
    <hyperlink ref="V5" r:id="rId60" display="http://pbs.twimg.com/profile_images/533349924532785152/Hf8i_jCc_normal.jpeg"/>
    <hyperlink ref="V6" r:id="rId61" display="http://pbs.twimg.com/profile_images/1084837760920403968/PF9wcYTH_normal.jpg"/>
    <hyperlink ref="V7" r:id="rId62" display="http://pbs.twimg.com/profile_images/752849959570051072/iNIP9YwT_normal.jpg"/>
    <hyperlink ref="V8" r:id="rId63" display="https://pbs.twimg.com/media/D00u3j_WwAAZaRK.jpg"/>
    <hyperlink ref="V9" r:id="rId64" display="http://pbs.twimg.com/profile_images/940335489965473792/TcrPm_un_normal.jpg"/>
    <hyperlink ref="V10" r:id="rId65" display="http://pbs.twimg.com/profile_images/1045331614316748800/oOUCS9ED_normal.jpg"/>
    <hyperlink ref="V11" r:id="rId66" display="http://pbs.twimg.com/profile_images/1102262669371879424/AidNyqDl_normal.jpg"/>
    <hyperlink ref="V12" r:id="rId67" display="http://pbs.twimg.com/profile_images/1014173125129449475/trt5y-rE_normal.jpg"/>
    <hyperlink ref="V13" r:id="rId68" display="http://pbs.twimg.com/profile_images/1014173125129449475/trt5y-rE_normal.jpg"/>
    <hyperlink ref="V14" r:id="rId69" display="http://pbs.twimg.com/profile_images/992636079189692416/6rScwu3p_normal.jpg"/>
    <hyperlink ref="V15" r:id="rId70" display="https://pbs.twimg.com/media/D1BbNUUX4AEL5W7.jpg"/>
    <hyperlink ref="V16" r:id="rId71" display="http://pbs.twimg.com/profile_images/1060466626842128390/OkV4SWcV_normal.jpg"/>
    <hyperlink ref="V17" r:id="rId72" display="https://pbs.twimg.com/media/D1ONK47X0AIkpup.jpg"/>
    <hyperlink ref="V18" r:id="rId73" display="https://pbs.twimg.com/media/D0wFyJjXgAAjTGW.jpg"/>
    <hyperlink ref="V19" r:id="rId74" display="http://pbs.twimg.com/profile_images/1210606123/Hackers___Founders_Dec_2010_IBJ_normal.jpg"/>
    <hyperlink ref="V20" r:id="rId75" display="https://pbs.twimg.com/media/D00drwgWsAE57m9.jpg"/>
    <hyperlink ref="V21" r:id="rId76" display="http://pbs.twimg.com/profile_images/459409141228777472/RfDnn7bb_normal.jpeg"/>
    <hyperlink ref="V22" r:id="rId77" display="http://pbs.twimg.com/profile_images/662454838425358337/Lw-ubiKV_normal.jpg"/>
    <hyperlink ref="V23" r:id="rId78" display="http://pbs.twimg.com/profile_images/1746343088/WaveLength_normal.PNG"/>
    <hyperlink ref="V24" r:id="rId79" display="http://pbs.twimg.com/profile_images/682592185624190976/zYfR0gU__normal.jpg"/>
    <hyperlink ref="V25" r:id="rId80" display="https://pbs.twimg.com/media/D0mv8EcXQAEEyMU.jpg"/>
    <hyperlink ref="V26" r:id="rId81" display="https://pbs.twimg.com/tweet_video_thumb/D1YnqJRXQAE_0-h.jpg"/>
    <hyperlink ref="V27" r:id="rId82" display="https://pbs.twimg.com/media/D0_oCr8X0AAJ7Qn.jpg"/>
    <hyperlink ref="V28" r:id="rId83" display="https://pbs.twimg.com/media/D0_4EMeXQAA4YVS.jpg"/>
    <hyperlink ref="V29" r:id="rId84" display="https://pbs.twimg.com/media/D1J4caQXQAA4gRS.png"/>
    <hyperlink ref="V30" r:id="rId85" display="https://pbs.twimg.com/media/D1AW9y-WkAESxgh.jpg"/>
    <hyperlink ref="V31" r:id="rId86" display="http://pbs.twimg.com/profile_images/459409141228777472/RfDnn7bb_normal.jpeg"/>
    <hyperlink ref="V32" r:id="rId87" display="http://pbs.twimg.com/profile_images/785535689819561984/X5KiijPc_normal.jpg"/>
    <hyperlink ref="V33" r:id="rId88" display="http://pbs.twimg.com/profile_images/980116812577886209/FURbEYEm_normal.jpg"/>
    <hyperlink ref="V34" r:id="rId89" display="https://pbs.twimg.com/media/D0gpBPIX0AAMVn5.jpg"/>
    <hyperlink ref="V35" r:id="rId90" display="https://pbs.twimg.com/media/D0lymjSWsAAg6Su.jpg"/>
    <hyperlink ref="V36" r:id="rId91" display="https://pbs.twimg.com/media/D0qhpZpWkAUdTyt.jpg"/>
    <hyperlink ref="V37" r:id="rId92" display="https://pbs.twimg.com/media/D0000k_X4AISNYS.jpg"/>
    <hyperlink ref="V38" r:id="rId93" display="https://pbs.twimg.com/media/D1J1vKbWwAAC4tZ.jpg"/>
    <hyperlink ref="V39" r:id="rId94" display="https://pbs.twimg.com/media/D1dzznKXgAALGPj.jpg"/>
    <hyperlink ref="V40" r:id="rId95" display="https://pbs.twimg.com/media/D07kfwxXcAI44Ez.png"/>
    <hyperlink ref="V41" r:id="rId96" display="http://pbs.twimg.com/profile_images/785535689819561984/X5KiijPc_normal.jpg"/>
    <hyperlink ref="V42" r:id="rId97" display="https://pbs.twimg.com/media/D1ej3x8X0AEXR4C.jpg"/>
    <hyperlink ref="V43" r:id="rId98" display="http://pbs.twimg.com/profile_images/459409141228777472/RfDnn7bb_normal.jpeg"/>
    <hyperlink ref="V44" r:id="rId99" display="https://pbs.twimg.com/media/D1fZ46aX0AEC80x.jpg"/>
    <hyperlink ref="V45" r:id="rId100" display="http://pbs.twimg.com/profile_images/785837445929656321/ddKXBDpW_normal.jpg"/>
    <hyperlink ref="V46" r:id="rId101" display="http://pbs.twimg.com/profile_images/785837445929656321/ddKXBDpW_normal.jpg"/>
    <hyperlink ref="V47" r:id="rId102" display="https://pbs.twimg.com/media/D1irkzkVYAAmRFm.jpg"/>
    <hyperlink ref="V48" r:id="rId103" display="http://pbs.twimg.com/profile_images/595800290663768065/8DunRRCV_normal.png"/>
    <hyperlink ref="V49" r:id="rId104" display="http://pbs.twimg.com/profile_images/763785096436461568/Gmu9I3qZ_normal.jpg"/>
    <hyperlink ref="V50" r:id="rId105" display="https://pbs.twimg.com/media/D0gugSRX0AMwahF.jpg"/>
    <hyperlink ref="V51" r:id="rId106" display="https://pbs.twimg.com/media/D1Exo-LW0AIyiAi.jpg"/>
    <hyperlink ref="V52" r:id="rId107" display="http://pbs.twimg.com/profile_images/486901802781011968/pwkmdEx__normal.jpeg"/>
    <hyperlink ref="V53" r:id="rId108" display="http://pbs.twimg.com/profile_images/667099927835574272/ApvNxwMY_normal.png"/>
    <hyperlink ref="V54" r:id="rId109" display="http://pbs.twimg.com/profile_images/567986073486102528/OeS0PPu5_normal.jpeg"/>
    <hyperlink ref="V55" r:id="rId110" display="https://pbs.twimg.com/media/D1kQvj8X0AA8EaH.png"/>
    <hyperlink ref="V56" r:id="rId111" display="http://pbs.twimg.com/profile_images/604277823814033408/38BkxTzM_normal.png"/>
    <hyperlink ref="V57" r:id="rId112" display="http://pbs.twimg.com/profile_images/604277823814033408/38BkxTzM_normal.png"/>
    <hyperlink ref="V58" r:id="rId113" display="http://pbs.twimg.com/profile_images/604277823814033408/38BkxTzM_normal.png"/>
    <hyperlink ref="V59" r:id="rId114" display="http://pbs.twimg.com/profile_images/444661382911655937/WsE7-wkN_normal.jpeg"/>
    <hyperlink ref="X3" r:id="rId115" display="https://twitter.com/#!/lorimitchellkel/status/1100759155831230464"/>
    <hyperlink ref="X4" r:id="rId116" display="https://twitter.com/#!/retailbird/status/1100946715312558080"/>
    <hyperlink ref="X5" r:id="rId117" display="https://twitter.com/#!/ganeshgw/status/1100966674046611456"/>
    <hyperlink ref="X6" r:id="rId118" display="https://twitter.com/#!/carinasmessage1/status/1101126689252409345"/>
    <hyperlink ref="X7" r:id="rId119" display="https://twitter.com/#!/theleuker/status/1101392750379974657"/>
    <hyperlink ref="X8" r:id="rId120" display="https://twitter.com/#!/sapconsumer/status/1102589017978273792"/>
    <hyperlink ref="X9" r:id="rId121" display="https://twitter.com/#!/scmatsap/status/1102594550185541632"/>
    <hyperlink ref="X10" r:id="rId122" display="https://twitter.com/#!/shoptalk/status/1103358742882467840"/>
    <hyperlink ref="X11" r:id="rId123" display="https://twitter.com/#!/shop/status/1103361662747258880"/>
    <hyperlink ref="X12" r:id="rId124" display="https://twitter.com/#!/aarete/status/1103304817487855616"/>
    <hyperlink ref="X13" r:id="rId125" display="https://twitter.com/#!/aarete/status/1103425804212600839"/>
    <hyperlink ref="X14" r:id="rId126" display="https://twitter.com/#!/watsonrorschach/status/1103426140629278722"/>
    <hyperlink ref="X15" r:id="rId127" display="https://twitter.com/#!/edsev/status/1103482199129681921"/>
    <hyperlink ref="X16" r:id="rId128" display="https://twitter.com/#!/kedana01/status/1103738484701847553"/>
    <hyperlink ref="X17" r:id="rId129" display="https://twitter.com/#!/canadiangrocer/status/1104381553973571584"/>
    <hyperlink ref="X18" r:id="rId130" display="https://twitter.com/#!/cgtmagazine/status/1102262369823145986"/>
    <hyperlink ref="X19" r:id="rId131" display="https://twitter.com/#!/rammeld7/status/1105507583652184064"/>
    <hyperlink ref="X20" r:id="rId132" display="https://twitter.com/#!/davidshanker/status/1102570130389778432"/>
    <hyperlink ref="X21" r:id="rId133" display="https://twitter.com/#!/davidshanker/status/1105504129978265600"/>
    <hyperlink ref="X22" r:id="rId134" display="https://twitter.com/#!/pehub/status/1105573564277710848"/>
    <hyperlink ref="X23" r:id="rId135" display="https://twitter.com/#!/tstockdalewave/status/1105574107129630722"/>
    <hyperlink ref="X24" r:id="rId136" display="https://twitter.com/#!/jgkamm/status/1105577210247700480"/>
    <hyperlink ref="X25" r:id="rId137" display="https://twitter.com/#!/simoneknaap/status/1101605032137498631"/>
    <hyperlink ref="X26" r:id="rId138" display="https://twitter.com/#!/path2purchaseiq/status/1105114368885358593"/>
    <hyperlink ref="X27" r:id="rId139" display="https://twitter.com/#!/simoneknaap/status/1103355568104845312"/>
    <hyperlink ref="X28" r:id="rId140" display="https://twitter.com/#!/simoneknaap/status/1103373186312425474"/>
    <hyperlink ref="X29" r:id="rId141" display="https://twitter.com/#!/simoneknaap/status/1104077290701578240"/>
    <hyperlink ref="X30" r:id="rId142" display="https://twitter.com/#!/cgtmagazine/status/1103407161105887233"/>
    <hyperlink ref="X31" r:id="rId143" display="https://twitter.com/#!/davidshanker/status/1103412930026991616"/>
    <hyperlink ref="X32" r:id="rId144" display="https://twitter.com/#!/simoneknaap/status/1104777939466551301"/>
    <hyperlink ref="X33" r:id="rId145" display="https://twitter.com/#!/sandeepdadlani/status/1102265563861172225"/>
    <hyperlink ref="X34" r:id="rId146" display="https://twitter.com/#!/cgtmagazine/status/1101175212094087168"/>
    <hyperlink ref="X35" r:id="rId147" display="https://twitter.com/#!/cgtmagazine/status/1101537592032616449"/>
    <hyperlink ref="X36" r:id="rId148" display="https://twitter.com/#!/cgtmagazine/status/1101870793200488448"/>
    <hyperlink ref="X37" r:id="rId149" display="https://twitter.com/#!/cgtmagazine/status/1102595563357462528"/>
    <hyperlink ref="X38" r:id="rId150" display="https://twitter.com/#!/cgtmagazine/status/1104074313714581504"/>
    <hyperlink ref="X39" r:id="rId151" display="https://twitter.com/#!/cgtmagazine/status/1105479565647007744"/>
    <hyperlink ref="X40" r:id="rId152" display="https://twitter.com/#!/simoneknaap/status/1103070194845528064"/>
    <hyperlink ref="X41" r:id="rId153" display="https://twitter.com/#!/simoneknaap/status/1104442730237841410"/>
    <hyperlink ref="X42" r:id="rId154" display="https://twitter.com/#!/simoneknaap/status/1105532414401658881"/>
    <hyperlink ref="X43" r:id="rId155" display="https://twitter.com/#!/davidshanker/status/1105541875036028928"/>
    <hyperlink ref="X44" r:id="rId156" display="https://twitter.com/#!/simoneknaap/status/1105591807126188037"/>
    <hyperlink ref="X45" r:id="rId157" display="https://twitter.com/#!/htmagazine/status/1105822599257440257"/>
    <hyperlink ref="X46" r:id="rId158" display="https://twitter.com/#!/htmagazine/status/1105824809848631296"/>
    <hyperlink ref="X47" r:id="rId159" display="https://twitter.com/#!/wirelessnerd/status/1105822369111658496"/>
    <hyperlink ref="X48" r:id="rId160" display="https://twitter.com/#!/wirelessnerd/status/1105828158316650496"/>
    <hyperlink ref="X49" r:id="rId161" display="https://twitter.com/#!/ensembleiq/status/1105834671802404865"/>
    <hyperlink ref="X50" r:id="rId162" display="https://twitter.com/#!/ensembleiq/status/1101181242882568193"/>
    <hyperlink ref="X51" r:id="rId163" display="https://twitter.com/#!/ensembleiq/status/1103717965290266625"/>
    <hyperlink ref="X52" r:id="rId164" display="https://twitter.com/#!/gd0748/status/1105854166730264576"/>
    <hyperlink ref="X53" r:id="rId165" display="https://twitter.com/#!/siia_connectiv/status/1105916895876788225"/>
    <hyperlink ref="X54" r:id="rId166" display="https://twitter.com/#!/compellingsites/status/1105917946923286529"/>
    <hyperlink ref="X55" r:id="rId167" display="https://twitter.com/#!/pheatherc/status/1105933644122730496"/>
    <hyperlink ref="X56" r:id="rId168" display="https://twitter.com/#!/cegepmatane/status/1105845972519792641"/>
    <hyperlink ref="X57" r:id="rId169" display="https://twitter.com/#!/cegepmatane/status/1105849825726214144"/>
    <hyperlink ref="X58" r:id="rId170" display="https://twitter.com/#!/cegepmatane/status/1105850426182811648"/>
    <hyperlink ref="X59" r:id="rId171" display="https://twitter.com/#!/fp118fp/status/1105965809040588800"/>
    <hyperlink ref="AZ19" r:id="rId172" display="https://api.twitter.com/1.1/geo/id/018929347840059e.json"/>
    <hyperlink ref="AZ21" r:id="rId173" display="https://api.twitter.com/1.1/geo/id/8fa6d7a33b83ef26.json"/>
    <hyperlink ref="AZ48" r:id="rId174" display="https://api.twitter.com/1.1/geo/id/8fa6d7a33b83ef26.json"/>
  </hyperlinks>
  <printOptions/>
  <pageMargins left="0.7" right="0.7" top="0.75" bottom="0.75" header="0.3" footer="0.3"/>
  <pageSetup horizontalDpi="600" verticalDpi="600" orientation="portrait" r:id="rId178"/>
  <legacyDrawing r:id="rId176"/>
  <tableParts>
    <tablePart r:id="rId177"/>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1539</v>
      </c>
      <c r="B1" s="13" t="s">
        <v>34</v>
      </c>
    </row>
    <row r="2" spans="1:2" ht="15">
      <c r="A2" s="114" t="s">
        <v>232</v>
      </c>
      <c r="B2" s="78">
        <v>817</v>
      </c>
    </row>
    <row r="3" spans="1:2" ht="15">
      <c r="A3" s="114" t="s">
        <v>237</v>
      </c>
      <c r="B3" s="78">
        <v>560</v>
      </c>
    </row>
    <row r="4" spans="1:2" ht="15">
      <c r="A4" s="114" t="s">
        <v>245</v>
      </c>
      <c r="B4" s="78">
        <v>360</v>
      </c>
    </row>
    <row r="5" spans="1:2" ht="15">
      <c r="A5" s="114" t="s">
        <v>212</v>
      </c>
      <c r="B5" s="78">
        <v>330</v>
      </c>
    </row>
    <row r="6" spans="1:2" ht="15">
      <c r="A6" s="114" t="s">
        <v>227</v>
      </c>
      <c r="B6" s="78">
        <v>249</v>
      </c>
    </row>
    <row r="7" spans="1:2" ht="15">
      <c r="A7" s="114" t="s">
        <v>228</v>
      </c>
      <c r="B7" s="78">
        <v>148</v>
      </c>
    </row>
    <row r="8" spans="1:2" ht="15">
      <c r="A8" s="114" t="s">
        <v>226</v>
      </c>
      <c r="B8" s="78">
        <v>142</v>
      </c>
    </row>
    <row r="9" spans="1:2" ht="15">
      <c r="A9" s="114" t="s">
        <v>252</v>
      </c>
      <c r="B9" s="78">
        <v>22</v>
      </c>
    </row>
    <row r="10" spans="1:2" ht="15">
      <c r="A10" s="114" t="s">
        <v>253</v>
      </c>
      <c r="B10" s="78">
        <v>22</v>
      </c>
    </row>
    <row r="11" spans="1:2" ht="15">
      <c r="A11" s="114" t="s">
        <v>263</v>
      </c>
      <c r="B11" s="78">
        <v>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83"/>
  <sheetViews>
    <sheetView tabSelected="1" workbookViewId="0" topLeftCell="A1"/>
  </sheetViews>
  <sheetFormatPr defaultColWidth="9.140625" defaultRowHeight="15"/>
  <cols>
    <col min="1" max="1" width="13.7109375" style="0" bestFit="1" customWidth="1"/>
    <col min="2" max="2" width="25.00390625" style="0" bestFit="1" customWidth="1"/>
  </cols>
  <sheetData>
    <row r="25" spans="1:2" ht="15">
      <c r="A25" s="124" t="s">
        <v>1541</v>
      </c>
      <c r="B25" t="s">
        <v>1540</v>
      </c>
    </row>
    <row r="26" spans="1:2" ht="15">
      <c r="A26" s="125" t="s">
        <v>1172</v>
      </c>
      <c r="B26" s="3"/>
    </row>
    <row r="27" spans="1:2" ht="15">
      <c r="A27" s="126" t="s">
        <v>1543</v>
      </c>
      <c r="B27" s="3"/>
    </row>
    <row r="28" spans="1:2" ht="15">
      <c r="A28" s="127" t="s">
        <v>1544</v>
      </c>
      <c r="B28" s="3"/>
    </row>
    <row r="29" spans="1:2" ht="15">
      <c r="A29" s="128" t="s">
        <v>1545</v>
      </c>
      <c r="B29" s="3">
        <v>1</v>
      </c>
    </row>
    <row r="30" spans="1:2" ht="15">
      <c r="A30" s="127" t="s">
        <v>1546</v>
      </c>
      <c r="B30" s="3"/>
    </row>
    <row r="31" spans="1:2" ht="15">
      <c r="A31" s="128" t="s">
        <v>1547</v>
      </c>
      <c r="B31" s="3">
        <v>1</v>
      </c>
    </row>
    <row r="32" spans="1:2" ht="15">
      <c r="A32" s="128" t="s">
        <v>1548</v>
      </c>
      <c r="B32" s="3">
        <v>1</v>
      </c>
    </row>
    <row r="33" spans="1:2" ht="15">
      <c r="A33" s="128" t="s">
        <v>1545</v>
      </c>
      <c r="B33" s="3">
        <v>1</v>
      </c>
    </row>
    <row r="34" spans="1:2" ht="15">
      <c r="A34" s="128" t="s">
        <v>1549</v>
      </c>
      <c r="B34" s="3">
        <v>1</v>
      </c>
    </row>
    <row r="35" spans="1:2" ht="15">
      <c r="A35" s="128" t="s">
        <v>1550</v>
      </c>
      <c r="B35" s="3">
        <v>1</v>
      </c>
    </row>
    <row r="36" spans="1:2" ht="15">
      <c r="A36" s="126" t="s">
        <v>1551</v>
      </c>
      <c r="B36" s="3"/>
    </row>
    <row r="37" spans="1:2" ht="15">
      <c r="A37" s="127" t="s">
        <v>1552</v>
      </c>
      <c r="B37" s="3"/>
    </row>
    <row r="38" spans="1:2" ht="15">
      <c r="A38" s="128" t="s">
        <v>1553</v>
      </c>
      <c r="B38" s="3">
        <v>1</v>
      </c>
    </row>
    <row r="39" spans="1:2" ht="15">
      <c r="A39" s="128" t="s">
        <v>1549</v>
      </c>
      <c r="B39" s="3">
        <v>1</v>
      </c>
    </row>
    <row r="40" spans="1:2" ht="15">
      <c r="A40" s="128" t="s">
        <v>1554</v>
      </c>
      <c r="B40" s="3">
        <v>1</v>
      </c>
    </row>
    <row r="41" spans="1:2" ht="15">
      <c r="A41" s="127" t="s">
        <v>1555</v>
      </c>
      <c r="B41" s="3"/>
    </row>
    <row r="42" spans="1:2" ht="15">
      <c r="A42" s="128" t="s">
        <v>1556</v>
      </c>
      <c r="B42" s="3">
        <v>1</v>
      </c>
    </row>
    <row r="43" spans="1:2" ht="15">
      <c r="A43" s="127" t="s">
        <v>1557</v>
      </c>
      <c r="B43" s="3"/>
    </row>
    <row r="44" spans="1:2" ht="15">
      <c r="A44" s="128" t="s">
        <v>1549</v>
      </c>
      <c r="B44" s="3">
        <v>2</v>
      </c>
    </row>
    <row r="45" spans="1:2" ht="15">
      <c r="A45" s="127" t="s">
        <v>1558</v>
      </c>
      <c r="B45" s="3"/>
    </row>
    <row r="46" spans="1:2" ht="15">
      <c r="A46" s="128" t="s">
        <v>1545</v>
      </c>
      <c r="B46" s="3">
        <v>1</v>
      </c>
    </row>
    <row r="47" spans="1:2" ht="15">
      <c r="A47" s="128" t="s">
        <v>1556</v>
      </c>
      <c r="B47" s="3">
        <v>3</v>
      </c>
    </row>
    <row r="48" spans="1:2" ht="15">
      <c r="A48" s="127" t="s">
        <v>1559</v>
      </c>
      <c r="B48" s="3"/>
    </row>
    <row r="49" spans="1:2" ht="15">
      <c r="A49" s="128" t="s">
        <v>1560</v>
      </c>
      <c r="B49" s="3">
        <v>1</v>
      </c>
    </row>
    <row r="50" spans="1:2" ht="15">
      <c r="A50" s="127" t="s">
        <v>1561</v>
      </c>
      <c r="B50" s="3"/>
    </row>
    <row r="51" spans="1:2" ht="15">
      <c r="A51" s="128" t="s">
        <v>1545</v>
      </c>
      <c r="B51" s="3">
        <v>1</v>
      </c>
    </row>
    <row r="52" spans="1:2" ht="15">
      <c r="A52" s="128" t="s">
        <v>1550</v>
      </c>
      <c r="B52" s="3">
        <v>3</v>
      </c>
    </row>
    <row r="53" spans="1:2" ht="15">
      <c r="A53" s="128" t="s">
        <v>1562</v>
      </c>
      <c r="B53" s="3">
        <v>1</v>
      </c>
    </row>
    <row r="54" spans="1:2" ht="15">
      <c r="A54" s="128" t="s">
        <v>1563</v>
      </c>
      <c r="B54" s="3">
        <v>2</v>
      </c>
    </row>
    <row r="55" spans="1:2" ht="15">
      <c r="A55" s="128" t="s">
        <v>1554</v>
      </c>
      <c r="B55" s="3">
        <v>2</v>
      </c>
    </row>
    <row r="56" spans="1:2" ht="15">
      <c r="A56" s="127" t="s">
        <v>1564</v>
      </c>
      <c r="B56" s="3"/>
    </row>
    <row r="57" spans="1:2" ht="15">
      <c r="A57" s="128" t="s">
        <v>1547</v>
      </c>
      <c r="B57" s="3">
        <v>1</v>
      </c>
    </row>
    <row r="58" spans="1:2" ht="15">
      <c r="A58" s="128" t="s">
        <v>1550</v>
      </c>
      <c r="B58" s="3">
        <v>1</v>
      </c>
    </row>
    <row r="59" spans="1:2" ht="15">
      <c r="A59" s="128" t="s">
        <v>1562</v>
      </c>
      <c r="B59" s="3">
        <v>1</v>
      </c>
    </row>
    <row r="60" spans="1:2" ht="15">
      <c r="A60" s="127" t="s">
        <v>1565</v>
      </c>
      <c r="B60" s="3"/>
    </row>
    <row r="61" spans="1:2" ht="15">
      <c r="A61" s="128" t="s">
        <v>1549</v>
      </c>
      <c r="B61" s="3">
        <v>2</v>
      </c>
    </row>
    <row r="62" spans="1:2" ht="15">
      <c r="A62" s="127" t="s">
        <v>1566</v>
      </c>
      <c r="B62" s="3"/>
    </row>
    <row r="63" spans="1:2" ht="15">
      <c r="A63" s="128" t="s">
        <v>1545</v>
      </c>
      <c r="B63" s="3">
        <v>1</v>
      </c>
    </row>
    <row r="64" spans="1:2" ht="15">
      <c r="A64" s="128" t="s">
        <v>1550</v>
      </c>
      <c r="B64" s="3">
        <v>1</v>
      </c>
    </row>
    <row r="65" spans="1:2" ht="15">
      <c r="A65" s="127" t="s">
        <v>1567</v>
      </c>
      <c r="B65" s="3"/>
    </row>
    <row r="66" spans="1:2" ht="15">
      <c r="A66" s="128" t="s">
        <v>1568</v>
      </c>
      <c r="B66" s="3">
        <v>1</v>
      </c>
    </row>
    <row r="67" spans="1:2" ht="15">
      <c r="A67" s="127" t="s">
        <v>1569</v>
      </c>
      <c r="B67" s="3"/>
    </row>
    <row r="68" spans="1:2" ht="15">
      <c r="A68" s="128" t="s">
        <v>1545</v>
      </c>
      <c r="B68" s="3">
        <v>1</v>
      </c>
    </row>
    <row r="69" spans="1:2" ht="15">
      <c r="A69" s="127" t="s">
        <v>1570</v>
      </c>
      <c r="B69" s="3"/>
    </row>
    <row r="70" spans="1:2" ht="15">
      <c r="A70" s="128" t="s">
        <v>1545</v>
      </c>
      <c r="B70" s="3">
        <v>1</v>
      </c>
    </row>
    <row r="71" spans="1:2" ht="15">
      <c r="A71" s="128" t="s">
        <v>1568</v>
      </c>
      <c r="B71" s="3">
        <v>2</v>
      </c>
    </row>
    <row r="72" spans="1:2" ht="15">
      <c r="A72" s="128" t="s">
        <v>1550</v>
      </c>
      <c r="B72" s="3">
        <v>2</v>
      </c>
    </row>
    <row r="73" spans="1:2" ht="15">
      <c r="A73" s="128" t="s">
        <v>1571</v>
      </c>
      <c r="B73" s="3">
        <v>2</v>
      </c>
    </row>
    <row r="74" spans="1:2" ht="15">
      <c r="A74" s="128" t="s">
        <v>1563</v>
      </c>
      <c r="B74" s="3">
        <v>1</v>
      </c>
    </row>
    <row r="75" spans="1:2" ht="15">
      <c r="A75" s="128" t="s">
        <v>1554</v>
      </c>
      <c r="B75" s="3">
        <v>1</v>
      </c>
    </row>
    <row r="76" spans="1:2" ht="15">
      <c r="A76" s="127" t="s">
        <v>1572</v>
      </c>
      <c r="B76" s="3"/>
    </row>
    <row r="77" spans="1:2" ht="15">
      <c r="A77" s="128" t="s">
        <v>1573</v>
      </c>
      <c r="B77" s="3">
        <v>4</v>
      </c>
    </row>
    <row r="78" spans="1:2" ht="15">
      <c r="A78" s="128" t="s">
        <v>1545</v>
      </c>
      <c r="B78" s="3">
        <v>1</v>
      </c>
    </row>
    <row r="79" spans="1:2" ht="15">
      <c r="A79" s="128" t="s">
        <v>1556</v>
      </c>
      <c r="B79" s="3">
        <v>4</v>
      </c>
    </row>
    <row r="80" spans="1:2" ht="15">
      <c r="A80" s="128" t="s">
        <v>1562</v>
      </c>
      <c r="B80" s="3">
        <v>2</v>
      </c>
    </row>
    <row r="81" spans="1:2" ht="15">
      <c r="A81" s="128" t="s">
        <v>1571</v>
      </c>
      <c r="B81" s="3">
        <v>1</v>
      </c>
    </row>
    <row r="82" spans="1:2" ht="15">
      <c r="A82" s="128" t="s">
        <v>1554</v>
      </c>
      <c r="B82" s="3">
        <v>1</v>
      </c>
    </row>
    <row r="83" spans="1:2" ht="15">
      <c r="A83" s="125" t="s">
        <v>1542</v>
      </c>
      <c r="B83" s="3">
        <v>57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5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579</v>
      </c>
      <c r="AE2" s="13" t="s">
        <v>580</v>
      </c>
      <c r="AF2" s="13" t="s">
        <v>581</v>
      </c>
      <c r="AG2" s="13" t="s">
        <v>582</v>
      </c>
      <c r="AH2" s="13" t="s">
        <v>583</v>
      </c>
      <c r="AI2" s="13" t="s">
        <v>584</v>
      </c>
      <c r="AJ2" s="13" t="s">
        <v>585</v>
      </c>
      <c r="AK2" s="13" t="s">
        <v>586</v>
      </c>
      <c r="AL2" s="13" t="s">
        <v>587</v>
      </c>
      <c r="AM2" s="13" t="s">
        <v>588</v>
      </c>
      <c r="AN2" s="13" t="s">
        <v>589</v>
      </c>
      <c r="AO2" s="13" t="s">
        <v>590</v>
      </c>
      <c r="AP2" s="13" t="s">
        <v>591</v>
      </c>
      <c r="AQ2" s="13" t="s">
        <v>592</v>
      </c>
      <c r="AR2" s="13" t="s">
        <v>593</v>
      </c>
      <c r="AS2" s="13" t="s">
        <v>192</v>
      </c>
      <c r="AT2" s="13" t="s">
        <v>594</v>
      </c>
      <c r="AU2" s="13" t="s">
        <v>595</v>
      </c>
      <c r="AV2" s="13" t="s">
        <v>596</v>
      </c>
      <c r="AW2" s="13" t="s">
        <v>597</v>
      </c>
      <c r="AX2" s="13" t="s">
        <v>598</v>
      </c>
      <c r="AY2" s="13" t="s">
        <v>599</v>
      </c>
      <c r="AZ2" s="13" t="s">
        <v>1031</v>
      </c>
      <c r="BA2" s="119" t="s">
        <v>1323</v>
      </c>
      <c r="BB2" s="119" t="s">
        <v>1328</v>
      </c>
      <c r="BC2" s="119" t="s">
        <v>1331</v>
      </c>
      <c r="BD2" s="119" t="s">
        <v>1333</v>
      </c>
      <c r="BE2" s="119" t="s">
        <v>1336</v>
      </c>
      <c r="BF2" s="119" t="s">
        <v>1341</v>
      </c>
      <c r="BG2" s="119" t="s">
        <v>1345</v>
      </c>
      <c r="BH2" s="119" t="s">
        <v>1370</v>
      </c>
      <c r="BI2" s="119" t="s">
        <v>1378</v>
      </c>
      <c r="BJ2" s="119" t="s">
        <v>1400</v>
      </c>
      <c r="BK2" s="119" t="s">
        <v>1527</v>
      </c>
      <c r="BL2" s="119" t="s">
        <v>1528</v>
      </c>
      <c r="BM2" s="119" t="s">
        <v>1529</v>
      </c>
      <c r="BN2" s="119" t="s">
        <v>1530</v>
      </c>
      <c r="BO2" s="119" t="s">
        <v>1531</v>
      </c>
      <c r="BP2" s="119" t="s">
        <v>1532</v>
      </c>
      <c r="BQ2" s="119" t="s">
        <v>1533</v>
      </c>
      <c r="BR2" s="119" t="s">
        <v>1534</v>
      </c>
      <c r="BS2" s="119" t="s">
        <v>1536</v>
      </c>
      <c r="BT2" s="3"/>
      <c r="BU2" s="3"/>
    </row>
    <row r="3" spans="1:73" ht="15" customHeight="1">
      <c r="A3" s="64" t="s">
        <v>212</v>
      </c>
      <c r="B3" s="65"/>
      <c r="C3" s="65" t="s">
        <v>64</v>
      </c>
      <c r="D3" s="66">
        <v>163.18008578744798</v>
      </c>
      <c r="E3" s="68"/>
      <c r="F3" s="100" t="s">
        <v>403</v>
      </c>
      <c r="G3" s="65"/>
      <c r="H3" s="69" t="s">
        <v>212</v>
      </c>
      <c r="I3" s="70"/>
      <c r="J3" s="70"/>
      <c r="K3" s="69" t="s">
        <v>914</v>
      </c>
      <c r="L3" s="73">
        <v>4039.359853121175</v>
      </c>
      <c r="M3" s="74">
        <v>4222.818359375</v>
      </c>
      <c r="N3" s="74">
        <v>7530.51953125</v>
      </c>
      <c r="O3" s="75"/>
      <c r="P3" s="76"/>
      <c r="Q3" s="76"/>
      <c r="R3" s="48"/>
      <c r="S3" s="48">
        <v>4</v>
      </c>
      <c r="T3" s="48">
        <v>2</v>
      </c>
      <c r="U3" s="49">
        <v>330</v>
      </c>
      <c r="V3" s="49">
        <v>0.008333</v>
      </c>
      <c r="W3" s="49">
        <v>0.002454</v>
      </c>
      <c r="X3" s="49">
        <v>2.870637</v>
      </c>
      <c r="Y3" s="49">
        <v>0</v>
      </c>
      <c r="Z3" s="49">
        <v>0</v>
      </c>
      <c r="AA3" s="71">
        <v>3</v>
      </c>
      <c r="AB3" s="71"/>
      <c r="AC3" s="72"/>
      <c r="AD3" s="78" t="s">
        <v>600</v>
      </c>
      <c r="AE3" s="78">
        <v>406</v>
      </c>
      <c r="AF3" s="78">
        <v>1372</v>
      </c>
      <c r="AG3" s="78">
        <v>2217</v>
      </c>
      <c r="AH3" s="78">
        <v>1025</v>
      </c>
      <c r="AI3" s="78"/>
      <c r="AJ3" s="78" t="s">
        <v>652</v>
      </c>
      <c r="AK3" s="78" t="s">
        <v>569</v>
      </c>
      <c r="AL3" s="82" t="s">
        <v>735</v>
      </c>
      <c r="AM3" s="78"/>
      <c r="AN3" s="80">
        <v>40847.5890625</v>
      </c>
      <c r="AO3" s="82" t="s">
        <v>778</v>
      </c>
      <c r="AP3" s="78" t="b">
        <v>1</v>
      </c>
      <c r="AQ3" s="78" t="b">
        <v>0</v>
      </c>
      <c r="AR3" s="78" t="b">
        <v>0</v>
      </c>
      <c r="AS3" s="78" t="s">
        <v>548</v>
      </c>
      <c r="AT3" s="78">
        <v>110</v>
      </c>
      <c r="AU3" s="82" t="s">
        <v>821</v>
      </c>
      <c r="AV3" s="78" t="b">
        <v>0</v>
      </c>
      <c r="AW3" s="78" t="s">
        <v>859</v>
      </c>
      <c r="AX3" s="82" t="s">
        <v>860</v>
      </c>
      <c r="AY3" s="78" t="s">
        <v>66</v>
      </c>
      <c r="AZ3" s="78" t="str">
        <f>REPLACE(INDEX(GroupVertices[Group],MATCH(Vertices[[#This Row],[Vertex]],GroupVertices[Vertex],0)),1,1,"")</f>
        <v>3</v>
      </c>
      <c r="BA3" s="48" t="s">
        <v>318</v>
      </c>
      <c r="BB3" s="48" t="s">
        <v>318</v>
      </c>
      <c r="BC3" s="48" t="s">
        <v>337</v>
      </c>
      <c r="BD3" s="48" t="s">
        <v>337</v>
      </c>
      <c r="BE3" s="48" t="s">
        <v>350</v>
      </c>
      <c r="BF3" s="48" t="s">
        <v>350</v>
      </c>
      <c r="BG3" s="120" t="s">
        <v>1346</v>
      </c>
      <c r="BH3" s="120" t="s">
        <v>1346</v>
      </c>
      <c r="BI3" s="120" t="s">
        <v>1261</v>
      </c>
      <c r="BJ3" s="120" t="s">
        <v>1261</v>
      </c>
      <c r="BK3" s="120">
        <v>1</v>
      </c>
      <c r="BL3" s="123">
        <v>2.5</v>
      </c>
      <c r="BM3" s="120">
        <v>0</v>
      </c>
      <c r="BN3" s="123">
        <v>0</v>
      </c>
      <c r="BO3" s="120">
        <v>0</v>
      </c>
      <c r="BP3" s="123">
        <v>0</v>
      </c>
      <c r="BQ3" s="120">
        <v>39</v>
      </c>
      <c r="BR3" s="123">
        <v>97.5</v>
      </c>
      <c r="BS3" s="120">
        <v>40</v>
      </c>
      <c r="BT3" s="3"/>
      <c r="BU3" s="3"/>
    </row>
    <row r="4" spans="1:76" ht="15">
      <c r="A4" s="64" t="s">
        <v>244</v>
      </c>
      <c r="B4" s="65"/>
      <c r="C4" s="65" t="s">
        <v>64</v>
      </c>
      <c r="D4" s="66">
        <v>182.02034346296097</v>
      </c>
      <c r="E4" s="68"/>
      <c r="F4" s="100" t="s">
        <v>831</v>
      </c>
      <c r="G4" s="65"/>
      <c r="H4" s="69" t="s">
        <v>244</v>
      </c>
      <c r="I4" s="70"/>
      <c r="J4" s="70"/>
      <c r="K4" s="69" t="s">
        <v>915</v>
      </c>
      <c r="L4" s="73">
        <v>1</v>
      </c>
      <c r="M4" s="74">
        <v>5262.63134765625</v>
      </c>
      <c r="N4" s="74">
        <v>7143.82373046875</v>
      </c>
      <c r="O4" s="75"/>
      <c r="P4" s="76"/>
      <c r="Q4" s="76"/>
      <c r="R4" s="86"/>
      <c r="S4" s="48">
        <v>1</v>
      </c>
      <c r="T4" s="48">
        <v>0</v>
      </c>
      <c r="U4" s="49">
        <v>0</v>
      </c>
      <c r="V4" s="49">
        <v>0.006452</v>
      </c>
      <c r="W4" s="49">
        <v>0.000445</v>
      </c>
      <c r="X4" s="49">
        <v>0.556673</v>
      </c>
      <c r="Y4" s="49">
        <v>0</v>
      </c>
      <c r="Z4" s="49">
        <v>0</v>
      </c>
      <c r="AA4" s="71">
        <v>4</v>
      </c>
      <c r="AB4" s="71"/>
      <c r="AC4" s="72"/>
      <c r="AD4" s="78" t="s">
        <v>601</v>
      </c>
      <c r="AE4" s="78">
        <v>2337</v>
      </c>
      <c r="AF4" s="78">
        <v>22909</v>
      </c>
      <c r="AG4" s="78">
        <v>12858</v>
      </c>
      <c r="AH4" s="78">
        <v>1476</v>
      </c>
      <c r="AI4" s="78"/>
      <c r="AJ4" s="78" t="s">
        <v>653</v>
      </c>
      <c r="AK4" s="78"/>
      <c r="AL4" s="82" t="s">
        <v>736</v>
      </c>
      <c r="AM4" s="78"/>
      <c r="AN4" s="80">
        <v>40091.71530092593</v>
      </c>
      <c r="AO4" s="82" t="s">
        <v>779</v>
      </c>
      <c r="AP4" s="78" t="b">
        <v>0</v>
      </c>
      <c r="AQ4" s="78" t="b">
        <v>0</v>
      </c>
      <c r="AR4" s="78" t="b">
        <v>1</v>
      </c>
      <c r="AS4" s="78" t="s">
        <v>548</v>
      </c>
      <c r="AT4" s="78">
        <v>682</v>
      </c>
      <c r="AU4" s="82" t="s">
        <v>821</v>
      </c>
      <c r="AV4" s="78" t="b">
        <v>1</v>
      </c>
      <c r="AW4" s="78" t="s">
        <v>859</v>
      </c>
      <c r="AX4" s="82" t="s">
        <v>861</v>
      </c>
      <c r="AY4" s="78" t="s">
        <v>65</v>
      </c>
      <c r="AZ4" s="78" t="str">
        <f>REPLACE(INDEX(GroupVertices[Group],MATCH(Vertices[[#This Row],[Vertex]],GroupVertices[Vertex],0)),1,1,"")</f>
        <v>3</v>
      </c>
      <c r="BA4" s="48"/>
      <c r="BB4" s="48"/>
      <c r="BC4" s="48"/>
      <c r="BD4" s="48"/>
      <c r="BE4" s="48"/>
      <c r="BF4" s="48"/>
      <c r="BG4" s="48"/>
      <c r="BH4" s="48"/>
      <c r="BI4" s="48"/>
      <c r="BJ4" s="48"/>
      <c r="BK4" s="48"/>
      <c r="BL4" s="49"/>
      <c r="BM4" s="48"/>
      <c r="BN4" s="49"/>
      <c r="BO4" s="48"/>
      <c r="BP4" s="49"/>
      <c r="BQ4" s="48"/>
      <c r="BR4" s="49"/>
      <c r="BS4" s="48"/>
      <c r="BT4" s="2"/>
      <c r="BU4" s="3"/>
      <c r="BV4" s="3"/>
      <c r="BW4" s="3"/>
      <c r="BX4" s="3"/>
    </row>
    <row r="5" spans="1:76" ht="15">
      <c r="A5" s="64" t="s">
        <v>213</v>
      </c>
      <c r="B5" s="65"/>
      <c r="C5" s="65" t="s">
        <v>64</v>
      </c>
      <c r="D5" s="66">
        <v>162.54499143482587</v>
      </c>
      <c r="E5" s="68"/>
      <c r="F5" s="100" t="s">
        <v>404</v>
      </c>
      <c r="G5" s="65"/>
      <c r="H5" s="69" t="s">
        <v>213</v>
      </c>
      <c r="I5" s="70"/>
      <c r="J5" s="70"/>
      <c r="K5" s="69" t="s">
        <v>916</v>
      </c>
      <c r="L5" s="73">
        <v>1</v>
      </c>
      <c r="M5" s="74">
        <v>4706.8603515625</v>
      </c>
      <c r="N5" s="74">
        <v>9626.154296875</v>
      </c>
      <c r="O5" s="75"/>
      <c r="P5" s="76"/>
      <c r="Q5" s="76"/>
      <c r="R5" s="86"/>
      <c r="S5" s="48">
        <v>0</v>
      </c>
      <c r="T5" s="48">
        <v>1</v>
      </c>
      <c r="U5" s="49">
        <v>0</v>
      </c>
      <c r="V5" s="49">
        <v>0.006452</v>
      </c>
      <c r="W5" s="49">
        <v>0.000445</v>
      </c>
      <c r="X5" s="49">
        <v>0.556673</v>
      </c>
      <c r="Y5" s="49">
        <v>0</v>
      </c>
      <c r="Z5" s="49">
        <v>0</v>
      </c>
      <c r="AA5" s="71">
        <v>5</v>
      </c>
      <c r="AB5" s="71"/>
      <c r="AC5" s="72"/>
      <c r="AD5" s="78" t="s">
        <v>602</v>
      </c>
      <c r="AE5" s="78">
        <v>538</v>
      </c>
      <c r="AF5" s="78">
        <v>646</v>
      </c>
      <c r="AG5" s="78">
        <v>4063</v>
      </c>
      <c r="AH5" s="78">
        <v>2239</v>
      </c>
      <c r="AI5" s="78"/>
      <c r="AJ5" s="78" t="s">
        <v>654</v>
      </c>
      <c r="AK5" s="78" t="s">
        <v>569</v>
      </c>
      <c r="AL5" s="82" t="s">
        <v>737</v>
      </c>
      <c r="AM5" s="78"/>
      <c r="AN5" s="80">
        <v>39961.04857638889</v>
      </c>
      <c r="AO5" s="82" t="s">
        <v>780</v>
      </c>
      <c r="AP5" s="78" t="b">
        <v>0</v>
      </c>
      <c r="AQ5" s="78" t="b">
        <v>0</v>
      </c>
      <c r="AR5" s="78" t="b">
        <v>0</v>
      </c>
      <c r="AS5" s="78" t="s">
        <v>548</v>
      </c>
      <c r="AT5" s="78">
        <v>78</v>
      </c>
      <c r="AU5" s="82" t="s">
        <v>822</v>
      </c>
      <c r="AV5" s="78" t="b">
        <v>0</v>
      </c>
      <c r="AW5" s="78" t="s">
        <v>859</v>
      </c>
      <c r="AX5" s="82" t="s">
        <v>862</v>
      </c>
      <c r="AY5" s="78" t="s">
        <v>66</v>
      </c>
      <c r="AZ5" s="78" t="str">
        <f>REPLACE(INDEX(GroupVertices[Group],MATCH(Vertices[[#This Row],[Vertex]],GroupVertices[Vertex],0)),1,1,"")</f>
        <v>3</v>
      </c>
      <c r="BA5" s="48"/>
      <c r="BB5" s="48"/>
      <c r="BC5" s="48"/>
      <c r="BD5" s="48"/>
      <c r="BE5" s="48"/>
      <c r="BF5" s="48"/>
      <c r="BG5" s="120" t="s">
        <v>1347</v>
      </c>
      <c r="BH5" s="120" t="s">
        <v>1347</v>
      </c>
      <c r="BI5" s="120" t="s">
        <v>1379</v>
      </c>
      <c r="BJ5" s="120" t="s">
        <v>1379</v>
      </c>
      <c r="BK5" s="120">
        <v>1</v>
      </c>
      <c r="BL5" s="123">
        <v>4.545454545454546</v>
      </c>
      <c r="BM5" s="120">
        <v>0</v>
      </c>
      <c r="BN5" s="123">
        <v>0</v>
      </c>
      <c r="BO5" s="120">
        <v>0</v>
      </c>
      <c r="BP5" s="123">
        <v>0</v>
      </c>
      <c r="BQ5" s="120">
        <v>21</v>
      </c>
      <c r="BR5" s="123">
        <v>95.45454545454545</v>
      </c>
      <c r="BS5" s="120">
        <v>22</v>
      </c>
      <c r="BT5" s="2"/>
      <c r="BU5" s="3"/>
      <c r="BV5" s="3"/>
      <c r="BW5" s="3"/>
      <c r="BX5" s="3"/>
    </row>
    <row r="6" spans="1:76" ht="15">
      <c r="A6" s="64" t="s">
        <v>214</v>
      </c>
      <c r="B6" s="65"/>
      <c r="C6" s="65" t="s">
        <v>64</v>
      </c>
      <c r="D6" s="66">
        <v>162.04898799414164</v>
      </c>
      <c r="E6" s="68"/>
      <c r="F6" s="100" t="s">
        <v>405</v>
      </c>
      <c r="G6" s="65"/>
      <c r="H6" s="69" t="s">
        <v>214</v>
      </c>
      <c r="I6" s="70"/>
      <c r="J6" s="70"/>
      <c r="K6" s="69" t="s">
        <v>917</v>
      </c>
      <c r="L6" s="73">
        <v>1</v>
      </c>
      <c r="M6" s="74">
        <v>3281.0234375</v>
      </c>
      <c r="N6" s="74">
        <v>6462.01416015625</v>
      </c>
      <c r="O6" s="75"/>
      <c r="P6" s="76"/>
      <c r="Q6" s="76"/>
      <c r="R6" s="86"/>
      <c r="S6" s="48">
        <v>0</v>
      </c>
      <c r="T6" s="48">
        <v>1</v>
      </c>
      <c r="U6" s="49">
        <v>0</v>
      </c>
      <c r="V6" s="49">
        <v>0.006452</v>
      </c>
      <c r="W6" s="49">
        <v>0.000445</v>
      </c>
      <c r="X6" s="49">
        <v>0.556673</v>
      </c>
      <c r="Y6" s="49">
        <v>0</v>
      </c>
      <c r="Z6" s="49">
        <v>0</v>
      </c>
      <c r="AA6" s="71">
        <v>6</v>
      </c>
      <c r="AB6" s="71"/>
      <c r="AC6" s="72"/>
      <c r="AD6" s="78" t="s">
        <v>603</v>
      </c>
      <c r="AE6" s="78">
        <v>164</v>
      </c>
      <c r="AF6" s="78">
        <v>79</v>
      </c>
      <c r="AG6" s="78">
        <v>64</v>
      </c>
      <c r="AH6" s="78">
        <v>23</v>
      </c>
      <c r="AI6" s="78"/>
      <c r="AJ6" s="78"/>
      <c r="AK6" s="78"/>
      <c r="AL6" s="78"/>
      <c r="AM6" s="78"/>
      <c r="AN6" s="80">
        <v>40140.72125</v>
      </c>
      <c r="AO6" s="78"/>
      <c r="AP6" s="78" t="b">
        <v>1</v>
      </c>
      <c r="AQ6" s="78" t="b">
        <v>0</v>
      </c>
      <c r="AR6" s="78" t="b">
        <v>0</v>
      </c>
      <c r="AS6" s="78" t="s">
        <v>548</v>
      </c>
      <c r="AT6" s="78">
        <v>0</v>
      </c>
      <c r="AU6" s="82" t="s">
        <v>821</v>
      </c>
      <c r="AV6" s="78" t="b">
        <v>0</v>
      </c>
      <c r="AW6" s="78" t="s">
        <v>859</v>
      </c>
      <c r="AX6" s="82" t="s">
        <v>863</v>
      </c>
      <c r="AY6" s="78" t="s">
        <v>66</v>
      </c>
      <c r="AZ6" s="78" t="str">
        <f>REPLACE(INDEX(GroupVertices[Group],MATCH(Vertices[[#This Row],[Vertex]],GroupVertices[Vertex],0)),1,1,"")</f>
        <v>3</v>
      </c>
      <c r="BA6" s="48"/>
      <c r="BB6" s="48"/>
      <c r="BC6" s="48"/>
      <c r="BD6" s="48"/>
      <c r="BE6" s="48"/>
      <c r="BF6" s="48"/>
      <c r="BG6" s="120" t="s">
        <v>1347</v>
      </c>
      <c r="BH6" s="120" t="s">
        <v>1347</v>
      </c>
      <c r="BI6" s="120" t="s">
        <v>1379</v>
      </c>
      <c r="BJ6" s="120" t="s">
        <v>1379</v>
      </c>
      <c r="BK6" s="120">
        <v>1</v>
      </c>
      <c r="BL6" s="123">
        <v>4.545454545454546</v>
      </c>
      <c r="BM6" s="120">
        <v>0</v>
      </c>
      <c r="BN6" s="123">
        <v>0</v>
      </c>
      <c r="BO6" s="120">
        <v>0</v>
      </c>
      <c r="BP6" s="123">
        <v>0</v>
      </c>
      <c r="BQ6" s="120">
        <v>21</v>
      </c>
      <c r="BR6" s="123">
        <v>95.45454545454545</v>
      </c>
      <c r="BS6" s="120">
        <v>22</v>
      </c>
      <c r="BT6" s="2"/>
      <c r="BU6" s="3"/>
      <c r="BV6" s="3"/>
      <c r="BW6" s="3"/>
      <c r="BX6" s="3"/>
    </row>
    <row r="7" spans="1:76" ht="15">
      <c r="A7" s="64" t="s">
        <v>215</v>
      </c>
      <c r="B7" s="65"/>
      <c r="C7" s="65" t="s">
        <v>64</v>
      </c>
      <c r="D7" s="66">
        <v>162.3761578121591</v>
      </c>
      <c r="E7" s="68"/>
      <c r="F7" s="100" t="s">
        <v>406</v>
      </c>
      <c r="G7" s="65"/>
      <c r="H7" s="69" t="s">
        <v>215</v>
      </c>
      <c r="I7" s="70"/>
      <c r="J7" s="70"/>
      <c r="K7" s="69" t="s">
        <v>918</v>
      </c>
      <c r="L7" s="73">
        <v>1</v>
      </c>
      <c r="M7" s="74">
        <v>4381.416015625</v>
      </c>
      <c r="N7" s="74">
        <v>5175.953125</v>
      </c>
      <c r="O7" s="75"/>
      <c r="P7" s="76"/>
      <c r="Q7" s="76"/>
      <c r="R7" s="86"/>
      <c r="S7" s="48">
        <v>0</v>
      </c>
      <c r="T7" s="48">
        <v>1</v>
      </c>
      <c r="U7" s="49">
        <v>0</v>
      </c>
      <c r="V7" s="49">
        <v>0.006452</v>
      </c>
      <c r="W7" s="49">
        <v>0.000445</v>
      </c>
      <c r="X7" s="49">
        <v>0.556673</v>
      </c>
      <c r="Y7" s="49">
        <v>0</v>
      </c>
      <c r="Z7" s="49">
        <v>0</v>
      </c>
      <c r="AA7" s="71">
        <v>7</v>
      </c>
      <c r="AB7" s="71"/>
      <c r="AC7" s="72"/>
      <c r="AD7" s="78" t="s">
        <v>604</v>
      </c>
      <c r="AE7" s="78">
        <v>1371</v>
      </c>
      <c r="AF7" s="78">
        <v>453</v>
      </c>
      <c r="AG7" s="78">
        <v>1483</v>
      </c>
      <c r="AH7" s="78">
        <v>420</v>
      </c>
      <c r="AI7" s="78"/>
      <c r="AJ7" s="78" t="s">
        <v>655</v>
      </c>
      <c r="AK7" s="78" t="s">
        <v>701</v>
      </c>
      <c r="AL7" s="78"/>
      <c r="AM7" s="78"/>
      <c r="AN7" s="80">
        <v>43479.64974537037</v>
      </c>
      <c r="AO7" s="82" t="s">
        <v>781</v>
      </c>
      <c r="AP7" s="78" t="b">
        <v>0</v>
      </c>
      <c r="AQ7" s="78" t="b">
        <v>0</v>
      </c>
      <c r="AR7" s="78" t="b">
        <v>0</v>
      </c>
      <c r="AS7" s="78" t="s">
        <v>548</v>
      </c>
      <c r="AT7" s="78">
        <v>2</v>
      </c>
      <c r="AU7" s="82" t="s">
        <v>821</v>
      </c>
      <c r="AV7" s="78" t="b">
        <v>0</v>
      </c>
      <c r="AW7" s="78" t="s">
        <v>859</v>
      </c>
      <c r="AX7" s="82" t="s">
        <v>864</v>
      </c>
      <c r="AY7" s="78" t="s">
        <v>66</v>
      </c>
      <c r="AZ7" s="78" t="str">
        <f>REPLACE(INDEX(GroupVertices[Group],MATCH(Vertices[[#This Row],[Vertex]],GroupVertices[Vertex],0)),1,1,"")</f>
        <v>3</v>
      </c>
      <c r="BA7" s="48"/>
      <c r="BB7" s="48"/>
      <c r="BC7" s="48"/>
      <c r="BD7" s="48"/>
      <c r="BE7" s="48"/>
      <c r="BF7" s="48"/>
      <c r="BG7" s="120" t="s">
        <v>1347</v>
      </c>
      <c r="BH7" s="120" t="s">
        <v>1347</v>
      </c>
      <c r="BI7" s="120" t="s">
        <v>1379</v>
      </c>
      <c r="BJ7" s="120" t="s">
        <v>1379</v>
      </c>
      <c r="BK7" s="120">
        <v>1</v>
      </c>
      <c r="BL7" s="123">
        <v>4.545454545454546</v>
      </c>
      <c r="BM7" s="120">
        <v>0</v>
      </c>
      <c r="BN7" s="123">
        <v>0</v>
      </c>
      <c r="BO7" s="120">
        <v>0</v>
      </c>
      <c r="BP7" s="123">
        <v>0</v>
      </c>
      <c r="BQ7" s="120">
        <v>21</v>
      </c>
      <c r="BR7" s="123">
        <v>95.45454545454545</v>
      </c>
      <c r="BS7" s="120">
        <v>22</v>
      </c>
      <c r="BT7" s="2"/>
      <c r="BU7" s="3"/>
      <c r="BV7" s="3"/>
      <c r="BW7" s="3"/>
      <c r="BX7" s="3"/>
    </row>
    <row r="8" spans="1:76" ht="15">
      <c r="A8" s="64" t="s">
        <v>245</v>
      </c>
      <c r="B8" s="65"/>
      <c r="C8" s="65" t="s">
        <v>64</v>
      </c>
      <c r="D8" s="66">
        <v>176.46545484154166</v>
      </c>
      <c r="E8" s="68"/>
      <c r="F8" s="100" t="s">
        <v>832</v>
      </c>
      <c r="G8" s="65"/>
      <c r="H8" s="69" t="s">
        <v>245</v>
      </c>
      <c r="I8" s="70"/>
      <c r="J8" s="70"/>
      <c r="K8" s="69" t="s">
        <v>919</v>
      </c>
      <c r="L8" s="73">
        <v>4406.483476132191</v>
      </c>
      <c r="M8" s="74">
        <v>5904.54248046875</v>
      </c>
      <c r="N8" s="74">
        <v>5657.4736328125</v>
      </c>
      <c r="O8" s="75"/>
      <c r="P8" s="76"/>
      <c r="Q8" s="76"/>
      <c r="R8" s="86"/>
      <c r="S8" s="48">
        <v>2</v>
      </c>
      <c r="T8" s="48">
        <v>0</v>
      </c>
      <c r="U8" s="49">
        <v>360</v>
      </c>
      <c r="V8" s="49">
        <v>0.010526</v>
      </c>
      <c r="W8" s="49">
        <v>0.0113</v>
      </c>
      <c r="X8" s="49">
        <v>0.834777</v>
      </c>
      <c r="Y8" s="49">
        <v>0</v>
      </c>
      <c r="Z8" s="49">
        <v>0</v>
      </c>
      <c r="AA8" s="71">
        <v>8</v>
      </c>
      <c r="AB8" s="71"/>
      <c r="AC8" s="72"/>
      <c r="AD8" s="78" t="s">
        <v>605</v>
      </c>
      <c r="AE8" s="78">
        <v>617</v>
      </c>
      <c r="AF8" s="78">
        <v>16559</v>
      </c>
      <c r="AG8" s="78">
        <v>25915</v>
      </c>
      <c r="AH8" s="78">
        <v>1204</v>
      </c>
      <c r="AI8" s="78"/>
      <c r="AJ8" s="78" t="s">
        <v>656</v>
      </c>
      <c r="AK8" s="78" t="s">
        <v>702</v>
      </c>
      <c r="AL8" s="82" t="s">
        <v>738</v>
      </c>
      <c r="AM8" s="78"/>
      <c r="AN8" s="80">
        <v>39894.69739583333</v>
      </c>
      <c r="AO8" s="82" t="s">
        <v>782</v>
      </c>
      <c r="AP8" s="78" t="b">
        <v>0</v>
      </c>
      <c r="AQ8" s="78" t="b">
        <v>0</v>
      </c>
      <c r="AR8" s="78" t="b">
        <v>1</v>
      </c>
      <c r="AS8" s="78" t="s">
        <v>548</v>
      </c>
      <c r="AT8" s="78">
        <v>628</v>
      </c>
      <c r="AU8" s="82" t="s">
        <v>821</v>
      </c>
      <c r="AV8" s="78" t="b">
        <v>0</v>
      </c>
      <c r="AW8" s="78" t="s">
        <v>859</v>
      </c>
      <c r="AX8" s="82" t="s">
        <v>865</v>
      </c>
      <c r="AY8" s="78" t="s">
        <v>65</v>
      </c>
      <c r="AZ8" s="78" t="str">
        <f>REPLACE(INDEX(GroupVertices[Group],MATCH(Vertices[[#This Row],[Vertex]],GroupVertices[Vertex],0)),1,1,"")</f>
        <v>4</v>
      </c>
      <c r="BA8" s="48"/>
      <c r="BB8" s="48"/>
      <c r="BC8" s="48"/>
      <c r="BD8" s="48"/>
      <c r="BE8" s="48"/>
      <c r="BF8" s="48"/>
      <c r="BG8" s="48"/>
      <c r="BH8" s="48"/>
      <c r="BI8" s="48"/>
      <c r="BJ8" s="48"/>
      <c r="BK8" s="48"/>
      <c r="BL8" s="49"/>
      <c r="BM8" s="48"/>
      <c r="BN8" s="49"/>
      <c r="BO8" s="48"/>
      <c r="BP8" s="49"/>
      <c r="BQ8" s="48"/>
      <c r="BR8" s="49"/>
      <c r="BS8" s="48"/>
      <c r="BT8" s="2"/>
      <c r="BU8" s="3"/>
      <c r="BV8" s="3"/>
      <c r="BW8" s="3"/>
      <c r="BX8" s="3"/>
    </row>
    <row r="9" spans="1:76" ht="15">
      <c r="A9" s="64" t="s">
        <v>216</v>
      </c>
      <c r="B9" s="65"/>
      <c r="C9" s="65" t="s">
        <v>64</v>
      </c>
      <c r="D9" s="66">
        <v>163.14859350549978</v>
      </c>
      <c r="E9" s="68"/>
      <c r="F9" s="100" t="s">
        <v>407</v>
      </c>
      <c r="G9" s="65"/>
      <c r="H9" s="69" t="s">
        <v>216</v>
      </c>
      <c r="I9" s="70"/>
      <c r="J9" s="70"/>
      <c r="K9" s="69" t="s">
        <v>920</v>
      </c>
      <c r="L9" s="73">
        <v>1</v>
      </c>
      <c r="M9" s="74">
        <v>3482.1591796875</v>
      </c>
      <c r="N9" s="74">
        <v>9224.7119140625</v>
      </c>
      <c r="O9" s="75"/>
      <c r="P9" s="76"/>
      <c r="Q9" s="76"/>
      <c r="R9" s="86"/>
      <c r="S9" s="48">
        <v>0</v>
      </c>
      <c r="T9" s="48">
        <v>1</v>
      </c>
      <c r="U9" s="49">
        <v>0</v>
      </c>
      <c r="V9" s="49">
        <v>0.006452</v>
      </c>
      <c r="W9" s="49">
        <v>0.000445</v>
      </c>
      <c r="X9" s="49">
        <v>0.556673</v>
      </c>
      <c r="Y9" s="49">
        <v>0</v>
      </c>
      <c r="Z9" s="49">
        <v>0</v>
      </c>
      <c r="AA9" s="71">
        <v>9</v>
      </c>
      <c r="AB9" s="71"/>
      <c r="AC9" s="72"/>
      <c r="AD9" s="78" t="s">
        <v>606</v>
      </c>
      <c r="AE9" s="78">
        <v>1218</v>
      </c>
      <c r="AF9" s="78">
        <v>1336</v>
      </c>
      <c r="AG9" s="78">
        <v>5253</v>
      </c>
      <c r="AH9" s="78">
        <v>2631</v>
      </c>
      <c r="AI9" s="78"/>
      <c r="AJ9" s="78" t="s">
        <v>657</v>
      </c>
      <c r="AK9" s="78" t="s">
        <v>701</v>
      </c>
      <c r="AL9" s="82" t="s">
        <v>739</v>
      </c>
      <c r="AM9" s="78"/>
      <c r="AN9" s="80">
        <v>41492.83054398148</v>
      </c>
      <c r="AO9" s="82" t="s">
        <v>783</v>
      </c>
      <c r="AP9" s="78" t="b">
        <v>0</v>
      </c>
      <c r="AQ9" s="78" t="b">
        <v>0</v>
      </c>
      <c r="AR9" s="78" t="b">
        <v>1</v>
      </c>
      <c r="AS9" s="78" t="s">
        <v>820</v>
      </c>
      <c r="AT9" s="78">
        <v>32</v>
      </c>
      <c r="AU9" s="82" t="s">
        <v>821</v>
      </c>
      <c r="AV9" s="78" t="b">
        <v>0</v>
      </c>
      <c r="AW9" s="78" t="s">
        <v>859</v>
      </c>
      <c r="AX9" s="82" t="s">
        <v>866</v>
      </c>
      <c r="AY9" s="78" t="s">
        <v>66</v>
      </c>
      <c r="AZ9" s="78" t="str">
        <f>REPLACE(INDEX(GroupVertices[Group],MATCH(Vertices[[#This Row],[Vertex]],GroupVertices[Vertex],0)),1,1,"")</f>
        <v>3</v>
      </c>
      <c r="BA9" s="48"/>
      <c r="BB9" s="48"/>
      <c r="BC9" s="48"/>
      <c r="BD9" s="48"/>
      <c r="BE9" s="48"/>
      <c r="BF9" s="48"/>
      <c r="BG9" s="120" t="s">
        <v>1347</v>
      </c>
      <c r="BH9" s="120" t="s">
        <v>1347</v>
      </c>
      <c r="BI9" s="120" t="s">
        <v>1379</v>
      </c>
      <c r="BJ9" s="120" t="s">
        <v>1379</v>
      </c>
      <c r="BK9" s="120">
        <v>1</v>
      </c>
      <c r="BL9" s="123">
        <v>4.545454545454546</v>
      </c>
      <c r="BM9" s="120">
        <v>0</v>
      </c>
      <c r="BN9" s="123">
        <v>0</v>
      </c>
      <c r="BO9" s="120">
        <v>0</v>
      </c>
      <c r="BP9" s="123">
        <v>0</v>
      </c>
      <c r="BQ9" s="120">
        <v>21</v>
      </c>
      <c r="BR9" s="123">
        <v>95.45454545454545</v>
      </c>
      <c r="BS9" s="120">
        <v>22</v>
      </c>
      <c r="BT9" s="2"/>
      <c r="BU9" s="3"/>
      <c r="BV9" s="3"/>
      <c r="BW9" s="3"/>
      <c r="BX9" s="3"/>
    </row>
    <row r="10" spans="1:76" ht="15">
      <c r="A10" s="64" t="s">
        <v>217</v>
      </c>
      <c r="B10" s="65"/>
      <c r="C10" s="65" t="s">
        <v>64</v>
      </c>
      <c r="D10" s="66">
        <v>163.86416813421172</v>
      </c>
      <c r="E10" s="68"/>
      <c r="F10" s="100" t="s">
        <v>833</v>
      </c>
      <c r="G10" s="65"/>
      <c r="H10" s="69" t="s">
        <v>217</v>
      </c>
      <c r="I10" s="70"/>
      <c r="J10" s="70"/>
      <c r="K10" s="69" t="s">
        <v>921</v>
      </c>
      <c r="L10" s="73">
        <v>1</v>
      </c>
      <c r="M10" s="74">
        <v>9235.5927734375</v>
      </c>
      <c r="N10" s="74">
        <v>4861.2783203125</v>
      </c>
      <c r="O10" s="75"/>
      <c r="P10" s="76"/>
      <c r="Q10" s="76"/>
      <c r="R10" s="86"/>
      <c r="S10" s="48">
        <v>0</v>
      </c>
      <c r="T10" s="48">
        <v>1</v>
      </c>
      <c r="U10" s="49">
        <v>0</v>
      </c>
      <c r="V10" s="49">
        <v>1</v>
      </c>
      <c r="W10" s="49">
        <v>0</v>
      </c>
      <c r="X10" s="49">
        <v>0.99999</v>
      </c>
      <c r="Y10" s="49">
        <v>0</v>
      </c>
      <c r="Z10" s="49">
        <v>0</v>
      </c>
      <c r="AA10" s="71">
        <v>10</v>
      </c>
      <c r="AB10" s="71"/>
      <c r="AC10" s="72"/>
      <c r="AD10" s="78" t="s">
        <v>607</v>
      </c>
      <c r="AE10" s="78">
        <v>468</v>
      </c>
      <c r="AF10" s="78">
        <v>2154</v>
      </c>
      <c r="AG10" s="78">
        <v>6931</v>
      </c>
      <c r="AH10" s="78">
        <v>1211</v>
      </c>
      <c r="AI10" s="78"/>
      <c r="AJ10" s="78" t="s">
        <v>658</v>
      </c>
      <c r="AK10" s="78"/>
      <c r="AL10" s="82" t="s">
        <v>740</v>
      </c>
      <c r="AM10" s="78"/>
      <c r="AN10" s="80">
        <v>40765.58914351852</v>
      </c>
      <c r="AO10" s="82" t="s">
        <v>784</v>
      </c>
      <c r="AP10" s="78" t="b">
        <v>0</v>
      </c>
      <c r="AQ10" s="78" t="b">
        <v>0</v>
      </c>
      <c r="AR10" s="78" t="b">
        <v>0</v>
      </c>
      <c r="AS10" s="78" t="s">
        <v>548</v>
      </c>
      <c r="AT10" s="78">
        <v>180</v>
      </c>
      <c r="AU10" s="82" t="s">
        <v>821</v>
      </c>
      <c r="AV10" s="78" t="b">
        <v>0</v>
      </c>
      <c r="AW10" s="78" t="s">
        <v>859</v>
      </c>
      <c r="AX10" s="82" t="s">
        <v>867</v>
      </c>
      <c r="AY10" s="78" t="s">
        <v>66</v>
      </c>
      <c r="AZ10" s="78" t="str">
        <f>REPLACE(INDEX(GroupVertices[Group],MATCH(Vertices[[#This Row],[Vertex]],GroupVertices[Vertex],0)),1,1,"")</f>
        <v>12</v>
      </c>
      <c r="BA10" s="48" t="s">
        <v>318</v>
      </c>
      <c r="BB10" s="48" t="s">
        <v>318</v>
      </c>
      <c r="BC10" s="48" t="s">
        <v>337</v>
      </c>
      <c r="BD10" s="48" t="s">
        <v>337</v>
      </c>
      <c r="BE10" s="48" t="s">
        <v>351</v>
      </c>
      <c r="BF10" s="48" t="s">
        <v>351</v>
      </c>
      <c r="BG10" s="120" t="s">
        <v>1348</v>
      </c>
      <c r="BH10" s="120" t="s">
        <v>1348</v>
      </c>
      <c r="BI10" s="120" t="s">
        <v>1380</v>
      </c>
      <c r="BJ10" s="120" t="s">
        <v>1380</v>
      </c>
      <c r="BK10" s="120">
        <v>2</v>
      </c>
      <c r="BL10" s="123">
        <v>8.695652173913043</v>
      </c>
      <c r="BM10" s="120">
        <v>0</v>
      </c>
      <c r="BN10" s="123">
        <v>0</v>
      </c>
      <c r="BO10" s="120">
        <v>0</v>
      </c>
      <c r="BP10" s="123">
        <v>0</v>
      </c>
      <c r="BQ10" s="120">
        <v>21</v>
      </c>
      <c r="BR10" s="123">
        <v>91.30434782608695</v>
      </c>
      <c r="BS10" s="120">
        <v>23</v>
      </c>
      <c r="BT10" s="2"/>
      <c r="BU10" s="3"/>
      <c r="BV10" s="3"/>
      <c r="BW10" s="3"/>
      <c r="BX10" s="3"/>
    </row>
    <row r="11" spans="1:76" ht="15">
      <c r="A11" s="64" t="s">
        <v>246</v>
      </c>
      <c r="B11" s="65"/>
      <c r="C11" s="65" t="s">
        <v>64</v>
      </c>
      <c r="D11" s="66">
        <v>167.92054900626235</v>
      </c>
      <c r="E11" s="68"/>
      <c r="F11" s="100" t="s">
        <v>834</v>
      </c>
      <c r="G11" s="65"/>
      <c r="H11" s="69" t="s">
        <v>246</v>
      </c>
      <c r="I11" s="70"/>
      <c r="J11" s="70"/>
      <c r="K11" s="69" t="s">
        <v>922</v>
      </c>
      <c r="L11" s="73">
        <v>1</v>
      </c>
      <c r="M11" s="74">
        <v>9235.5927734375</v>
      </c>
      <c r="N11" s="74">
        <v>5996.458984375</v>
      </c>
      <c r="O11" s="75"/>
      <c r="P11" s="76"/>
      <c r="Q11" s="76"/>
      <c r="R11" s="86"/>
      <c r="S11" s="48">
        <v>1</v>
      </c>
      <c r="T11" s="48">
        <v>0</v>
      </c>
      <c r="U11" s="49">
        <v>0</v>
      </c>
      <c r="V11" s="49">
        <v>1</v>
      </c>
      <c r="W11" s="49">
        <v>0</v>
      </c>
      <c r="X11" s="49">
        <v>0.99999</v>
      </c>
      <c r="Y11" s="49">
        <v>0</v>
      </c>
      <c r="Z11" s="49">
        <v>0</v>
      </c>
      <c r="AA11" s="71">
        <v>11</v>
      </c>
      <c r="AB11" s="71"/>
      <c r="AC11" s="72"/>
      <c r="AD11" s="78" t="s">
        <v>608</v>
      </c>
      <c r="AE11" s="78">
        <v>4464</v>
      </c>
      <c r="AF11" s="78">
        <v>6791</v>
      </c>
      <c r="AG11" s="78">
        <v>10087</v>
      </c>
      <c r="AH11" s="78">
        <v>608</v>
      </c>
      <c r="AI11" s="78"/>
      <c r="AJ11" s="78" t="s">
        <v>659</v>
      </c>
      <c r="AK11" s="78" t="s">
        <v>703</v>
      </c>
      <c r="AL11" s="82" t="s">
        <v>741</v>
      </c>
      <c r="AM11" s="78"/>
      <c r="AN11" s="80">
        <v>39930.784525462965</v>
      </c>
      <c r="AO11" s="82" t="s">
        <v>785</v>
      </c>
      <c r="AP11" s="78" t="b">
        <v>0</v>
      </c>
      <c r="AQ11" s="78" t="b">
        <v>0</v>
      </c>
      <c r="AR11" s="78" t="b">
        <v>0</v>
      </c>
      <c r="AS11" s="78" t="s">
        <v>548</v>
      </c>
      <c r="AT11" s="78">
        <v>1182</v>
      </c>
      <c r="AU11" s="82" t="s">
        <v>823</v>
      </c>
      <c r="AV11" s="78" t="b">
        <v>0</v>
      </c>
      <c r="AW11" s="78" t="s">
        <v>859</v>
      </c>
      <c r="AX11" s="82" t="s">
        <v>868</v>
      </c>
      <c r="AY11" s="78" t="s">
        <v>65</v>
      </c>
      <c r="AZ11" s="78" t="str">
        <f>REPLACE(INDEX(GroupVertices[Group],MATCH(Vertices[[#This Row],[Vertex]],GroupVertices[Vertex],0)),1,1,"")</f>
        <v>12</v>
      </c>
      <c r="BA11" s="48"/>
      <c r="BB11" s="48"/>
      <c r="BC11" s="48"/>
      <c r="BD11" s="48"/>
      <c r="BE11" s="48"/>
      <c r="BF11" s="48"/>
      <c r="BG11" s="48"/>
      <c r="BH11" s="48"/>
      <c r="BI11" s="48"/>
      <c r="BJ11" s="48"/>
      <c r="BK11" s="48"/>
      <c r="BL11" s="49"/>
      <c r="BM11" s="48"/>
      <c r="BN11" s="49"/>
      <c r="BO11" s="48"/>
      <c r="BP11" s="49"/>
      <c r="BQ11" s="48"/>
      <c r="BR11" s="49"/>
      <c r="BS11" s="48"/>
      <c r="BT11" s="2"/>
      <c r="BU11" s="3"/>
      <c r="BV11" s="3"/>
      <c r="BW11" s="3"/>
      <c r="BX11" s="3"/>
    </row>
    <row r="12" spans="1:76" ht="15">
      <c r="A12" s="64" t="s">
        <v>218</v>
      </c>
      <c r="B12" s="65"/>
      <c r="C12" s="65" t="s">
        <v>64</v>
      </c>
      <c r="D12" s="66">
        <v>172.82809627652412</v>
      </c>
      <c r="E12" s="68"/>
      <c r="F12" s="100" t="s">
        <v>408</v>
      </c>
      <c r="G12" s="65"/>
      <c r="H12" s="69" t="s">
        <v>218</v>
      </c>
      <c r="I12" s="70"/>
      <c r="J12" s="70"/>
      <c r="K12" s="69" t="s">
        <v>923</v>
      </c>
      <c r="L12" s="73">
        <v>1</v>
      </c>
      <c r="M12" s="74">
        <v>5977.31005859375</v>
      </c>
      <c r="N12" s="74">
        <v>7599.240234375</v>
      </c>
      <c r="O12" s="75"/>
      <c r="P12" s="76"/>
      <c r="Q12" s="76"/>
      <c r="R12" s="86"/>
      <c r="S12" s="48">
        <v>1</v>
      </c>
      <c r="T12" s="48">
        <v>1</v>
      </c>
      <c r="U12" s="49">
        <v>0</v>
      </c>
      <c r="V12" s="49">
        <v>0</v>
      </c>
      <c r="W12" s="49">
        <v>0</v>
      </c>
      <c r="X12" s="49">
        <v>0.99999</v>
      </c>
      <c r="Y12" s="49">
        <v>0</v>
      </c>
      <c r="Z12" s="49" t="s">
        <v>1538</v>
      </c>
      <c r="AA12" s="71">
        <v>12</v>
      </c>
      <c r="AB12" s="71"/>
      <c r="AC12" s="72"/>
      <c r="AD12" s="78" t="s">
        <v>609</v>
      </c>
      <c r="AE12" s="78">
        <v>1441</v>
      </c>
      <c r="AF12" s="78">
        <v>12401</v>
      </c>
      <c r="AG12" s="78">
        <v>9108</v>
      </c>
      <c r="AH12" s="78">
        <v>2047</v>
      </c>
      <c r="AI12" s="78"/>
      <c r="AJ12" s="78" t="s">
        <v>660</v>
      </c>
      <c r="AK12" s="78" t="s">
        <v>704</v>
      </c>
      <c r="AL12" s="82" t="s">
        <v>742</v>
      </c>
      <c r="AM12" s="78"/>
      <c r="AN12" s="80">
        <v>40500.94756944444</v>
      </c>
      <c r="AO12" s="82" t="s">
        <v>786</v>
      </c>
      <c r="AP12" s="78" t="b">
        <v>0</v>
      </c>
      <c r="AQ12" s="78" t="b">
        <v>0</v>
      </c>
      <c r="AR12" s="78" t="b">
        <v>0</v>
      </c>
      <c r="AS12" s="78" t="s">
        <v>548</v>
      </c>
      <c r="AT12" s="78">
        <v>339</v>
      </c>
      <c r="AU12" s="82" t="s">
        <v>821</v>
      </c>
      <c r="AV12" s="78" t="b">
        <v>1</v>
      </c>
      <c r="AW12" s="78" t="s">
        <v>859</v>
      </c>
      <c r="AX12" s="82" t="s">
        <v>869</v>
      </c>
      <c r="AY12" s="78" t="s">
        <v>66</v>
      </c>
      <c r="AZ12" s="78" t="str">
        <f>REPLACE(INDEX(GroupVertices[Group],MATCH(Vertices[[#This Row],[Vertex]],GroupVertices[Vertex],0)),1,1,"")</f>
        <v>6</v>
      </c>
      <c r="BA12" s="48"/>
      <c r="BB12" s="48"/>
      <c r="BC12" s="48"/>
      <c r="BD12" s="48"/>
      <c r="BE12" s="48" t="s">
        <v>351</v>
      </c>
      <c r="BF12" s="48" t="s">
        <v>351</v>
      </c>
      <c r="BG12" s="120" t="s">
        <v>1349</v>
      </c>
      <c r="BH12" s="120" t="s">
        <v>1349</v>
      </c>
      <c r="BI12" s="120" t="s">
        <v>1381</v>
      </c>
      <c r="BJ12" s="120" t="s">
        <v>1381</v>
      </c>
      <c r="BK12" s="120">
        <v>2</v>
      </c>
      <c r="BL12" s="123">
        <v>10</v>
      </c>
      <c r="BM12" s="120">
        <v>0</v>
      </c>
      <c r="BN12" s="123">
        <v>0</v>
      </c>
      <c r="BO12" s="120">
        <v>0</v>
      </c>
      <c r="BP12" s="123">
        <v>0</v>
      </c>
      <c r="BQ12" s="120">
        <v>18</v>
      </c>
      <c r="BR12" s="123">
        <v>90</v>
      </c>
      <c r="BS12" s="120">
        <v>20</v>
      </c>
      <c r="BT12" s="2"/>
      <c r="BU12" s="3"/>
      <c r="BV12" s="3"/>
      <c r="BW12" s="3"/>
      <c r="BX12" s="3"/>
    </row>
    <row r="13" spans="1:76" ht="15">
      <c r="A13" s="64" t="s">
        <v>219</v>
      </c>
      <c r="B13" s="65"/>
      <c r="C13" s="65" t="s">
        <v>64</v>
      </c>
      <c r="D13" s="66">
        <v>168.80495725764106</v>
      </c>
      <c r="E13" s="68"/>
      <c r="F13" s="100" t="s">
        <v>409</v>
      </c>
      <c r="G13" s="65"/>
      <c r="H13" s="69" t="s">
        <v>219</v>
      </c>
      <c r="I13" s="70"/>
      <c r="J13" s="70"/>
      <c r="K13" s="69" t="s">
        <v>924</v>
      </c>
      <c r="L13" s="73">
        <v>1</v>
      </c>
      <c r="M13" s="74">
        <v>1531.3482666015625</v>
      </c>
      <c r="N13" s="74">
        <v>375.962646484375</v>
      </c>
      <c r="O13" s="75"/>
      <c r="P13" s="76"/>
      <c r="Q13" s="76"/>
      <c r="R13" s="86"/>
      <c r="S13" s="48">
        <v>0</v>
      </c>
      <c r="T13" s="48">
        <v>1</v>
      </c>
      <c r="U13" s="49">
        <v>0</v>
      </c>
      <c r="V13" s="49">
        <v>0.009901</v>
      </c>
      <c r="W13" s="49">
        <v>0.023812</v>
      </c>
      <c r="X13" s="49">
        <v>0.437318</v>
      </c>
      <c r="Y13" s="49">
        <v>0</v>
      </c>
      <c r="Z13" s="49">
        <v>0</v>
      </c>
      <c r="AA13" s="71">
        <v>13</v>
      </c>
      <c r="AB13" s="71"/>
      <c r="AC13" s="72"/>
      <c r="AD13" s="78" t="s">
        <v>610</v>
      </c>
      <c r="AE13" s="78">
        <v>319</v>
      </c>
      <c r="AF13" s="78">
        <v>7802</v>
      </c>
      <c r="AG13" s="78">
        <v>14063</v>
      </c>
      <c r="AH13" s="78">
        <v>7132</v>
      </c>
      <c r="AI13" s="78"/>
      <c r="AJ13" s="78" t="s">
        <v>661</v>
      </c>
      <c r="AK13" s="78" t="s">
        <v>705</v>
      </c>
      <c r="AL13" s="82" t="s">
        <v>743</v>
      </c>
      <c r="AM13" s="78"/>
      <c r="AN13" s="80">
        <v>41325.909907407404</v>
      </c>
      <c r="AO13" s="82" t="s">
        <v>787</v>
      </c>
      <c r="AP13" s="78" t="b">
        <v>1</v>
      </c>
      <c r="AQ13" s="78" t="b">
        <v>0</v>
      </c>
      <c r="AR13" s="78" t="b">
        <v>1</v>
      </c>
      <c r="AS13" s="78" t="s">
        <v>548</v>
      </c>
      <c r="AT13" s="78">
        <v>264</v>
      </c>
      <c r="AU13" s="82" t="s">
        <v>821</v>
      </c>
      <c r="AV13" s="78" t="b">
        <v>1</v>
      </c>
      <c r="AW13" s="78" t="s">
        <v>859</v>
      </c>
      <c r="AX13" s="82" t="s">
        <v>870</v>
      </c>
      <c r="AY13" s="78" t="s">
        <v>66</v>
      </c>
      <c r="AZ13" s="78" t="str">
        <f>REPLACE(INDEX(GroupVertices[Group],MATCH(Vertices[[#This Row],[Vertex]],GroupVertices[Vertex],0)),1,1,"")</f>
        <v>1</v>
      </c>
      <c r="BA13" s="48"/>
      <c r="BB13" s="48"/>
      <c r="BC13" s="48"/>
      <c r="BD13" s="48"/>
      <c r="BE13" s="48" t="s">
        <v>352</v>
      </c>
      <c r="BF13" s="48" t="s">
        <v>352</v>
      </c>
      <c r="BG13" s="120" t="s">
        <v>1350</v>
      </c>
      <c r="BH13" s="120" t="s">
        <v>1350</v>
      </c>
      <c r="BI13" s="120" t="s">
        <v>1382</v>
      </c>
      <c r="BJ13" s="120" t="s">
        <v>1382</v>
      </c>
      <c r="BK13" s="120">
        <v>0</v>
      </c>
      <c r="BL13" s="123">
        <v>0</v>
      </c>
      <c r="BM13" s="120">
        <v>0</v>
      </c>
      <c r="BN13" s="123">
        <v>0</v>
      </c>
      <c r="BO13" s="120">
        <v>0</v>
      </c>
      <c r="BP13" s="123">
        <v>0</v>
      </c>
      <c r="BQ13" s="120">
        <v>19</v>
      </c>
      <c r="BR13" s="123">
        <v>100</v>
      </c>
      <c r="BS13" s="120">
        <v>19</v>
      </c>
      <c r="BT13" s="2"/>
      <c r="BU13" s="3"/>
      <c r="BV13" s="3"/>
      <c r="BW13" s="3"/>
      <c r="BX13" s="3"/>
    </row>
    <row r="14" spans="1:76" ht="15">
      <c r="A14" s="64" t="s">
        <v>232</v>
      </c>
      <c r="B14" s="65"/>
      <c r="C14" s="65" t="s">
        <v>64</v>
      </c>
      <c r="D14" s="66">
        <v>163.3786621208436</v>
      </c>
      <c r="E14" s="68"/>
      <c r="F14" s="100" t="s">
        <v>419</v>
      </c>
      <c r="G14" s="65"/>
      <c r="H14" s="69" t="s">
        <v>232</v>
      </c>
      <c r="I14" s="70"/>
      <c r="J14" s="70"/>
      <c r="K14" s="69" t="s">
        <v>925</v>
      </c>
      <c r="L14" s="73">
        <v>9999</v>
      </c>
      <c r="M14" s="74">
        <v>1532.5352783203125</v>
      </c>
      <c r="N14" s="74">
        <v>4340.46923828125</v>
      </c>
      <c r="O14" s="75"/>
      <c r="P14" s="76"/>
      <c r="Q14" s="76"/>
      <c r="R14" s="86"/>
      <c r="S14" s="48">
        <v>4</v>
      </c>
      <c r="T14" s="48">
        <v>17</v>
      </c>
      <c r="U14" s="49">
        <v>817</v>
      </c>
      <c r="V14" s="49">
        <v>0.015152</v>
      </c>
      <c r="W14" s="49">
        <v>0.131235</v>
      </c>
      <c r="X14" s="49">
        <v>6.760427</v>
      </c>
      <c r="Y14" s="49">
        <v>0.021052631578947368</v>
      </c>
      <c r="Z14" s="49">
        <v>0.05</v>
      </c>
      <c r="AA14" s="71">
        <v>14</v>
      </c>
      <c r="AB14" s="71"/>
      <c r="AC14" s="72"/>
      <c r="AD14" s="78" t="s">
        <v>611</v>
      </c>
      <c r="AE14" s="78">
        <v>3194</v>
      </c>
      <c r="AF14" s="78">
        <v>1599</v>
      </c>
      <c r="AG14" s="78">
        <v>16367</v>
      </c>
      <c r="AH14" s="78">
        <v>1507</v>
      </c>
      <c r="AI14" s="78"/>
      <c r="AJ14" s="78" t="s">
        <v>662</v>
      </c>
      <c r="AK14" s="78" t="s">
        <v>706</v>
      </c>
      <c r="AL14" s="82" t="s">
        <v>744</v>
      </c>
      <c r="AM14" s="78"/>
      <c r="AN14" s="80">
        <v>40647.68306712963</v>
      </c>
      <c r="AO14" s="82" t="s">
        <v>788</v>
      </c>
      <c r="AP14" s="78" t="b">
        <v>0</v>
      </c>
      <c r="AQ14" s="78" t="b">
        <v>0</v>
      </c>
      <c r="AR14" s="78" t="b">
        <v>0</v>
      </c>
      <c r="AS14" s="78" t="s">
        <v>548</v>
      </c>
      <c r="AT14" s="78">
        <v>275</v>
      </c>
      <c r="AU14" s="82" t="s">
        <v>821</v>
      </c>
      <c r="AV14" s="78" t="b">
        <v>0</v>
      </c>
      <c r="AW14" s="78" t="s">
        <v>859</v>
      </c>
      <c r="AX14" s="82" t="s">
        <v>871</v>
      </c>
      <c r="AY14" s="78" t="s">
        <v>66</v>
      </c>
      <c r="AZ14" s="78" t="str">
        <f>REPLACE(INDEX(GroupVertices[Group],MATCH(Vertices[[#This Row],[Vertex]],GroupVertices[Vertex],0)),1,1,"")</f>
        <v>1</v>
      </c>
      <c r="BA14" s="48" t="s">
        <v>1324</v>
      </c>
      <c r="BB14" s="48" t="s">
        <v>1329</v>
      </c>
      <c r="BC14" s="48" t="s">
        <v>1083</v>
      </c>
      <c r="BD14" s="48" t="s">
        <v>1334</v>
      </c>
      <c r="BE14" s="48" t="s">
        <v>1337</v>
      </c>
      <c r="BF14" s="48" t="s">
        <v>1342</v>
      </c>
      <c r="BG14" s="120" t="s">
        <v>1351</v>
      </c>
      <c r="BH14" s="120" t="s">
        <v>1371</v>
      </c>
      <c r="BI14" s="120" t="s">
        <v>1383</v>
      </c>
      <c r="BJ14" s="120" t="s">
        <v>1401</v>
      </c>
      <c r="BK14" s="120">
        <v>12</v>
      </c>
      <c r="BL14" s="123">
        <v>4.761904761904762</v>
      </c>
      <c r="BM14" s="120">
        <v>1</v>
      </c>
      <c r="BN14" s="123">
        <v>0.3968253968253968</v>
      </c>
      <c r="BO14" s="120">
        <v>0</v>
      </c>
      <c r="BP14" s="123">
        <v>0</v>
      </c>
      <c r="BQ14" s="120">
        <v>239</v>
      </c>
      <c r="BR14" s="123">
        <v>94.84126984126983</v>
      </c>
      <c r="BS14" s="120">
        <v>252</v>
      </c>
      <c r="BT14" s="2"/>
      <c r="BU14" s="3"/>
      <c r="BV14" s="3"/>
      <c r="BW14" s="3"/>
      <c r="BX14" s="3"/>
    </row>
    <row r="15" spans="1:76" ht="15">
      <c r="A15" s="64" t="s">
        <v>220</v>
      </c>
      <c r="B15" s="65"/>
      <c r="C15" s="65" t="s">
        <v>64</v>
      </c>
      <c r="D15" s="66">
        <v>162.59310464335783</v>
      </c>
      <c r="E15" s="68"/>
      <c r="F15" s="100" t="s">
        <v>410</v>
      </c>
      <c r="G15" s="65"/>
      <c r="H15" s="69" t="s">
        <v>220</v>
      </c>
      <c r="I15" s="70"/>
      <c r="J15" s="70"/>
      <c r="K15" s="69" t="s">
        <v>926</v>
      </c>
      <c r="L15" s="73">
        <v>1</v>
      </c>
      <c r="M15" s="74">
        <v>2340.4404296875</v>
      </c>
      <c r="N15" s="74">
        <v>1075.1021728515625</v>
      </c>
      <c r="O15" s="75"/>
      <c r="P15" s="76"/>
      <c r="Q15" s="76"/>
      <c r="R15" s="86"/>
      <c r="S15" s="48">
        <v>0</v>
      </c>
      <c r="T15" s="48">
        <v>1</v>
      </c>
      <c r="U15" s="49">
        <v>0</v>
      </c>
      <c r="V15" s="49">
        <v>0.009901</v>
      </c>
      <c r="W15" s="49">
        <v>0.023812</v>
      </c>
      <c r="X15" s="49">
        <v>0.437318</v>
      </c>
      <c r="Y15" s="49">
        <v>0</v>
      </c>
      <c r="Z15" s="49">
        <v>0</v>
      </c>
      <c r="AA15" s="71">
        <v>15</v>
      </c>
      <c r="AB15" s="71"/>
      <c r="AC15" s="72"/>
      <c r="AD15" s="78" t="s">
        <v>612</v>
      </c>
      <c r="AE15" s="78">
        <v>11</v>
      </c>
      <c r="AF15" s="78">
        <v>701</v>
      </c>
      <c r="AG15" s="78">
        <v>1586</v>
      </c>
      <c r="AH15" s="78">
        <v>1226</v>
      </c>
      <c r="AI15" s="78"/>
      <c r="AJ15" s="78" t="s">
        <v>663</v>
      </c>
      <c r="AK15" s="78" t="s">
        <v>707</v>
      </c>
      <c r="AL15" s="78"/>
      <c r="AM15" s="78"/>
      <c r="AN15" s="80">
        <v>40739.857523148145</v>
      </c>
      <c r="AO15" s="78"/>
      <c r="AP15" s="78" t="b">
        <v>1</v>
      </c>
      <c r="AQ15" s="78" t="b">
        <v>0</v>
      </c>
      <c r="AR15" s="78" t="b">
        <v>0</v>
      </c>
      <c r="AS15" s="78" t="s">
        <v>548</v>
      </c>
      <c r="AT15" s="78">
        <v>8</v>
      </c>
      <c r="AU15" s="82" t="s">
        <v>821</v>
      </c>
      <c r="AV15" s="78" t="b">
        <v>0</v>
      </c>
      <c r="AW15" s="78" t="s">
        <v>859</v>
      </c>
      <c r="AX15" s="82" t="s">
        <v>872</v>
      </c>
      <c r="AY15" s="78" t="s">
        <v>66</v>
      </c>
      <c r="AZ15" s="78" t="str">
        <f>REPLACE(INDEX(GroupVertices[Group],MATCH(Vertices[[#This Row],[Vertex]],GroupVertices[Vertex],0)),1,1,"")</f>
        <v>1</v>
      </c>
      <c r="BA15" s="48"/>
      <c r="BB15" s="48"/>
      <c r="BC15" s="48"/>
      <c r="BD15" s="48"/>
      <c r="BE15" s="48" t="s">
        <v>352</v>
      </c>
      <c r="BF15" s="48" t="s">
        <v>352</v>
      </c>
      <c r="BG15" s="120" t="s">
        <v>1350</v>
      </c>
      <c r="BH15" s="120" t="s">
        <v>1350</v>
      </c>
      <c r="BI15" s="120" t="s">
        <v>1382</v>
      </c>
      <c r="BJ15" s="120" t="s">
        <v>1382</v>
      </c>
      <c r="BK15" s="120">
        <v>0</v>
      </c>
      <c r="BL15" s="123">
        <v>0</v>
      </c>
      <c r="BM15" s="120">
        <v>0</v>
      </c>
      <c r="BN15" s="123">
        <v>0</v>
      </c>
      <c r="BO15" s="120">
        <v>0</v>
      </c>
      <c r="BP15" s="123">
        <v>0</v>
      </c>
      <c r="BQ15" s="120">
        <v>19</v>
      </c>
      <c r="BR15" s="123">
        <v>100</v>
      </c>
      <c r="BS15" s="120">
        <v>19</v>
      </c>
      <c r="BT15" s="2"/>
      <c r="BU15" s="3"/>
      <c r="BV15" s="3"/>
      <c r="BW15" s="3"/>
      <c r="BX15" s="3"/>
    </row>
    <row r="16" spans="1:76" ht="15">
      <c r="A16" s="64" t="s">
        <v>221</v>
      </c>
      <c r="B16" s="65"/>
      <c r="C16" s="65" t="s">
        <v>64</v>
      </c>
      <c r="D16" s="66">
        <v>162.22569468729546</v>
      </c>
      <c r="E16" s="68"/>
      <c r="F16" s="100" t="s">
        <v>411</v>
      </c>
      <c r="G16" s="65"/>
      <c r="H16" s="69" t="s">
        <v>221</v>
      </c>
      <c r="I16" s="70"/>
      <c r="J16" s="70"/>
      <c r="K16" s="69" t="s">
        <v>927</v>
      </c>
      <c r="L16" s="73">
        <v>1</v>
      </c>
      <c r="M16" s="74">
        <v>7900.4443359375</v>
      </c>
      <c r="N16" s="74">
        <v>5996.458984375</v>
      </c>
      <c r="O16" s="75"/>
      <c r="P16" s="76"/>
      <c r="Q16" s="76"/>
      <c r="R16" s="86"/>
      <c r="S16" s="48">
        <v>2</v>
      </c>
      <c r="T16" s="48">
        <v>1</v>
      </c>
      <c r="U16" s="49">
        <v>0</v>
      </c>
      <c r="V16" s="49">
        <v>1</v>
      </c>
      <c r="W16" s="49">
        <v>0</v>
      </c>
      <c r="X16" s="49">
        <v>1.298233</v>
      </c>
      <c r="Y16" s="49">
        <v>0</v>
      </c>
      <c r="Z16" s="49">
        <v>0</v>
      </c>
      <c r="AA16" s="71">
        <v>16</v>
      </c>
      <c r="AB16" s="71"/>
      <c r="AC16" s="72"/>
      <c r="AD16" s="78" t="s">
        <v>613</v>
      </c>
      <c r="AE16" s="78">
        <v>136</v>
      </c>
      <c r="AF16" s="78">
        <v>281</v>
      </c>
      <c r="AG16" s="78">
        <v>1342</v>
      </c>
      <c r="AH16" s="78">
        <v>359</v>
      </c>
      <c r="AI16" s="78"/>
      <c r="AJ16" s="78" t="s">
        <v>664</v>
      </c>
      <c r="AK16" s="78" t="s">
        <v>708</v>
      </c>
      <c r="AL16" s="82" t="s">
        <v>745</v>
      </c>
      <c r="AM16" s="78"/>
      <c r="AN16" s="80">
        <v>40200.701574074075</v>
      </c>
      <c r="AO16" s="82" t="s">
        <v>789</v>
      </c>
      <c r="AP16" s="78" t="b">
        <v>0</v>
      </c>
      <c r="AQ16" s="78" t="b">
        <v>0</v>
      </c>
      <c r="AR16" s="78" t="b">
        <v>1</v>
      </c>
      <c r="AS16" s="78" t="s">
        <v>548</v>
      </c>
      <c r="AT16" s="78">
        <v>16</v>
      </c>
      <c r="AU16" s="82" t="s">
        <v>821</v>
      </c>
      <c r="AV16" s="78" t="b">
        <v>0</v>
      </c>
      <c r="AW16" s="78" t="s">
        <v>859</v>
      </c>
      <c r="AX16" s="82" t="s">
        <v>873</v>
      </c>
      <c r="AY16" s="78" t="s">
        <v>66</v>
      </c>
      <c r="AZ16" s="78" t="str">
        <f>REPLACE(INDEX(GroupVertices[Group],MATCH(Vertices[[#This Row],[Vertex]],GroupVertices[Vertex],0)),1,1,"")</f>
        <v>11</v>
      </c>
      <c r="BA16" s="48" t="s">
        <v>319</v>
      </c>
      <c r="BB16" s="48" t="s">
        <v>319</v>
      </c>
      <c r="BC16" s="48" t="s">
        <v>337</v>
      </c>
      <c r="BD16" s="48" t="s">
        <v>337</v>
      </c>
      <c r="BE16" s="48" t="s">
        <v>353</v>
      </c>
      <c r="BF16" s="48" t="s">
        <v>353</v>
      </c>
      <c r="BG16" s="120" t="s">
        <v>1193</v>
      </c>
      <c r="BH16" s="120" t="s">
        <v>1372</v>
      </c>
      <c r="BI16" s="120" t="s">
        <v>1266</v>
      </c>
      <c r="BJ16" s="120" t="s">
        <v>1402</v>
      </c>
      <c r="BK16" s="120">
        <v>1</v>
      </c>
      <c r="BL16" s="123">
        <v>1.492537313432836</v>
      </c>
      <c r="BM16" s="120">
        <v>0</v>
      </c>
      <c r="BN16" s="123">
        <v>0</v>
      </c>
      <c r="BO16" s="120">
        <v>0</v>
      </c>
      <c r="BP16" s="123">
        <v>0</v>
      </c>
      <c r="BQ16" s="120">
        <v>66</v>
      </c>
      <c r="BR16" s="123">
        <v>98.50746268656717</v>
      </c>
      <c r="BS16" s="120">
        <v>67</v>
      </c>
      <c r="BT16" s="2"/>
      <c r="BU16" s="3"/>
      <c r="BV16" s="3"/>
      <c r="BW16" s="3"/>
      <c r="BX16" s="3"/>
    </row>
    <row r="17" spans="1:76" ht="15">
      <c r="A17" s="64" t="s">
        <v>222</v>
      </c>
      <c r="B17" s="65"/>
      <c r="C17" s="65" t="s">
        <v>64</v>
      </c>
      <c r="D17" s="66">
        <v>163.30168098719244</v>
      </c>
      <c r="E17" s="68"/>
      <c r="F17" s="100" t="s">
        <v>412</v>
      </c>
      <c r="G17" s="65"/>
      <c r="H17" s="69" t="s">
        <v>222</v>
      </c>
      <c r="I17" s="70"/>
      <c r="J17" s="70"/>
      <c r="K17" s="69" t="s">
        <v>928</v>
      </c>
      <c r="L17" s="73">
        <v>1</v>
      </c>
      <c r="M17" s="74">
        <v>7900.4443359375</v>
      </c>
      <c r="N17" s="74">
        <v>4861.2783203125</v>
      </c>
      <c r="O17" s="75"/>
      <c r="P17" s="76"/>
      <c r="Q17" s="76"/>
      <c r="R17" s="86"/>
      <c r="S17" s="48">
        <v>0</v>
      </c>
      <c r="T17" s="48">
        <v>1</v>
      </c>
      <c r="U17" s="49">
        <v>0</v>
      </c>
      <c r="V17" s="49">
        <v>1</v>
      </c>
      <c r="W17" s="49">
        <v>0</v>
      </c>
      <c r="X17" s="49">
        <v>0.701748</v>
      </c>
      <c r="Y17" s="49">
        <v>0</v>
      </c>
      <c r="Z17" s="49">
        <v>0</v>
      </c>
      <c r="AA17" s="71">
        <v>17</v>
      </c>
      <c r="AB17" s="71"/>
      <c r="AC17" s="72"/>
      <c r="AD17" s="78" t="s">
        <v>614</v>
      </c>
      <c r="AE17" s="78">
        <v>1256</v>
      </c>
      <c r="AF17" s="78">
        <v>1511</v>
      </c>
      <c r="AG17" s="78">
        <v>2176</v>
      </c>
      <c r="AH17" s="78">
        <v>482</v>
      </c>
      <c r="AI17" s="78"/>
      <c r="AJ17" s="78" t="s">
        <v>665</v>
      </c>
      <c r="AK17" s="78" t="s">
        <v>704</v>
      </c>
      <c r="AL17" s="82" t="s">
        <v>746</v>
      </c>
      <c r="AM17" s="78"/>
      <c r="AN17" s="80">
        <v>41033.81681712963</v>
      </c>
      <c r="AO17" s="82" t="s">
        <v>790</v>
      </c>
      <c r="AP17" s="78" t="b">
        <v>0</v>
      </c>
      <c r="AQ17" s="78" t="b">
        <v>0</v>
      </c>
      <c r="AR17" s="78" t="b">
        <v>0</v>
      </c>
      <c r="AS17" s="78" t="s">
        <v>548</v>
      </c>
      <c r="AT17" s="78">
        <v>64</v>
      </c>
      <c r="AU17" s="82" t="s">
        <v>824</v>
      </c>
      <c r="AV17" s="78" t="b">
        <v>0</v>
      </c>
      <c r="AW17" s="78" t="s">
        <v>859</v>
      </c>
      <c r="AX17" s="82" t="s">
        <v>874</v>
      </c>
      <c r="AY17" s="78" t="s">
        <v>66</v>
      </c>
      <c r="AZ17" s="78" t="str">
        <f>REPLACE(INDEX(GroupVertices[Group],MATCH(Vertices[[#This Row],[Vertex]],GroupVertices[Vertex],0)),1,1,"")</f>
        <v>11</v>
      </c>
      <c r="BA17" s="48"/>
      <c r="BB17" s="48"/>
      <c r="BC17" s="48"/>
      <c r="BD17" s="48"/>
      <c r="BE17" s="48"/>
      <c r="BF17" s="48"/>
      <c r="BG17" s="120" t="s">
        <v>1352</v>
      </c>
      <c r="BH17" s="120" t="s">
        <v>1352</v>
      </c>
      <c r="BI17" s="120" t="s">
        <v>1384</v>
      </c>
      <c r="BJ17" s="120" t="s">
        <v>1384</v>
      </c>
      <c r="BK17" s="120">
        <v>0</v>
      </c>
      <c r="BL17" s="123">
        <v>0</v>
      </c>
      <c r="BM17" s="120">
        <v>0</v>
      </c>
      <c r="BN17" s="123">
        <v>0</v>
      </c>
      <c r="BO17" s="120">
        <v>0</v>
      </c>
      <c r="BP17" s="123">
        <v>0</v>
      </c>
      <c r="BQ17" s="120">
        <v>25</v>
      </c>
      <c r="BR17" s="123">
        <v>100</v>
      </c>
      <c r="BS17" s="120">
        <v>25</v>
      </c>
      <c r="BT17" s="2"/>
      <c r="BU17" s="3"/>
      <c r="BV17" s="3"/>
      <c r="BW17" s="3"/>
      <c r="BX17" s="3"/>
    </row>
    <row r="18" spans="1:76" ht="15">
      <c r="A18" s="64" t="s">
        <v>223</v>
      </c>
      <c r="B18" s="65"/>
      <c r="C18" s="65" t="s">
        <v>64</v>
      </c>
      <c r="D18" s="66">
        <v>162.42514580630075</v>
      </c>
      <c r="E18" s="68"/>
      <c r="F18" s="100" t="s">
        <v>835</v>
      </c>
      <c r="G18" s="65"/>
      <c r="H18" s="69" t="s">
        <v>223</v>
      </c>
      <c r="I18" s="70"/>
      <c r="J18" s="70"/>
      <c r="K18" s="69" t="s">
        <v>929</v>
      </c>
      <c r="L18" s="73">
        <v>1</v>
      </c>
      <c r="M18" s="74">
        <v>8121.34521484375</v>
      </c>
      <c r="N18" s="74">
        <v>2723.257080078125</v>
      </c>
      <c r="O18" s="75"/>
      <c r="P18" s="76"/>
      <c r="Q18" s="76"/>
      <c r="R18" s="86"/>
      <c r="S18" s="48">
        <v>0</v>
      </c>
      <c r="T18" s="48">
        <v>1</v>
      </c>
      <c r="U18" s="49">
        <v>0</v>
      </c>
      <c r="V18" s="49">
        <v>1</v>
      </c>
      <c r="W18" s="49">
        <v>0</v>
      </c>
      <c r="X18" s="49">
        <v>0.99999</v>
      </c>
      <c r="Y18" s="49">
        <v>0</v>
      </c>
      <c r="Z18" s="49">
        <v>0</v>
      </c>
      <c r="AA18" s="71">
        <v>18</v>
      </c>
      <c r="AB18" s="71"/>
      <c r="AC18" s="72"/>
      <c r="AD18" s="78" t="s">
        <v>615</v>
      </c>
      <c r="AE18" s="78">
        <v>350</v>
      </c>
      <c r="AF18" s="78">
        <v>509</v>
      </c>
      <c r="AG18" s="78">
        <v>381</v>
      </c>
      <c r="AH18" s="78">
        <v>199</v>
      </c>
      <c r="AI18" s="78"/>
      <c r="AJ18" s="78" t="s">
        <v>666</v>
      </c>
      <c r="AK18" s="78" t="s">
        <v>709</v>
      </c>
      <c r="AL18" s="82" t="s">
        <v>747</v>
      </c>
      <c r="AM18" s="78"/>
      <c r="AN18" s="80">
        <v>39867.99857638889</v>
      </c>
      <c r="AO18" s="78"/>
      <c r="AP18" s="78" t="b">
        <v>1</v>
      </c>
      <c r="AQ18" s="78" t="b">
        <v>0</v>
      </c>
      <c r="AR18" s="78" t="b">
        <v>0</v>
      </c>
      <c r="AS18" s="78" t="s">
        <v>548</v>
      </c>
      <c r="AT18" s="78">
        <v>7</v>
      </c>
      <c r="AU18" s="82" t="s">
        <v>821</v>
      </c>
      <c r="AV18" s="78" t="b">
        <v>0</v>
      </c>
      <c r="AW18" s="78" t="s">
        <v>859</v>
      </c>
      <c r="AX18" s="82" t="s">
        <v>875</v>
      </c>
      <c r="AY18" s="78" t="s">
        <v>66</v>
      </c>
      <c r="AZ18" s="78" t="str">
        <f>REPLACE(INDEX(GroupVertices[Group],MATCH(Vertices[[#This Row],[Vertex]],GroupVertices[Vertex],0)),1,1,"")</f>
        <v>10</v>
      </c>
      <c r="BA18" s="48"/>
      <c r="BB18" s="48"/>
      <c r="BC18" s="48"/>
      <c r="BD18" s="48"/>
      <c r="BE18" s="48" t="s">
        <v>354</v>
      </c>
      <c r="BF18" s="48" t="s">
        <v>354</v>
      </c>
      <c r="BG18" s="120" t="s">
        <v>1353</v>
      </c>
      <c r="BH18" s="120" t="s">
        <v>1353</v>
      </c>
      <c r="BI18" s="120" t="s">
        <v>1385</v>
      </c>
      <c r="BJ18" s="120" t="s">
        <v>1385</v>
      </c>
      <c r="BK18" s="120">
        <v>2</v>
      </c>
      <c r="BL18" s="123">
        <v>6.896551724137931</v>
      </c>
      <c r="BM18" s="120">
        <v>0</v>
      </c>
      <c r="BN18" s="123">
        <v>0</v>
      </c>
      <c r="BO18" s="120">
        <v>0</v>
      </c>
      <c r="BP18" s="123">
        <v>0</v>
      </c>
      <c r="BQ18" s="120">
        <v>27</v>
      </c>
      <c r="BR18" s="123">
        <v>93.10344827586206</v>
      </c>
      <c r="BS18" s="120">
        <v>29</v>
      </c>
      <c r="BT18" s="2"/>
      <c r="BU18" s="3"/>
      <c r="BV18" s="3"/>
      <c r="BW18" s="3"/>
      <c r="BX18" s="3"/>
    </row>
    <row r="19" spans="1:76" ht="15">
      <c r="A19" s="64" t="s">
        <v>247</v>
      </c>
      <c r="B19" s="65"/>
      <c r="C19" s="65" t="s">
        <v>64</v>
      </c>
      <c r="D19" s="66">
        <v>162.61584906920933</v>
      </c>
      <c r="E19" s="68"/>
      <c r="F19" s="100" t="s">
        <v>836</v>
      </c>
      <c r="G19" s="65"/>
      <c r="H19" s="69" t="s">
        <v>247</v>
      </c>
      <c r="I19" s="70"/>
      <c r="J19" s="70"/>
      <c r="K19" s="69" t="s">
        <v>930</v>
      </c>
      <c r="L19" s="73">
        <v>1</v>
      </c>
      <c r="M19" s="74">
        <v>8121.34521484375</v>
      </c>
      <c r="N19" s="74">
        <v>3534.940673828125</v>
      </c>
      <c r="O19" s="75"/>
      <c r="P19" s="76"/>
      <c r="Q19" s="76"/>
      <c r="R19" s="86"/>
      <c r="S19" s="48">
        <v>1</v>
      </c>
      <c r="T19" s="48">
        <v>0</v>
      </c>
      <c r="U19" s="49">
        <v>0</v>
      </c>
      <c r="V19" s="49">
        <v>1</v>
      </c>
      <c r="W19" s="49">
        <v>0</v>
      </c>
      <c r="X19" s="49">
        <v>0.99999</v>
      </c>
      <c r="Y19" s="49">
        <v>0</v>
      </c>
      <c r="Z19" s="49">
        <v>0</v>
      </c>
      <c r="AA19" s="71">
        <v>19</v>
      </c>
      <c r="AB19" s="71"/>
      <c r="AC19" s="72"/>
      <c r="AD19" s="78" t="s">
        <v>616</v>
      </c>
      <c r="AE19" s="78">
        <v>1137</v>
      </c>
      <c r="AF19" s="78">
        <v>727</v>
      </c>
      <c r="AG19" s="78">
        <v>3081</v>
      </c>
      <c r="AH19" s="78">
        <v>545</v>
      </c>
      <c r="AI19" s="78"/>
      <c r="AJ19" s="78" t="s">
        <v>667</v>
      </c>
      <c r="AK19" s="78" t="s">
        <v>710</v>
      </c>
      <c r="AL19" s="82" t="s">
        <v>748</v>
      </c>
      <c r="AM19" s="78"/>
      <c r="AN19" s="80">
        <v>40844.00168981482</v>
      </c>
      <c r="AO19" s="82" t="s">
        <v>791</v>
      </c>
      <c r="AP19" s="78" t="b">
        <v>0</v>
      </c>
      <c r="AQ19" s="78" t="b">
        <v>0</v>
      </c>
      <c r="AR19" s="78" t="b">
        <v>1</v>
      </c>
      <c r="AS19" s="78" t="s">
        <v>548</v>
      </c>
      <c r="AT19" s="78">
        <v>6</v>
      </c>
      <c r="AU19" s="82" t="s">
        <v>821</v>
      </c>
      <c r="AV19" s="78" t="b">
        <v>0</v>
      </c>
      <c r="AW19" s="78" t="s">
        <v>859</v>
      </c>
      <c r="AX19" s="82" t="s">
        <v>876</v>
      </c>
      <c r="AY19" s="78" t="s">
        <v>65</v>
      </c>
      <c r="AZ19" s="78" t="str">
        <f>REPLACE(INDEX(GroupVertices[Group],MATCH(Vertices[[#This Row],[Vertex]],GroupVertices[Vertex],0)),1,1,"")</f>
        <v>10</v>
      </c>
      <c r="BA19" s="48"/>
      <c r="BB19" s="48"/>
      <c r="BC19" s="48"/>
      <c r="BD19" s="48"/>
      <c r="BE19" s="48"/>
      <c r="BF19" s="48"/>
      <c r="BG19" s="48"/>
      <c r="BH19" s="48"/>
      <c r="BI19" s="48"/>
      <c r="BJ19" s="48"/>
      <c r="BK19" s="48"/>
      <c r="BL19" s="49"/>
      <c r="BM19" s="48"/>
      <c r="BN19" s="49"/>
      <c r="BO19" s="48"/>
      <c r="BP19" s="49"/>
      <c r="BQ19" s="48"/>
      <c r="BR19" s="49"/>
      <c r="BS19" s="48"/>
      <c r="BT19" s="2"/>
      <c r="BU19" s="3"/>
      <c r="BV19" s="3"/>
      <c r="BW19" s="3"/>
      <c r="BX19" s="3"/>
    </row>
    <row r="20" spans="1:76" ht="15">
      <c r="A20" s="64" t="s">
        <v>224</v>
      </c>
      <c r="B20" s="65"/>
      <c r="C20" s="65" t="s">
        <v>64</v>
      </c>
      <c r="D20" s="66">
        <v>162.5030017255616</v>
      </c>
      <c r="E20" s="68"/>
      <c r="F20" s="100" t="s">
        <v>413</v>
      </c>
      <c r="G20" s="65"/>
      <c r="H20" s="69" t="s">
        <v>224</v>
      </c>
      <c r="I20" s="70"/>
      <c r="J20" s="70"/>
      <c r="K20" s="69" t="s">
        <v>931</v>
      </c>
      <c r="L20" s="73">
        <v>1</v>
      </c>
      <c r="M20" s="74">
        <v>2756.247314453125</v>
      </c>
      <c r="N20" s="74">
        <v>2578.968017578125</v>
      </c>
      <c r="O20" s="75"/>
      <c r="P20" s="76"/>
      <c r="Q20" s="76"/>
      <c r="R20" s="86"/>
      <c r="S20" s="48">
        <v>0</v>
      </c>
      <c r="T20" s="48">
        <v>1</v>
      </c>
      <c r="U20" s="49">
        <v>0</v>
      </c>
      <c r="V20" s="49">
        <v>0.009901</v>
      </c>
      <c r="W20" s="49">
        <v>0.023812</v>
      </c>
      <c r="X20" s="49">
        <v>0.437318</v>
      </c>
      <c r="Y20" s="49">
        <v>0</v>
      </c>
      <c r="Z20" s="49">
        <v>0</v>
      </c>
      <c r="AA20" s="71">
        <v>20</v>
      </c>
      <c r="AB20" s="71"/>
      <c r="AC20" s="72"/>
      <c r="AD20" s="78" t="s">
        <v>617</v>
      </c>
      <c r="AE20" s="78">
        <v>1816</v>
      </c>
      <c r="AF20" s="78">
        <v>598</v>
      </c>
      <c r="AG20" s="78">
        <v>2614</v>
      </c>
      <c r="AH20" s="78">
        <v>262</v>
      </c>
      <c r="AI20" s="78"/>
      <c r="AJ20" s="78" t="s">
        <v>668</v>
      </c>
      <c r="AK20" s="78" t="s">
        <v>711</v>
      </c>
      <c r="AL20" s="78"/>
      <c r="AM20" s="78"/>
      <c r="AN20" s="80">
        <v>40550.95755787037</v>
      </c>
      <c r="AO20" s="82" t="s">
        <v>792</v>
      </c>
      <c r="AP20" s="78" t="b">
        <v>0</v>
      </c>
      <c r="AQ20" s="78" t="b">
        <v>0</v>
      </c>
      <c r="AR20" s="78" t="b">
        <v>1</v>
      </c>
      <c r="AS20" s="78" t="s">
        <v>548</v>
      </c>
      <c r="AT20" s="78">
        <v>43</v>
      </c>
      <c r="AU20" s="82" t="s">
        <v>825</v>
      </c>
      <c r="AV20" s="78" t="b">
        <v>0</v>
      </c>
      <c r="AW20" s="78" t="s">
        <v>859</v>
      </c>
      <c r="AX20" s="82" t="s">
        <v>877</v>
      </c>
      <c r="AY20" s="78" t="s">
        <v>66</v>
      </c>
      <c r="AZ20" s="78" t="str">
        <f>REPLACE(INDEX(GroupVertices[Group],MATCH(Vertices[[#This Row],[Vertex]],GroupVertices[Vertex],0)),1,1,"")</f>
        <v>1</v>
      </c>
      <c r="BA20" s="48"/>
      <c r="BB20" s="48"/>
      <c r="BC20" s="48"/>
      <c r="BD20" s="48"/>
      <c r="BE20" s="48" t="s">
        <v>352</v>
      </c>
      <c r="BF20" s="48" t="s">
        <v>352</v>
      </c>
      <c r="BG20" s="120" t="s">
        <v>1350</v>
      </c>
      <c r="BH20" s="120" t="s">
        <v>1350</v>
      </c>
      <c r="BI20" s="120" t="s">
        <v>1382</v>
      </c>
      <c r="BJ20" s="120" t="s">
        <v>1382</v>
      </c>
      <c r="BK20" s="120">
        <v>0</v>
      </c>
      <c r="BL20" s="123">
        <v>0</v>
      </c>
      <c r="BM20" s="120">
        <v>0</v>
      </c>
      <c r="BN20" s="123">
        <v>0</v>
      </c>
      <c r="BO20" s="120">
        <v>0</v>
      </c>
      <c r="BP20" s="123">
        <v>0</v>
      </c>
      <c r="BQ20" s="120">
        <v>19</v>
      </c>
      <c r="BR20" s="123">
        <v>100</v>
      </c>
      <c r="BS20" s="120">
        <v>19</v>
      </c>
      <c r="BT20" s="2"/>
      <c r="BU20" s="3"/>
      <c r="BV20" s="3"/>
      <c r="BW20" s="3"/>
      <c r="BX20" s="3"/>
    </row>
    <row r="21" spans="1:76" ht="15">
      <c r="A21" s="64" t="s">
        <v>225</v>
      </c>
      <c r="B21" s="65"/>
      <c r="C21" s="65" t="s">
        <v>64</v>
      </c>
      <c r="D21" s="66">
        <v>165.69684398647527</v>
      </c>
      <c r="E21" s="68"/>
      <c r="F21" s="100" t="s">
        <v>837</v>
      </c>
      <c r="G21" s="65"/>
      <c r="H21" s="69" t="s">
        <v>225</v>
      </c>
      <c r="I21" s="70"/>
      <c r="J21" s="70"/>
      <c r="K21" s="69" t="s">
        <v>932</v>
      </c>
      <c r="L21" s="73">
        <v>1</v>
      </c>
      <c r="M21" s="74">
        <v>7016.84228515625</v>
      </c>
      <c r="N21" s="74">
        <v>7599.240234375</v>
      </c>
      <c r="O21" s="75"/>
      <c r="P21" s="76"/>
      <c r="Q21" s="76"/>
      <c r="R21" s="86"/>
      <c r="S21" s="48">
        <v>1</v>
      </c>
      <c r="T21" s="48">
        <v>1</v>
      </c>
      <c r="U21" s="49">
        <v>0</v>
      </c>
      <c r="V21" s="49">
        <v>0</v>
      </c>
      <c r="W21" s="49">
        <v>0</v>
      </c>
      <c r="X21" s="49">
        <v>0.99999</v>
      </c>
      <c r="Y21" s="49">
        <v>0</v>
      </c>
      <c r="Z21" s="49" t="s">
        <v>1538</v>
      </c>
      <c r="AA21" s="71">
        <v>21</v>
      </c>
      <c r="AB21" s="71"/>
      <c r="AC21" s="72"/>
      <c r="AD21" s="78" t="s">
        <v>618</v>
      </c>
      <c r="AE21" s="78">
        <v>705</v>
      </c>
      <c r="AF21" s="78">
        <v>4249</v>
      </c>
      <c r="AG21" s="78">
        <v>10362</v>
      </c>
      <c r="AH21" s="78">
        <v>195</v>
      </c>
      <c r="AI21" s="78"/>
      <c r="AJ21" s="78" t="s">
        <v>669</v>
      </c>
      <c r="AK21" s="78" t="s">
        <v>712</v>
      </c>
      <c r="AL21" s="82" t="s">
        <v>749</v>
      </c>
      <c r="AM21" s="78"/>
      <c r="AN21" s="80">
        <v>40822.806180555555</v>
      </c>
      <c r="AO21" s="78"/>
      <c r="AP21" s="78" t="b">
        <v>0</v>
      </c>
      <c r="AQ21" s="78" t="b">
        <v>0</v>
      </c>
      <c r="AR21" s="78" t="b">
        <v>1</v>
      </c>
      <c r="AS21" s="78" t="s">
        <v>548</v>
      </c>
      <c r="AT21" s="78">
        <v>121</v>
      </c>
      <c r="AU21" s="82" t="s">
        <v>821</v>
      </c>
      <c r="AV21" s="78" t="b">
        <v>1</v>
      </c>
      <c r="AW21" s="78" t="s">
        <v>859</v>
      </c>
      <c r="AX21" s="82" t="s">
        <v>878</v>
      </c>
      <c r="AY21" s="78" t="s">
        <v>66</v>
      </c>
      <c r="AZ21" s="78" t="str">
        <f>REPLACE(INDEX(GroupVertices[Group],MATCH(Vertices[[#This Row],[Vertex]],GroupVertices[Vertex],0)),1,1,"")</f>
        <v>6</v>
      </c>
      <c r="BA21" s="48" t="s">
        <v>320</v>
      </c>
      <c r="BB21" s="48" t="s">
        <v>320</v>
      </c>
      <c r="BC21" s="48" t="s">
        <v>338</v>
      </c>
      <c r="BD21" s="48" t="s">
        <v>338</v>
      </c>
      <c r="BE21" s="48"/>
      <c r="BF21" s="48"/>
      <c r="BG21" s="120" t="s">
        <v>1354</v>
      </c>
      <c r="BH21" s="120" t="s">
        <v>1354</v>
      </c>
      <c r="BI21" s="120" t="s">
        <v>1386</v>
      </c>
      <c r="BJ21" s="120" t="s">
        <v>1386</v>
      </c>
      <c r="BK21" s="120">
        <v>0</v>
      </c>
      <c r="BL21" s="123">
        <v>0</v>
      </c>
      <c r="BM21" s="120">
        <v>1</v>
      </c>
      <c r="BN21" s="123">
        <v>7.142857142857143</v>
      </c>
      <c r="BO21" s="120">
        <v>0</v>
      </c>
      <c r="BP21" s="123">
        <v>0</v>
      </c>
      <c r="BQ21" s="120">
        <v>13</v>
      </c>
      <c r="BR21" s="123">
        <v>92.85714285714286</v>
      </c>
      <c r="BS21" s="120">
        <v>14</v>
      </c>
      <c r="BT21" s="2"/>
      <c r="BU21" s="3"/>
      <c r="BV21" s="3"/>
      <c r="BW21" s="3"/>
      <c r="BX21" s="3"/>
    </row>
    <row r="22" spans="1:76" ht="15">
      <c r="A22" s="64" t="s">
        <v>226</v>
      </c>
      <c r="B22" s="65"/>
      <c r="C22" s="65" t="s">
        <v>64</v>
      </c>
      <c r="D22" s="66">
        <v>164.31643229441232</v>
      </c>
      <c r="E22" s="68"/>
      <c r="F22" s="100" t="s">
        <v>838</v>
      </c>
      <c r="G22" s="65"/>
      <c r="H22" s="69" t="s">
        <v>226</v>
      </c>
      <c r="I22" s="70"/>
      <c r="J22" s="70"/>
      <c r="K22" s="69" t="s">
        <v>933</v>
      </c>
      <c r="L22" s="73">
        <v>1738.718482252142</v>
      </c>
      <c r="M22" s="74">
        <v>2338.826904296875</v>
      </c>
      <c r="N22" s="74">
        <v>7054.0380859375</v>
      </c>
      <c r="O22" s="75"/>
      <c r="P22" s="76"/>
      <c r="Q22" s="76"/>
      <c r="R22" s="86"/>
      <c r="S22" s="48">
        <v>4</v>
      </c>
      <c r="T22" s="48">
        <v>7</v>
      </c>
      <c r="U22" s="49">
        <v>142</v>
      </c>
      <c r="V22" s="49">
        <v>0.011628</v>
      </c>
      <c r="W22" s="49">
        <v>0.088665</v>
      </c>
      <c r="X22" s="49">
        <v>2.84275</v>
      </c>
      <c r="Y22" s="49">
        <v>0.08928571428571429</v>
      </c>
      <c r="Z22" s="49">
        <v>0.125</v>
      </c>
      <c r="AA22" s="71">
        <v>22</v>
      </c>
      <c r="AB22" s="71"/>
      <c r="AC22" s="72"/>
      <c r="AD22" s="78" t="s">
        <v>619</v>
      </c>
      <c r="AE22" s="78">
        <v>2457</v>
      </c>
      <c r="AF22" s="78">
        <v>2671</v>
      </c>
      <c r="AG22" s="78">
        <v>7084</v>
      </c>
      <c r="AH22" s="78">
        <v>410</v>
      </c>
      <c r="AI22" s="78"/>
      <c r="AJ22" s="78" t="s">
        <v>670</v>
      </c>
      <c r="AK22" s="78" t="s">
        <v>713</v>
      </c>
      <c r="AL22" s="82" t="s">
        <v>750</v>
      </c>
      <c r="AM22" s="78"/>
      <c r="AN22" s="80">
        <v>40198.65975694444</v>
      </c>
      <c r="AO22" s="82" t="s">
        <v>793</v>
      </c>
      <c r="AP22" s="78" t="b">
        <v>0</v>
      </c>
      <c r="AQ22" s="78" t="b">
        <v>0</v>
      </c>
      <c r="AR22" s="78" t="b">
        <v>1</v>
      </c>
      <c r="AS22" s="78" t="s">
        <v>548</v>
      </c>
      <c r="AT22" s="78">
        <v>288</v>
      </c>
      <c r="AU22" s="82" t="s">
        <v>826</v>
      </c>
      <c r="AV22" s="78" t="b">
        <v>0</v>
      </c>
      <c r="AW22" s="78" t="s">
        <v>859</v>
      </c>
      <c r="AX22" s="82" t="s">
        <v>879</v>
      </c>
      <c r="AY22" s="78" t="s">
        <v>66</v>
      </c>
      <c r="AZ22" s="78" t="str">
        <f>REPLACE(INDEX(GroupVertices[Group],MATCH(Vertices[[#This Row],[Vertex]],GroupVertices[Vertex],0)),1,1,"")</f>
        <v>1</v>
      </c>
      <c r="BA22" s="48" t="s">
        <v>1325</v>
      </c>
      <c r="BB22" s="48" t="s">
        <v>1330</v>
      </c>
      <c r="BC22" s="48" t="s">
        <v>339</v>
      </c>
      <c r="BD22" s="48" t="s">
        <v>339</v>
      </c>
      <c r="BE22" s="48" t="s">
        <v>1338</v>
      </c>
      <c r="BF22" s="48" t="s">
        <v>1343</v>
      </c>
      <c r="BG22" s="120" t="s">
        <v>1355</v>
      </c>
      <c r="BH22" s="120" t="s">
        <v>1373</v>
      </c>
      <c r="BI22" s="120" t="s">
        <v>1387</v>
      </c>
      <c r="BJ22" s="120" t="s">
        <v>1403</v>
      </c>
      <c r="BK22" s="120">
        <v>13</v>
      </c>
      <c r="BL22" s="123">
        <v>4.075235109717869</v>
      </c>
      <c r="BM22" s="120">
        <v>3</v>
      </c>
      <c r="BN22" s="123">
        <v>0.9404388714733543</v>
      </c>
      <c r="BO22" s="120">
        <v>0</v>
      </c>
      <c r="BP22" s="123">
        <v>0</v>
      </c>
      <c r="BQ22" s="120">
        <v>303</v>
      </c>
      <c r="BR22" s="123">
        <v>94.98432601880877</v>
      </c>
      <c r="BS22" s="120">
        <v>319</v>
      </c>
      <c r="BT22" s="2"/>
      <c r="BU22" s="3"/>
      <c r="BV22" s="3"/>
      <c r="BW22" s="3"/>
      <c r="BX22" s="3"/>
    </row>
    <row r="23" spans="1:76" ht="15">
      <c r="A23" s="64" t="s">
        <v>248</v>
      </c>
      <c r="B23" s="65"/>
      <c r="C23" s="65" t="s">
        <v>64</v>
      </c>
      <c r="D23" s="66">
        <v>179.13005180860358</v>
      </c>
      <c r="E23" s="68"/>
      <c r="F23" s="100" t="s">
        <v>839</v>
      </c>
      <c r="G23" s="65"/>
      <c r="H23" s="69" t="s">
        <v>248</v>
      </c>
      <c r="I23" s="70"/>
      <c r="J23" s="70"/>
      <c r="K23" s="69" t="s">
        <v>934</v>
      </c>
      <c r="L23" s="73">
        <v>1</v>
      </c>
      <c r="M23" s="74">
        <v>3086.111083984375</v>
      </c>
      <c r="N23" s="74">
        <v>9616.802734375</v>
      </c>
      <c r="O23" s="75"/>
      <c r="P23" s="76"/>
      <c r="Q23" s="76"/>
      <c r="R23" s="86"/>
      <c r="S23" s="48">
        <v>1</v>
      </c>
      <c r="T23" s="48">
        <v>0</v>
      </c>
      <c r="U23" s="49">
        <v>0</v>
      </c>
      <c r="V23" s="49">
        <v>0.008264</v>
      </c>
      <c r="W23" s="49">
        <v>0.016088</v>
      </c>
      <c r="X23" s="49">
        <v>0.418481</v>
      </c>
      <c r="Y23" s="49">
        <v>0</v>
      </c>
      <c r="Z23" s="49">
        <v>0</v>
      </c>
      <c r="AA23" s="71">
        <v>23</v>
      </c>
      <c r="AB23" s="71"/>
      <c r="AC23" s="72"/>
      <c r="AD23" s="78" t="s">
        <v>620</v>
      </c>
      <c r="AE23" s="78">
        <v>483</v>
      </c>
      <c r="AF23" s="78">
        <v>19605</v>
      </c>
      <c r="AG23" s="78">
        <v>8464</v>
      </c>
      <c r="AH23" s="78">
        <v>13833</v>
      </c>
      <c r="AI23" s="78"/>
      <c r="AJ23" s="78" t="s">
        <v>671</v>
      </c>
      <c r="AK23" s="78" t="s">
        <v>714</v>
      </c>
      <c r="AL23" s="82" t="s">
        <v>751</v>
      </c>
      <c r="AM23" s="78"/>
      <c r="AN23" s="80">
        <v>40237.69855324074</v>
      </c>
      <c r="AO23" s="82" t="s">
        <v>794</v>
      </c>
      <c r="AP23" s="78" t="b">
        <v>0</v>
      </c>
      <c r="AQ23" s="78" t="b">
        <v>0</v>
      </c>
      <c r="AR23" s="78" t="b">
        <v>1</v>
      </c>
      <c r="AS23" s="78" t="s">
        <v>548</v>
      </c>
      <c r="AT23" s="78">
        <v>320</v>
      </c>
      <c r="AU23" s="82" t="s">
        <v>821</v>
      </c>
      <c r="AV23" s="78" t="b">
        <v>1</v>
      </c>
      <c r="AW23" s="78" t="s">
        <v>859</v>
      </c>
      <c r="AX23" s="82" t="s">
        <v>880</v>
      </c>
      <c r="AY23" s="78" t="s">
        <v>65</v>
      </c>
      <c r="AZ23" s="78" t="str">
        <f>REPLACE(INDEX(GroupVertices[Group],MATCH(Vertices[[#This Row],[Vertex]],GroupVertices[Vertex],0)),1,1,"")</f>
        <v>1</v>
      </c>
      <c r="BA23" s="48"/>
      <c r="BB23" s="48"/>
      <c r="BC23" s="48"/>
      <c r="BD23" s="48"/>
      <c r="BE23" s="48"/>
      <c r="BF23" s="48"/>
      <c r="BG23" s="48"/>
      <c r="BH23" s="48"/>
      <c r="BI23" s="48"/>
      <c r="BJ23" s="48"/>
      <c r="BK23" s="48"/>
      <c r="BL23" s="49"/>
      <c r="BM23" s="48"/>
      <c r="BN23" s="49"/>
      <c r="BO23" s="48"/>
      <c r="BP23" s="49"/>
      <c r="BQ23" s="48"/>
      <c r="BR23" s="49"/>
      <c r="BS23" s="48"/>
      <c r="BT23" s="2"/>
      <c r="BU23" s="3"/>
      <c r="BV23" s="3"/>
      <c r="BW23" s="3"/>
      <c r="BX23" s="3"/>
    </row>
    <row r="24" spans="1:76" ht="15">
      <c r="A24" s="64" t="s">
        <v>227</v>
      </c>
      <c r="B24" s="65"/>
      <c r="C24" s="65" t="s">
        <v>64</v>
      </c>
      <c r="D24" s="66">
        <v>162.18108062120217</v>
      </c>
      <c r="E24" s="68"/>
      <c r="F24" s="100" t="s">
        <v>414</v>
      </c>
      <c r="G24" s="65"/>
      <c r="H24" s="69" t="s">
        <v>227</v>
      </c>
      <c r="I24" s="70"/>
      <c r="J24" s="70"/>
      <c r="K24" s="69" t="s">
        <v>935</v>
      </c>
      <c r="L24" s="73">
        <v>3048.1260709914322</v>
      </c>
      <c r="M24" s="74">
        <v>4173.04296875</v>
      </c>
      <c r="N24" s="74">
        <v>2576.04345703125</v>
      </c>
      <c r="O24" s="75"/>
      <c r="P24" s="76"/>
      <c r="Q24" s="76"/>
      <c r="R24" s="86"/>
      <c r="S24" s="48">
        <v>0</v>
      </c>
      <c r="T24" s="48">
        <v>7</v>
      </c>
      <c r="U24" s="49">
        <v>249</v>
      </c>
      <c r="V24" s="49">
        <v>0.011364</v>
      </c>
      <c r="W24" s="49">
        <v>0.042597</v>
      </c>
      <c r="X24" s="49">
        <v>2.47095</v>
      </c>
      <c r="Y24" s="49">
        <v>0</v>
      </c>
      <c r="Z24" s="49">
        <v>0</v>
      </c>
      <c r="AA24" s="71">
        <v>24</v>
      </c>
      <c r="AB24" s="71"/>
      <c r="AC24" s="72"/>
      <c r="AD24" s="78" t="s">
        <v>621</v>
      </c>
      <c r="AE24" s="78">
        <v>1039</v>
      </c>
      <c r="AF24" s="78">
        <v>230</v>
      </c>
      <c r="AG24" s="78">
        <v>1649</v>
      </c>
      <c r="AH24" s="78">
        <v>255</v>
      </c>
      <c r="AI24" s="78"/>
      <c r="AJ24" s="78" t="s">
        <v>672</v>
      </c>
      <c r="AK24" s="78" t="s">
        <v>574</v>
      </c>
      <c r="AL24" s="78"/>
      <c r="AM24" s="78"/>
      <c r="AN24" s="80">
        <v>40192.49670138889</v>
      </c>
      <c r="AO24" s="78"/>
      <c r="AP24" s="78" t="b">
        <v>1</v>
      </c>
      <c r="AQ24" s="78" t="b">
        <v>0</v>
      </c>
      <c r="AR24" s="78" t="b">
        <v>1</v>
      </c>
      <c r="AS24" s="78" t="s">
        <v>548</v>
      </c>
      <c r="AT24" s="78">
        <v>18</v>
      </c>
      <c r="AU24" s="82" t="s">
        <v>821</v>
      </c>
      <c r="AV24" s="78" t="b">
        <v>0</v>
      </c>
      <c r="AW24" s="78" t="s">
        <v>859</v>
      </c>
      <c r="AX24" s="82" t="s">
        <v>881</v>
      </c>
      <c r="AY24" s="78" t="s">
        <v>66</v>
      </c>
      <c r="AZ24" s="78" t="str">
        <f>REPLACE(INDEX(GroupVertices[Group],MATCH(Vertices[[#This Row],[Vertex]],GroupVertices[Vertex],0)),1,1,"")</f>
        <v>2</v>
      </c>
      <c r="BA24" s="48" t="s">
        <v>322</v>
      </c>
      <c r="BB24" s="48" t="s">
        <v>322</v>
      </c>
      <c r="BC24" s="48" t="s">
        <v>340</v>
      </c>
      <c r="BD24" s="48" t="s">
        <v>340</v>
      </c>
      <c r="BE24" s="48"/>
      <c r="BF24" s="48"/>
      <c r="BG24" s="120" t="s">
        <v>1356</v>
      </c>
      <c r="BH24" s="120" t="s">
        <v>1356</v>
      </c>
      <c r="BI24" s="120" t="s">
        <v>1388</v>
      </c>
      <c r="BJ24" s="120" t="s">
        <v>1388</v>
      </c>
      <c r="BK24" s="120">
        <v>1</v>
      </c>
      <c r="BL24" s="123">
        <v>3.5714285714285716</v>
      </c>
      <c r="BM24" s="120">
        <v>0</v>
      </c>
      <c r="BN24" s="123">
        <v>0</v>
      </c>
      <c r="BO24" s="120">
        <v>0</v>
      </c>
      <c r="BP24" s="123">
        <v>0</v>
      </c>
      <c r="BQ24" s="120">
        <v>27</v>
      </c>
      <c r="BR24" s="123">
        <v>96.42857142857143</v>
      </c>
      <c r="BS24" s="120">
        <v>28</v>
      </c>
      <c r="BT24" s="2"/>
      <c r="BU24" s="3"/>
      <c r="BV24" s="3"/>
      <c r="BW24" s="3"/>
      <c r="BX24" s="3"/>
    </row>
    <row r="25" spans="1:76" ht="15">
      <c r="A25" s="64" t="s">
        <v>249</v>
      </c>
      <c r="B25" s="65"/>
      <c r="C25" s="65" t="s">
        <v>64</v>
      </c>
      <c r="D25" s="66">
        <v>501.9967994120773</v>
      </c>
      <c r="E25" s="68"/>
      <c r="F25" s="100" t="s">
        <v>840</v>
      </c>
      <c r="G25" s="65"/>
      <c r="H25" s="69" t="s">
        <v>249</v>
      </c>
      <c r="I25" s="70"/>
      <c r="J25" s="70"/>
      <c r="K25" s="69" t="s">
        <v>936</v>
      </c>
      <c r="L25" s="73">
        <v>1</v>
      </c>
      <c r="M25" s="74">
        <v>4492.716796875</v>
      </c>
      <c r="N25" s="74">
        <v>4823.046875</v>
      </c>
      <c r="O25" s="75"/>
      <c r="P25" s="76"/>
      <c r="Q25" s="76"/>
      <c r="R25" s="86"/>
      <c r="S25" s="48">
        <v>1</v>
      </c>
      <c r="T25" s="48">
        <v>0</v>
      </c>
      <c r="U25" s="49">
        <v>0</v>
      </c>
      <c r="V25" s="49">
        <v>0.00813</v>
      </c>
      <c r="W25" s="49">
        <v>0.007729</v>
      </c>
      <c r="X25" s="49">
        <v>0.450043</v>
      </c>
      <c r="Y25" s="49">
        <v>0</v>
      </c>
      <c r="Z25" s="49">
        <v>0</v>
      </c>
      <c r="AA25" s="71">
        <v>25</v>
      </c>
      <c r="AB25" s="71"/>
      <c r="AC25" s="72"/>
      <c r="AD25" s="78" t="s">
        <v>622</v>
      </c>
      <c r="AE25" s="78">
        <v>90</v>
      </c>
      <c r="AF25" s="78">
        <v>388686</v>
      </c>
      <c r="AG25" s="78">
        <v>70595</v>
      </c>
      <c r="AH25" s="78">
        <v>350</v>
      </c>
      <c r="AI25" s="78"/>
      <c r="AJ25" s="78" t="s">
        <v>673</v>
      </c>
      <c r="AK25" s="78" t="s">
        <v>715</v>
      </c>
      <c r="AL25" s="82" t="s">
        <v>752</v>
      </c>
      <c r="AM25" s="78"/>
      <c r="AN25" s="80">
        <v>39875.69420138889</v>
      </c>
      <c r="AO25" s="82" t="s">
        <v>795</v>
      </c>
      <c r="AP25" s="78" t="b">
        <v>0</v>
      </c>
      <c r="AQ25" s="78" t="b">
        <v>0</v>
      </c>
      <c r="AR25" s="78" t="b">
        <v>1</v>
      </c>
      <c r="AS25" s="78" t="s">
        <v>548</v>
      </c>
      <c r="AT25" s="78">
        <v>13335</v>
      </c>
      <c r="AU25" s="82" t="s">
        <v>821</v>
      </c>
      <c r="AV25" s="78" t="b">
        <v>1</v>
      </c>
      <c r="AW25" s="78" t="s">
        <v>859</v>
      </c>
      <c r="AX25" s="82" t="s">
        <v>882</v>
      </c>
      <c r="AY25" s="78" t="s">
        <v>65</v>
      </c>
      <c r="AZ25" s="78" t="str">
        <f>REPLACE(INDEX(GroupVertices[Group],MATCH(Vertices[[#This Row],[Vertex]],GroupVertices[Vertex],0)),1,1,"")</f>
        <v>2</v>
      </c>
      <c r="BA25" s="48"/>
      <c r="BB25" s="48"/>
      <c r="BC25" s="48"/>
      <c r="BD25" s="48"/>
      <c r="BE25" s="48"/>
      <c r="BF25" s="48"/>
      <c r="BG25" s="48"/>
      <c r="BH25" s="48"/>
      <c r="BI25" s="48"/>
      <c r="BJ25" s="48"/>
      <c r="BK25" s="48"/>
      <c r="BL25" s="49"/>
      <c r="BM25" s="48"/>
      <c r="BN25" s="49"/>
      <c r="BO25" s="48"/>
      <c r="BP25" s="49"/>
      <c r="BQ25" s="48"/>
      <c r="BR25" s="49"/>
      <c r="BS25" s="48"/>
      <c r="BT25" s="2"/>
      <c r="BU25" s="3"/>
      <c r="BV25" s="3"/>
      <c r="BW25" s="3"/>
      <c r="BX25" s="3"/>
    </row>
    <row r="26" spans="1:76" ht="15">
      <c r="A26" s="64" t="s">
        <v>250</v>
      </c>
      <c r="B26" s="65"/>
      <c r="C26" s="65" t="s">
        <v>64</v>
      </c>
      <c r="D26" s="66">
        <v>171.58065199713138</v>
      </c>
      <c r="E26" s="68"/>
      <c r="F26" s="100" t="s">
        <v>841</v>
      </c>
      <c r="G26" s="65"/>
      <c r="H26" s="69" t="s">
        <v>250</v>
      </c>
      <c r="I26" s="70"/>
      <c r="J26" s="70"/>
      <c r="K26" s="69" t="s">
        <v>937</v>
      </c>
      <c r="L26" s="73">
        <v>1</v>
      </c>
      <c r="M26" s="74">
        <v>5262.63134765625</v>
      </c>
      <c r="N26" s="74">
        <v>2614.6591796875</v>
      </c>
      <c r="O26" s="75"/>
      <c r="P26" s="76"/>
      <c r="Q26" s="76"/>
      <c r="R26" s="86"/>
      <c r="S26" s="48">
        <v>1</v>
      </c>
      <c r="T26" s="48">
        <v>0</v>
      </c>
      <c r="U26" s="49">
        <v>0</v>
      </c>
      <c r="V26" s="49">
        <v>0.00813</v>
      </c>
      <c r="W26" s="49">
        <v>0.007729</v>
      </c>
      <c r="X26" s="49">
        <v>0.450043</v>
      </c>
      <c r="Y26" s="49">
        <v>0</v>
      </c>
      <c r="Z26" s="49">
        <v>0</v>
      </c>
      <c r="AA26" s="71">
        <v>26</v>
      </c>
      <c r="AB26" s="71"/>
      <c r="AC26" s="72"/>
      <c r="AD26" s="78" t="s">
        <v>623</v>
      </c>
      <c r="AE26" s="78">
        <v>3680</v>
      </c>
      <c r="AF26" s="78">
        <v>10975</v>
      </c>
      <c r="AG26" s="78">
        <v>13058</v>
      </c>
      <c r="AH26" s="78">
        <v>4594</v>
      </c>
      <c r="AI26" s="78"/>
      <c r="AJ26" s="78" t="s">
        <v>674</v>
      </c>
      <c r="AK26" s="78" t="s">
        <v>713</v>
      </c>
      <c r="AL26" s="82" t="s">
        <v>753</v>
      </c>
      <c r="AM26" s="78"/>
      <c r="AN26" s="80">
        <v>39828.10988425926</v>
      </c>
      <c r="AO26" s="82" t="s">
        <v>796</v>
      </c>
      <c r="AP26" s="78" t="b">
        <v>0</v>
      </c>
      <c r="AQ26" s="78" t="b">
        <v>0</v>
      </c>
      <c r="AR26" s="78" t="b">
        <v>1</v>
      </c>
      <c r="AS26" s="78" t="s">
        <v>548</v>
      </c>
      <c r="AT26" s="78">
        <v>558</v>
      </c>
      <c r="AU26" s="82" t="s">
        <v>824</v>
      </c>
      <c r="AV26" s="78" t="b">
        <v>0</v>
      </c>
      <c r="AW26" s="78" t="s">
        <v>859</v>
      </c>
      <c r="AX26" s="82" t="s">
        <v>883</v>
      </c>
      <c r="AY26" s="78" t="s">
        <v>65</v>
      </c>
      <c r="AZ26" s="78" t="str">
        <f>REPLACE(INDEX(GroupVertices[Group],MATCH(Vertices[[#This Row],[Vertex]],GroupVertices[Vertex],0)),1,1,"")</f>
        <v>2</v>
      </c>
      <c r="BA26" s="48"/>
      <c r="BB26" s="48"/>
      <c r="BC26" s="48"/>
      <c r="BD26" s="48"/>
      <c r="BE26" s="48"/>
      <c r="BF26" s="48"/>
      <c r="BG26" s="48"/>
      <c r="BH26" s="48"/>
      <c r="BI26" s="48"/>
      <c r="BJ26" s="48"/>
      <c r="BK26" s="48"/>
      <c r="BL26" s="49"/>
      <c r="BM26" s="48"/>
      <c r="BN26" s="49"/>
      <c r="BO26" s="48"/>
      <c r="BP26" s="49"/>
      <c r="BQ26" s="48"/>
      <c r="BR26" s="49"/>
      <c r="BS26" s="48"/>
      <c r="BT26" s="2"/>
      <c r="BU26" s="3"/>
      <c r="BV26" s="3"/>
      <c r="BW26" s="3"/>
      <c r="BX26" s="3"/>
    </row>
    <row r="27" spans="1:76" ht="15">
      <c r="A27" s="64" t="s">
        <v>251</v>
      </c>
      <c r="B27" s="65"/>
      <c r="C27" s="65" t="s">
        <v>64</v>
      </c>
      <c r="D27" s="66">
        <v>162.04024013804494</v>
      </c>
      <c r="E27" s="68"/>
      <c r="F27" s="100" t="s">
        <v>842</v>
      </c>
      <c r="G27" s="65"/>
      <c r="H27" s="69" t="s">
        <v>251</v>
      </c>
      <c r="I27" s="70"/>
      <c r="J27" s="70"/>
      <c r="K27" s="69" t="s">
        <v>938</v>
      </c>
      <c r="L27" s="73">
        <v>1</v>
      </c>
      <c r="M27" s="74">
        <v>3281.0234375</v>
      </c>
      <c r="N27" s="74">
        <v>3926.152587890625</v>
      </c>
      <c r="O27" s="75"/>
      <c r="P27" s="76"/>
      <c r="Q27" s="76"/>
      <c r="R27" s="86"/>
      <c r="S27" s="48">
        <v>1</v>
      </c>
      <c r="T27" s="48">
        <v>0</v>
      </c>
      <c r="U27" s="49">
        <v>0</v>
      </c>
      <c r="V27" s="49">
        <v>0.00813</v>
      </c>
      <c r="W27" s="49">
        <v>0.007729</v>
      </c>
      <c r="X27" s="49">
        <v>0.450043</v>
      </c>
      <c r="Y27" s="49">
        <v>0</v>
      </c>
      <c r="Z27" s="49">
        <v>0</v>
      </c>
      <c r="AA27" s="71">
        <v>27</v>
      </c>
      <c r="AB27" s="71"/>
      <c r="AC27" s="72"/>
      <c r="AD27" s="78" t="s">
        <v>624</v>
      </c>
      <c r="AE27" s="78">
        <v>9</v>
      </c>
      <c r="AF27" s="78">
        <v>69</v>
      </c>
      <c r="AG27" s="78">
        <v>198</v>
      </c>
      <c r="AH27" s="78">
        <v>1</v>
      </c>
      <c r="AI27" s="78"/>
      <c r="AJ27" s="78" t="s">
        <v>675</v>
      </c>
      <c r="AK27" s="78" t="s">
        <v>716</v>
      </c>
      <c r="AL27" s="82" t="s">
        <v>754</v>
      </c>
      <c r="AM27" s="78"/>
      <c r="AN27" s="80">
        <v>40141.95695601852</v>
      </c>
      <c r="AO27" s="82" t="s">
        <v>797</v>
      </c>
      <c r="AP27" s="78" t="b">
        <v>0</v>
      </c>
      <c r="AQ27" s="78" t="b">
        <v>0</v>
      </c>
      <c r="AR27" s="78" t="b">
        <v>0</v>
      </c>
      <c r="AS27" s="78" t="s">
        <v>548</v>
      </c>
      <c r="AT27" s="78">
        <v>3</v>
      </c>
      <c r="AU27" s="82" t="s">
        <v>821</v>
      </c>
      <c r="AV27" s="78" t="b">
        <v>0</v>
      </c>
      <c r="AW27" s="78" t="s">
        <v>859</v>
      </c>
      <c r="AX27" s="82" t="s">
        <v>884</v>
      </c>
      <c r="AY27" s="78" t="s">
        <v>65</v>
      </c>
      <c r="AZ27" s="78" t="str">
        <f>REPLACE(INDEX(GroupVertices[Group],MATCH(Vertices[[#This Row],[Vertex]],GroupVertices[Vertex],0)),1,1,"")</f>
        <v>2</v>
      </c>
      <c r="BA27" s="48"/>
      <c r="BB27" s="48"/>
      <c r="BC27" s="48"/>
      <c r="BD27" s="48"/>
      <c r="BE27" s="48"/>
      <c r="BF27" s="48"/>
      <c r="BG27" s="48"/>
      <c r="BH27" s="48"/>
      <c r="BI27" s="48"/>
      <c r="BJ27" s="48"/>
      <c r="BK27" s="48"/>
      <c r="BL27" s="49"/>
      <c r="BM27" s="48"/>
      <c r="BN27" s="49"/>
      <c r="BO27" s="48"/>
      <c r="BP27" s="49"/>
      <c r="BQ27" s="48"/>
      <c r="BR27" s="49"/>
      <c r="BS27" s="48"/>
      <c r="BT27" s="2"/>
      <c r="BU27" s="3"/>
      <c r="BV27" s="3"/>
      <c r="BW27" s="3"/>
      <c r="BX27" s="3"/>
    </row>
    <row r="28" spans="1:76" ht="15">
      <c r="A28" s="64" t="s">
        <v>252</v>
      </c>
      <c r="B28" s="65"/>
      <c r="C28" s="65" t="s">
        <v>64</v>
      </c>
      <c r="D28" s="66">
        <v>162.06823327755444</v>
      </c>
      <c r="E28" s="68"/>
      <c r="F28" s="100" t="s">
        <v>843</v>
      </c>
      <c r="G28" s="65"/>
      <c r="H28" s="69" t="s">
        <v>252</v>
      </c>
      <c r="I28" s="70"/>
      <c r="J28" s="70"/>
      <c r="K28" s="69" t="s">
        <v>939</v>
      </c>
      <c r="L28" s="73">
        <v>270.22399020807836</v>
      </c>
      <c r="M28" s="74">
        <v>3302.070068359375</v>
      </c>
      <c r="N28" s="74">
        <v>1163.4534912109375</v>
      </c>
      <c r="O28" s="75"/>
      <c r="P28" s="76"/>
      <c r="Q28" s="76"/>
      <c r="R28" s="86"/>
      <c r="S28" s="48">
        <v>2</v>
      </c>
      <c r="T28" s="48">
        <v>0</v>
      </c>
      <c r="U28" s="49">
        <v>22</v>
      </c>
      <c r="V28" s="49">
        <v>0.010753</v>
      </c>
      <c r="W28" s="49">
        <v>0.031541</v>
      </c>
      <c r="X28" s="49">
        <v>0.737361</v>
      </c>
      <c r="Y28" s="49">
        <v>0</v>
      </c>
      <c r="Z28" s="49">
        <v>0</v>
      </c>
      <c r="AA28" s="71">
        <v>28</v>
      </c>
      <c r="AB28" s="71"/>
      <c r="AC28" s="72"/>
      <c r="AD28" s="78" t="s">
        <v>625</v>
      </c>
      <c r="AE28" s="78">
        <v>53</v>
      </c>
      <c r="AF28" s="78">
        <v>101</v>
      </c>
      <c r="AG28" s="78">
        <v>88</v>
      </c>
      <c r="AH28" s="78">
        <v>53</v>
      </c>
      <c r="AI28" s="78"/>
      <c r="AJ28" s="78"/>
      <c r="AK28" s="78"/>
      <c r="AL28" s="78"/>
      <c r="AM28" s="78"/>
      <c r="AN28" s="80">
        <v>40123.80615740741</v>
      </c>
      <c r="AO28" s="78"/>
      <c r="AP28" s="78" t="b">
        <v>1</v>
      </c>
      <c r="AQ28" s="78" t="b">
        <v>0</v>
      </c>
      <c r="AR28" s="78" t="b">
        <v>0</v>
      </c>
      <c r="AS28" s="78" t="s">
        <v>548</v>
      </c>
      <c r="AT28" s="78">
        <v>3</v>
      </c>
      <c r="AU28" s="82" t="s">
        <v>821</v>
      </c>
      <c r="AV28" s="78" t="b">
        <v>0</v>
      </c>
      <c r="AW28" s="78" t="s">
        <v>859</v>
      </c>
      <c r="AX28" s="82" t="s">
        <v>885</v>
      </c>
      <c r="AY28" s="78" t="s">
        <v>65</v>
      </c>
      <c r="AZ28" s="78" t="str">
        <f>REPLACE(INDEX(GroupVertices[Group],MATCH(Vertices[[#This Row],[Vertex]],GroupVertices[Vertex],0)),1,1,"")</f>
        <v>2</v>
      </c>
      <c r="BA28" s="48"/>
      <c r="BB28" s="48"/>
      <c r="BC28" s="48"/>
      <c r="BD28" s="48"/>
      <c r="BE28" s="48"/>
      <c r="BF28" s="48"/>
      <c r="BG28" s="48"/>
      <c r="BH28" s="48"/>
      <c r="BI28" s="48"/>
      <c r="BJ28" s="48"/>
      <c r="BK28" s="48"/>
      <c r="BL28" s="49"/>
      <c r="BM28" s="48"/>
      <c r="BN28" s="49"/>
      <c r="BO28" s="48"/>
      <c r="BP28" s="49"/>
      <c r="BQ28" s="48"/>
      <c r="BR28" s="49"/>
      <c r="BS28" s="48"/>
      <c r="BT28" s="2"/>
      <c r="BU28" s="3"/>
      <c r="BV28" s="3"/>
      <c r="BW28" s="3"/>
      <c r="BX28" s="3"/>
    </row>
    <row r="29" spans="1:76" ht="15">
      <c r="A29" s="64" t="s">
        <v>253</v>
      </c>
      <c r="B29" s="65"/>
      <c r="C29" s="65" t="s">
        <v>64</v>
      </c>
      <c r="D29" s="66">
        <v>162.12509434218313</v>
      </c>
      <c r="E29" s="68"/>
      <c r="F29" s="100" t="s">
        <v>844</v>
      </c>
      <c r="G29" s="65"/>
      <c r="H29" s="69" t="s">
        <v>253</v>
      </c>
      <c r="I29" s="70"/>
      <c r="J29" s="70"/>
      <c r="K29" s="69" t="s">
        <v>940</v>
      </c>
      <c r="L29" s="73">
        <v>270.22399020807836</v>
      </c>
      <c r="M29" s="74">
        <v>4526.771484375</v>
      </c>
      <c r="N29" s="74">
        <v>372.84515380859375</v>
      </c>
      <c r="O29" s="75"/>
      <c r="P29" s="76"/>
      <c r="Q29" s="76"/>
      <c r="R29" s="86"/>
      <c r="S29" s="48">
        <v>2</v>
      </c>
      <c r="T29" s="48">
        <v>0</v>
      </c>
      <c r="U29" s="49">
        <v>22</v>
      </c>
      <c r="V29" s="49">
        <v>0.010753</v>
      </c>
      <c r="W29" s="49">
        <v>0.031541</v>
      </c>
      <c r="X29" s="49">
        <v>0.737361</v>
      </c>
      <c r="Y29" s="49">
        <v>0</v>
      </c>
      <c r="Z29" s="49">
        <v>0</v>
      </c>
      <c r="AA29" s="71">
        <v>29</v>
      </c>
      <c r="AB29" s="71"/>
      <c r="AC29" s="72"/>
      <c r="AD29" s="78" t="s">
        <v>626</v>
      </c>
      <c r="AE29" s="78">
        <v>119</v>
      </c>
      <c r="AF29" s="78">
        <v>166</v>
      </c>
      <c r="AG29" s="78">
        <v>356</v>
      </c>
      <c r="AH29" s="78">
        <v>56</v>
      </c>
      <c r="AI29" s="78">
        <v>-18000</v>
      </c>
      <c r="AJ29" s="78" t="s">
        <v>676</v>
      </c>
      <c r="AK29" s="78" t="s">
        <v>717</v>
      </c>
      <c r="AL29" s="82" t="s">
        <v>755</v>
      </c>
      <c r="AM29" s="78" t="s">
        <v>776</v>
      </c>
      <c r="AN29" s="80">
        <v>40455.90820601852</v>
      </c>
      <c r="AO29" s="82" t="s">
        <v>798</v>
      </c>
      <c r="AP29" s="78" t="b">
        <v>1</v>
      </c>
      <c r="AQ29" s="78" t="b">
        <v>0</v>
      </c>
      <c r="AR29" s="78" t="b">
        <v>1</v>
      </c>
      <c r="AS29" s="78" t="s">
        <v>548</v>
      </c>
      <c r="AT29" s="78">
        <v>16</v>
      </c>
      <c r="AU29" s="82" t="s">
        <v>821</v>
      </c>
      <c r="AV29" s="78" t="b">
        <v>0</v>
      </c>
      <c r="AW29" s="78" t="s">
        <v>859</v>
      </c>
      <c r="AX29" s="82" t="s">
        <v>886</v>
      </c>
      <c r="AY29" s="78" t="s">
        <v>65</v>
      </c>
      <c r="AZ29" s="78" t="str">
        <f>REPLACE(INDEX(GroupVertices[Group],MATCH(Vertices[[#This Row],[Vertex]],GroupVertices[Vertex],0)),1,1,"")</f>
        <v>2</v>
      </c>
      <c r="BA29" s="48"/>
      <c r="BB29" s="48"/>
      <c r="BC29" s="48"/>
      <c r="BD29" s="48"/>
      <c r="BE29" s="48"/>
      <c r="BF29" s="48"/>
      <c r="BG29" s="48"/>
      <c r="BH29" s="48"/>
      <c r="BI29" s="48"/>
      <c r="BJ29" s="48"/>
      <c r="BK29" s="48"/>
      <c r="BL29" s="49"/>
      <c r="BM29" s="48"/>
      <c r="BN29" s="49"/>
      <c r="BO29" s="48"/>
      <c r="BP29" s="49"/>
      <c r="BQ29" s="48"/>
      <c r="BR29" s="49"/>
      <c r="BS29" s="48"/>
      <c r="BT29" s="2"/>
      <c r="BU29" s="3"/>
      <c r="BV29" s="3"/>
      <c r="BW29" s="3"/>
      <c r="BX29" s="3"/>
    </row>
    <row r="30" spans="1:76" ht="15">
      <c r="A30" s="64" t="s">
        <v>237</v>
      </c>
      <c r="B30" s="65"/>
      <c r="C30" s="65" t="s">
        <v>64</v>
      </c>
      <c r="D30" s="66">
        <v>162.11722127169608</v>
      </c>
      <c r="E30" s="68"/>
      <c r="F30" s="100" t="s">
        <v>423</v>
      </c>
      <c r="G30" s="65"/>
      <c r="H30" s="69" t="s">
        <v>237</v>
      </c>
      <c r="I30" s="70"/>
      <c r="J30" s="70"/>
      <c r="K30" s="69" t="s">
        <v>941</v>
      </c>
      <c r="L30" s="73">
        <v>6853.974296205631</v>
      </c>
      <c r="M30" s="74">
        <v>6491.228515625</v>
      </c>
      <c r="N30" s="74">
        <v>4467.59228515625</v>
      </c>
      <c r="O30" s="75"/>
      <c r="P30" s="76"/>
      <c r="Q30" s="76"/>
      <c r="R30" s="86"/>
      <c r="S30" s="48">
        <v>6</v>
      </c>
      <c r="T30" s="48">
        <v>2</v>
      </c>
      <c r="U30" s="49">
        <v>560</v>
      </c>
      <c r="V30" s="49">
        <v>0.013889</v>
      </c>
      <c r="W30" s="49">
        <v>0.059823</v>
      </c>
      <c r="X30" s="49">
        <v>2.290269</v>
      </c>
      <c r="Y30" s="49">
        <v>0.13333333333333333</v>
      </c>
      <c r="Z30" s="49">
        <v>0</v>
      </c>
      <c r="AA30" s="71">
        <v>30</v>
      </c>
      <c r="AB30" s="71"/>
      <c r="AC30" s="72"/>
      <c r="AD30" s="78" t="s">
        <v>627</v>
      </c>
      <c r="AE30" s="78">
        <v>32</v>
      </c>
      <c r="AF30" s="78">
        <v>157</v>
      </c>
      <c r="AG30" s="78">
        <v>479</v>
      </c>
      <c r="AH30" s="78">
        <v>1</v>
      </c>
      <c r="AI30" s="78"/>
      <c r="AJ30" s="78" t="s">
        <v>677</v>
      </c>
      <c r="AK30" s="78" t="s">
        <v>718</v>
      </c>
      <c r="AL30" s="82" t="s">
        <v>756</v>
      </c>
      <c r="AM30" s="78"/>
      <c r="AN30" s="80">
        <v>42593.69856481482</v>
      </c>
      <c r="AO30" s="82" t="s">
        <v>799</v>
      </c>
      <c r="AP30" s="78" t="b">
        <v>0</v>
      </c>
      <c r="AQ30" s="78" t="b">
        <v>0</v>
      </c>
      <c r="AR30" s="78" t="b">
        <v>0</v>
      </c>
      <c r="AS30" s="78" t="s">
        <v>548</v>
      </c>
      <c r="AT30" s="78">
        <v>30</v>
      </c>
      <c r="AU30" s="82" t="s">
        <v>821</v>
      </c>
      <c r="AV30" s="78" t="b">
        <v>0</v>
      </c>
      <c r="AW30" s="78" t="s">
        <v>859</v>
      </c>
      <c r="AX30" s="82" t="s">
        <v>887</v>
      </c>
      <c r="AY30" s="78" t="s">
        <v>66</v>
      </c>
      <c r="AZ30" s="78" t="str">
        <f>REPLACE(INDEX(GroupVertices[Group],MATCH(Vertices[[#This Row],[Vertex]],GroupVertices[Vertex],0)),1,1,"")</f>
        <v>4</v>
      </c>
      <c r="BA30" s="48" t="s">
        <v>1326</v>
      </c>
      <c r="BB30" s="48" t="s">
        <v>1326</v>
      </c>
      <c r="BC30" s="48" t="s">
        <v>1332</v>
      </c>
      <c r="BD30" s="48" t="s">
        <v>1332</v>
      </c>
      <c r="BE30" s="48" t="s">
        <v>1339</v>
      </c>
      <c r="BF30" s="48" t="s">
        <v>1344</v>
      </c>
      <c r="BG30" s="120" t="s">
        <v>1357</v>
      </c>
      <c r="BH30" s="120" t="s">
        <v>1374</v>
      </c>
      <c r="BI30" s="120" t="s">
        <v>1389</v>
      </c>
      <c r="BJ30" s="120" t="s">
        <v>1389</v>
      </c>
      <c r="BK30" s="120">
        <v>4</v>
      </c>
      <c r="BL30" s="123">
        <v>4.081632653061225</v>
      </c>
      <c r="BM30" s="120">
        <v>1</v>
      </c>
      <c r="BN30" s="123">
        <v>1.0204081632653061</v>
      </c>
      <c r="BO30" s="120">
        <v>0</v>
      </c>
      <c r="BP30" s="123">
        <v>0</v>
      </c>
      <c r="BQ30" s="120">
        <v>93</v>
      </c>
      <c r="BR30" s="123">
        <v>94.89795918367346</v>
      </c>
      <c r="BS30" s="120">
        <v>98</v>
      </c>
      <c r="BT30" s="2"/>
      <c r="BU30" s="3"/>
      <c r="BV30" s="3"/>
      <c r="BW30" s="3"/>
      <c r="BX30" s="3"/>
    </row>
    <row r="31" spans="1:76" ht="15">
      <c r="A31" s="64" t="s">
        <v>228</v>
      </c>
      <c r="B31" s="65"/>
      <c r="C31" s="65" t="s">
        <v>64</v>
      </c>
      <c r="D31" s="66">
        <v>162.53799314994848</v>
      </c>
      <c r="E31" s="68"/>
      <c r="F31" s="100" t="s">
        <v>415</v>
      </c>
      <c r="G31" s="65"/>
      <c r="H31" s="69" t="s">
        <v>228</v>
      </c>
      <c r="I31" s="70"/>
      <c r="J31" s="70"/>
      <c r="K31" s="69" t="s">
        <v>942</v>
      </c>
      <c r="L31" s="73">
        <v>1812.1432068543452</v>
      </c>
      <c r="M31" s="74">
        <v>9285.9462890625</v>
      </c>
      <c r="N31" s="74">
        <v>7599.240234375</v>
      </c>
      <c r="O31" s="75"/>
      <c r="P31" s="76"/>
      <c r="Q31" s="76"/>
      <c r="R31" s="86"/>
      <c r="S31" s="48">
        <v>2</v>
      </c>
      <c r="T31" s="48">
        <v>6</v>
      </c>
      <c r="U31" s="49">
        <v>148</v>
      </c>
      <c r="V31" s="49">
        <v>0.012195</v>
      </c>
      <c r="W31" s="49">
        <v>0.058222</v>
      </c>
      <c r="X31" s="49">
        <v>2.027144</v>
      </c>
      <c r="Y31" s="49">
        <v>0.1</v>
      </c>
      <c r="Z31" s="49">
        <v>0.2</v>
      </c>
      <c r="AA31" s="71">
        <v>31</v>
      </c>
      <c r="AB31" s="71"/>
      <c r="AC31" s="72"/>
      <c r="AD31" s="78" t="s">
        <v>628</v>
      </c>
      <c r="AE31" s="78">
        <v>2177</v>
      </c>
      <c r="AF31" s="78">
        <v>638</v>
      </c>
      <c r="AG31" s="78">
        <v>3659</v>
      </c>
      <c r="AH31" s="78">
        <v>3149</v>
      </c>
      <c r="AI31" s="78"/>
      <c r="AJ31" s="78" t="s">
        <v>678</v>
      </c>
      <c r="AK31" s="78" t="s">
        <v>719</v>
      </c>
      <c r="AL31" s="78"/>
      <c r="AM31" s="78"/>
      <c r="AN31" s="80">
        <v>39536.86829861111</v>
      </c>
      <c r="AO31" s="82" t="s">
        <v>800</v>
      </c>
      <c r="AP31" s="78" t="b">
        <v>0</v>
      </c>
      <c r="AQ31" s="78" t="b">
        <v>0</v>
      </c>
      <c r="AR31" s="78" t="b">
        <v>1</v>
      </c>
      <c r="AS31" s="78" t="s">
        <v>548</v>
      </c>
      <c r="AT31" s="78">
        <v>40</v>
      </c>
      <c r="AU31" s="82" t="s">
        <v>821</v>
      </c>
      <c r="AV31" s="78" t="b">
        <v>0</v>
      </c>
      <c r="AW31" s="78" t="s">
        <v>859</v>
      </c>
      <c r="AX31" s="82" t="s">
        <v>888</v>
      </c>
      <c r="AY31" s="78" t="s">
        <v>66</v>
      </c>
      <c r="AZ31" s="78" t="str">
        <f>REPLACE(INDEX(GroupVertices[Group],MATCH(Vertices[[#This Row],[Vertex]],GroupVertices[Vertex],0)),1,1,"")</f>
        <v>5</v>
      </c>
      <c r="BA31" s="48" t="s">
        <v>327</v>
      </c>
      <c r="BB31" s="48" t="s">
        <v>327</v>
      </c>
      <c r="BC31" s="48" t="s">
        <v>348</v>
      </c>
      <c r="BD31" s="48" t="s">
        <v>348</v>
      </c>
      <c r="BE31" s="48" t="s">
        <v>1340</v>
      </c>
      <c r="BF31" s="48" t="s">
        <v>1340</v>
      </c>
      <c r="BG31" s="120" t="s">
        <v>1358</v>
      </c>
      <c r="BH31" s="120" t="s">
        <v>1358</v>
      </c>
      <c r="BI31" s="120" t="s">
        <v>1390</v>
      </c>
      <c r="BJ31" s="120" t="s">
        <v>1390</v>
      </c>
      <c r="BK31" s="120">
        <v>2</v>
      </c>
      <c r="BL31" s="123">
        <v>3.389830508474576</v>
      </c>
      <c r="BM31" s="120">
        <v>0</v>
      </c>
      <c r="BN31" s="123">
        <v>0</v>
      </c>
      <c r="BO31" s="120">
        <v>0</v>
      </c>
      <c r="BP31" s="123">
        <v>0</v>
      </c>
      <c r="BQ31" s="120">
        <v>57</v>
      </c>
      <c r="BR31" s="123">
        <v>96.61016949152543</v>
      </c>
      <c r="BS31" s="120">
        <v>59</v>
      </c>
      <c r="BT31" s="2"/>
      <c r="BU31" s="3"/>
      <c r="BV31" s="3"/>
      <c r="BW31" s="3"/>
      <c r="BX31" s="3"/>
    </row>
    <row r="32" spans="1:76" ht="15">
      <c r="A32" s="64" t="s">
        <v>254</v>
      </c>
      <c r="B32" s="65"/>
      <c r="C32" s="65" t="s">
        <v>64</v>
      </c>
      <c r="D32" s="66">
        <v>175.78399685160693</v>
      </c>
      <c r="E32" s="68"/>
      <c r="F32" s="100" t="s">
        <v>845</v>
      </c>
      <c r="G32" s="65"/>
      <c r="H32" s="69" t="s">
        <v>254</v>
      </c>
      <c r="I32" s="70"/>
      <c r="J32" s="70"/>
      <c r="K32" s="69" t="s">
        <v>943</v>
      </c>
      <c r="L32" s="73">
        <v>1</v>
      </c>
      <c r="M32" s="74">
        <v>9285.9462890625</v>
      </c>
      <c r="N32" s="74">
        <v>8963.8095703125</v>
      </c>
      <c r="O32" s="75"/>
      <c r="P32" s="76"/>
      <c r="Q32" s="76"/>
      <c r="R32" s="86"/>
      <c r="S32" s="48">
        <v>1</v>
      </c>
      <c r="T32" s="48">
        <v>0</v>
      </c>
      <c r="U32" s="49">
        <v>0</v>
      </c>
      <c r="V32" s="49">
        <v>0.008547</v>
      </c>
      <c r="W32" s="49">
        <v>0.010564</v>
      </c>
      <c r="X32" s="49">
        <v>0.437178</v>
      </c>
      <c r="Y32" s="49">
        <v>0</v>
      </c>
      <c r="Z32" s="49">
        <v>0</v>
      </c>
      <c r="AA32" s="71">
        <v>32</v>
      </c>
      <c r="AB32" s="71"/>
      <c r="AC32" s="72"/>
      <c r="AD32" s="78" t="s">
        <v>629</v>
      </c>
      <c r="AE32" s="78">
        <v>765</v>
      </c>
      <c r="AF32" s="78">
        <v>15780</v>
      </c>
      <c r="AG32" s="78">
        <v>9772</v>
      </c>
      <c r="AH32" s="78">
        <v>205</v>
      </c>
      <c r="AI32" s="78"/>
      <c r="AJ32" s="78" t="s">
        <v>679</v>
      </c>
      <c r="AK32" s="78"/>
      <c r="AL32" s="82" t="s">
        <v>757</v>
      </c>
      <c r="AM32" s="78"/>
      <c r="AN32" s="80">
        <v>39853.61818287037</v>
      </c>
      <c r="AO32" s="82" t="s">
        <v>801</v>
      </c>
      <c r="AP32" s="78" t="b">
        <v>0</v>
      </c>
      <c r="AQ32" s="78" t="b">
        <v>0</v>
      </c>
      <c r="AR32" s="78" t="b">
        <v>1</v>
      </c>
      <c r="AS32" s="78" t="s">
        <v>548</v>
      </c>
      <c r="AT32" s="78">
        <v>732</v>
      </c>
      <c r="AU32" s="82" t="s">
        <v>826</v>
      </c>
      <c r="AV32" s="78" t="b">
        <v>0</v>
      </c>
      <c r="AW32" s="78" t="s">
        <v>859</v>
      </c>
      <c r="AX32" s="82" t="s">
        <v>889</v>
      </c>
      <c r="AY32" s="78" t="s">
        <v>65</v>
      </c>
      <c r="AZ32" s="78" t="str">
        <f>REPLACE(INDEX(GroupVertices[Group],MATCH(Vertices[[#This Row],[Vertex]],GroupVertices[Vertex],0)),1,1,"")</f>
        <v>5</v>
      </c>
      <c r="BA32" s="48"/>
      <c r="BB32" s="48"/>
      <c r="BC32" s="48"/>
      <c r="BD32" s="48"/>
      <c r="BE32" s="48"/>
      <c r="BF32" s="48"/>
      <c r="BG32" s="48"/>
      <c r="BH32" s="48"/>
      <c r="BI32" s="48"/>
      <c r="BJ32" s="48"/>
      <c r="BK32" s="48"/>
      <c r="BL32" s="49"/>
      <c r="BM32" s="48"/>
      <c r="BN32" s="49"/>
      <c r="BO32" s="48"/>
      <c r="BP32" s="49"/>
      <c r="BQ32" s="48"/>
      <c r="BR32" s="49"/>
      <c r="BS32" s="48"/>
      <c r="BT32" s="2"/>
      <c r="BU32" s="3"/>
      <c r="BV32" s="3"/>
      <c r="BW32" s="3"/>
      <c r="BX32" s="3"/>
    </row>
    <row r="33" spans="1:76" ht="15">
      <c r="A33" s="64" t="s">
        <v>255</v>
      </c>
      <c r="B33" s="65"/>
      <c r="C33" s="65" t="s">
        <v>64</v>
      </c>
      <c r="D33" s="66">
        <v>308.3612551398874</v>
      </c>
      <c r="E33" s="68"/>
      <c r="F33" s="100" t="s">
        <v>846</v>
      </c>
      <c r="G33" s="65"/>
      <c r="H33" s="69" t="s">
        <v>255</v>
      </c>
      <c r="I33" s="70"/>
      <c r="J33" s="70"/>
      <c r="K33" s="69" t="s">
        <v>944</v>
      </c>
      <c r="L33" s="73">
        <v>1</v>
      </c>
      <c r="M33" s="74">
        <v>8249.662109375</v>
      </c>
      <c r="N33" s="74">
        <v>8963.8095703125</v>
      </c>
      <c r="O33" s="75"/>
      <c r="P33" s="76"/>
      <c r="Q33" s="76"/>
      <c r="R33" s="86"/>
      <c r="S33" s="48">
        <v>1</v>
      </c>
      <c r="T33" s="48">
        <v>0</v>
      </c>
      <c r="U33" s="49">
        <v>0</v>
      </c>
      <c r="V33" s="49">
        <v>0.008547</v>
      </c>
      <c r="W33" s="49">
        <v>0.010564</v>
      </c>
      <c r="X33" s="49">
        <v>0.437178</v>
      </c>
      <c r="Y33" s="49">
        <v>0</v>
      </c>
      <c r="Z33" s="49">
        <v>0</v>
      </c>
      <c r="AA33" s="71">
        <v>33</v>
      </c>
      <c r="AB33" s="71"/>
      <c r="AC33" s="72"/>
      <c r="AD33" s="78" t="s">
        <v>630</v>
      </c>
      <c r="AE33" s="78">
        <v>2119</v>
      </c>
      <c r="AF33" s="78">
        <v>167334</v>
      </c>
      <c r="AG33" s="78">
        <v>40924</v>
      </c>
      <c r="AH33" s="78">
        <v>51530</v>
      </c>
      <c r="AI33" s="78"/>
      <c r="AJ33" s="78" t="s">
        <v>680</v>
      </c>
      <c r="AK33" s="78"/>
      <c r="AL33" s="82" t="s">
        <v>758</v>
      </c>
      <c r="AM33" s="78"/>
      <c r="AN33" s="80">
        <v>39965.64834490741</v>
      </c>
      <c r="AO33" s="82" t="s">
        <v>802</v>
      </c>
      <c r="AP33" s="78" t="b">
        <v>0</v>
      </c>
      <c r="AQ33" s="78" t="b">
        <v>0</v>
      </c>
      <c r="AR33" s="78" t="b">
        <v>1</v>
      </c>
      <c r="AS33" s="78" t="s">
        <v>548</v>
      </c>
      <c r="AT33" s="78">
        <v>3117</v>
      </c>
      <c r="AU33" s="82" t="s">
        <v>827</v>
      </c>
      <c r="AV33" s="78" t="b">
        <v>1</v>
      </c>
      <c r="AW33" s="78" t="s">
        <v>859</v>
      </c>
      <c r="AX33" s="82" t="s">
        <v>890</v>
      </c>
      <c r="AY33" s="78" t="s">
        <v>65</v>
      </c>
      <c r="AZ33" s="78" t="str">
        <f>REPLACE(INDEX(GroupVertices[Group],MATCH(Vertices[[#This Row],[Vertex]],GroupVertices[Vertex],0)),1,1,"")</f>
        <v>5</v>
      </c>
      <c r="BA33" s="48"/>
      <c r="BB33" s="48"/>
      <c r="BC33" s="48"/>
      <c r="BD33" s="48"/>
      <c r="BE33" s="48"/>
      <c r="BF33" s="48"/>
      <c r="BG33" s="48"/>
      <c r="BH33" s="48"/>
      <c r="BI33" s="48"/>
      <c r="BJ33" s="48"/>
      <c r="BK33" s="48"/>
      <c r="BL33" s="49"/>
      <c r="BM33" s="48"/>
      <c r="BN33" s="49"/>
      <c r="BO33" s="48"/>
      <c r="BP33" s="49"/>
      <c r="BQ33" s="48"/>
      <c r="BR33" s="49"/>
      <c r="BS33" s="48"/>
      <c r="BT33" s="2"/>
      <c r="BU33" s="3"/>
      <c r="BV33" s="3"/>
      <c r="BW33" s="3"/>
      <c r="BX33" s="3"/>
    </row>
    <row r="34" spans="1:76" ht="15">
      <c r="A34" s="64" t="s">
        <v>229</v>
      </c>
      <c r="B34" s="65"/>
      <c r="C34" s="65" t="s">
        <v>64</v>
      </c>
      <c r="D34" s="66">
        <v>195.73523225140377</v>
      </c>
      <c r="E34" s="68"/>
      <c r="F34" s="100" t="s">
        <v>416</v>
      </c>
      <c r="G34" s="65"/>
      <c r="H34" s="69" t="s">
        <v>229</v>
      </c>
      <c r="I34" s="70"/>
      <c r="J34" s="70"/>
      <c r="K34" s="69" t="s">
        <v>945</v>
      </c>
      <c r="L34" s="73">
        <v>1</v>
      </c>
      <c r="M34" s="74">
        <v>9456.494140625</v>
      </c>
      <c r="N34" s="74">
        <v>3043.813232421875</v>
      </c>
      <c r="O34" s="75"/>
      <c r="P34" s="76"/>
      <c r="Q34" s="76"/>
      <c r="R34" s="86"/>
      <c r="S34" s="48">
        <v>2</v>
      </c>
      <c r="T34" s="48">
        <v>1</v>
      </c>
      <c r="U34" s="49">
        <v>0</v>
      </c>
      <c r="V34" s="49">
        <v>1</v>
      </c>
      <c r="W34" s="49">
        <v>0</v>
      </c>
      <c r="X34" s="49">
        <v>1.298233</v>
      </c>
      <c r="Y34" s="49">
        <v>0</v>
      </c>
      <c r="Z34" s="49">
        <v>0</v>
      </c>
      <c r="AA34" s="71">
        <v>34</v>
      </c>
      <c r="AB34" s="71"/>
      <c r="AC34" s="72"/>
      <c r="AD34" s="78" t="s">
        <v>229</v>
      </c>
      <c r="AE34" s="78">
        <v>460</v>
      </c>
      <c r="AF34" s="78">
        <v>38587</v>
      </c>
      <c r="AG34" s="78">
        <v>91115</v>
      </c>
      <c r="AH34" s="78">
        <v>216</v>
      </c>
      <c r="AI34" s="78"/>
      <c r="AJ34" s="78" t="s">
        <v>681</v>
      </c>
      <c r="AK34" s="78" t="s">
        <v>720</v>
      </c>
      <c r="AL34" s="82" t="s">
        <v>759</v>
      </c>
      <c r="AM34" s="78"/>
      <c r="AN34" s="80">
        <v>39702.848969907405</v>
      </c>
      <c r="AO34" s="82" t="s">
        <v>803</v>
      </c>
      <c r="AP34" s="78" t="b">
        <v>0</v>
      </c>
      <c r="AQ34" s="78" t="b">
        <v>0</v>
      </c>
      <c r="AR34" s="78" t="b">
        <v>0</v>
      </c>
      <c r="AS34" s="78" t="s">
        <v>548</v>
      </c>
      <c r="AT34" s="78">
        <v>1771</v>
      </c>
      <c r="AU34" s="82" t="s">
        <v>821</v>
      </c>
      <c r="AV34" s="78" t="b">
        <v>0</v>
      </c>
      <c r="AW34" s="78" t="s">
        <v>859</v>
      </c>
      <c r="AX34" s="82" t="s">
        <v>891</v>
      </c>
      <c r="AY34" s="78" t="s">
        <v>66</v>
      </c>
      <c r="AZ34" s="78" t="str">
        <f>REPLACE(INDEX(GroupVertices[Group],MATCH(Vertices[[#This Row],[Vertex]],GroupVertices[Vertex],0)),1,1,"")</f>
        <v>9</v>
      </c>
      <c r="BA34" s="48" t="s">
        <v>323</v>
      </c>
      <c r="BB34" s="48" t="s">
        <v>323</v>
      </c>
      <c r="BC34" s="48" t="s">
        <v>341</v>
      </c>
      <c r="BD34" s="48" t="s">
        <v>341</v>
      </c>
      <c r="BE34" s="48"/>
      <c r="BF34" s="48"/>
      <c r="BG34" s="120" t="s">
        <v>1359</v>
      </c>
      <c r="BH34" s="120" t="s">
        <v>1359</v>
      </c>
      <c r="BI34" s="120" t="s">
        <v>1265</v>
      </c>
      <c r="BJ34" s="120" t="s">
        <v>1265</v>
      </c>
      <c r="BK34" s="120">
        <v>0</v>
      </c>
      <c r="BL34" s="123">
        <v>0</v>
      </c>
      <c r="BM34" s="120">
        <v>0</v>
      </c>
      <c r="BN34" s="123">
        <v>0</v>
      </c>
      <c r="BO34" s="120">
        <v>0</v>
      </c>
      <c r="BP34" s="123">
        <v>0</v>
      </c>
      <c r="BQ34" s="120">
        <v>7</v>
      </c>
      <c r="BR34" s="123">
        <v>100</v>
      </c>
      <c r="BS34" s="120">
        <v>7</v>
      </c>
      <c r="BT34" s="2"/>
      <c r="BU34" s="3"/>
      <c r="BV34" s="3"/>
      <c r="BW34" s="3"/>
      <c r="BX34" s="3"/>
    </row>
    <row r="35" spans="1:76" ht="15">
      <c r="A35" s="64" t="s">
        <v>230</v>
      </c>
      <c r="B35" s="65"/>
      <c r="C35" s="65" t="s">
        <v>64</v>
      </c>
      <c r="D35" s="66">
        <v>162</v>
      </c>
      <c r="E35" s="68"/>
      <c r="F35" s="100" t="s">
        <v>417</v>
      </c>
      <c r="G35" s="65"/>
      <c r="H35" s="69" t="s">
        <v>230</v>
      </c>
      <c r="I35" s="70"/>
      <c r="J35" s="70"/>
      <c r="K35" s="69" t="s">
        <v>946</v>
      </c>
      <c r="L35" s="73">
        <v>1</v>
      </c>
      <c r="M35" s="74">
        <v>9456.494140625</v>
      </c>
      <c r="N35" s="74">
        <v>1249.875</v>
      </c>
      <c r="O35" s="75"/>
      <c r="P35" s="76"/>
      <c r="Q35" s="76"/>
      <c r="R35" s="86"/>
      <c r="S35" s="48">
        <v>0</v>
      </c>
      <c r="T35" s="48">
        <v>1</v>
      </c>
      <c r="U35" s="49">
        <v>0</v>
      </c>
      <c r="V35" s="49">
        <v>1</v>
      </c>
      <c r="W35" s="49">
        <v>0</v>
      </c>
      <c r="X35" s="49">
        <v>0.701748</v>
      </c>
      <c r="Y35" s="49">
        <v>0</v>
      </c>
      <c r="Z35" s="49">
        <v>0</v>
      </c>
      <c r="AA35" s="71">
        <v>35</v>
      </c>
      <c r="AB35" s="71"/>
      <c r="AC35" s="72"/>
      <c r="AD35" s="78" t="s">
        <v>230</v>
      </c>
      <c r="AE35" s="78">
        <v>10</v>
      </c>
      <c r="AF35" s="78">
        <v>23</v>
      </c>
      <c r="AG35" s="78">
        <v>8136</v>
      </c>
      <c r="AH35" s="78">
        <v>0</v>
      </c>
      <c r="AI35" s="78"/>
      <c r="AJ35" s="78" t="s">
        <v>682</v>
      </c>
      <c r="AK35" s="78" t="s">
        <v>717</v>
      </c>
      <c r="AL35" s="78"/>
      <c r="AM35" s="78"/>
      <c r="AN35" s="80">
        <v>40918.808483796296</v>
      </c>
      <c r="AO35" s="78"/>
      <c r="AP35" s="78" t="b">
        <v>1</v>
      </c>
      <c r="AQ35" s="78" t="b">
        <v>0</v>
      </c>
      <c r="AR35" s="78" t="b">
        <v>0</v>
      </c>
      <c r="AS35" s="78" t="s">
        <v>548</v>
      </c>
      <c r="AT35" s="78">
        <v>23</v>
      </c>
      <c r="AU35" s="82" t="s">
        <v>821</v>
      </c>
      <c r="AV35" s="78" t="b">
        <v>0</v>
      </c>
      <c r="AW35" s="78" t="s">
        <v>859</v>
      </c>
      <c r="AX35" s="82" t="s">
        <v>892</v>
      </c>
      <c r="AY35" s="78" t="s">
        <v>66</v>
      </c>
      <c r="AZ35" s="78" t="str">
        <f>REPLACE(INDEX(GroupVertices[Group],MATCH(Vertices[[#This Row],[Vertex]],GroupVertices[Vertex],0)),1,1,"")</f>
        <v>9</v>
      </c>
      <c r="BA35" s="48" t="s">
        <v>323</v>
      </c>
      <c r="BB35" s="48" t="s">
        <v>323</v>
      </c>
      <c r="BC35" s="48" t="s">
        <v>341</v>
      </c>
      <c r="BD35" s="48" t="s">
        <v>341</v>
      </c>
      <c r="BE35" s="48"/>
      <c r="BF35" s="48"/>
      <c r="BG35" s="120" t="s">
        <v>1360</v>
      </c>
      <c r="BH35" s="120" t="s">
        <v>1360</v>
      </c>
      <c r="BI35" s="120" t="s">
        <v>1391</v>
      </c>
      <c r="BJ35" s="120" t="s">
        <v>1391</v>
      </c>
      <c r="BK35" s="120">
        <v>0</v>
      </c>
      <c r="BL35" s="123">
        <v>0</v>
      </c>
      <c r="BM35" s="120">
        <v>0</v>
      </c>
      <c r="BN35" s="123">
        <v>0</v>
      </c>
      <c r="BO35" s="120">
        <v>0</v>
      </c>
      <c r="BP35" s="123">
        <v>0</v>
      </c>
      <c r="BQ35" s="120">
        <v>9</v>
      </c>
      <c r="BR35" s="123">
        <v>100</v>
      </c>
      <c r="BS35" s="120">
        <v>9</v>
      </c>
      <c r="BT35" s="2"/>
      <c r="BU35" s="3"/>
      <c r="BV35" s="3"/>
      <c r="BW35" s="3"/>
      <c r="BX35" s="3"/>
    </row>
    <row r="36" spans="1:76" ht="15">
      <c r="A36" s="64" t="s">
        <v>231</v>
      </c>
      <c r="B36" s="65"/>
      <c r="C36" s="65" t="s">
        <v>64</v>
      </c>
      <c r="D36" s="66">
        <v>199.85372290174112</v>
      </c>
      <c r="E36" s="68"/>
      <c r="F36" s="100" t="s">
        <v>418</v>
      </c>
      <c r="G36" s="65"/>
      <c r="H36" s="69" t="s">
        <v>231</v>
      </c>
      <c r="I36" s="70"/>
      <c r="J36" s="70"/>
      <c r="K36" s="69" t="s">
        <v>947</v>
      </c>
      <c r="L36" s="73">
        <v>1</v>
      </c>
      <c r="M36" s="74">
        <v>5977.31005859375</v>
      </c>
      <c r="N36" s="74">
        <v>8963.8095703125</v>
      </c>
      <c r="O36" s="75"/>
      <c r="P36" s="76"/>
      <c r="Q36" s="76"/>
      <c r="R36" s="86"/>
      <c r="S36" s="48">
        <v>1</v>
      </c>
      <c r="T36" s="48">
        <v>1</v>
      </c>
      <c r="U36" s="49">
        <v>0</v>
      </c>
      <c r="V36" s="49">
        <v>0</v>
      </c>
      <c r="W36" s="49">
        <v>0</v>
      </c>
      <c r="X36" s="49">
        <v>0.99999</v>
      </c>
      <c r="Y36" s="49">
        <v>0</v>
      </c>
      <c r="Z36" s="49" t="s">
        <v>1538</v>
      </c>
      <c r="AA36" s="71">
        <v>36</v>
      </c>
      <c r="AB36" s="71"/>
      <c r="AC36" s="72"/>
      <c r="AD36" s="78" t="s">
        <v>631</v>
      </c>
      <c r="AE36" s="78">
        <v>16130</v>
      </c>
      <c r="AF36" s="78">
        <v>43295</v>
      </c>
      <c r="AG36" s="78">
        <v>12258</v>
      </c>
      <c r="AH36" s="78">
        <v>1</v>
      </c>
      <c r="AI36" s="78"/>
      <c r="AJ36" s="78" t="s">
        <v>683</v>
      </c>
      <c r="AK36" s="78" t="s">
        <v>707</v>
      </c>
      <c r="AL36" s="82" t="s">
        <v>760</v>
      </c>
      <c r="AM36" s="78"/>
      <c r="AN36" s="80">
        <v>39867.76865740741</v>
      </c>
      <c r="AO36" s="78"/>
      <c r="AP36" s="78" t="b">
        <v>0</v>
      </c>
      <c r="AQ36" s="78" t="b">
        <v>0</v>
      </c>
      <c r="AR36" s="78" t="b">
        <v>1</v>
      </c>
      <c r="AS36" s="78" t="s">
        <v>548</v>
      </c>
      <c r="AT36" s="78">
        <v>740</v>
      </c>
      <c r="AU36" s="82" t="s">
        <v>821</v>
      </c>
      <c r="AV36" s="78" t="b">
        <v>0</v>
      </c>
      <c r="AW36" s="78" t="s">
        <v>859</v>
      </c>
      <c r="AX36" s="82" t="s">
        <v>893</v>
      </c>
      <c r="AY36" s="78" t="s">
        <v>66</v>
      </c>
      <c r="AZ36" s="78" t="str">
        <f>REPLACE(INDEX(GroupVertices[Group],MATCH(Vertices[[#This Row],[Vertex]],GroupVertices[Vertex],0)),1,1,"")</f>
        <v>6</v>
      </c>
      <c r="BA36" s="48" t="s">
        <v>323</v>
      </c>
      <c r="BB36" s="48" t="s">
        <v>323</v>
      </c>
      <c r="BC36" s="48" t="s">
        <v>341</v>
      </c>
      <c r="BD36" s="48" t="s">
        <v>341</v>
      </c>
      <c r="BE36" s="48"/>
      <c r="BF36" s="48"/>
      <c r="BG36" s="120" t="s">
        <v>1359</v>
      </c>
      <c r="BH36" s="120" t="s">
        <v>1359</v>
      </c>
      <c r="BI36" s="120" t="s">
        <v>1265</v>
      </c>
      <c r="BJ36" s="120" t="s">
        <v>1265</v>
      </c>
      <c r="BK36" s="120">
        <v>0</v>
      </c>
      <c r="BL36" s="123">
        <v>0</v>
      </c>
      <c r="BM36" s="120">
        <v>0</v>
      </c>
      <c r="BN36" s="123">
        <v>0</v>
      </c>
      <c r="BO36" s="120">
        <v>0</v>
      </c>
      <c r="BP36" s="123">
        <v>0</v>
      </c>
      <c r="BQ36" s="120">
        <v>7</v>
      </c>
      <c r="BR36" s="123">
        <v>100</v>
      </c>
      <c r="BS36" s="120">
        <v>7</v>
      </c>
      <c r="BT36" s="2"/>
      <c r="BU36" s="3"/>
      <c r="BV36" s="3"/>
      <c r="BW36" s="3"/>
      <c r="BX36" s="3"/>
    </row>
    <row r="37" spans="1:76" ht="15">
      <c r="A37" s="64" t="s">
        <v>256</v>
      </c>
      <c r="B37" s="65"/>
      <c r="C37" s="65" t="s">
        <v>64</v>
      </c>
      <c r="D37" s="66">
        <v>170.20024030506843</v>
      </c>
      <c r="E37" s="68"/>
      <c r="F37" s="100" t="s">
        <v>847</v>
      </c>
      <c r="G37" s="65"/>
      <c r="H37" s="69" t="s">
        <v>256</v>
      </c>
      <c r="I37" s="70"/>
      <c r="J37" s="70"/>
      <c r="K37" s="69" t="s">
        <v>948</v>
      </c>
      <c r="L37" s="73">
        <v>1</v>
      </c>
      <c r="M37" s="74">
        <v>1722.73974609375</v>
      </c>
      <c r="N37" s="74">
        <v>6798.63037109375</v>
      </c>
      <c r="O37" s="75"/>
      <c r="P37" s="76"/>
      <c r="Q37" s="76"/>
      <c r="R37" s="86"/>
      <c r="S37" s="48">
        <v>2</v>
      </c>
      <c r="T37" s="48">
        <v>0</v>
      </c>
      <c r="U37" s="49">
        <v>0</v>
      </c>
      <c r="V37" s="49">
        <v>0.010526</v>
      </c>
      <c r="W37" s="49">
        <v>0.0399</v>
      </c>
      <c r="X37" s="49">
        <v>0.705799</v>
      </c>
      <c r="Y37" s="49">
        <v>0.5</v>
      </c>
      <c r="Z37" s="49">
        <v>0</v>
      </c>
      <c r="AA37" s="71">
        <v>37</v>
      </c>
      <c r="AB37" s="71"/>
      <c r="AC37" s="72"/>
      <c r="AD37" s="78" t="s">
        <v>632</v>
      </c>
      <c r="AE37" s="78">
        <v>106</v>
      </c>
      <c r="AF37" s="78">
        <v>9397</v>
      </c>
      <c r="AG37" s="78">
        <v>3082</v>
      </c>
      <c r="AH37" s="78">
        <v>819</v>
      </c>
      <c r="AI37" s="78">
        <v>-14400</v>
      </c>
      <c r="AJ37" s="78" t="s">
        <v>684</v>
      </c>
      <c r="AK37" s="78" t="s">
        <v>721</v>
      </c>
      <c r="AL37" s="82" t="s">
        <v>761</v>
      </c>
      <c r="AM37" s="78" t="s">
        <v>777</v>
      </c>
      <c r="AN37" s="80">
        <v>41334.94615740741</v>
      </c>
      <c r="AO37" s="82" t="s">
        <v>804</v>
      </c>
      <c r="AP37" s="78" t="b">
        <v>0</v>
      </c>
      <c r="AQ37" s="78" t="b">
        <v>0</v>
      </c>
      <c r="AR37" s="78" t="b">
        <v>0</v>
      </c>
      <c r="AS37" s="78" t="s">
        <v>548</v>
      </c>
      <c r="AT37" s="78">
        <v>85</v>
      </c>
      <c r="AU37" s="82" t="s">
        <v>828</v>
      </c>
      <c r="AV37" s="78" t="b">
        <v>1</v>
      </c>
      <c r="AW37" s="78" t="s">
        <v>859</v>
      </c>
      <c r="AX37" s="82" t="s">
        <v>894</v>
      </c>
      <c r="AY37" s="78" t="s">
        <v>65</v>
      </c>
      <c r="AZ37" s="78" t="str">
        <f>REPLACE(INDEX(GroupVertices[Group],MATCH(Vertices[[#This Row],[Vertex]],GroupVertices[Vertex],0)),1,1,"")</f>
        <v>1</v>
      </c>
      <c r="BA37" s="48"/>
      <c r="BB37" s="48"/>
      <c r="BC37" s="48"/>
      <c r="BD37" s="48"/>
      <c r="BE37" s="48"/>
      <c r="BF37" s="48"/>
      <c r="BG37" s="48"/>
      <c r="BH37" s="48"/>
      <c r="BI37" s="48"/>
      <c r="BJ37" s="48"/>
      <c r="BK37" s="48"/>
      <c r="BL37" s="49"/>
      <c r="BM37" s="48"/>
      <c r="BN37" s="49"/>
      <c r="BO37" s="48"/>
      <c r="BP37" s="49"/>
      <c r="BQ37" s="48"/>
      <c r="BR37" s="49"/>
      <c r="BS37" s="48"/>
      <c r="BT37" s="2"/>
      <c r="BU37" s="3"/>
      <c r="BV37" s="3"/>
      <c r="BW37" s="3"/>
      <c r="BX37" s="3"/>
    </row>
    <row r="38" spans="1:76" ht="15">
      <c r="A38" s="64" t="s">
        <v>257</v>
      </c>
      <c r="B38" s="65"/>
      <c r="C38" s="65" t="s">
        <v>64</v>
      </c>
      <c r="D38" s="66">
        <v>287.7854228147845</v>
      </c>
      <c r="E38" s="68"/>
      <c r="F38" s="100" t="s">
        <v>848</v>
      </c>
      <c r="G38" s="65"/>
      <c r="H38" s="69" t="s">
        <v>257</v>
      </c>
      <c r="I38" s="70"/>
      <c r="J38" s="70"/>
      <c r="K38" s="69" t="s">
        <v>949</v>
      </c>
      <c r="L38" s="73">
        <v>1</v>
      </c>
      <c r="M38" s="74">
        <v>938.7706909179688</v>
      </c>
      <c r="N38" s="74">
        <v>1138.6463623046875</v>
      </c>
      <c r="O38" s="75"/>
      <c r="P38" s="76"/>
      <c r="Q38" s="76"/>
      <c r="R38" s="86"/>
      <c r="S38" s="48">
        <v>1</v>
      </c>
      <c r="T38" s="48">
        <v>0</v>
      </c>
      <c r="U38" s="49">
        <v>0</v>
      </c>
      <c r="V38" s="49">
        <v>0.009901</v>
      </c>
      <c r="W38" s="49">
        <v>0.023812</v>
      </c>
      <c r="X38" s="49">
        <v>0.437318</v>
      </c>
      <c r="Y38" s="49">
        <v>0</v>
      </c>
      <c r="Z38" s="49">
        <v>0</v>
      </c>
      <c r="AA38" s="71">
        <v>38</v>
      </c>
      <c r="AB38" s="71"/>
      <c r="AC38" s="72"/>
      <c r="AD38" s="78" t="s">
        <v>633</v>
      </c>
      <c r="AE38" s="78">
        <v>277</v>
      </c>
      <c r="AF38" s="78">
        <v>143813</v>
      </c>
      <c r="AG38" s="78">
        <v>63040</v>
      </c>
      <c r="AH38" s="78">
        <v>56248</v>
      </c>
      <c r="AI38" s="78"/>
      <c r="AJ38" s="78" t="s">
        <v>685</v>
      </c>
      <c r="AK38" s="78" t="s">
        <v>568</v>
      </c>
      <c r="AL38" s="82" t="s">
        <v>762</v>
      </c>
      <c r="AM38" s="78"/>
      <c r="AN38" s="80">
        <v>39932.57271990741</v>
      </c>
      <c r="AO38" s="82" t="s">
        <v>805</v>
      </c>
      <c r="AP38" s="78" t="b">
        <v>0</v>
      </c>
      <c r="AQ38" s="78" t="b">
        <v>0</v>
      </c>
      <c r="AR38" s="78" t="b">
        <v>0</v>
      </c>
      <c r="AS38" s="78" t="s">
        <v>548</v>
      </c>
      <c r="AT38" s="78">
        <v>1385</v>
      </c>
      <c r="AU38" s="82" t="s">
        <v>821</v>
      </c>
      <c r="AV38" s="78" t="b">
        <v>1</v>
      </c>
      <c r="AW38" s="78" t="s">
        <v>859</v>
      </c>
      <c r="AX38" s="82" t="s">
        <v>895</v>
      </c>
      <c r="AY38" s="78" t="s">
        <v>65</v>
      </c>
      <c r="AZ38" s="78" t="str">
        <f>REPLACE(INDEX(GroupVertices[Group],MATCH(Vertices[[#This Row],[Vertex]],GroupVertices[Vertex],0)),1,1,"")</f>
        <v>1</v>
      </c>
      <c r="BA38" s="48"/>
      <c r="BB38" s="48"/>
      <c r="BC38" s="48"/>
      <c r="BD38" s="48"/>
      <c r="BE38" s="48"/>
      <c r="BF38" s="48"/>
      <c r="BG38" s="48"/>
      <c r="BH38" s="48"/>
      <c r="BI38" s="48"/>
      <c r="BJ38" s="48"/>
      <c r="BK38" s="48"/>
      <c r="BL38" s="49"/>
      <c r="BM38" s="48"/>
      <c r="BN38" s="49"/>
      <c r="BO38" s="48"/>
      <c r="BP38" s="49"/>
      <c r="BQ38" s="48"/>
      <c r="BR38" s="49"/>
      <c r="BS38" s="48"/>
      <c r="BT38" s="2"/>
      <c r="BU38" s="3"/>
      <c r="BV38" s="3"/>
      <c r="BW38" s="3"/>
      <c r="BX38" s="3"/>
    </row>
    <row r="39" spans="1:76" ht="15">
      <c r="A39" s="64" t="s">
        <v>258</v>
      </c>
      <c r="B39" s="65"/>
      <c r="C39" s="65" t="s">
        <v>64</v>
      </c>
      <c r="D39" s="66">
        <v>1000</v>
      </c>
      <c r="E39" s="68"/>
      <c r="F39" s="100" t="s">
        <v>849</v>
      </c>
      <c r="G39" s="65"/>
      <c r="H39" s="69" t="s">
        <v>258</v>
      </c>
      <c r="I39" s="70"/>
      <c r="J39" s="70"/>
      <c r="K39" s="69" t="s">
        <v>950</v>
      </c>
      <c r="L39" s="73">
        <v>1</v>
      </c>
      <c r="M39" s="74">
        <v>2396.594482421875</v>
      </c>
      <c r="N39" s="74">
        <v>4891.11865234375</v>
      </c>
      <c r="O39" s="75"/>
      <c r="P39" s="76"/>
      <c r="Q39" s="76"/>
      <c r="R39" s="86"/>
      <c r="S39" s="48">
        <v>2</v>
      </c>
      <c r="T39" s="48">
        <v>0</v>
      </c>
      <c r="U39" s="49">
        <v>0</v>
      </c>
      <c r="V39" s="49">
        <v>0.010526</v>
      </c>
      <c r="W39" s="49">
        <v>0.0399</v>
      </c>
      <c r="X39" s="49">
        <v>0.705799</v>
      </c>
      <c r="Y39" s="49">
        <v>0.5</v>
      </c>
      <c r="Z39" s="49">
        <v>0</v>
      </c>
      <c r="AA39" s="71">
        <v>39</v>
      </c>
      <c r="AB39" s="71"/>
      <c r="AC39" s="72"/>
      <c r="AD39" s="78" t="s">
        <v>634</v>
      </c>
      <c r="AE39" s="78">
        <v>4083</v>
      </c>
      <c r="AF39" s="78">
        <v>957972</v>
      </c>
      <c r="AG39" s="78">
        <v>529352</v>
      </c>
      <c r="AH39" s="78">
        <v>10444</v>
      </c>
      <c r="AI39" s="78"/>
      <c r="AJ39" s="78" t="s">
        <v>686</v>
      </c>
      <c r="AK39" s="78" t="s">
        <v>722</v>
      </c>
      <c r="AL39" s="82" t="s">
        <v>763</v>
      </c>
      <c r="AM39" s="78"/>
      <c r="AN39" s="80">
        <v>39755.818564814814</v>
      </c>
      <c r="AO39" s="82" t="s">
        <v>806</v>
      </c>
      <c r="AP39" s="78" t="b">
        <v>0</v>
      </c>
      <c r="AQ39" s="78" t="b">
        <v>0</v>
      </c>
      <c r="AR39" s="78" t="b">
        <v>1</v>
      </c>
      <c r="AS39" s="78" t="s">
        <v>548</v>
      </c>
      <c r="AT39" s="78">
        <v>5361</v>
      </c>
      <c r="AU39" s="82" t="s">
        <v>821</v>
      </c>
      <c r="AV39" s="78" t="b">
        <v>1</v>
      </c>
      <c r="AW39" s="78" t="s">
        <v>859</v>
      </c>
      <c r="AX39" s="82" t="s">
        <v>896</v>
      </c>
      <c r="AY39" s="78" t="s">
        <v>65</v>
      </c>
      <c r="AZ39" s="78" t="str">
        <f>REPLACE(INDEX(GroupVertices[Group],MATCH(Vertices[[#This Row],[Vertex]],GroupVertices[Vertex],0)),1,1,"")</f>
        <v>1</v>
      </c>
      <c r="BA39" s="48"/>
      <c r="BB39" s="48"/>
      <c r="BC39" s="48"/>
      <c r="BD39" s="48"/>
      <c r="BE39" s="48"/>
      <c r="BF39" s="48"/>
      <c r="BG39" s="48"/>
      <c r="BH39" s="48"/>
      <c r="BI39" s="48"/>
      <c r="BJ39" s="48"/>
      <c r="BK39" s="48"/>
      <c r="BL39" s="49"/>
      <c r="BM39" s="48"/>
      <c r="BN39" s="49"/>
      <c r="BO39" s="48"/>
      <c r="BP39" s="49"/>
      <c r="BQ39" s="48"/>
      <c r="BR39" s="49"/>
      <c r="BS39" s="48"/>
      <c r="BT39" s="2"/>
      <c r="BU39" s="3"/>
      <c r="BV39" s="3"/>
      <c r="BW39" s="3"/>
      <c r="BX39" s="3"/>
    </row>
    <row r="40" spans="1:76" ht="15">
      <c r="A40" s="64" t="s">
        <v>233</v>
      </c>
      <c r="B40" s="65"/>
      <c r="C40" s="65" t="s">
        <v>64</v>
      </c>
      <c r="D40" s="66">
        <v>167.43066906484583</v>
      </c>
      <c r="E40" s="68"/>
      <c r="F40" s="100" t="s">
        <v>850</v>
      </c>
      <c r="G40" s="65"/>
      <c r="H40" s="69" t="s">
        <v>233</v>
      </c>
      <c r="I40" s="70"/>
      <c r="J40" s="70"/>
      <c r="K40" s="69" t="s">
        <v>951</v>
      </c>
      <c r="L40" s="73">
        <v>1</v>
      </c>
      <c r="M40" s="74">
        <v>207.64654541015625</v>
      </c>
      <c r="N40" s="74">
        <v>3942.334716796875</v>
      </c>
      <c r="O40" s="75"/>
      <c r="P40" s="76"/>
      <c r="Q40" s="76"/>
      <c r="R40" s="86"/>
      <c r="S40" s="48">
        <v>2</v>
      </c>
      <c r="T40" s="48">
        <v>1</v>
      </c>
      <c r="U40" s="49">
        <v>0</v>
      </c>
      <c r="V40" s="49">
        <v>0.009901</v>
      </c>
      <c r="W40" s="49">
        <v>0.029091</v>
      </c>
      <c r="X40" s="49">
        <v>0.760551</v>
      </c>
      <c r="Y40" s="49">
        <v>0</v>
      </c>
      <c r="Z40" s="49">
        <v>0</v>
      </c>
      <c r="AA40" s="71">
        <v>40</v>
      </c>
      <c r="AB40" s="71"/>
      <c r="AC40" s="72"/>
      <c r="AD40" s="78" t="s">
        <v>635</v>
      </c>
      <c r="AE40" s="78">
        <v>4250</v>
      </c>
      <c r="AF40" s="78">
        <v>6231</v>
      </c>
      <c r="AG40" s="78">
        <v>9453</v>
      </c>
      <c r="AH40" s="78">
        <v>265</v>
      </c>
      <c r="AI40" s="78"/>
      <c r="AJ40" s="78" t="s">
        <v>687</v>
      </c>
      <c r="AK40" s="78" t="s">
        <v>718</v>
      </c>
      <c r="AL40" s="82" t="s">
        <v>764</v>
      </c>
      <c r="AM40" s="78"/>
      <c r="AN40" s="80">
        <v>39773.68548611111</v>
      </c>
      <c r="AO40" s="82" t="s">
        <v>807</v>
      </c>
      <c r="AP40" s="78" t="b">
        <v>0</v>
      </c>
      <c r="AQ40" s="78" t="b">
        <v>0</v>
      </c>
      <c r="AR40" s="78" t="b">
        <v>1</v>
      </c>
      <c r="AS40" s="78" t="s">
        <v>548</v>
      </c>
      <c r="AT40" s="78">
        <v>430</v>
      </c>
      <c r="AU40" s="82" t="s">
        <v>824</v>
      </c>
      <c r="AV40" s="78" t="b">
        <v>0</v>
      </c>
      <c r="AW40" s="78" t="s">
        <v>859</v>
      </c>
      <c r="AX40" s="82" t="s">
        <v>897</v>
      </c>
      <c r="AY40" s="78" t="s">
        <v>66</v>
      </c>
      <c r="AZ40" s="78" t="str">
        <f>REPLACE(INDEX(GroupVertices[Group],MATCH(Vertices[[#This Row],[Vertex]],GroupVertices[Vertex],0)),1,1,"")</f>
        <v>1</v>
      </c>
      <c r="BA40" s="48" t="s">
        <v>324</v>
      </c>
      <c r="BB40" s="48" t="s">
        <v>324</v>
      </c>
      <c r="BC40" s="48" t="s">
        <v>339</v>
      </c>
      <c r="BD40" s="48" t="s">
        <v>339</v>
      </c>
      <c r="BE40" s="48" t="s">
        <v>359</v>
      </c>
      <c r="BF40" s="48" t="s">
        <v>359</v>
      </c>
      <c r="BG40" s="120" t="s">
        <v>1361</v>
      </c>
      <c r="BH40" s="120" t="s">
        <v>1361</v>
      </c>
      <c r="BI40" s="120" t="s">
        <v>1392</v>
      </c>
      <c r="BJ40" s="120" t="s">
        <v>1392</v>
      </c>
      <c r="BK40" s="120">
        <v>2</v>
      </c>
      <c r="BL40" s="123">
        <v>9.523809523809524</v>
      </c>
      <c r="BM40" s="120">
        <v>1</v>
      </c>
      <c r="BN40" s="123">
        <v>4.761904761904762</v>
      </c>
      <c r="BO40" s="120">
        <v>0</v>
      </c>
      <c r="BP40" s="123">
        <v>0</v>
      </c>
      <c r="BQ40" s="120">
        <v>18</v>
      </c>
      <c r="BR40" s="123">
        <v>85.71428571428571</v>
      </c>
      <c r="BS40" s="120">
        <v>21</v>
      </c>
      <c r="BT40" s="2"/>
      <c r="BU40" s="3"/>
      <c r="BV40" s="3"/>
      <c r="BW40" s="3"/>
      <c r="BX40" s="3"/>
    </row>
    <row r="41" spans="1:76" ht="15">
      <c r="A41" s="64" t="s">
        <v>259</v>
      </c>
      <c r="B41" s="65"/>
      <c r="C41" s="65" t="s">
        <v>64</v>
      </c>
      <c r="D41" s="66">
        <v>844.4228784622146</v>
      </c>
      <c r="E41" s="68"/>
      <c r="F41" s="100" t="s">
        <v>851</v>
      </c>
      <c r="G41" s="65"/>
      <c r="H41" s="69" t="s">
        <v>259</v>
      </c>
      <c r="I41" s="70"/>
      <c r="J41" s="70"/>
      <c r="K41" s="69" t="s">
        <v>952</v>
      </c>
      <c r="L41" s="73">
        <v>1</v>
      </c>
      <c r="M41" s="74">
        <v>354.9346618652344</v>
      </c>
      <c r="N41" s="74">
        <v>6402.861328125</v>
      </c>
      <c r="O41" s="75"/>
      <c r="P41" s="76"/>
      <c r="Q41" s="76"/>
      <c r="R41" s="86"/>
      <c r="S41" s="48">
        <v>1</v>
      </c>
      <c r="T41" s="48">
        <v>0</v>
      </c>
      <c r="U41" s="49">
        <v>0</v>
      </c>
      <c r="V41" s="49">
        <v>0.009901</v>
      </c>
      <c r="W41" s="49">
        <v>0.023812</v>
      </c>
      <c r="X41" s="49">
        <v>0.437318</v>
      </c>
      <c r="Y41" s="49">
        <v>0</v>
      </c>
      <c r="Z41" s="49">
        <v>0</v>
      </c>
      <c r="AA41" s="71">
        <v>41</v>
      </c>
      <c r="AB41" s="71"/>
      <c r="AC41" s="72"/>
      <c r="AD41" s="78" t="s">
        <v>636</v>
      </c>
      <c r="AE41" s="78">
        <v>529</v>
      </c>
      <c r="AF41" s="78">
        <v>780126</v>
      </c>
      <c r="AG41" s="78">
        <v>22508</v>
      </c>
      <c r="AH41" s="78">
        <v>27677</v>
      </c>
      <c r="AI41" s="78"/>
      <c r="AJ41" s="78" t="s">
        <v>688</v>
      </c>
      <c r="AK41" s="78" t="s">
        <v>711</v>
      </c>
      <c r="AL41" s="82" t="s">
        <v>765</v>
      </c>
      <c r="AM41" s="78"/>
      <c r="AN41" s="80">
        <v>40466.69689814815</v>
      </c>
      <c r="AO41" s="82" t="s">
        <v>808</v>
      </c>
      <c r="AP41" s="78" t="b">
        <v>0</v>
      </c>
      <c r="AQ41" s="78" t="b">
        <v>0</v>
      </c>
      <c r="AR41" s="78" t="b">
        <v>1</v>
      </c>
      <c r="AS41" s="78" t="s">
        <v>548</v>
      </c>
      <c r="AT41" s="78">
        <v>2374</v>
      </c>
      <c r="AU41" s="82" t="s">
        <v>821</v>
      </c>
      <c r="AV41" s="78" t="b">
        <v>1</v>
      </c>
      <c r="AW41" s="78" t="s">
        <v>859</v>
      </c>
      <c r="AX41" s="82" t="s">
        <v>898</v>
      </c>
      <c r="AY41" s="78" t="s">
        <v>65</v>
      </c>
      <c r="AZ41" s="78" t="str">
        <f>REPLACE(INDEX(GroupVertices[Group],MATCH(Vertices[[#This Row],[Vertex]],GroupVertices[Vertex],0)),1,1,"")</f>
        <v>1</v>
      </c>
      <c r="BA41" s="48"/>
      <c r="BB41" s="48"/>
      <c r="BC41" s="48"/>
      <c r="BD41" s="48"/>
      <c r="BE41" s="48"/>
      <c r="BF41" s="48"/>
      <c r="BG41" s="48"/>
      <c r="BH41" s="48"/>
      <c r="BI41" s="48"/>
      <c r="BJ41" s="48"/>
      <c r="BK41" s="48"/>
      <c r="BL41" s="49"/>
      <c r="BM41" s="48"/>
      <c r="BN41" s="49"/>
      <c r="BO41" s="48"/>
      <c r="BP41" s="49"/>
      <c r="BQ41" s="48"/>
      <c r="BR41" s="49"/>
      <c r="BS41" s="48"/>
      <c r="BT41" s="2"/>
      <c r="BU41" s="3"/>
      <c r="BV41" s="3"/>
      <c r="BW41" s="3"/>
      <c r="BX41" s="3"/>
    </row>
    <row r="42" spans="1:76" ht="15">
      <c r="A42" s="64" t="s">
        <v>260</v>
      </c>
      <c r="B42" s="65"/>
      <c r="C42" s="65" t="s">
        <v>64</v>
      </c>
      <c r="D42" s="66">
        <v>162.56861064628703</v>
      </c>
      <c r="E42" s="68"/>
      <c r="F42" s="100" t="s">
        <v>852</v>
      </c>
      <c r="G42" s="65"/>
      <c r="H42" s="69" t="s">
        <v>260</v>
      </c>
      <c r="I42" s="70"/>
      <c r="J42" s="70"/>
      <c r="K42" s="69" t="s">
        <v>953</v>
      </c>
      <c r="L42" s="73">
        <v>1</v>
      </c>
      <c r="M42" s="74">
        <v>721.8629150390625</v>
      </c>
      <c r="N42" s="74">
        <v>4805.322265625</v>
      </c>
      <c r="O42" s="75"/>
      <c r="P42" s="76"/>
      <c r="Q42" s="76"/>
      <c r="R42" s="86"/>
      <c r="S42" s="48">
        <v>1</v>
      </c>
      <c r="T42" s="48">
        <v>0</v>
      </c>
      <c r="U42" s="49">
        <v>0</v>
      </c>
      <c r="V42" s="49">
        <v>0.009901</v>
      </c>
      <c r="W42" s="49">
        <v>0.023812</v>
      </c>
      <c r="X42" s="49">
        <v>0.437318</v>
      </c>
      <c r="Y42" s="49">
        <v>0</v>
      </c>
      <c r="Z42" s="49">
        <v>0</v>
      </c>
      <c r="AA42" s="71">
        <v>42</v>
      </c>
      <c r="AB42" s="71"/>
      <c r="AC42" s="72"/>
      <c r="AD42" s="78" t="s">
        <v>637</v>
      </c>
      <c r="AE42" s="78">
        <v>412</v>
      </c>
      <c r="AF42" s="78">
        <v>673</v>
      </c>
      <c r="AG42" s="78">
        <v>2046</v>
      </c>
      <c r="AH42" s="78">
        <v>46</v>
      </c>
      <c r="AI42" s="78"/>
      <c r="AJ42" s="78" t="s">
        <v>689</v>
      </c>
      <c r="AK42" s="78" t="s">
        <v>723</v>
      </c>
      <c r="AL42" s="78"/>
      <c r="AM42" s="78"/>
      <c r="AN42" s="80">
        <v>39956.5834375</v>
      </c>
      <c r="AO42" s="78"/>
      <c r="AP42" s="78" t="b">
        <v>0</v>
      </c>
      <c r="AQ42" s="78" t="b">
        <v>0</v>
      </c>
      <c r="AR42" s="78" t="b">
        <v>0</v>
      </c>
      <c r="AS42" s="78" t="s">
        <v>548</v>
      </c>
      <c r="AT42" s="78">
        <v>37</v>
      </c>
      <c r="AU42" s="82" t="s">
        <v>821</v>
      </c>
      <c r="AV42" s="78" t="b">
        <v>0</v>
      </c>
      <c r="AW42" s="78" t="s">
        <v>859</v>
      </c>
      <c r="AX42" s="82" t="s">
        <v>899</v>
      </c>
      <c r="AY42" s="78" t="s">
        <v>65</v>
      </c>
      <c r="AZ42" s="78" t="str">
        <f>REPLACE(INDEX(GroupVertices[Group],MATCH(Vertices[[#This Row],[Vertex]],GroupVertices[Vertex],0)),1,1,"")</f>
        <v>1</v>
      </c>
      <c r="BA42" s="48"/>
      <c r="BB42" s="48"/>
      <c r="BC42" s="48"/>
      <c r="BD42" s="48"/>
      <c r="BE42" s="48"/>
      <c r="BF42" s="48"/>
      <c r="BG42" s="48"/>
      <c r="BH42" s="48"/>
      <c r="BI42" s="48"/>
      <c r="BJ42" s="48"/>
      <c r="BK42" s="48"/>
      <c r="BL42" s="49"/>
      <c r="BM42" s="48"/>
      <c r="BN42" s="49"/>
      <c r="BO42" s="48"/>
      <c r="BP42" s="49"/>
      <c r="BQ42" s="48"/>
      <c r="BR42" s="49"/>
      <c r="BS42" s="48"/>
      <c r="BT42" s="2"/>
      <c r="BU42" s="3"/>
      <c r="BV42" s="3"/>
      <c r="BW42" s="3"/>
      <c r="BX42" s="3"/>
    </row>
    <row r="43" spans="1:76" ht="15">
      <c r="A43" s="64" t="s">
        <v>261</v>
      </c>
      <c r="B43" s="65"/>
      <c r="C43" s="65" t="s">
        <v>64</v>
      </c>
      <c r="D43" s="66">
        <v>238.36178543951712</v>
      </c>
      <c r="E43" s="68"/>
      <c r="F43" s="100" t="s">
        <v>853</v>
      </c>
      <c r="G43" s="65"/>
      <c r="H43" s="69" t="s">
        <v>261</v>
      </c>
      <c r="I43" s="70"/>
      <c r="J43" s="70"/>
      <c r="K43" s="69" t="s">
        <v>954</v>
      </c>
      <c r="L43" s="73">
        <v>1</v>
      </c>
      <c r="M43" s="74">
        <v>815.3683471679688</v>
      </c>
      <c r="N43" s="74">
        <v>7702.1494140625</v>
      </c>
      <c r="O43" s="75"/>
      <c r="P43" s="76"/>
      <c r="Q43" s="76"/>
      <c r="R43" s="86"/>
      <c r="S43" s="48">
        <v>1</v>
      </c>
      <c r="T43" s="48">
        <v>0</v>
      </c>
      <c r="U43" s="49">
        <v>0</v>
      </c>
      <c r="V43" s="49">
        <v>0.009901</v>
      </c>
      <c r="W43" s="49">
        <v>0.023812</v>
      </c>
      <c r="X43" s="49">
        <v>0.437318</v>
      </c>
      <c r="Y43" s="49">
        <v>0</v>
      </c>
      <c r="Z43" s="49">
        <v>0</v>
      </c>
      <c r="AA43" s="71">
        <v>43</v>
      </c>
      <c r="AB43" s="71"/>
      <c r="AC43" s="72"/>
      <c r="AD43" s="78" t="s">
        <v>638</v>
      </c>
      <c r="AE43" s="78">
        <v>276</v>
      </c>
      <c r="AF43" s="78">
        <v>87315</v>
      </c>
      <c r="AG43" s="78">
        <v>8627</v>
      </c>
      <c r="AH43" s="78">
        <v>2310</v>
      </c>
      <c r="AI43" s="78"/>
      <c r="AJ43" s="78"/>
      <c r="AK43" s="78"/>
      <c r="AL43" s="78"/>
      <c r="AM43" s="78"/>
      <c r="AN43" s="80">
        <v>40991.524201388886</v>
      </c>
      <c r="AO43" s="78"/>
      <c r="AP43" s="78" t="b">
        <v>0</v>
      </c>
      <c r="AQ43" s="78" t="b">
        <v>0</v>
      </c>
      <c r="AR43" s="78" t="b">
        <v>1</v>
      </c>
      <c r="AS43" s="78" t="s">
        <v>548</v>
      </c>
      <c r="AT43" s="78">
        <v>541</v>
      </c>
      <c r="AU43" s="82" t="s">
        <v>821</v>
      </c>
      <c r="AV43" s="78" t="b">
        <v>1</v>
      </c>
      <c r="AW43" s="78" t="s">
        <v>859</v>
      </c>
      <c r="AX43" s="82" t="s">
        <v>900</v>
      </c>
      <c r="AY43" s="78" t="s">
        <v>65</v>
      </c>
      <c r="AZ43" s="78" t="str">
        <f>REPLACE(INDEX(GroupVertices[Group],MATCH(Vertices[[#This Row],[Vertex]],GroupVertices[Vertex],0)),1,1,"")</f>
        <v>1</v>
      </c>
      <c r="BA43" s="48"/>
      <c r="BB43" s="48"/>
      <c r="BC43" s="48"/>
      <c r="BD43" s="48"/>
      <c r="BE43" s="48"/>
      <c r="BF43" s="48"/>
      <c r="BG43" s="48"/>
      <c r="BH43" s="48"/>
      <c r="BI43" s="48"/>
      <c r="BJ43" s="48"/>
      <c r="BK43" s="48"/>
      <c r="BL43" s="49"/>
      <c r="BM43" s="48"/>
      <c r="BN43" s="49"/>
      <c r="BO43" s="48"/>
      <c r="BP43" s="49"/>
      <c r="BQ43" s="48"/>
      <c r="BR43" s="49"/>
      <c r="BS43" s="48"/>
      <c r="BT43" s="2"/>
      <c r="BU43" s="3"/>
      <c r="BV43" s="3"/>
      <c r="BW43" s="3"/>
      <c r="BX43" s="3"/>
    </row>
    <row r="44" spans="1:76" ht="15">
      <c r="A44" s="64" t="s">
        <v>262</v>
      </c>
      <c r="B44" s="65"/>
      <c r="C44" s="65" t="s">
        <v>64</v>
      </c>
      <c r="D44" s="66">
        <v>167.30819907949171</v>
      </c>
      <c r="E44" s="68"/>
      <c r="F44" s="100" t="s">
        <v>854</v>
      </c>
      <c r="G44" s="65"/>
      <c r="H44" s="69" t="s">
        <v>262</v>
      </c>
      <c r="I44" s="70"/>
      <c r="J44" s="70"/>
      <c r="K44" s="69" t="s">
        <v>955</v>
      </c>
      <c r="L44" s="73">
        <v>1</v>
      </c>
      <c r="M44" s="74">
        <v>1780.806640625</v>
      </c>
      <c r="N44" s="74">
        <v>2016.2197265625</v>
      </c>
      <c r="O44" s="75"/>
      <c r="P44" s="76"/>
      <c r="Q44" s="76"/>
      <c r="R44" s="86"/>
      <c r="S44" s="48">
        <v>1</v>
      </c>
      <c r="T44" s="48">
        <v>0</v>
      </c>
      <c r="U44" s="49">
        <v>0</v>
      </c>
      <c r="V44" s="49">
        <v>0.009901</v>
      </c>
      <c r="W44" s="49">
        <v>0.023812</v>
      </c>
      <c r="X44" s="49">
        <v>0.437318</v>
      </c>
      <c r="Y44" s="49">
        <v>0</v>
      </c>
      <c r="Z44" s="49">
        <v>0</v>
      </c>
      <c r="AA44" s="71">
        <v>44</v>
      </c>
      <c r="AB44" s="71"/>
      <c r="AC44" s="72"/>
      <c r="AD44" s="78" t="s">
        <v>639</v>
      </c>
      <c r="AE44" s="78">
        <v>5123</v>
      </c>
      <c r="AF44" s="78">
        <v>6091</v>
      </c>
      <c r="AG44" s="78">
        <v>5619</v>
      </c>
      <c r="AH44" s="78">
        <v>179</v>
      </c>
      <c r="AI44" s="78"/>
      <c r="AJ44" s="78" t="s">
        <v>690</v>
      </c>
      <c r="AK44" s="78" t="s">
        <v>724</v>
      </c>
      <c r="AL44" s="82" t="s">
        <v>766</v>
      </c>
      <c r="AM44" s="78"/>
      <c r="AN44" s="80">
        <v>39854.95662037037</v>
      </c>
      <c r="AO44" s="82" t="s">
        <v>809</v>
      </c>
      <c r="AP44" s="78" t="b">
        <v>0</v>
      </c>
      <c r="AQ44" s="78" t="b">
        <v>0</v>
      </c>
      <c r="AR44" s="78" t="b">
        <v>1</v>
      </c>
      <c r="AS44" s="78" t="s">
        <v>548</v>
      </c>
      <c r="AT44" s="78">
        <v>142</v>
      </c>
      <c r="AU44" s="82" t="s">
        <v>821</v>
      </c>
      <c r="AV44" s="78" t="b">
        <v>0</v>
      </c>
      <c r="AW44" s="78" t="s">
        <v>859</v>
      </c>
      <c r="AX44" s="82" t="s">
        <v>901</v>
      </c>
      <c r="AY44" s="78" t="s">
        <v>65</v>
      </c>
      <c r="AZ44" s="78" t="str">
        <f>REPLACE(INDEX(GroupVertices[Group],MATCH(Vertices[[#This Row],[Vertex]],GroupVertices[Vertex],0)),1,1,"")</f>
        <v>1</v>
      </c>
      <c r="BA44" s="48"/>
      <c r="BB44" s="48"/>
      <c r="BC44" s="48"/>
      <c r="BD44" s="48"/>
      <c r="BE44" s="48"/>
      <c r="BF44" s="48"/>
      <c r="BG44" s="48"/>
      <c r="BH44" s="48"/>
      <c r="BI44" s="48"/>
      <c r="BJ44" s="48"/>
      <c r="BK44" s="48"/>
      <c r="BL44" s="49"/>
      <c r="BM44" s="48"/>
      <c r="BN44" s="49"/>
      <c r="BO44" s="48"/>
      <c r="BP44" s="49"/>
      <c r="BQ44" s="48"/>
      <c r="BR44" s="49"/>
      <c r="BS44" s="48"/>
      <c r="BT44" s="2"/>
      <c r="BU44" s="3"/>
      <c r="BV44" s="3"/>
      <c r="BW44" s="3"/>
      <c r="BX44" s="3"/>
    </row>
    <row r="45" spans="1:76" ht="15">
      <c r="A45" s="64" t="s">
        <v>263</v>
      </c>
      <c r="B45" s="65"/>
      <c r="C45" s="65" t="s">
        <v>64</v>
      </c>
      <c r="D45" s="66">
        <v>1000</v>
      </c>
      <c r="E45" s="68"/>
      <c r="F45" s="100" t="s">
        <v>855</v>
      </c>
      <c r="G45" s="65"/>
      <c r="H45" s="69" t="s">
        <v>263</v>
      </c>
      <c r="I45" s="70"/>
      <c r="J45" s="70"/>
      <c r="K45" s="69" t="s">
        <v>956</v>
      </c>
      <c r="L45" s="73">
        <v>74.42472460220318</v>
      </c>
      <c r="M45" s="74">
        <v>8249.662109375</v>
      </c>
      <c r="N45" s="74">
        <v>7599.240234375</v>
      </c>
      <c r="O45" s="75"/>
      <c r="P45" s="76"/>
      <c r="Q45" s="76"/>
      <c r="R45" s="86"/>
      <c r="S45" s="48">
        <v>3</v>
      </c>
      <c r="T45" s="48">
        <v>0</v>
      </c>
      <c r="U45" s="49">
        <v>6</v>
      </c>
      <c r="V45" s="49">
        <v>0.01087</v>
      </c>
      <c r="W45" s="49">
        <v>0.050465</v>
      </c>
      <c r="X45" s="49">
        <v>0.992977</v>
      </c>
      <c r="Y45" s="49">
        <v>0.5</v>
      </c>
      <c r="Z45" s="49">
        <v>0</v>
      </c>
      <c r="AA45" s="71">
        <v>45</v>
      </c>
      <c r="AB45" s="71"/>
      <c r="AC45" s="72"/>
      <c r="AD45" s="78" t="s">
        <v>640</v>
      </c>
      <c r="AE45" s="78">
        <v>709</v>
      </c>
      <c r="AF45" s="78">
        <v>13441901</v>
      </c>
      <c r="AG45" s="78">
        <v>11906</v>
      </c>
      <c r="AH45" s="78">
        <v>903</v>
      </c>
      <c r="AI45" s="78"/>
      <c r="AJ45" s="78" t="s">
        <v>691</v>
      </c>
      <c r="AK45" s="78" t="s">
        <v>725</v>
      </c>
      <c r="AL45" s="82" t="s">
        <v>767</v>
      </c>
      <c r="AM45" s="78"/>
      <c r="AN45" s="80">
        <v>39168.31209490741</v>
      </c>
      <c r="AO45" s="82" t="s">
        <v>810</v>
      </c>
      <c r="AP45" s="78" t="b">
        <v>0</v>
      </c>
      <c r="AQ45" s="78" t="b">
        <v>0</v>
      </c>
      <c r="AR45" s="78" t="b">
        <v>0</v>
      </c>
      <c r="AS45" s="78" t="s">
        <v>548</v>
      </c>
      <c r="AT45" s="78">
        <v>0</v>
      </c>
      <c r="AU45" s="82" t="s">
        <v>821</v>
      </c>
      <c r="AV45" s="78" t="b">
        <v>1</v>
      </c>
      <c r="AW45" s="78" t="s">
        <v>859</v>
      </c>
      <c r="AX45" s="82" t="s">
        <v>902</v>
      </c>
      <c r="AY45" s="78" t="s">
        <v>65</v>
      </c>
      <c r="AZ45" s="78" t="str">
        <f>REPLACE(INDEX(GroupVertices[Group],MATCH(Vertices[[#This Row],[Vertex]],GroupVertices[Vertex],0)),1,1,"")</f>
        <v>5</v>
      </c>
      <c r="BA45" s="48"/>
      <c r="BB45" s="48"/>
      <c r="BC45" s="48"/>
      <c r="BD45" s="48"/>
      <c r="BE45" s="48"/>
      <c r="BF45" s="48"/>
      <c r="BG45" s="48"/>
      <c r="BH45" s="48"/>
      <c r="BI45" s="48"/>
      <c r="BJ45" s="48"/>
      <c r="BK45" s="48"/>
      <c r="BL45" s="49"/>
      <c r="BM45" s="48"/>
      <c r="BN45" s="49"/>
      <c r="BO45" s="48"/>
      <c r="BP45" s="49"/>
      <c r="BQ45" s="48"/>
      <c r="BR45" s="49"/>
      <c r="BS45" s="48"/>
      <c r="BT45" s="2"/>
      <c r="BU45" s="3"/>
      <c r="BV45" s="3"/>
      <c r="BW45" s="3"/>
      <c r="BX45" s="3"/>
    </row>
    <row r="46" spans="1:76" ht="15">
      <c r="A46" s="64" t="s">
        <v>234</v>
      </c>
      <c r="B46" s="65"/>
      <c r="C46" s="65" t="s">
        <v>64</v>
      </c>
      <c r="D46" s="66">
        <v>164.7100858187649</v>
      </c>
      <c r="E46" s="68"/>
      <c r="F46" s="100" t="s">
        <v>420</v>
      </c>
      <c r="G46" s="65"/>
      <c r="H46" s="69" t="s">
        <v>234</v>
      </c>
      <c r="I46" s="70"/>
      <c r="J46" s="70"/>
      <c r="K46" s="69" t="s">
        <v>957</v>
      </c>
      <c r="L46" s="73">
        <v>1</v>
      </c>
      <c r="M46" s="74">
        <v>2839.45263671875</v>
      </c>
      <c r="N46" s="74">
        <v>5444.13134765625</v>
      </c>
      <c r="O46" s="75"/>
      <c r="P46" s="76"/>
      <c r="Q46" s="76"/>
      <c r="R46" s="86"/>
      <c r="S46" s="48">
        <v>2</v>
      </c>
      <c r="T46" s="48">
        <v>1</v>
      </c>
      <c r="U46" s="49">
        <v>0</v>
      </c>
      <c r="V46" s="49">
        <v>0.010526</v>
      </c>
      <c r="W46" s="49">
        <v>0.0399</v>
      </c>
      <c r="X46" s="49">
        <v>0.705799</v>
      </c>
      <c r="Y46" s="49">
        <v>0.5</v>
      </c>
      <c r="Z46" s="49">
        <v>0.5</v>
      </c>
      <c r="AA46" s="71">
        <v>46</v>
      </c>
      <c r="AB46" s="71"/>
      <c r="AC46" s="72"/>
      <c r="AD46" s="78" t="s">
        <v>641</v>
      </c>
      <c r="AE46" s="78">
        <v>1262</v>
      </c>
      <c r="AF46" s="78">
        <v>3121</v>
      </c>
      <c r="AG46" s="78">
        <v>6715</v>
      </c>
      <c r="AH46" s="78">
        <v>3514</v>
      </c>
      <c r="AI46" s="78"/>
      <c r="AJ46" s="78" t="s">
        <v>692</v>
      </c>
      <c r="AK46" s="78" t="s">
        <v>726</v>
      </c>
      <c r="AL46" s="78"/>
      <c r="AM46" s="78"/>
      <c r="AN46" s="80">
        <v>39780.65105324074</v>
      </c>
      <c r="AO46" s="78"/>
      <c r="AP46" s="78" t="b">
        <v>1</v>
      </c>
      <c r="AQ46" s="78" t="b">
        <v>0</v>
      </c>
      <c r="AR46" s="78" t="b">
        <v>0</v>
      </c>
      <c r="AS46" s="78" t="s">
        <v>548</v>
      </c>
      <c r="AT46" s="78">
        <v>141</v>
      </c>
      <c r="AU46" s="82" t="s">
        <v>821</v>
      </c>
      <c r="AV46" s="78" t="b">
        <v>0</v>
      </c>
      <c r="AW46" s="78" t="s">
        <v>859</v>
      </c>
      <c r="AX46" s="82" t="s">
        <v>903</v>
      </c>
      <c r="AY46" s="78" t="s">
        <v>66</v>
      </c>
      <c r="AZ46" s="78" t="str">
        <f>REPLACE(INDEX(GroupVertices[Group],MATCH(Vertices[[#This Row],[Vertex]],GroupVertices[Vertex],0)),1,1,"")</f>
        <v>1</v>
      </c>
      <c r="BA46" s="48"/>
      <c r="BB46" s="48"/>
      <c r="BC46" s="48"/>
      <c r="BD46" s="48"/>
      <c r="BE46" s="48" t="s">
        <v>358</v>
      </c>
      <c r="BF46" s="48" t="s">
        <v>358</v>
      </c>
      <c r="BG46" s="120" t="s">
        <v>1362</v>
      </c>
      <c r="BH46" s="120" t="s">
        <v>1362</v>
      </c>
      <c r="BI46" s="120" t="s">
        <v>1393</v>
      </c>
      <c r="BJ46" s="120" t="s">
        <v>1393</v>
      </c>
      <c r="BK46" s="120">
        <v>2</v>
      </c>
      <c r="BL46" s="123">
        <v>8.695652173913043</v>
      </c>
      <c r="BM46" s="120">
        <v>0</v>
      </c>
      <c r="BN46" s="123">
        <v>0</v>
      </c>
      <c r="BO46" s="120">
        <v>0</v>
      </c>
      <c r="BP46" s="123">
        <v>0</v>
      </c>
      <c r="BQ46" s="120">
        <v>21</v>
      </c>
      <c r="BR46" s="123">
        <v>91.30434782608695</v>
      </c>
      <c r="BS46" s="120">
        <v>23</v>
      </c>
      <c r="BT46" s="2"/>
      <c r="BU46" s="3"/>
      <c r="BV46" s="3"/>
      <c r="BW46" s="3"/>
      <c r="BX46" s="3"/>
    </row>
    <row r="47" spans="1:76" ht="15">
      <c r="A47" s="64" t="s">
        <v>264</v>
      </c>
      <c r="B47" s="65"/>
      <c r="C47" s="65" t="s">
        <v>64</v>
      </c>
      <c r="D47" s="66">
        <v>185.40313941556388</v>
      </c>
      <c r="E47" s="68"/>
      <c r="F47" s="100" t="s">
        <v>856</v>
      </c>
      <c r="G47" s="65"/>
      <c r="H47" s="69" t="s">
        <v>264</v>
      </c>
      <c r="I47" s="70"/>
      <c r="J47" s="70"/>
      <c r="K47" s="69" t="s">
        <v>958</v>
      </c>
      <c r="L47" s="73">
        <v>1</v>
      </c>
      <c r="M47" s="74">
        <v>1650.8555908203125</v>
      </c>
      <c r="N47" s="74">
        <v>8284.05078125</v>
      </c>
      <c r="O47" s="75"/>
      <c r="P47" s="76"/>
      <c r="Q47" s="76"/>
      <c r="R47" s="86"/>
      <c r="S47" s="48">
        <v>2</v>
      </c>
      <c r="T47" s="48">
        <v>0</v>
      </c>
      <c r="U47" s="49">
        <v>0</v>
      </c>
      <c r="V47" s="49">
        <v>0.010526</v>
      </c>
      <c r="W47" s="49">
        <v>0.0399</v>
      </c>
      <c r="X47" s="49">
        <v>0.705799</v>
      </c>
      <c r="Y47" s="49">
        <v>0.5</v>
      </c>
      <c r="Z47" s="49">
        <v>0</v>
      </c>
      <c r="AA47" s="71">
        <v>47</v>
      </c>
      <c r="AB47" s="71"/>
      <c r="AC47" s="72"/>
      <c r="AD47" s="78" t="s">
        <v>642</v>
      </c>
      <c r="AE47" s="78">
        <v>439</v>
      </c>
      <c r="AF47" s="78">
        <v>26776</v>
      </c>
      <c r="AG47" s="78">
        <v>9032</v>
      </c>
      <c r="AH47" s="78">
        <v>6889</v>
      </c>
      <c r="AI47" s="78"/>
      <c r="AJ47" s="78" t="s">
        <v>693</v>
      </c>
      <c r="AK47" s="78" t="s">
        <v>727</v>
      </c>
      <c r="AL47" s="82" t="s">
        <v>768</v>
      </c>
      <c r="AM47" s="78"/>
      <c r="AN47" s="80">
        <v>40680.70216435185</v>
      </c>
      <c r="AO47" s="82" t="s">
        <v>811</v>
      </c>
      <c r="AP47" s="78" t="b">
        <v>0</v>
      </c>
      <c r="AQ47" s="78" t="b">
        <v>0</v>
      </c>
      <c r="AR47" s="78" t="b">
        <v>0</v>
      </c>
      <c r="AS47" s="78" t="s">
        <v>548</v>
      </c>
      <c r="AT47" s="78">
        <v>451</v>
      </c>
      <c r="AU47" s="82" t="s">
        <v>821</v>
      </c>
      <c r="AV47" s="78" t="b">
        <v>1</v>
      </c>
      <c r="AW47" s="78" t="s">
        <v>859</v>
      </c>
      <c r="AX47" s="82" t="s">
        <v>904</v>
      </c>
      <c r="AY47" s="78" t="s">
        <v>65</v>
      </c>
      <c r="AZ47" s="78" t="str">
        <f>REPLACE(INDEX(GroupVertices[Group],MATCH(Vertices[[#This Row],[Vertex]],GroupVertices[Vertex],0)),1,1,"")</f>
        <v>1</v>
      </c>
      <c r="BA47" s="48"/>
      <c r="BB47" s="48"/>
      <c r="BC47" s="48"/>
      <c r="BD47" s="48"/>
      <c r="BE47" s="48"/>
      <c r="BF47" s="48"/>
      <c r="BG47" s="48"/>
      <c r="BH47" s="48"/>
      <c r="BI47" s="48"/>
      <c r="BJ47" s="48"/>
      <c r="BK47" s="48"/>
      <c r="BL47" s="49"/>
      <c r="BM47" s="48"/>
      <c r="BN47" s="49"/>
      <c r="BO47" s="48"/>
      <c r="BP47" s="49"/>
      <c r="BQ47" s="48"/>
      <c r="BR47" s="49"/>
      <c r="BS47" s="48"/>
      <c r="BT47" s="2"/>
      <c r="BU47" s="3"/>
      <c r="BV47" s="3"/>
      <c r="BW47" s="3"/>
      <c r="BX47" s="3"/>
    </row>
    <row r="48" spans="1:76" ht="15">
      <c r="A48" s="64" t="s">
        <v>265</v>
      </c>
      <c r="B48" s="65"/>
      <c r="C48" s="65" t="s">
        <v>64</v>
      </c>
      <c r="D48" s="66">
        <v>162.0192452834128</v>
      </c>
      <c r="E48" s="68"/>
      <c r="F48" s="100" t="s">
        <v>857</v>
      </c>
      <c r="G48" s="65"/>
      <c r="H48" s="69" t="s">
        <v>265</v>
      </c>
      <c r="I48" s="70"/>
      <c r="J48" s="70"/>
      <c r="K48" s="69" t="s">
        <v>959</v>
      </c>
      <c r="L48" s="73">
        <v>1</v>
      </c>
      <c r="M48" s="74">
        <v>502.9281921386719</v>
      </c>
      <c r="N48" s="74">
        <v>2208.422607421875</v>
      </c>
      <c r="O48" s="75"/>
      <c r="P48" s="76"/>
      <c r="Q48" s="76"/>
      <c r="R48" s="86"/>
      <c r="S48" s="48">
        <v>1</v>
      </c>
      <c r="T48" s="48">
        <v>0</v>
      </c>
      <c r="U48" s="49">
        <v>0</v>
      </c>
      <c r="V48" s="49">
        <v>0.009901</v>
      </c>
      <c r="W48" s="49">
        <v>0.023812</v>
      </c>
      <c r="X48" s="49">
        <v>0.437318</v>
      </c>
      <c r="Y48" s="49">
        <v>0</v>
      </c>
      <c r="Z48" s="49">
        <v>0</v>
      </c>
      <c r="AA48" s="71">
        <v>48</v>
      </c>
      <c r="AB48" s="71"/>
      <c r="AC48" s="72"/>
      <c r="AD48" s="78" t="s">
        <v>643</v>
      </c>
      <c r="AE48" s="78">
        <v>48</v>
      </c>
      <c r="AF48" s="78">
        <v>45</v>
      </c>
      <c r="AG48" s="78">
        <v>34</v>
      </c>
      <c r="AH48" s="78">
        <v>20</v>
      </c>
      <c r="AI48" s="78">
        <v>-14400</v>
      </c>
      <c r="AJ48" s="78" t="s">
        <v>694</v>
      </c>
      <c r="AK48" s="78" t="s">
        <v>728</v>
      </c>
      <c r="AL48" s="82" t="s">
        <v>769</v>
      </c>
      <c r="AM48" s="78" t="s">
        <v>777</v>
      </c>
      <c r="AN48" s="80">
        <v>39727.73614583333</v>
      </c>
      <c r="AO48" s="78"/>
      <c r="AP48" s="78" t="b">
        <v>1</v>
      </c>
      <c r="AQ48" s="78" t="b">
        <v>0</v>
      </c>
      <c r="AR48" s="78" t="b">
        <v>0</v>
      </c>
      <c r="AS48" s="78" t="s">
        <v>548</v>
      </c>
      <c r="AT48" s="78">
        <v>1</v>
      </c>
      <c r="AU48" s="82" t="s">
        <v>821</v>
      </c>
      <c r="AV48" s="78" t="b">
        <v>0</v>
      </c>
      <c r="AW48" s="78" t="s">
        <v>859</v>
      </c>
      <c r="AX48" s="82" t="s">
        <v>905</v>
      </c>
      <c r="AY48" s="78" t="s">
        <v>65</v>
      </c>
      <c r="AZ48" s="78" t="str">
        <f>REPLACE(INDEX(GroupVertices[Group],MATCH(Vertices[[#This Row],[Vertex]],GroupVertices[Vertex],0)),1,1,"")</f>
        <v>1</v>
      </c>
      <c r="BA48" s="48"/>
      <c r="BB48" s="48"/>
      <c r="BC48" s="48"/>
      <c r="BD48" s="48"/>
      <c r="BE48" s="48"/>
      <c r="BF48" s="48"/>
      <c r="BG48" s="48"/>
      <c r="BH48" s="48"/>
      <c r="BI48" s="48"/>
      <c r="BJ48" s="48"/>
      <c r="BK48" s="48"/>
      <c r="BL48" s="49"/>
      <c r="BM48" s="48"/>
      <c r="BN48" s="49"/>
      <c r="BO48" s="48"/>
      <c r="BP48" s="49"/>
      <c r="BQ48" s="48"/>
      <c r="BR48" s="49"/>
      <c r="BS48" s="48"/>
      <c r="BT48" s="2"/>
      <c r="BU48" s="3"/>
      <c r="BV48" s="3"/>
      <c r="BW48" s="3"/>
      <c r="BX48" s="3"/>
    </row>
    <row r="49" spans="1:76" ht="15">
      <c r="A49" s="64" t="s">
        <v>235</v>
      </c>
      <c r="B49" s="65"/>
      <c r="C49" s="65" t="s">
        <v>64</v>
      </c>
      <c r="D49" s="66">
        <v>172.6793827228798</v>
      </c>
      <c r="E49" s="68"/>
      <c r="F49" s="100" t="s">
        <v>421</v>
      </c>
      <c r="G49" s="65"/>
      <c r="H49" s="69" t="s">
        <v>235</v>
      </c>
      <c r="I49" s="70"/>
      <c r="J49" s="70"/>
      <c r="K49" s="69" t="s">
        <v>960</v>
      </c>
      <c r="L49" s="73">
        <v>1</v>
      </c>
      <c r="M49" s="74">
        <v>5457.5439453125</v>
      </c>
      <c r="N49" s="74">
        <v>6564.04931640625</v>
      </c>
      <c r="O49" s="75"/>
      <c r="P49" s="76"/>
      <c r="Q49" s="76"/>
      <c r="R49" s="86"/>
      <c r="S49" s="48">
        <v>1</v>
      </c>
      <c r="T49" s="48">
        <v>2</v>
      </c>
      <c r="U49" s="49">
        <v>0</v>
      </c>
      <c r="V49" s="49">
        <v>0.009434</v>
      </c>
      <c r="W49" s="49">
        <v>0.013261</v>
      </c>
      <c r="X49" s="49">
        <v>0.744527</v>
      </c>
      <c r="Y49" s="49">
        <v>0.5</v>
      </c>
      <c r="Z49" s="49">
        <v>0.5</v>
      </c>
      <c r="AA49" s="71">
        <v>49</v>
      </c>
      <c r="AB49" s="71"/>
      <c r="AC49" s="72"/>
      <c r="AD49" s="78" t="s">
        <v>644</v>
      </c>
      <c r="AE49" s="78">
        <v>370</v>
      </c>
      <c r="AF49" s="78">
        <v>12231</v>
      </c>
      <c r="AG49" s="78">
        <v>4077</v>
      </c>
      <c r="AH49" s="78">
        <v>885</v>
      </c>
      <c r="AI49" s="78"/>
      <c r="AJ49" s="78" t="s">
        <v>695</v>
      </c>
      <c r="AK49" s="78" t="s">
        <v>729</v>
      </c>
      <c r="AL49" s="82" t="s">
        <v>770</v>
      </c>
      <c r="AM49" s="78"/>
      <c r="AN49" s="80">
        <v>40031.91392361111</v>
      </c>
      <c r="AO49" s="82" t="s">
        <v>812</v>
      </c>
      <c r="AP49" s="78" t="b">
        <v>0</v>
      </c>
      <c r="AQ49" s="78" t="b">
        <v>0</v>
      </c>
      <c r="AR49" s="78" t="b">
        <v>1</v>
      </c>
      <c r="AS49" s="78" t="s">
        <v>548</v>
      </c>
      <c r="AT49" s="78">
        <v>389</v>
      </c>
      <c r="AU49" s="82" t="s">
        <v>824</v>
      </c>
      <c r="AV49" s="78" t="b">
        <v>0</v>
      </c>
      <c r="AW49" s="78" t="s">
        <v>859</v>
      </c>
      <c r="AX49" s="82" t="s">
        <v>906</v>
      </c>
      <c r="AY49" s="78" t="s">
        <v>66</v>
      </c>
      <c r="AZ49" s="78" t="str">
        <f>REPLACE(INDEX(GroupVertices[Group],MATCH(Vertices[[#This Row],[Vertex]],GroupVertices[Vertex],0)),1,1,"")</f>
        <v>4</v>
      </c>
      <c r="BA49" s="48"/>
      <c r="BB49" s="48"/>
      <c r="BC49" s="48"/>
      <c r="BD49" s="48"/>
      <c r="BE49" s="48" t="s">
        <v>371</v>
      </c>
      <c r="BF49" s="48" t="s">
        <v>371</v>
      </c>
      <c r="BG49" s="120" t="s">
        <v>1363</v>
      </c>
      <c r="BH49" s="120" t="s">
        <v>1375</v>
      </c>
      <c r="BI49" s="120" t="s">
        <v>1394</v>
      </c>
      <c r="BJ49" s="120" t="s">
        <v>1394</v>
      </c>
      <c r="BK49" s="120">
        <v>4</v>
      </c>
      <c r="BL49" s="123">
        <v>10</v>
      </c>
      <c r="BM49" s="120">
        <v>0</v>
      </c>
      <c r="BN49" s="123">
        <v>0</v>
      </c>
      <c r="BO49" s="120">
        <v>0</v>
      </c>
      <c r="BP49" s="123">
        <v>0</v>
      </c>
      <c r="BQ49" s="120">
        <v>36</v>
      </c>
      <c r="BR49" s="123">
        <v>90</v>
      </c>
      <c r="BS49" s="120">
        <v>40</v>
      </c>
      <c r="BT49" s="2"/>
      <c r="BU49" s="3"/>
      <c r="BV49" s="3"/>
      <c r="BW49" s="3"/>
      <c r="BX49" s="3"/>
    </row>
    <row r="50" spans="1:76" ht="15">
      <c r="A50" s="64" t="s">
        <v>236</v>
      </c>
      <c r="B50" s="65"/>
      <c r="C50" s="65" t="s">
        <v>64</v>
      </c>
      <c r="D50" s="66">
        <v>167.74821624115688</v>
      </c>
      <c r="E50" s="68"/>
      <c r="F50" s="100" t="s">
        <v>422</v>
      </c>
      <c r="G50" s="65"/>
      <c r="H50" s="69" t="s">
        <v>236</v>
      </c>
      <c r="I50" s="70"/>
      <c r="J50" s="70"/>
      <c r="K50" s="69" t="s">
        <v>961</v>
      </c>
      <c r="L50" s="73">
        <v>1</v>
      </c>
      <c r="M50" s="74">
        <v>7133.78955078125</v>
      </c>
      <c r="N50" s="74">
        <v>3164.389404296875</v>
      </c>
      <c r="O50" s="75"/>
      <c r="P50" s="76"/>
      <c r="Q50" s="76"/>
      <c r="R50" s="86"/>
      <c r="S50" s="48">
        <v>1</v>
      </c>
      <c r="T50" s="48">
        <v>2</v>
      </c>
      <c r="U50" s="49">
        <v>0</v>
      </c>
      <c r="V50" s="49">
        <v>0.009434</v>
      </c>
      <c r="W50" s="49">
        <v>0.013261</v>
      </c>
      <c r="X50" s="49">
        <v>0.744527</v>
      </c>
      <c r="Y50" s="49">
        <v>0.5</v>
      </c>
      <c r="Z50" s="49">
        <v>0.5</v>
      </c>
      <c r="AA50" s="71">
        <v>50</v>
      </c>
      <c r="AB50" s="71"/>
      <c r="AC50" s="72"/>
      <c r="AD50" s="78" t="s">
        <v>645</v>
      </c>
      <c r="AE50" s="78">
        <v>1832</v>
      </c>
      <c r="AF50" s="78">
        <v>6594</v>
      </c>
      <c r="AG50" s="78">
        <v>12694</v>
      </c>
      <c r="AH50" s="78">
        <v>9769</v>
      </c>
      <c r="AI50" s="78"/>
      <c r="AJ50" s="78" t="s">
        <v>696</v>
      </c>
      <c r="AK50" s="78" t="s">
        <v>730</v>
      </c>
      <c r="AL50" s="82" t="s">
        <v>771</v>
      </c>
      <c r="AM50" s="78"/>
      <c r="AN50" s="80">
        <v>40247.90881944444</v>
      </c>
      <c r="AO50" s="82" t="s">
        <v>813</v>
      </c>
      <c r="AP50" s="78" t="b">
        <v>0</v>
      </c>
      <c r="AQ50" s="78" t="b">
        <v>0</v>
      </c>
      <c r="AR50" s="78" t="b">
        <v>1</v>
      </c>
      <c r="AS50" s="78" t="s">
        <v>548</v>
      </c>
      <c r="AT50" s="78">
        <v>230</v>
      </c>
      <c r="AU50" s="82" t="s">
        <v>827</v>
      </c>
      <c r="AV50" s="78" t="b">
        <v>0</v>
      </c>
      <c r="AW50" s="78" t="s">
        <v>859</v>
      </c>
      <c r="AX50" s="82" t="s">
        <v>907</v>
      </c>
      <c r="AY50" s="78" t="s">
        <v>66</v>
      </c>
      <c r="AZ50" s="78" t="str">
        <f>REPLACE(INDEX(GroupVertices[Group],MATCH(Vertices[[#This Row],[Vertex]],GroupVertices[Vertex],0)),1,1,"")</f>
        <v>4</v>
      </c>
      <c r="BA50" s="48" t="s">
        <v>328</v>
      </c>
      <c r="BB50" s="48" t="s">
        <v>328</v>
      </c>
      <c r="BC50" s="48" t="s">
        <v>344</v>
      </c>
      <c r="BD50" s="48" t="s">
        <v>344</v>
      </c>
      <c r="BE50" s="48" t="s">
        <v>372</v>
      </c>
      <c r="BF50" s="48" t="s">
        <v>372</v>
      </c>
      <c r="BG50" s="120" t="s">
        <v>1364</v>
      </c>
      <c r="BH50" s="120" t="s">
        <v>1376</v>
      </c>
      <c r="BI50" s="120" t="s">
        <v>1395</v>
      </c>
      <c r="BJ50" s="120" t="s">
        <v>1404</v>
      </c>
      <c r="BK50" s="120">
        <v>2</v>
      </c>
      <c r="BL50" s="123">
        <v>4.166666666666667</v>
      </c>
      <c r="BM50" s="120">
        <v>0</v>
      </c>
      <c r="BN50" s="123">
        <v>0</v>
      </c>
      <c r="BO50" s="120">
        <v>0</v>
      </c>
      <c r="BP50" s="123">
        <v>0</v>
      </c>
      <c r="BQ50" s="120">
        <v>46</v>
      </c>
      <c r="BR50" s="123">
        <v>95.83333333333333</v>
      </c>
      <c r="BS50" s="120">
        <v>48</v>
      </c>
      <c r="BT50" s="2"/>
      <c r="BU50" s="3"/>
      <c r="BV50" s="3"/>
      <c r="BW50" s="3"/>
      <c r="BX50" s="3"/>
    </row>
    <row r="51" spans="1:76" ht="15">
      <c r="A51" s="64" t="s">
        <v>238</v>
      </c>
      <c r="B51" s="65"/>
      <c r="C51" s="65" t="s">
        <v>64</v>
      </c>
      <c r="D51" s="66">
        <v>162.46013723068765</v>
      </c>
      <c r="E51" s="68"/>
      <c r="F51" s="100" t="s">
        <v>424</v>
      </c>
      <c r="G51" s="65"/>
      <c r="H51" s="69" t="s">
        <v>238</v>
      </c>
      <c r="I51" s="70"/>
      <c r="J51" s="70"/>
      <c r="K51" s="69" t="s">
        <v>962</v>
      </c>
      <c r="L51" s="73">
        <v>1</v>
      </c>
      <c r="M51" s="74">
        <v>5876.60546875</v>
      </c>
      <c r="N51" s="74">
        <v>2196.839111328125</v>
      </c>
      <c r="O51" s="75"/>
      <c r="P51" s="76"/>
      <c r="Q51" s="76"/>
      <c r="R51" s="86"/>
      <c r="S51" s="48">
        <v>0</v>
      </c>
      <c r="T51" s="48">
        <v>1</v>
      </c>
      <c r="U51" s="49">
        <v>0</v>
      </c>
      <c r="V51" s="49">
        <v>0.333333</v>
      </c>
      <c r="W51" s="49">
        <v>0</v>
      </c>
      <c r="X51" s="49">
        <v>0.638292</v>
      </c>
      <c r="Y51" s="49">
        <v>0</v>
      </c>
      <c r="Z51" s="49">
        <v>0</v>
      </c>
      <c r="AA51" s="71">
        <v>51</v>
      </c>
      <c r="AB51" s="71"/>
      <c r="AC51" s="72"/>
      <c r="AD51" s="78" t="s">
        <v>646</v>
      </c>
      <c r="AE51" s="78">
        <v>784</v>
      </c>
      <c r="AF51" s="78">
        <v>549</v>
      </c>
      <c r="AG51" s="78">
        <v>14209</v>
      </c>
      <c r="AH51" s="78">
        <v>9093</v>
      </c>
      <c r="AI51" s="78"/>
      <c r="AJ51" s="78" t="s">
        <v>697</v>
      </c>
      <c r="AK51" s="78" t="s">
        <v>731</v>
      </c>
      <c r="AL51" s="78"/>
      <c r="AM51" s="78"/>
      <c r="AN51" s="80">
        <v>40291.70775462963</v>
      </c>
      <c r="AO51" s="82" t="s">
        <v>814</v>
      </c>
      <c r="AP51" s="78" t="b">
        <v>0</v>
      </c>
      <c r="AQ51" s="78" t="b">
        <v>0</v>
      </c>
      <c r="AR51" s="78" t="b">
        <v>1</v>
      </c>
      <c r="AS51" s="78" t="s">
        <v>549</v>
      </c>
      <c r="AT51" s="78">
        <v>21</v>
      </c>
      <c r="AU51" s="82" t="s">
        <v>829</v>
      </c>
      <c r="AV51" s="78" t="b">
        <v>0</v>
      </c>
      <c r="AW51" s="78" t="s">
        <v>859</v>
      </c>
      <c r="AX51" s="82" t="s">
        <v>908</v>
      </c>
      <c r="AY51" s="78" t="s">
        <v>66</v>
      </c>
      <c r="AZ51" s="78" t="str">
        <f>REPLACE(INDEX(GroupVertices[Group],MATCH(Vertices[[#This Row],[Vertex]],GroupVertices[Vertex],0)),1,1,"")</f>
        <v>7</v>
      </c>
      <c r="BA51" s="48"/>
      <c r="BB51" s="48"/>
      <c r="BC51" s="48"/>
      <c r="BD51" s="48"/>
      <c r="BE51" s="48"/>
      <c r="BF51" s="48"/>
      <c r="BG51" s="120" t="s">
        <v>1365</v>
      </c>
      <c r="BH51" s="120" t="s">
        <v>1365</v>
      </c>
      <c r="BI51" s="120" t="s">
        <v>1396</v>
      </c>
      <c r="BJ51" s="120" t="s">
        <v>1396</v>
      </c>
      <c r="BK51" s="120">
        <v>0</v>
      </c>
      <c r="BL51" s="123">
        <v>0</v>
      </c>
      <c r="BM51" s="120">
        <v>0</v>
      </c>
      <c r="BN51" s="123">
        <v>0</v>
      </c>
      <c r="BO51" s="120">
        <v>0</v>
      </c>
      <c r="BP51" s="123">
        <v>0</v>
      </c>
      <c r="BQ51" s="120">
        <v>23</v>
      </c>
      <c r="BR51" s="123">
        <v>100</v>
      </c>
      <c r="BS51" s="120">
        <v>23</v>
      </c>
      <c r="BT51" s="2"/>
      <c r="BU51" s="3"/>
      <c r="BV51" s="3"/>
      <c r="BW51" s="3"/>
      <c r="BX51" s="3"/>
    </row>
    <row r="52" spans="1:76" ht="15">
      <c r="A52" s="64" t="s">
        <v>242</v>
      </c>
      <c r="B52" s="65"/>
      <c r="C52" s="65" t="s">
        <v>64</v>
      </c>
      <c r="D52" s="66">
        <v>163.47138939546886</v>
      </c>
      <c r="E52" s="68"/>
      <c r="F52" s="100" t="s">
        <v>427</v>
      </c>
      <c r="G52" s="65"/>
      <c r="H52" s="69" t="s">
        <v>242</v>
      </c>
      <c r="I52" s="70"/>
      <c r="J52" s="70"/>
      <c r="K52" s="69" t="s">
        <v>963</v>
      </c>
      <c r="L52" s="73">
        <v>25.474908200734394</v>
      </c>
      <c r="M52" s="74">
        <v>5876.60546875</v>
      </c>
      <c r="N52" s="74">
        <v>967.55029296875</v>
      </c>
      <c r="O52" s="75"/>
      <c r="P52" s="76"/>
      <c r="Q52" s="76"/>
      <c r="R52" s="86"/>
      <c r="S52" s="48">
        <v>3</v>
      </c>
      <c r="T52" s="48">
        <v>1</v>
      </c>
      <c r="U52" s="49">
        <v>2</v>
      </c>
      <c r="V52" s="49">
        <v>0.5</v>
      </c>
      <c r="W52" s="49">
        <v>0</v>
      </c>
      <c r="X52" s="49">
        <v>1.723387</v>
      </c>
      <c r="Y52" s="49">
        <v>0</v>
      </c>
      <c r="Z52" s="49">
        <v>0</v>
      </c>
      <c r="AA52" s="71">
        <v>52</v>
      </c>
      <c r="AB52" s="71"/>
      <c r="AC52" s="72"/>
      <c r="AD52" s="78" t="s">
        <v>647</v>
      </c>
      <c r="AE52" s="78">
        <v>226</v>
      </c>
      <c r="AF52" s="78">
        <v>1705</v>
      </c>
      <c r="AG52" s="78">
        <v>1334</v>
      </c>
      <c r="AH52" s="78">
        <v>462</v>
      </c>
      <c r="AI52" s="78"/>
      <c r="AJ52" s="78"/>
      <c r="AK52" s="78" t="s">
        <v>732</v>
      </c>
      <c r="AL52" s="82" t="s">
        <v>772</v>
      </c>
      <c r="AM52" s="78"/>
      <c r="AN52" s="80">
        <v>40116.91972222222</v>
      </c>
      <c r="AO52" s="82" t="s">
        <v>815</v>
      </c>
      <c r="AP52" s="78" t="b">
        <v>0</v>
      </c>
      <c r="AQ52" s="78" t="b">
        <v>0</v>
      </c>
      <c r="AR52" s="78" t="b">
        <v>1</v>
      </c>
      <c r="AS52" s="78" t="s">
        <v>549</v>
      </c>
      <c r="AT52" s="78">
        <v>97</v>
      </c>
      <c r="AU52" s="82" t="s">
        <v>821</v>
      </c>
      <c r="AV52" s="78" t="b">
        <v>0</v>
      </c>
      <c r="AW52" s="78" t="s">
        <v>859</v>
      </c>
      <c r="AX52" s="82" t="s">
        <v>909</v>
      </c>
      <c r="AY52" s="78" t="s">
        <v>66</v>
      </c>
      <c r="AZ52" s="78" t="str">
        <f>REPLACE(INDEX(GroupVertices[Group],MATCH(Vertices[[#This Row],[Vertex]],GroupVertices[Vertex],0)),1,1,"")</f>
        <v>7</v>
      </c>
      <c r="BA52" s="48" t="s">
        <v>1327</v>
      </c>
      <c r="BB52" s="48" t="s">
        <v>1327</v>
      </c>
      <c r="BC52" s="48" t="s">
        <v>1086</v>
      </c>
      <c r="BD52" s="48" t="s">
        <v>1335</v>
      </c>
      <c r="BE52" s="48" t="s">
        <v>378</v>
      </c>
      <c r="BF52" s="48" t="s">
        <v>378</v>
      </c>
      <c r="BG52" s="120" t="s">
        <v>1366</v>
      </c>
      <c r="BH52" s="120" t="s">
        <v>1377</v>
      </c>
      <c r="BI52" s="120" t="s">
        <v>1397</v>
      </c>
      <c r="BJ52" s="120" t="s">
        <v>1405</v>
      </c>
      <c r="BK52" s="120">
        <v>0</v>
      </c>
      <c r="BL52" s="123">
        <v>0</v>
      </c>
      <c r="BM52" s="120">
        <v>0</v>
      </c>
      <c r="BN52" s="123">
        <v>0</v>
      </c>
      <c r="BO52" s="120">
        <v>0</v>
      </c>
      <c r="BP52" s="123">
        <v>0</v>
      </c>
      <c r="BQ52" s="120">
        <v>77</v>
      </c>
      <c r="BR52" s="123">
        <v>100</v>
      </c>
      <c r="BS52" s="120">
        <v>77</v>
      </c>
      <c r="BT52" s="2"/>
      <c r="BU52" s="3"/>
      <c r="BV52" s="3"/>
      <c r="BW52" s="3"/>
      <c r="BX52" s="3"/>
    </row>
    <row r="53" spans="1:76" ht="15">
      <c r="A53" s="64" t="s">
        <v>239</v>
      </c>
      <c r="B53" s="65"/>
      <c r="C53" s="65" t="s">
        <v>64</v>
      </c>
      <c r="D53" s="66">
        <v>163.7259520078835</v>
      </c>
      <c r="E53" s="68"/>
      <c r="F53" s="100" t="s">
        <v>425</v>
      </c>
      <c r="G53" s="65"/>
      <c r="H53" s="69" t="s">
        <v>239</v>
      </c>
      <c r="I53" s="70"/>
      <c r="J53" s="70"/>
      <c r="K53" s="69" t="s">
        <v>964</v>
      </c>
      <c r="L53" s="73">
        <v>1</v>
      </c>
      <c r="M53" s="74">
        <v>8121.34521484375</v>
      </c>
      <c r="N53" s="74">
        <v>1561.6085205078125</v>
      </c>
      <c r="O53" s="75"/>
      <c r="P53" s="76"/>
      <c r="Q53" s="76"/>
      <c r="R53" s="86"/>
      <c r="S53" s="48">
        <v>2</v>
      </c>
      <c r="T53" s="48">
        <v>1</v>
      </c>
      <c r="U53" s="49">
        <v>0</v>
      </c>
      <c r="V53" s="49">
        <v>1</v>
      </c>
      <c r="W53" s="49">
        <v>0</v>
      </c>
      <c r="X53" s="49">
        <v>1.298233</v>
      </c>
      <c r="Y53" s="49">
        <v>0</v>
      </c>
      <c r="Z53" s="49">
        <v>0</v>
      </c>
      <c r="AA53" s="71">
        <v>53</v>
      </c>
      <c r="AB53" s="71"/>
      <c r="AC53" s="72"/>
      <c r="AD53" s="78" t="s">
        <v>648</v>
      </c>
      <c r="AE53" s="78">
        <v>601</v>
      </c>
      <c r="AF53" s="78">
        <v>1996</v>
      </c>
      <c r="AG53" s="78">
        <v>6420</v>
      </c>
      <c r="AH53" s="78">
        <v>140</v>
      </c>
      <c r="AI53" s="78"/>
      <c r="AJ53" s="78" t="s">
        <v>698</v>
      </c>
      <c r="AK53" s="78" t="s">
        <v>707</v>
      </c>
      <c r="AL53" s="82" t="s">
        <v>773</v>
      </c>
      <c r="AM53" s="78"/>
      <c r="AN53" s="80">
        <v>39881.663773148146</v>
      </c>
      <c r="AO53" s="82" t="s">
        <v>816</v>
      </c>
      <c r="AP53" s="78" t="b">
        <v>0</v>
      </c>
      <c r="AQ53" s="78" t="b">
        <v>0</v>
      </c>
      <c r="AR53" s="78" t="b">
        <v>0</v>
      </c>
      <c r="AS53" s="78" t="s">
        <v>548</v>
      </c>
      <c r="AT53" s="78">
        <v>128</v>
      </c>
      <c r="AU53" s="82" t="s">
        <v>821</v>
      </c>
      <c r="AV53" s="78" t="b">
        <v>0</v>
      </c>
      <c r="AW53" s="78" t="s">
        <v>859</v>
      </c>
      <c r="AX53" s="82" t="s">
        <v>910</v>
      </c>
      <c r="AY53" s="78" t="s">
        <v>66</v>
      </c>
      <c r="AZ53" s="78" t="str">
        <f>REPLACE(INDEX(GroupVertices[Group],MATCH(Vertices[[#This Row],[Vertex]],GroupVertices[Vertex],0)),1,1,"")</f>
        <v>8</v>
      </c>
      <c r="BA53" s="48" t="s">
        <v>332</v>
      </c>
      <c r="BB53" s="48" t="s">
        <v>332</v>
      </c>
      <c r="BC53" s="48" t="s">
        <v>347</v>
      </c>
      <c r="BD53" s="48" t="s">
        <v>347</v>
      </c>
      <c r="BE53" s="48" t="s">
        <v>376</v>
      </c>
      <c r="BF53" s="48" t="s">
        <v>376</v>
      </c>
      <c r="BG53" s="120" t="s">
        <v>1367</v>
      </c>
      <c r="BH53" s="120" t="s">
        <v>1367</v>
      </c>
      <c r="BI53" s="120" t="s">
        <v>1264</v>
      </c>
      <c r="BJ53" s="120" t="s">
        <v>1264</v>
      </c>
      <c r="BK53" s="120">
        <v>3</v>
      </c>
      <c r="BL53" s="123">
        <v>11.538461538461538</v>
      </c>
      <c r="BM53" s="120">
        <v>0</v>
      </c>
      <c r="BN53" s="123">
        <v>0</v>
      </c>
      <c r="BO53" s="120">
        <v>0</v>
      </c>
      <c r="BP53" s="123">
        <v>0</v>
      </c>
      <c r="BQ53" s="120">
        <v>23</v>
      </c>
      <c r="BR53" s="123">
        <v>88.46153846153847</v>
      </c>
      <c r="BS53" s="120">
        <v>26</v>
      </c>
      <c r="BT53" s="2"/>
      <c r="BU53" s="3"/>
      <c r="BV53" s="3"/>
      <c r="BW53" s="3"/>
      <c r="BX53" s="3"/>
    </row>
    <row r="54" spans="1:76" ht="15">
      <c r="A54" s="64" t="s">
        <v>240</v>
      </c>
      <c r="B54" s="65"/>
      <c r="C54" s="65" t="s">
        <v>64</v>
      </c>
      <c r="D54" s="66">
        <v>236.84665676356465</v>
      </c>
      <c r="E54" s="68"/>
      <c r="F54" s="100" t="s">
        <v>426</v>
      </c>
      <c r="G54" s="65"/>
      <c r="H54" s="69" t="s">
        <v>240</v>
      </c>
      <c r="I54" s="70"/>
      <c r="J54" s="70"/>
      <c r="K54" s="69" t="s">
        <v>965</v>
      </c>
      <c r="L54" s="73">
        <v>1</v>
      </c>
      <c r="M54" s="74">
        <v>8121.34521484375</v>
      </c>
      <c r="N54" s="74">
        <v>755.8067626953125</v>
      </c>
      <c r="O54" s="75"/>
      <c r="P54" s="76"/>
      <c r="Q54" s="76"/>
      <c r="R54" s="86"/>
      <c r="S54" s="48">
        <v>0</v>
      </c>
      <c r="T54" s="48">
        <v>1</v>
      </c>
      <c r="U54" s="49">
        <v>0</v>
      </c>
      <c r="V54" s="49">
        <v>1</v>
      </c>
      <c r="W54" s="49">
        <v>0</v>
      </c>
      <c r="X54" s="49">
        <v>0.701748</v>
      </c>
      <c r="Y54" s="49">
        <v>0</v>
      </c>
      <c r="Z54" s="49">
        <v>0</v>
      </c>
      <c r="AA54" s="71">
        <v>54</v>
      </c>
      <c r="AB54" s="71"/>
      <c r="AC54" s="72"/>
      <c r="AD54" s="78" t="s">
        <v>649</v>
      </c>
      <c r="AE54" s="78">
        <v>64439</v>
      </c>
      <c r="AF54" s="78">
        <v>85583</v>
      </c>
      <c r="AG54" s="78">
        <v>278460</v>
      </c>
      <c r="AH54" s="78">
        <v>11253</v>
      </c>
      <c r="AI54" s="78"/>
      <c r="AJ54" s="78" t="s">
        <v>699</v>
      </c>
      <c r="AK54" s="78" t="s">
        <v>733</v>
      </c>
      <c r="AL54" s="82" t="s">
        <v>774</v>
      </c>
      <c r="AM54" s="78"/>
      <c r="AN54" s="80">
        <v>39864.43950231482</v>
      </c>
      <c r="AO54" s="82" t="s">
        <v>817</v>
      </c>
      <c r="AP54" s="78" t="b">
        <v>0</v>
      </c>
      <c r="AQ54" s="78" t="b">
        <v>0</v>
      </c>
      <c r="AR54" s="78" t="b">
        <v>0</v>
      </c>
      <c r="AS54" s="78" t="s">
        <v>548</v>
      </c>
      <c r="AT54" s="78">
        <v>5393</v>
      </c>
      <c r="AU54" s="82" t="s">
        <v>824</v>
      </c>
      <c r="AV54" s="78" t="b">
        <v>0</v>
      </c>
      <c r="AW54" s="78" t="s">
        <v>859</v>
      </c>
      <c r="AX54" s="82" t="s">
        <v>911</v>
      </c>
      <c r="AY54" s="78" t="s">
        <v>66</v>
      </c>
      <c r="AZ54" s="78" t="str">
        <f>REPLACE(INDEX(GroupVertices[Group],MATCH(Vertices[[#This Row],[Vertex]],GroupVertices[Vertex],0)),1,1,"")</f>
        <v>8</v>
      </c>
      <c r="BA54" s="48"/>
      <c r="BB54" s="48"/>
      <c r="BC54" s="48"/>
      <c r="BD54" s="48"/>
      <c r="BE54" s="48"/>
      <c r="BF54" s="48"/>
      <c r="BG54" s="120" t="s">
        <v>1368</v>
      </c>
      <c r="BH54" s="120" t="s">
        <v>1368</v>
      </c>
      <c r="BI54" s="120" t="s">
        <v>1398</v>
      </c>
      <c r="BJ54" s="120" t="s">
        <v>1398</v>
      </c>
      <c r="BK54" s="120">
        <v>3</v>
      </c>
      <c r="BL54" s="123">
        <v>16.666666666666668</v>
      </c>
      <c r="BM54" s="120">
        <v>0</v>
      </c>
      <c r="BN54" s="123">
        <v>0</v>
      </c>
      <c r="BO54" s="120">
        <v>0</v>
      </c>
      <c r="BP54" s="123">
        <v>0</v>
      </c>
      <c r="BQ54" s="120">
        <v>15</v>
      </c>
      <c r="BR54" s="123">
        <v>83.33333333333333</v>
      </c>
      <c r="BS54" s="120">
        <v>18</v>
      </c>
      <c r="BT54" s="2"/>
      <c r="BU54" s="3"/>
      <c r="BV54" s="3"/>
      <c r="BW54" s="3"/>
      <c r="BX54" s="3"/>
    </row>
    <row r="55" spans="1:76" ht="15">
      <c r="A55" s="64" t="s">
        <v>241</v>
      </c>
      <c r="B55" s="65"/>
      <c r="C55" s="65" t="s">
        <v>64</v>
      </c>
      <c r="D55" s="66">
        <v>162.0944768458446</v>
      </c>
      <c r="E55" s="68"/>
      <c r="F55" s="100" t="s">
        <v>858</v>
      </c>
      <c r="G55" s="65"/>
      <c r="H55" s="69" t="s">
        <v>241</v>
      </c>
      <c r="I55" s="70"/>
      <c r="J55" s="70"/>
      <c r="K55" s="69" t="s">
        <v>966</v>
      </c>
      <c r="L55" s="73">
        <v>1</v>
      </c>
      <c r="M55" s="74">
        <v>7016.84228515625</v>
      </c>
      <c r="N55" s="74">
        <v>8963.8095703125</v>
      </c>
      <c r="O55" s="75"/>
      <c r="P55" s="76"/>
      <c r="Q55" s="76"/>
      <c r="R55" s="86"/>
      <c r="S55" s="48">
        <v>1</v>
      </c>
      <c r="T55" s="48">
        <v>1</v>
      </c>
      <c r="U55" s="49">
        <v>0</v>
      </c>
      <c r="V55" s="49">
        <v>0</v>
      </c>
      <c r="W55" s="49">
        <v>0</v>
      </c>
      <c r="X55" s="49">
        <v>0.99999</v>
      </c>
      <c r="Y55" s="49">
        <v>0</v>
      </c>
      <c r="Z55" s="49" t="s">
        <v>1538</v>
      </c>
      <c r="AA55" s="71">
        <v>55</v>
      </c>
      <c r="AB55" s="71"/>
      <c r="AC55" s="72"/>
      <c r="AD55" s="78" t="s">
        <v>650</v>
      </c>
      <c r="AE55" s="78">
        <v>306</v>
      </c>
      <c r="AF55" s="78">
        <v>131</v>
      </c>
      <c r="AG55" s="78">
        <v>584</v>
      </c>
      <c r="AH55" s="78">
        <v>152</v>
      </c>
      <c r="AI55" s="78"/>
      <c r="AJ55" s="78"/>
      <c r="AK55" s="78" t="s">
        <v>729</v>
      </c>
      <c r="AL55" s="82" t="s">
        <v>775</v>
      </c>
      <c r="AM55" s="78"/>
      <c r="AN55" s="80">
        <v>39874.59900462963</v>
      </c>
      <c r="AO55" s="82" t="s">
        <v>818</v>
      </c>
      <c r="AP55" s="78" t="b">
        <v>0</v>
      </c>
      <c r="AQ55" s="78" t="b">
        <v>0</v>
      </c>
      <c r="AR55" s="78" t="b">
        <v>0</v>
      </c>
      <c r="AS55" s="78" t="s">
        <v>548</v>
      </c>
      <c r="AT55" s="78">
        <v>7</v>
      </c>
      <c r="AU55" s="82" t="s">
        <v>830</v>
      </c>
      <c r="AV55" s="78" t="b">
        <v>0</v>
      </c>
      <c r="AW55" s="78" t="s">
        <v>859</v>
      </c>
      <c r="AX55" s="82" t="s">
        <v>912</v>
      </c>
      <c r="AY55" s="78" t="s">
        <v>66</v>
      </c>
      <c r="AZ55" s="78" t="str">
        <f>REPLACE(INDEX(GroupVertices[Group],MATCH(Vertices[[#This Row],[Vertex]],GroupVertices[Vertex],0)),1,1,"")</f>
        <v>6</v>
      </c>
      <c r="BA55" s="48" t="s">
        <v>333</v>
      </c>
      <c r="BB55" s="48" t="s">
        <v>333</v>
      </c>
      <c r="BC55" s="48" t="s">
        <v>348</v>
      </c>
      <c r="BD55" s="48" t="s">
        <v>348</v>
      </c>
      <c r="BE55" s="48" t="s">
        <v>377</v>
      </c>
      <c r="BF55" s="48" t="s">
        <v>377</v>
      </c>
      <c r="BG55" s="120" t="s">
        <v>1369</v>
      </c>
      <c r="BH55" s="120" t="s">
        <v>1369</v>
      </c>
      <c r="BI55" s="120" t="s">
        <v>1399</v>
      </c>
      <c r="BJ55" s="120" t="s">
        <v>1399</v>
      </c>
      <c r="BK55" s="120">
        <v>3</v>
      </c>
      <c r="BL55" s="123">
        <v>25</v>
      </c>
      <c r="BM55" s="120">
        <v>0</v>
      </c>
      <c r="BN55" s="123">
        <v>0</v>
      </c>
      <c r="BO55" s="120">
        <v>0</v>
      </c>
      <c r="BP55" s="123">
        <v>0</v>
      </c>
      <c r="BQ55" s="120">
        <v>9</v>
      </c>
      <c r="BR55" s="123">
        <v>75</v>
      </c>
      <c r="BS55" s="120">
        <v>12</v>
      </c>
      <c r="BT55" s="2"/>
      <c r="BU55" s="3"/>
      <c r="BV55" s="3"/>
      <c r="BW55" s="3"/>
      <c r="BX55" s="3"/>
    </row>
    <row r="56" spans="1:76" ht="15">
      <c r="A56" s="87" t="s">
        <v>243</v>
      </c>
      <c r="B56" s="88"/>
      <c r="C56" s="88" t="s">
        <v>64</v>
      </c>
      <c r="D56" s="89">
        <v>162.44526587532323</v>
      </c>
      <c r="E56" s="90"/>
      <c r="F56" s="101" t="s">
        <v>428</v>
      </c>
      <c r="G56" s="88"/>
      <c r="H56" s="91" t="s">
        <v>243</v>
      </c>
      <c r="I56" s="92"/>
      <c r="J56" s="92"/>
      <c r="K56" s="91" t="s">
        <v>967</v>
      </c>
      <c r="L56" s="93">
        <v>1</v>
      </c>
      <c r="M56" s="94">
        <v>6714.7275390625</v>
      </c>
      <c r="N56" s="94">
        <v>2196.839111328125</v>
      </c>
      <c r="O56" s="95"/>
      <c r="P56" s="96"/>
      <c r="Q56" s="96"/>
      <c r="R56" s="97"/>
      <c r="S56" s="48">
        <v>0</v>
      </c>
      <c r="T56" s="48">
        <v>1</v>
      </c>
      <c r="U56" s="49">
        <v>0</v>
      </c>
      <c r="V56" s="49">
        <v>0.333333</v>
      </c>
      <c r="W56" s="49">
        <v>0</v>
      </c>
      <c r="X56" s="49">
        <v>0.638292</v>
      </c>
      <c r="Y56" s="49">
        <v>0</v>
      </c>
      <c r="Z56" s="49">
        <v>0</v>
      </c>
      <c r="AA56" s="98">
        <v>56</v>
      </c>
      <c r="AB56" s="98"/>
      <c r="AC56" s="99"/>
      <c r="AD56" s="78" t="s">
        <v>651</v>
      </c>
      <c r="AE56" s="78">
        <v>193</v>
      </c>
      <c r="AF56" s="78">
        <v>532</v>
      </c>
      <c r="AG56" s="78">
        <v>67330</v>
      </c>
      <c r="AH56" s="78">
        <v>9917</v>
      </c>
      <c r="AI56" s="78"/>
      <c r="AJ56" s="78" t="s">
        <v>700</v>
      </c>
      <c r="AK56" s="78" t="s">
        <v>734</v>
      </c>
      <c r="AL56" s="78"/>
      <c r="AM56" s="78"/>
      <c r="AN56" s="80">
        <v>41151.768599537034</v>
      </c>
      <c r="AO56" s="82" t="s">
        <v>819</v>
      </c>
      <c r="AP56" s="78" t="b">
        <v>1</v>
      </c>
      <c r="AQ56" s="78" t="b">
        <v>0</v>
      </c>
      <c r="AR56" s="78" t="b">
        <v>0</v>
      </c>
      <c r="AS56" s="78" t="s">
        <v>549</v>
      </c>
      <c r="AT56" s="78">
        <v>59</v>
      </c>
      <c r="AU56" s="82" t="s">
        <v>821</v>
      </c>
      <c r="AV56" s="78" t="b">
        <v>0</v>
      </c>
      <c r="AW56" s="78" t="s">
        <v>859</v>
      </c>
      <c r="AX56" s="82" t="s">
        <v>913</v>
      </c>
      <c r="AY56" s="78" t="s">
        <v>66</v>
      </c>
      <c r="AZ56" s="78" t="str">
        <f>REPLACE(INDEX(GroupVertices[Group],MATCH(Vertices[[#This Row],[Vertex]],GroupVertices[Vertex],0)),1,1,"")</f>
        <v>7</v>
      </c>
      <c r="BA56" s="48"/>
      <c r="BB56" s="48"/>
      <c r="BC56" s="48"/>
      <c r="BD56" s="48"/>
      <c r="BE56" s="48"/>
      <c r="BF56" s="48"/>
      <c r="BG56" s="120" t="s">
        <v>1365</v>
      </c>
      <c r="BH56" s="120" t="s">
        <v>1365</v>
      </c>
      <c r="BI56" s="120" t="s">
        <v>1396</v>
      </c>
      <c r="BJ56" s="120" t="s">
        <v>1396</v>
      </c>
      <c r="BK56" s="120">
        <v>0</v>
      </c>
      <c r="BL56" s="123">
        <v>0</v>
      </c>
      <c r="BM56" s="120">
        <v>0</v>
      </c>
      <c r="BN56" s="123">
        <v>0</v>
      </c>
      <c r="BO56" s="120">
        <v>0</v>
      </c>
      <c r="BP56" s="123">
        <v>0</v>
      </c>
      <c r="BQ56" s="120">
        <v>23</v>
      </c>
      <c r="BR56" s="123">
        <v>100</v>
      </c>
      <c r="BS56" s="120">
        <v>23</v>
      </c>
      <c r="BT56" s="2"/>
      <c r="BU56" s="3"/>
      <c r="BV56" s="3"/>
      <c r="BW56" s="3"/>
      <c r="BX5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6"/>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6"/>
    <dataValidation allowBlank="1" showInputMessage="1" promptTitle="Vertex Tooltip" prompt="Enter optional text that will pop up when the mouse is hovered over the vertex." errorTitle="Invalid Vertex Image Key" sqref="K3:K5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6"/>
    <dataValidation allowBlank="1" showInputMessage="1" promptTitle="Vertex Label Fill Color" prompt="To select an optional fill color for the Label shape, right-click and select Select Color on the right-click menu." sqref="I3:I56"/>
    <dataValidation allowBlank="1" showInputMessage="1" promptTitle="Vertex Image File" prompt="Enter the path to an image file.  Hover over the column header for examples." errorTitle="Invalid Vertex Image Key" sqref="F3:F56"/>
    <dataValidation allowBlank="1" showInputMessage="1" promptTitle="Vertex Color" prompt="To select an optional vertex color, right-click and select Select Color on the right-click menu." sqref="B3:B56"/>
    <dataValidation allowBlank="1" showInputMessage="1" promptTitle="Vertex Opacity" prompt="Enter an optional vertex opacity between 0 (transparent) and 100 (opaque)." errorTitle="Invalid Vertex Opacity" error="The optional vertex opacity must be a whole number between 0 and 10." sqref="E3:E56"/>
    <dataValidation type="list" allowBlank="1" showInputMessage="1" showErrorMessage="1" promptTitle="Vertex Shape" prompt="Select an optional vertex shape." errorTitle="Invalid Vertex Shape" error="You have entered an invalid vertex shape.  Try selecting from the drop-down list instead." sqref="C3:C5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6">
      <formula1>ValidVertexLabelPositions</formula1>
    </dataValidation>
    <dataValidation allowBlank="1" showInputMessage="1" showErrorMessage="1" promptTitle="Vertex Name" prompt="Enter the name of the vertex." sqref="A3:A56"/>
  </dataValidations>
  <hyperlinks>
    <hyperlink ref="AL3" r:id="rId1" display="https://t.co/W3cq9fotnR"/>
    <hyperlink ref="AL4" r:id="rId2" display="http://t.co/5D6wfpzt92"/>
    <hyperlink ref="AL5" r:id="rId3" display="http://www.linkedin.com/in/stephensparrow/"/>
    <hyperlink ref="AL8" r:id="rId4" display="http://t.co/XxGniIMQic"/>
    <hyperlink ref="AL9" r:id="rId5" display="https://de.linkedin.com/in/achim-schneider"/>
    <hyperlink ref="AL10" r:id="rId6" display="https://t.co/I3TVCWYxUJ"/>
    <hyperlink ref="AL11" r:id="rId7" display="https://uk.linkedin.com/in/carolyn-devadawson"/>
    <hyperlink ref="AL12" r:id="rId8" display="http://spr.ly/60038ZyIx"/>
    <hyperlink ref="AL13" r:id="rId9" display="http://www.shoptalk.com/"/>
    <hyperlink ref="AL14" r:id="rId10" display="http://consumergoods.com/"/>
    <hyperlink ref="AL16" r:id="rId11" display="http://t.co/Gu8tTJ8DT1"/>
    <hyperlink ref="AL17" r:id="rId12" display="https://t.co/5v247XT4AX"/>
    <hyperlink ref="AL18" r:id="rId13" display="https://t.co/hhp69rnNAF"/>
    <hyperlink ref="AL19" r:id="rId14" display="http://convenienceu.ca/"/>
    <hyperlink ref="AL21" r:id="rId15" display="http://www.canadiangrocer.com/"/>
    <hyperlink ref="AL22" r:id="rId16" display="http://t.co/NchSXvwAIj"/>
    <hyperlink ref="AL23" r:id="rId17" display="https://t.co/eTlxskAhYT"/>
    <hyperlink ref="AL25" r:id="rId18" display="http://t.co/NpejxRVoNw"/>
    <hyperlink ref="AL26" r:id="rId19" display="http://t.co/QNnB52XXOz"/>
    <hyperlink ref="AL27" r:id="rId20" display="http://www.didgebridge.com/"/>
    <hyperlink ref="AL29" r:id="rId21" display="http://t.co/frvVjFCedJ"/>
    <hyperlink ref="AL30" r:id="rId22" display="http://www.ensembleiq.com/"/>
    <hyperlink ref="AL32" r:id="rId23" display="http://t.co/OS8rmXHyqS"/>
    <hyperlink ref="AL33" r:id="rId24" display="http://thisisjasonsilva.com/"/>
    <hyperlink ref="AL34" r:id="rId25" display="http://www.pehub.com/"/>
    <hyperlink ref="AL36" r:id="rId26" display="http://jgkamm.com/"/>
    <hyperlink ref="AL37" r:id="rId27" display="http://t.co/weXkjhwRGh"/>
    <hyperlink ref="AL38" r:id="rId28" display="http://t.co/4HKQ5HmWcJ"/>
    <hyperlink ref="AL39" r:id="rId29" display="https://t.co/8VJ0n5Evel"/>
    <hyperlink ref="AL40" r:id="rId30" display="http://t.co/PwAleiljDc"/>
    <hyperlink ref="AL41" r:id="rId31" display="https://t.co/hrEc4YVI49"/>
    <hyperlink ref="AL44" r:id="rId32" display="https://t.co/rx5ZoXMCf7"/>
    <hyperlink ref="AL45" r:id="rId33" display="http://t.co/7bZ2KCQJ2k"/>
    <hyperlink ref="AL47" r:id="rId34" display="https://t.co/D97UVDTK9l"/>
    <hyperlink ref="AL48" r:id="rId35" display="https://t.co/oXGElLgM1C"/>
    <hyperlink ref="AL49" r:id="rId36" display="http://www.hospitalitytech.com/"/>
    <hyperlink ref="AL50" r:id="rId37" display="https://t.co/BCS8mYOZml"/>
    <hyperlink ref="AL52" r:id="rId38" display="http://t.co/kYLzFMqdg4"/>
    <hyperlink ref="AL53" r:id="rId39" display="https://t.co/Gg2TpIiRRh"/>
    <hyperlink ref="AL54" r:id="rId40" display="http://www.compelling.org.uk/"/>
    <hyperlink ref="AL55" r:id="rId41" display="https://t.co/epveBvhsUv"/>
    <hyperlink ref="AO3" r:id="rId42" display="https://pbs.twimg.com/profile_banners/402067208/1547415160"/>
    <hyperlink ref="AO4" r:id="rId43" display="https://pbs.twimg.com/profile_banners/80073493/1517903902"/>
    <hyperlink ref="AO5" r:id="rId44" display="https://pbs.twimg.com/profile_banners/43012708/1515379891"/>
    <hyperlink ref="AO7" r:id="rId45" display="https://pbs.twimg.com/profile_banners/1084836444559077376/1547645801"/>
    <hyperlink ref="AO8" r:id="rId46" display="https://pbs.twimg.com/profile_banners/25840746/1552599860"/>
    <hyperlink ref="AO9" r:id="rId47" display="https://pbs.twimg.com/profile_banners/1651110806/1468328317"/>
    <hyperlink ref="AO10" r:id="rId48" display="https://pbs.twimg.com/profile_banners/352352288/1478534682"/>
    <hyperlink ref="AO11" r:id="rId49" display="https://pbs.twimg.com/profile_banners/35822900/1541310828"/>
    <hyperlink ref="AO12" r:id="rId50" display="https://pbs.twimg.com/profile_banners/217223915/1547684868"/>
    <hyperlink ref="AO13" r:id="rId51" display="https://pbs.twimg.com/profile_banners/1202252881/1552583181"/>
    <hyperlink ref="AO14" r:id="rId52" display="https://pbs.twimg.com/profile_banners/282134662/1382118237"/>
    <hyperlink ref="AO16" r:id="rId53" display="https://pbs.twimg.com/profile_banners/107461525/1542232916"/>
    <hyperlink ref="AO17" r:id="rId54" display="https://pbs.twimg.com/profile_banners/571096297/1525497913"/>
    <hyperlink ref="AO19" r:id="rId55" display="https://pbs.twimg.com/profile_banners/399749157/1539959870"/>
    <hyperlink ref="AO20" r:id="rId56" display="https://pbs.twimg.com/profile_banners/235333534/1546932036"/>
    <hyperlink ref="AO22" r:id="rId57" display="https://pbs.twimg.com/profile_banners/106752032/1401392666"/>
    <hyperlink ref="AO23" r:id="rId58" display="https://pbs.twimg.com/profile_banners/118419982/1550270120"/>
    <hyperlink ref="AO25" r:id="rId59" display="https://pbs.twimg.com/profile_banners/22642788/1494338667"/>
    <hyperlink ref="AO26" r:id="rId60" display="https://pbs.twimg.com/profile_banners/19007524/1407874528"/>
    <hyperlink ref="AO27" r:id="rId61" display="https://pbs.twimg.com/profile_banners/92388980/1535046694"/>
    <hyperlink ref="AO29" r:id="rId62" display="https://pbs.twimg.com/profile_banners/198646078/1408551568"/>
    <hyperlink ref="AO30" r:id="rId63" display="https://pbs.twimg.com/profile_banners/763778486146310145/1524498989"/>
    <hyperlink ref="AO31" r:id="rId64" display="https://pbs.twimg.com/profile_banners/14253334/1398379152"/>
    <hyperlink ref="AO32" r:id="rId65" display="https://pbs.twimg.com/profile_banners/20439423/1489346790"/>
    <hyperlink ref="AO33" r:id="rId66" display="https://pbs.twimg.com/profile_banners/43904362/1526930476"/>
    <hyperlink ref="AO34" r:id="rId67" display="https://pbs.twimg.com/profile_banners/16247045/1400028149"/>
    <hyperlink ref="AO37" r:id="rId68" display="https://pbs.twimg.com/profile_banners/1231830865/1520350993"/>
    <hyperlink ref="AO38" r:id="rId69" display="https://pbs.twimg.com/profile_banners/36359791/1551363670"/>
    <hyperlink ref="AO39" r:id="rId70" display="https://pbs.twimg.com/profile_banners/17137891/1544133712"/>
    <hyperlink ref="AO40" r:id="rId71" display="https://pbs.twimg.com/profile_banners/17539499/1539608936"/>
    <hyperlink ref="AO41" r:id="rId72" display="https://pbs.twimg.com/profile_banners/203144854/1551480640"/>
    <hyperlink ref="AO44" r:id="rId73" display="https://pbs.twimg.com/profile_banners/20554956/1548802151"/>
    <hyperlink ref="AO45" r:id="rId74" display="https://pbs.twimg.com/profile_banners/2425151/1506715336"/>
    <hyperlink ref="AO47" r:id="rId75" display="https://pbs.twimg.com/profile_banners/300360969/1552363228"/>
    <hyperlink ref="AO49" r:id="rId76" display="https://pbs.twimg.com/profile_banners/63552370/1501513013"/>
    <hyperlink ref="AO50" r:id="rId77" display="https://pbs.twimg.com/profile_banners/121871717/1428501256"/>
    <hyperlink ref="AO51" r:id="rId78" display="https://pbs.twimg.com/profile_banners/136335769/1545570802"/>
    <hyperlink ref="AO52" r:id="rId79" display="https://pbs.twimg.com/profile_banners/86405875/1507749463"/>
    <hyperlink ref="AO53" r:id="rId80" display="https://pbs.twimg.com/profile_banners/23451057/1549565788"/>
    <hyperlink ref="AO54" r:id="rId81" display="https://pbs.twimg.com/profile_banners/21387913/1426789984"/>
    <hyperlink ref="AO55" r:id="rId82" display="https://pbs.twimg.com/profile_banners/22487618/1545918687"/>
    <hyperlink ref="AO56" r:id="rId83" display="https://pbs.twimg.com/profile_banners/792139214/1394850509"/>
    <hyperlink ref="AU3" r:id="rId84" display="http://abs.twimg.com/images/themes/theme1/bg.png"/>
    <hyperlink ref="AU4" r:id="rId85" display="http://abs.twimg.com/images/themes/theme1/bg.png"/>
    <hyperlink ref="AU5" r:id="rId86" display="http://abs.twimg.com/images/themes/theme8/bg.gif"/>
    <hyperlink ref="AU6" r:id="rId87" display="http://abs.twimg.com/images/themes/theme1/bg.png"/>
    <hyperlink ref="AU7" r:id="rId88" display="http://abs.twimg.com/images/themes/theme1/bg.png"/>
    <hyperlink ref="AU8" r:id="rId89" display="http://abs.twimg.com/images/themes/theme1/bg.png"/>
    <hyperlink ref="AU9" r:id="rId90" display="http://abs.twimg.com/images/themes/theme1/bg.png"/>
    <hyperlink ref="AU10" r:id="rId91" display="http://abs.twimg.com/images/themes/theme1/bg.png"/>
    <hyperlink ref="AU11" r:id="rId92" display="http://abs.twimg.com/images/themes/theme5/bg.gif"/>
    <hyperlink ref="AU12" r:id="rId93" display="http://abs.twimg.com/images/themes/theme1/bg.png"/>
    <hyperlink ref="AU13" r:id="rId94" display="http://abs.twimg.com/images/themes/theme1/bg.png"/>
    <hyperlink ref="AU14" r:id="rId95" display="http://abs.twimg.com/images/themes/theme1/bg.png"/>
    <hyperlink ref="AU15" r:id="rId96" display="http://abs.twimg.com/images/themes/theme1/bg.png"/>
    <hyperlink ref="AU16" r:id="rId97" display="http://abs.twimg.com/images/themes/theme1/bg.png"/>
    <hyperlink ref="AU17" r:id="rId98" display="http://abs.twimg.com/images/themes/theme15/bg.png"/>
    <hyperlink ref="AU18" r:id="rId99" display="http://abs.twimg.com/images/themes/theme1/bg.png"/>
    <hyperlink ref="AU19" r:id="rId100" display="http://abs.twimg.com/images/themes/theme1/bg.png"/>
    <hyperlink ref="AU20" r:id="rId101" display="http://abs.twimg.com/images/themes/theme2/bg.gif"/>
    <hyperlink ref="AU21" r:id="rId102" display="http://abs.twimg.com/images/themes/theme1/bg.png"/>
    <hyperlink ref="AU22" r:id="rId103" display="http://abs.twimg.com/images/themes/theme9/bg.gif"/>
    <hyperlink ref="AU23" r:id="rId104" display="http://abs.twimg.com/images/themes/theme1/bg.png"/>
    <hyperlink ref="AU24" r:id="rId105" display="http://abs.twimg.com/images/themes/theme1/bg.png"/>
    <hyperlink ref="AU25" r:id="rId106" display="http://abs.twimg.com/images/themes/theme1/bg.png"/>
    <hyperlink ref="AU26" r:id="rId107" display="http://abs.twimg.com/images/themes/theme15/bg.png"/>
    <hyperlink ref="AU27" r:id="rId108" display="http://abs.twimg.com/images/themes/theme1/bg.png"/>
    <hyperlink ref="AU28" r:id="rId109" display="http://abs.twimg.com/images/themes/theme1/bg.png"/>
    <hyperlink ref="AU29" r:id="rId110" display="http://abs.twimg.com/images/themes/theme1/bg.png"/>
    <hyperlink ref="AU30" r:id="rId111" display="http://abs.twimg.com/images/themes/theme1/bg.png"/>
    <hyperlink ref="AU31" r:id="rId112" display="http://abs.twimg.com/images/themes/theme1/bg.png"/>
    <hyperlink ref="AU32" r:id="rId113" display="http://abs.twimg.com/images/themes/theme9/bg.gif"/>
    <hyperlink ref="AU33" r:id="rId114" display="http://abs.twimg.com/images/themes/theme14/bg.gif"/>
    <hyperlink ref="AU34" r:id="rId115" display="http://abs.twimg.com/images/themes/theme1/bg.png"/>
    <hyperlink ref="AU35" r:id="rId116" display="http://abs.twimg.com/images/themes/theme1/bg.png"/>
    <hyperlink ref="AU36" r:id="rId117" display="http://abs.twimg.com/images/themes/theme1/bg.png"/>
    <hyperlink ref="AU37" r:id="rId118" display="http://pbs.twimg.com/profile_background_images/378800000105735304/5459d737ca229f978e99d1bb2fa094fa.jpeg"/>
    <hyperlink ref="AU38" r:id="rId119" display="http://abs.twimg.com/images/themes/theme1/bg.png"/>
    <hyperlink ref="AU39" r:id="rId120" display="http://abs.twimg.com/images/themes/theme1/bg.png"/>
    <hyperlink ref="AU40" r:id="rId121" display="http://abs.twimg.com/images/themes/theme15/bg.png"/>
    <hyperlink ref="AU41" r:id="rId122" display="http://abs.twimg.com/images/themes/theme1/bg.png"/>
    <hyperlink ref="AU42" r:id="rId123" display="http://abs.twimg.com/images/themes/theme1/bg.png"/>
    <hyperlink ref="AU43" r:id="rId124" display="http://abs.twimg.com/images/themes/theme1/bg.png"/>
    <hyperlink ref="AU44" r:id="rId125" display="http://abs.twimg.com/images/themes/theme1/bg.png"/>
    <hyperlink ref="AU45" r:id="rId126" display="http://abs.twimg.com/images/themes/theme1/bg.png"/>
    <hyperlink ref="AU46" r:id="rId127" display="http://abs.twimg.com/images/themes/theme1/bg.png"/>
    <hyperlink ref="AU47" r:id="rId128" display="http://abs.twimg.com/images/themes/theme1/bg.png"/>
    <hyperlink ref="AU48" r:id="rId129" display="http://abs.twimg.com/images/themes/theme1/bg.png"/>
    <hyperlink ref="AU49" r:id="rId130" display="http://abs.twimg.com/images/themes/theme15/bg.png"/>
    <hyperlink ref="AU50" r:id="rId131" display="http://abs.twimg.com/images/themes/theme14/bg.gif"/>
    <hyperlink ref="AU51" r:id="rId132" display="http://abs.twimg.com/images/themes/theme18/bg.gif"/>
    <hyperlink ref="AU52" r:id="rId133" display="http://abs.twimg.com/images/themes/theme1/bg.png"/>
    <hyperlink ref="AU53" r:id="rId134" display="http://abs.twimg.com/images/themes/theme1/bg.png"/>
    <hyperlink ref="AU54" r:id="rId135" display="http://abs.twimg.com/images/themes/theme15/bg.png"/>
    <hyperlink ref="AU55" r:id="rId136" display="http://abs.twimg.com/images/themes/theme13/bg.gif"/>
    <hyperlink ref="AU56" r:id="rId137" display="http://abs.twimg.com/images/themes/theme1/bg.png"/>
    <hyperlink ref="F3" r:id="rId138" display="http://pbs.twimg.com/profile_images/3149744811/8c61c8ded40f4cabada4a57bc2475578_normal.jpeg"/>
    <hyperlink ref="F4" r:id="rId139" display="http://pbs.twimg.com/profile_images/1267821034/180x180_150dpi_FB_final_3March_normal.png"/>
    <hyperlink ref="F5" r:id="rId140" display="http://pbs.twimg.com/profile_images/1432709199/Woodstock-groceries_normal.jpg"/>
    <hyperlink ref="F6" r:id="rId141" display="http://pbs.twimg.com/profile_images/533349924532785152/Hf8i_jCc_normal.jpeg"/>
    <hyperlink ref="F7" r:id="rId142" display="http://pbs.twimg.com/profile_images/1084837760920403968/PF9wcYTH_normal.jpg"/>
    <hyperlink ref="F8" r:id="rId143" display="http://pbs.twimg.com/profile_images/941402228732186624/ujSMhmvZ_normal.jpg"/>
    <hyperlink ref="F9" r:id="rId144" display="http://pbs.twimg.com/profile_images/752849959570051072/iNIP9YwT_normal.jpg"/>
    <hyperlink ref="F10" r:id="rId145" display="http://pbs.twimg.com/profile_images/1488090702/SAP_TW_Logos_022311_B_EED64_normal.jpg"/>
    <hyperlink ref="F11" r:id="rId146" display="http://pbs.twimg.com/profile_images/950314914618445824/b1kh8bRa_normal.jpg"/>
    <hyperlink ref="F12" r:id="rId147" display="http://pbs.twimg.com/profile_images/940335489965473792/TcrPm_un_normal.jpg"/>
    <hyperlink ref="F13" r:id="rId148" display="http://pbs.twimg.com/profile_images/1045331614316748800/oOUCS9ED_normal.jpg"/>
    <hyperlink ref="F14" r:id="rId149" display="http://pbs.twimg.com/profile_images/785535689819561984/X5KiijPc_normal.jpg"/>
    <hyperlink ref="F15" r:id="rId150" display="http://pbs.twimg.com/profile_images/1102262669371879424/AidNyqDl_normal.jpg"/>
    <hyperlink ref="F16" r:id="rId151" display="http://pbs.twimg.com/profile_images/1014173125129449475/trt5y-rE_normal.jpg"/>
    <hyperlink ref="F17" r:id="rId152" display="http://pbs.twimg.com/profile_images/992636079189692416/6rScwu3p_normal.jpg"/>
    <hyperlink ref="F18" r:id="rId153" display="http://pbs.twimg.com/profile_images/306023647/golf_ball_normal.jpg"/>
    <hyperlink ref="F19" r:id="rId154" display="http://pbs.twimg.com/profile_images/1004785493760806912/KYLEjKI3_normal.jpg"/>
    <hyperlink ref="F20" r:id="rId155" display="http://pbs.twimg.com/profile_images/1060466626842128390/OkV4SWcV_normal.jpg"/>
    <hyperlink ref="F21" r:id="rId156" display="http://pbs.twimg.com/profile_images/1067875713565384704/BLpQSnpU_normal.jpg"/>
    <hyperlink ref="F22" r:id="rId157" display="http://pbs.twimg.com/profile_images/472101385899483136/Hiey8bNM_normal.jpeg"/>
    <hyperlink ref="F23" r:id="rId158" display="http://pbs.twimg.com/profile_images/1096538472695898112/z6bfZD2c_normal.jpg"/>
    <hyperlink ref="F24" r:id="rId159" display="http://pbs.twimg.com/profile_images/1210606123/Hackers___Founders_Dec_2010_IBJ_normal.jpg"/>
    <hyperlink ref="F25" r:id="rId160" display="http://pbs.twimg.com/profile_images/879728447026868228/U4Uzpdp6_normal.jpg"/>
    <hyperlink ref="F26" r:id="rId161" display="http://pbs.twimg.com/profile_images/71209706/rlogo_normal.jpg"/>
    <hyperlink ref="F27" r:id="rId162" display="http://pbs.twimg.com/profile_images/835773631/db_logo_white_normal.jpg"/>
    <hyperlink ref="F28" r:id="rId163" display="http://pbs.twimg.com/profile_images/779425516629663747/6T0dd2M2_normal.jpg"/>
    <hyperlink ref="F29" r:id="rId164" display="http://pbs.twimg.com/profile_images/502127531529474050/c_-iDGhy_normal.jpeg"/>
    <hyperlink ref="F30" r:id="rId165" display="http://pbs.twimg.com/profile_images/763785096436461568/Gmu9I3qZ_normal.jpg"/>
    <hyperlink ref="F31" r:id="rId166" display="http://pbs.twimg.com/profile_images/459409141228777472/RfDnn7bb_normal.jpeg"/>
    <hyperlink ref="F32" r:id="rId167" display="http://pbs.twimg.com/profile_images/474221607884308480/mzsCEXDC_normal.jpeg"/>
    <hyperlink ref="F33" r:id="rId168" display="http://pbs.twimg.com/profile_images/998644725904113664/XYzzW5vr_normal.jpg"/>
    <hyperlink ref="F34" r:id="rId169" display="http://pbs.twimg.com/profile_images/662454838425358337/Lw-ubiKV_normal.jpg"/>
    <hyperlink ref="F35" r:id="rId170" display="http://pbs.twimg.com/profile_images/1746343088/WaveLength_normal.PNG"/>
    <hyperlink ref="F36" r:id="rId171" display="http://pbs.twimg.com/profile_images/682592185624190976/zYfR0gU__normal.jpg"/>
    <hyperlink ref="F37" r:id="rId172" display="http://pbs.twimg.com/profile_images/614431221788114944/L-BJRdN0_normal.png"/>
    <hyperlink ref="F38" r:id="rId173" display="http://pbs.twimg.com/profile_images/829112544921006082/rfcZbBI5_normal.jpg"/>
    <hyperlink ref="F39" r:id="rId174" display="http://pbs.twimg.com/profile_images/1087396420141731840/c18XRlag_normal.jpg"/>
    <hyperlink ref="F40" r:id="rId175" display="http://pbs.twimg.com/profile_images/877962175997812736/iyfQEmTp_normal.jpg"/>
    <hyperlink ref="F41" r:id="rId176" display="http://pbs.twimg.com/profile_images/618797620819955714/KAmM5sKU_normal.jpg"/>
    <hyperlink ref="F42" r:id="rId177" display="http://pbs.twimg.com/profile_images/988863275/frenda_steve_1a_normal.jpeg"/>
    <hyperlink ref="F43" r:id="rId178" display="http://pbs.twimg.com/profile_images/789507154873032704/pV1_sVfx_normal.jpg"/>
    <hyperlink ref="F44" r:id="rId179" display="http://pbs.twimg.com/profile_images/994840334294274048/-xqNwjCZ_normal.jpg"/>
    <hyperlink ref="F45" r:id="rId180" display="http://pbs.twimg.com/profile_images/3513354941/24aaffa670e634a7da9a087bfa83abe6_normal.png"/>
    <hyperlink ref="F46" r:id="rId181" display="http://pbs.twimg.com/profile_images/980116812577886209/FURbEYEm_normal.jpg"/>
    <hyperlink ref="F47" r:id="rId182" display="http://pbs.twimg.com/profile_images/1105304184046399490/w5PDrTk__normal.png"/>
    <hyperlink ref="F48" r:id="rId183" display="http://pbs.twimg.com/profile_images/605811250061148161/F8XU8fHC_normal.jpg"/>
    <hyperlink ref="F49" r:id="rId184" display="http://pbs.twimg.com/profile_images/785837445929656321/ddKXBDpW_normal.jpg"/>
    <hyperlink ref="F50" r:id="rId185" display="http://pbs.twimg.com/profile_images/595800290663768065/8DunRRCV_normal.png"/>
    <hyperlink ref="F51" r:id="rId186" display="http://pbs.twimg.com/profile_images/486901802781011968/pwkmdEx__normal.jpeg"/>
    <hyperlink ref="F52" r:id="rId187" display="http://pbs.twimg.com/profile_images/604277823814033408/38BkxTzM_normal.png"/>
    <hyperlink ref="F53" r:id="rId188" display="http://pbs.twimg.com/profile_images/667099927835574272/ApvNxwMY_normal.png"/>
    <hyperlink ref="F54" r:id="rId189" display="http://pbs.twimg.com/profile_images/567986073486102528/OeS0PPu5_normal.jpeg"/>
    <hyperlink ref="F55" r:id="rId190" display="http://pbs.twimg.com/profile_images/1009522067274780672/1J7Nj8bt_normal.jpg"/>
    <hyperlink ref="F56" r:id="rId191" display="http://pbs.twimg.com/profile_images/444661382911655937/WsE7-wkN_normal.jpeg"/>
    <hyperlink ref="AX3" r:id="rId192" display="https://twitter.com/lorimitchellkel"/>
    <hyperlink ref="AX4" r:id="rId193" display="https://twitter.com/sap_retail"/>
    <hyperlink ref="AX5" r:id="rId194" display="https://twitter.com/retailbird"/>
    <hyperlink ref="AX6" r:id="rId195" display="https://twitter.com/ganeshgw"/>
    <hyperlink ref="AX7" r:id="rId196" display="https://twitter.com/carinasmessage1"/>
    <hyperlink ref="AX8" r:id="rId197" display="https://twitter.com/pgrocer"/>
    <hyperlink ref="AX9" r:id="rId198" display="https://twitter.com/theleuker"/>
    <hyperlink ref="AX10" r:id="rId199" display="https://twitter.com/sapconsumer"/>
    <hyperlink ref="AX11" r:id="rId200" display="https://twitter.com/carolyntweet"/>
    <hyperlink ref="AX12" r:id="rId201" display="https://twitter.com/scmatsap"/>
    <hyperlink ref="AX13" r:id="rId202" display="https://twitter.com/shoptalk"/>
    <hyperlink ref="AX14" r:id="rId203" display="https://twitter.com/simoneknaap"/>
    <hyperlink ref="AX15" r:id="rId204" display="https://twitter.com/shop"/>
    <hyperlink ref="AX16" r:id="rId205" display="https://twitter.com/aarete"/>
    <hyperlink ref="AX17" r:id="rId206" display="https://twitter.com/watsonrorschach"/>
    <hyperlink ref="AX18" r:id="rId207" display="https://twitter.com/edsev"/>
    <hyperlink ref="AX19" r:id="rId208" display="https://twitter.com/convenienceu"/>
    <hyperlink ref="AX20" r:id="rId209" display="https://twitter.com/kedana01"/>
    <hyperlink ref="AX21" r:id="rId210" display="https://twitter.com/canadiangrocer"/>
    <hyperlink ref="AX22" r:id="rId211" display="https://twitter.com/cgtmagazine"/>
    <hyperlink ref="AX23" r:id="rId212" display="https://twitter.com/madtreebrewing"/>
    <hyperlink ref="AX24" r:id="rId213" display="https://twitter.com/rammeld7"/>
    <hyperlink ref="AX25" r:id="rId214" display="https://twitter.com/pewresearch"/>
    <hyperlink ref="AX26" r:id="rId215" display="https://twitter.com/risnewsinsights"/>
    <hyperlink ref="AX27" r:id="rId216" display="https://twitter.com/didgebridge"/>
    <hyperlink ref="AX28" r:id="rId217" display="https://twitter.com/albertguffanti"/>
    <hyperlink ref="AX29" r:id="rId218" display="https://twitter.com/therbig"/>
    <hyperlink ref="AX30" r:id="rId219" display="https://twitter.com/ensembleiq"/>
    <hyperlink ref="AX31" r:id="rId220" display="https://twitter.com/davidshanker"/>
    <hyperlink ref="AX32" r:id="rId221" display="https://twitter.com/chainstoreage"/>
    <hyperlink ref="AX33" r:id="rId222" display="https://twitter.com/jasonsilva"/>
    <hyperlink ref="AX34" r:id="rId223" display="https://twitter.com/pehub"/>
    <hyperlink ref="AX35" r:id="rId224" display="https://twitter.com/tstockdalewave"/>
    <hyperlink ref="AX36" r:id="rId225" display="https://twitter.com/jgkamm"/>
    <hyperlink ref="AX37" r:id="rId226" display="https://twitter.com/campbells"/>
    <hyperlink ref="AX38" r:id="rId227" display="https://twitter.com/kroger"/>
    <hyperlink ref="AX39" r:id="rId228" display="https://twitter.com/walmart"/>
    <hyperlink ref="AX40" r:id="rId229" display="https://twitter.com/path2purchaseiq"/>
    <hyperlink ref="AX41" r:id="rId230" display="https://twitter.com/levis"/>
    <hyperlink ref="AX42" r:id="rId231" display="https://twitter.com/stevefrenda1"/>
    <hyperlink ref="AX43" r:id="rId232" display="https://twitter.com/kelloggsus"/>
    <hyperlink ref="AX44" r:id="rId233" display="https://twitter.com/e2open"/>
    <hyperlink ref="AX45" r:id="rId234" display="https://twitter.com/facebook"/>
    <hyperlink ref="AX46" r:id="rId235" display="https://twitter.com/sandeepdadlani"/>
    <hyperlink ref="AX47" r:id="rId236" display="https://twitter.com/marsglobal"/>
    <hyperlink ref="AX48" r:id="rId237" display="https://twitter.com/billittle"/>
    <hyperlink ref="AX49" r:id="rId238" display="https://twitter.com/htmagazine"/>
    <hyperlink ref="AX50" r:id="rId239" display="https://twitter.com/wirelessnerd"/>
    <hyperlink ref="AX51" r:id="rId240" display="https://twitter.com/gd0748"/>
    <hyperlink ref="AX52" r:id="rId241" display="https://twitter.com/cegepmatane"/>
    <hyperlink ref="AX53" r:id="rId242" display="https://twitter.com/siia_connectiv"/>
    <hyperlink ref="AX54" r:id="rId243" display="https://twitter.com/compellingsites"/>
    <hyperlink ref="AX55" r:id="rId244" display="https://twitter.com/pheatherc"/>
    <hyperlink ref="AX56" r:id="rId245" display="https://twitter.com/fp118fp"/>
  </hyperlinks>
  <printOptions/>
  <pageMargins left="0.7" right="0.7" top="0.75" bottom="0.75" header="0.3" footer="0.3"/>
  <pageSetup horizontalDpi="600" verticalDpi="600" orientation="portrait" r:id="rId249"/>
  <legacyDrawing r:id="rId247"/>
  <tableParts>
    <tablePart r:id="rId248"/>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1066</v>
      </c>
      <c r="Z2" s="13" t="s">
        <v>1082</v>
      </c>
      <c r="AA2" s="13" t="s">
        <v>1120</v>
      </c>
      <c r="AB2" s="13" t="s">
        <v>1184</v>
      </c>
      <c r="AC2" s="13" t="s">
        <v>1259</v>
      </c>
      <c r="AD2" s="13" t="s">
        <v>1291</v>
      </c>
      <c r="AE2" s="13" t="s">
        <v>1293</v>
      </c>
      <c r="AF2" s="13" t="s">
        <v>1310</v>
      </c>
      <c r="AG2" s="117" t="s">
        <v>1527</v>
      </c>
      <c r="AH2" s="117" t="s">
        <v>1528</v>
      </c>
      <c r="AI2" s="117" t="s">
        <v>1529</v>
      </c>
      <c r="AJ2" s="117" t="s">
        <v>1530</v>
      </c>
      <c r="AK2" s="117" t="s">
        <v>1531</v>
      </c>
      <c r="AL2" s="117" t="s">
        <v>1532</v>
      </c>
      <c r="AM2" s="117" t="s">
        <v>1533</v>
      </c>
      <c r="AN2" s="117" t="s">
        <v>1534</v>
      </c>
      <c r="AO2" s="117" t="s">
        <v>1537</v>
      </c>
    </row>
    <row r="3" spans="1:41" ht="15">
      <c r="A3" s="87" t="s">
        <v>1007</v>
      </c>
      <c r="B3" s="65" t="s">
        <v>1019</v>
      </c>
      <c r="C3" s="65" t="s">
        <v>56</v>
      </c>
      <c r="D3" s="103"/>
      <c r="E3" s="102"/>
      <c r="F3" s="104" t="s">
        <v>1578</v>
      </c>
      <c r="G3" s="105"/>
      <c r="H3" s="105"/>
      <c r="I3" s="106">
        <v>3</v>
      </c>
      <c r="J3" s="107"/>
      <c r="K3" s="48">
        <v>17</v>
      </c>
      <c r="L3" s="48">
        <v>20</v>
      </c>
      <c r="M3" s="48">
        <v>17</v>
      </c>
      <c r="N3" s="48">
        <v>37</v>
      </c>
      <c r="O3" s="48">
        <v>6</v>
      </c>
      <c r="P3" s="49">
        <v>0.05</v>
      </c>
      <c r="Q3" s="49">
        <v>0.09523809523809523</v>
      </c>
      <c r="R3" s="48">
        <v>1</v>
      </c>
      <c r="S3" s="48">
        <v>0</v>
      </c>
      <c r="T3" s="48">
        <v>17</v>
      </c>
      <c r="U3" s="48">
        <v>37</v>
      </c>
      <c r="V3" s="48">
        <v>3</v>
      </c>
      <c r="W3" s="49">
        <v>1.813149</v>
      </c>
      <c r="X3" s="49">
        <v>0.07720588235294118</v>
      </c>
      <c r="Y3" s="78" t="s">
        <v>1067</v>
      </c>
      <c r="Z3" s="78" t="s">
        <v>1083</v>
      </c>
      <c r="AA3" s="78" t="s">
        <v>1121</v>
      </c>
      <c r="AB3" s="84" t="s">
        <v>1185</v>
      </c>
      <c r="AC3" s="84" t="s">
        <v>1260</v>
      </c>
      <c r="AD3" s="84"/>
      <c r="AE3" s="84" t="s">
        <v>1294</v>
      </c>
      <c r="AF3" s="84" t="s">
        <v>1311</v>
      </c>
      <c r="AG3" s="120">
        <v>29</v>
      </c>
      <c r="AH3" s="123">
        <v>4.315476190476191</v>
      </c>
      <c r="AI3" s="120">
        <v>5</v>
      </c>
      <c r="AJ3" s="123">
        <v>0.7440476190476191</v>
      </c>
      <c r="AK3" s="120">
        <v>0</v>
      </c>
      <c r="AL3" s="123">
        <v>0</v>
      </c>
      <c r="AM3" s="120">
        <v>638</v>
      </c>
      <c r="AN3" s="123">
        <v>94.94047619047619</v>
      </c>
      <c r="AO3" s="120">
        <v>672</v>
      </c>
    </row>
    <row r="4" spans="1:41" ht="15">
      <c r="A4" s="87" t="s">
        <v>1008</v>
      </c>
      <c r="B4" s="65" t="s">
        <v>1020</v>
      </c>
      <c r="C4" s="65" t="s">
        <v>56</v>
      </c>
      <c r="D4" s="109"/>
      <c r="E4" s="108"/>
      <c r="F4" s="110" t="s">
        <v>1579</v>
      </c>
      <c r="G4" s="111"/>
      <c r="H4" s="111"/>
      <c r="I4" s="112">
        <v>4</v>
      </c>
      <c r="J4" s="113"/>
      <c r="K4" s="48">
        <v>6</v>
      </c>
      <c r="L4" s="48">
        <v>5</v>
      </c>
      <c r="M4" s="48">
        <v>0</v>
      </c>
      <c r="N4" s="48">
        <v>5</v>
      </c>
      <c r="O4" s="48">
        <v>0</v>
      </c>
      <c r="P4" s="49">
        <v>0</v>
      </c>
      <c r="Q4" s="49">
        <v>0</v>
      </c>
      <c r="R4" s="48">
        <v>1</v>
      </c>
      <c r="S4" s="48">
        <v>0</v>
      </c>
      <c r="T4" s="48">
        <v>6</v>
      </c>
      <c r="U4" s="48">
        <v>5</v>
      </c>
      <c r="V4" s="48">
        <v>2</v>
      </c>
      <c r="W4" s="49">
        <v>1.388889</v>
      </c>
      <c r="X4" s="49">
        <v>0.16666666666666666</v>
      </c>
      <c r="Y4" s="78" t="s">
        <v>322</v>
      </c>
      <c r="Z4" s="78" t="s">
        <v>340</v>
      </c>
      <c r="AA4" s="78"/>
      <c r="AB4" s="84" t="s">
        <v>1090</v>
      </c>
      <c r="AC4" s="84" t="s">
        <v>543</v>
      </c>
      <c r="AD4" s="84"/>
      <c r="AE4" s="84" t="s">
        <v>1295</v>
      </c>
      <c r="AF4" s="84" t="s">
        <v>1312</v>
      </c>
      <c r="AG4" s="120">
        <v>1</v>
      </c>
      <c r="AH4" s="123">
        <v>3.5714285714285716</v>
      </c>
      <c r="AI4" s="120">
        <v>0</v>
      </c>
      <c r="AJ4" s="123">
        <v>0</v>
      </c>
      <c r="AK4" s="120">
        <v>0</v>
      </c>
      <c r="AL4" s="123">
        <v>0</v>
      </c>
      <c r="AM4" s="120">
        <v>27</v>
      </c>
      <c r="AN4" s="123">
        <v>96.42857142857143</v>
      </c>
      <c r="AO4" s="120">
        <v>28</v>
      </c>
    </row>
    <row r="5" spans="1:41" ht="15">
      <c r="A5" s="87" t="s">
        <v>1009</v>
      </c>
      <c r="B5" s="65" t="s">
        <v>1021</v>
      </c>
      <c r="C5" s="65" t="s">
        <v>56</v>
      </c>
      <c r="D5" s="109"/>
      <c r="E5" s="108"/>
      <c r="F5" s="110" t="s">
        <v>1580</v>
      </c>
      <c r="G5" s="111"/>
      <c r="H5" s="111"/>
      <c r="I5" s="112">
        <v>5</v>
      </c>
      <c r="J5" s="113"/>
      <c r="K5" s="48">
        <v>6</v>
      </c>
      <c r="L5" s="48">
        <v>5</v>
      </c>
      <c r="M5" s="48">
        <v>0</v>
      </c>
      <c r="N5" s="48">
        <v>5</v>
      </c>
      <c r="O5" s="48">
        <v>0</v>
      </c>
      <c r="P5" s="49">
        <v>0</v>
      </c>
      <c r="Q5" s="49">
        <v>0</v>
      </c>
      <c r="R5" s="48">
        <v>1</v>
      </c>
      <c r="S5" s="48">
        <v>0</v>
      </c>
      <c r="T5" s="48">
        <v>6</v>
      </c>
      <c r="U5" s="48">
        <v>5</v>
      </c>
      <c r="V5" s="48">
        <v>2</v>
      </c>
      <c r="W5" s="49">
        <v>1.388889</v>
      </c>
      <c r="X5" s="49">
        <v>0.16666666666666666</v>
      </c>
      <c r="Y5" s="78" t="s">
        <v>318</v>
      </c>
      <c r="Z5" s="78" t="s">
        <v>337</v>
      </c>
      <c r="AA5" s="78" t="s">
        <v>350</v>
      </c>
      <c r="AB5" s="84" t="s">
        <v>1186</v>
      </c>
      <c r="AC5" s="84" t="s">
        <v>1261</v>
      </c>
      <c r="AD5" s="84"/>
      <c r="AE5" s="84" t="s">
        <v>1296</v>
      </c>
      <c r="AF5" s="84" t="s">
        <v>1313</v>
      </c>
      <c r="AG5" s="120">
        <v>5</v>
      </c>
      <c r="AH5" s="123">
        <v>3.90625</v>
      </c>
      <c r="AI5" s="120">
        <v>0</v>
      </c>
      <c r="AJ5" s="123">
        <v>0</v>
      </c>
      <c r="AK5" s="120">
        <v>0</v>
      </c>
      <c r="AL5" s="123">
        <v>0</v>
      </c>
      <c r="AM5" s="120">
        <v>123</v>
      </c>
      <c r="AN5" s="123">
        <v>96.09375</v>
      </c>
      <c r="AO5" s="120">
        <v>128</v>
      </c>
    </row>
    <row r="6" spans="1:41" ht="15">
      <c r="A6" s="87" t="s">
        <v>1010</v>
      </c>
      <c r="B6" s="65" t="s">
        <v>1022</v>
      </c>
      <c r="C6" s="65" t="s">
        <v>56</v>
      </c>
      <c r="D6" s="109"/>
      <c r="E6" s="108"/>
      <c r="F6" s="110" t="s">
        <v>1581</v>
      </c>
      <c r="G6" s="111"/>
      <c r="H6" s="111"/>
      <c r="I6" s="112">
        <v>6</v>
      </c>
      <c r="J6" s="113"/>
      <c r="K6" s="48">
        <v>4</v>
      </c>
      <c r="L6" s="48">
        <v>2</v>
      </c>
      <c r="M6" s="48">
        <v>8</v>
      </c>
      <c r="N6" s="48">
        <v>10</v>
      </c>
      <c r="O6" s="48">
        <v>2</v>
      </c>
      <c r="P6" s="49">
        <v>0.25</v>
      </c>
      <c r="Q6" s="49">
        <v>0.4</v>
      </c>
      <c r="R6" s="48">
        <v>1</v>
      </c>
      <c r="S6" s="48">
        <v>0</v>
      </c>
      <c r="T6" s="48">
        <v>4</v>
      </c>
      <c r="U6" s="48">
        <v>10</v>
      </c>
      <c r="V6" s="48">
        <v>2</v>
      </c>
      <c r="W6" s="49">
        <v>1</v>
      </c>
      <c r="X6" s="49">
        <v>0.4166666666666667</v>
      </c>
      <c r="Y6" s="78" t="s">
        <v>1068</v>
      </c>
      <c r="Z6" s="78" t="s">
        <v>1084</v>
      </c>
      <c r="AA6" s="78" t="s">
        <v>1122</v>
      </c>
      <c r="AB6" s="84" t="s">
        <v>1187</v>
      </c>
      <c r="AC6" s="84" t="s">
        <v>1262</v>
      </c>
      <c r="AD6" s="84" t="s">
        <v>1292</v>
      </c>
      <c r="AE6" s="84" t="s">
        <v>1297</v>
      </c>
      <c r="AF6" s="84" t="s">
        <v>1314</v>
      </c>
      <c r="AG6" s="120">
        <v>10</v>
      </c>
      <c r="AH6" s="123">
        <v>5.376344086021505</v>
      </c>
      <c r="AI6" s="120">
        <v>1</v>
      </c>
      <c r="AJ6" s="123">
        <v>0.5376344086021505</v>
      </c>
      <c r="AK6" s="120">
        <v>0</v>
      </c>
      <c r="AL6" s="123">
        <v>0</v>
      </c>
      <c r="AM6" s="120">
        <v>175</v>
      </c>
      <c r="AN6" s="123">
        <v>94.08602150537635</v>
      </c>
      <c r="AO6" s="120">
        <v>186</v>
      </c>
    </row>
    <row r="7" spans="1:41" ht="15">
      <c r="A7" s="87" t="s">
        <v>1011</v>
      </c>
      <c r="B7" s="65" t="s">
        <v>1023</v>
      </c>
      <c r="C7" s="65" t="s">
        <v>56</v>
      </c>
      <c r="D7" s="109"/>
      <c r="E7" s="108"/>
      <c r="F7" s="110" t="s">
        <v>1582</v>
      </c>
      <c r="G7" s="111"/>
      <c r="H7" s="111"/>
      <c r="I7" s="112">
        <v>7</v>
      </c>
      <c r="J7" s="113"/>
      <c r="K7" s="48">
        <v>4</v>
      </c>
      <c r="L7" s="48">
        <v>4</v>
      </c>
      <c r="M7" s="48">
        <v>0</v>
      </c>
      <c r="N7" s="48">
        <v>4</v>
      </c>
      <c r="O7" s="48">
        <v>1</v>
      </c>
      <c r="P7" s="49">
        <v>0</v>
      </c>
      <c r="Q7" s="49">
        <v>0</v>
      </c>
      <c r="R7" s="48">
        <v>1</v>
      </c>
      <c r="S7" s="48">
        <v>0</v>
      </c>
      <c r="T7" s="48">
        <v>4</v>
      </c>
      <c r="U7" s="48">
        <v>4</v>
      </c>
      <c r="V7" s="48">
        <v>2</v>
      </c>
      <c r="W7" s="49">
        <v>1.125</v>
      </c>
      <c r="X7" s="49">
        <v>0.25</v>
      </c>
      <c r="Y7" s="78" t="s">
        <v>327</v>
      </c>
      <c r="Z7" s="78" t="s">
        <v>348</v>
      </c>
      <c r="AA7" s="78" t="s">
        <v>1123</v>
      </c>
      <c r="AB7" s="84" t="s">
        <v>1188</v>
      </c>
      <c r="AC7" s="84" t="s">
        <v>543</v>
      </c>
      <c r="AD7" s="84" t="s">
        <v>255</v>
      </c>
      <c r="AE7" s="84" t="s">
        <v>1298</v>
      </c>
      <c r="AF7" s="84" t="s">
        <v>1315</v>
      </c>
      <c r="AG7" s="120">
        <v>2</v>
      </c>
      <c r="AH7" s="123">
        <v>3.389830508474576</v>
      </c>
      <c r="AI7" s="120">
        <v>0</v>
      </c>
      <c r="AJ7" s="123">
        <v>0</v>
      </c>
      <c r="AK7" s="120">
        <v>0</v>
      </c>
      <c r="AL7" s="123">
        <v>0</v>
      </c>
      <c r="AM7" s="120">
        <v>57</v>
      </c>
      <c r="AN7" s="123">
        <v>96.61016949152543</v>
      </c>
      <c r="AO7" s="120">
        <v>59</v>
      </c>
    </row>
    <row r="8" spans="1:41" ht="15">
      <c r="A8" s="87" t="s">
        <v>1012</v>
      </c>
      <c r="B8" s="65" t="s">
        <v>1024</v>
      </c>
      <c r="C8" s="65" t="s">
        <v>56</v>
      </c>
      <c r="D8" s="109"/>
      <c r="E8" s="108"/>
      <c r="F8" s="110" t="s">
        <v>1583</v>
      </c>
      <c r="G8" s="111"/>
      <c r="H8" s="111"/>
      <c r="I8" s="112">
        <v>8</v>
      </c>
      <c r="J8" s="113"/>
      <c r="K8" s="48">
        <v>4</v>
      </c>
      <c r="L8" s="48">
        <v>4</v>
      </c>
      <c r="M8" s="48">
        <v>0</v>
      </c>
      <c r="N8" s="48">
        <v>4</v>
      </c>
      <c r="O8" s="48">
        <v>4</v>
      </c>
      <c r="P8" s="49" t="s">
        <v>1538</v>
      </c>
      <c r="Q8" s="49" t="s">
        <v>1538</v>
      </c>
      <c r="R8" s="48">
        <v>4</v>
      </c>
      <c r="S8" s="48">
        <v>4</v>
      </c>
      <c r="T8" s="48">
        <v>1</v>
      </c>
      <c r="U8" s="48">
        <v>1</v>
      </c>
      <c r="V8" s="48">
        <v>0</v>
      </c>
      <c r="W8" s="49">
        <v>0</v>
      </c>
      <c r="X8" s="49">
        <v>0</v>
      </c>
      <c r="Y8" s="78" t="s">
        <v>1069</v>
      </c>
      <c r="Z8" s="78" t="s">
        <v>1085</v>
      </c>
      <c r="AA8" s="78" t="s">
        <v>1124</v>
      </c>
      <c r="AB8" s="84" t="s">
        <v>237</v>
      </c>
      <c r="AC8" s="84" t="s">
        <v>543</v>
      </c>
      <c r="AD8" s="84"/>
      <c r="AE8" s="84" t="s">
        <v>1282</v>
      </c>
      <c r="AF8" s="84" t="s">
        <v>1316</v>
      </c>
      <c r="AG8" s="120">
        <v>5</v>
      </c>
      <c r="AH8" s="123">
        <v>9.433962264150944</v>
      </c>
      <c r="AI8" s="120">
        <v>1</v>
      </c>
      <c r="AJ8" s="123">
        <v>1.8867924528301887</v>
      </c>
      <c r="AK8" s="120">
        <v>0</v>
      </c>
      <c r="AL8" s="123">
        <v>0</v>
      </c>
      <c r="AM8" s="120">
        <v>47</v>
      </c>
      <c r="AN8" s="123">
        <v>88.67924528301887</v>
      </c>
      <c r="AO8" s="120">
        <v>53</v>
      </c>
    </row>
    <row r="9" spans="1:41" ht="15">
      <c r="A9" s="87" t="s">
        <v>1013</v>
      </c>
      <c r="B9" s="65" t="s">
        <v>1025</v>
      </c>
      <c r="C9" s="65" t="s">
        <v>56</v>
      </c>
      <c r="D9" s="109"/>
      <c r="E9" s="108"/>
      <c r="F9" s="110" t="s">
        <v>1584</v>
      </c>
      <c r="G9" s="111"/>
      <c r="H9" s="111"/>
      <c r="I9" s="112">
        <v>9</v>
      </c>
      <c r="J9" s="113"/>
      <c r="K9" s="48">
        <v>3</v>
      </c>
      <c r="L9" s="48">
        <v>2</v>
      </c>
      <c r="M9" s="48">
        <v>3</v>
      </c>
      <c r="N9" s="48">
        <v>5</v>
      </c>
      <c r="O9" s="48">
        <v>3</v>
      </c>
      <c r="P9" s="49">
        <v>0</v>
      </c>
      <c r="Q9" s="49">
        <v>0</v>
      </c>
      <c r="R9" s="48">
        <v>1</v>
      </c>
      <c r="S9" s="48">
        <v>0</v>
      </c>
      <c r="T9" s="48">
        <v>3</v>
      </c>
      <c r="U9" s="48">
        <v>5</v>
      </c>
      <c r="V9" s="48">
        <v>2</v>
      </c>
      <c r="W9" s="49">
        <v>0.888889</v>
      </c>
      <c r="X9" s="49">
        <v>0.3333333333333333</v>
      </c>
      <c r="Y9" s="78" t="s">
        <v>1070</v>
      </c>
      <c r="Z9" s="78" t="s">
        <v>1086</v>
      </c>
      <c r="AA9" s="78" t="s">
        <v>378</v>
      </c>
      <c r="AB9" s="84" t="s">
        <v>1189</v>
      </c>
      <c r="AC9" s="84" t="s">
        <v>1263</v>
      </c>
      <c r="AD9" s="84"/>
      <c r="AE9" s="84" t="s">
        <v>242</v>
      </c>
      <c r="AF9" s="84" t="s">
        <v>1317</v>
      </c>
      <c r="AG9" s="120">
        <v>0</v>
      </c>
      <c r="AH9" s="123">
        <v>0</v>
      </c>
      <c r="AI9" s="120">
        <v>0</v>
      </c>
      <c r="AJ9" s="123">
        <v>0</v>
      </c>
      <c r="AK9" s="120">
        <v>0</v>
      </c>
      <c r="AL9" s="123">
        <v>0</v>
      </c>
      <c r="AM9" s="120">
        <v>123</v>
      </c>
      <c r="AN9" s="123">
        <v>100</v>
      </c>
      <c r="AO9" s="120">
        <v>123</v>
      </c>
    </row>
    <row r="10" spans="1:41" ht="14.25" customHeight="1">
      <c r="A10" s="87" t="s">
        <v>1014</v>
      </c>
      <c r="B10" s="65" t="s">
        <v>1026</v>
      </c>
      <c r="C10" s="65" t="s">
        <v>56</v>
      </c>
      <c r="D10" s="109"/>
      <c r="E10" s="108"/>
      <c r="F10" s="110" t="s">
        <v>1585</v>
      </c>
      <c r="G10" s="111"/>
      <c r="H10" s="111"/>
      <c r="I10" s="112">
        <v>10</v>
      </c>
      <c r="J10" s="113"/>
      <c r="K10" s="48">
        <v>2</v>
      </c>
      <c r="L10" s="48">
        <v>2</v>
      </c>
      <c r="M10" s="48">
        <v>0</v>
      </c>
      <c r="N10" s="48">
        <v>2</v>
      </c>
      <c r="O10" s="48">
        <v>1</v>
      </c>
      <c r="P10" s="49">
        <v>0</v>
      </c>
      <c r="Q10" s="49">
        <v>0</v>
      </c>
      <c r="R10" s="48">
        <v>1</v>
      </c>
      <c r="S10" s="48">
        <v>0</v>
      </c>
      <c r="T10" s="48">
        <v>2</v>
      </c>
      <c r="U10" s="48">
        <v>2</v>
      </c>
      <c r="V10" s="48">
        <v>1</v>
      </c>
      <c r="W10" s="49">
        <v>0.5</v>
      </c>
      <c r="X10" s="49">
        <v>0.5</v>
      </c>
      <c r="Y10" s="78" t="s">
        <v>332</v>
      </c>
      <c r="Z10" s="78" t="s">
        <v>347</v>
      </c>
      <c r="AA10" s="78" t="s">
        <v>376</v>
      </c>
      <c r="AB10" s="84" t="s">
        <v>1190</v>
      </c>
      <c r="AC10" s="84" t="s">
        <v>1264</v>
      </c>
      <c r="AD10" s="84"/>
      <c r="AE10" s="84" t="s">
        <v>239</v>
      </c>
      <c r="AF10" s="84" t="s">
        <v>1318</v>
      </c>
      <c r="AG10" s="120">
        <v>6</v>
      </c>
      <c r="AH10" s="123">
        <v>13.636363636363637</v>
      </c>
      <c r="AI10" s="120">
        <v>0</v>
      </c>
      <c r="AJ10" s="123">
        <v>0</v>
      </c>
      <c r="AK10" s="120">
        <v>0</v>
      </c>
      <c r="AL10" s="123">
        <v>0</v>
      </c>
      <c r="AM10" s="120">
        <v>38</v>
      </c>
      <c r="AN10" s="123">
        <v>86.36363636363636</v>
      </c>
      <c r="AO10" s="120">
        <v>44</v>
      </c>
    </row>
    <row r="11" spans="1:41" ht="15">
      <c r="A11" s="87" t="s">
        <v>1015</v>
      </c>
      <c r="B11" s="65" t="s">
        <v>1027</v>
      </c>
      <c r="C11" s="65" t="s">
        <v>56</v>
      </c>
      <c r="D11" s="109"/>
      <c r="E11" s="108"/>
      <c r="F11" s="110" t="s">
        <v>1586</v>
      </c>
      <c r="G11" s="111"/>
      <c r="H11" s="111"/>
      <c r="I11" s="112">
        <v>11</v>
      </c>
      <c r="J11" s="113"/>
      <c r="K11" s="48">
        <v>2</v>
      </c>
      <c r="L11" s="48">
        <v>2</v>
      </c>
      <c r="M11" s="48">
        <v>0</v>
      </c>
      <c r="N11" s="48">
        <v>2</v>
      </c>
      <c r="O11" s="48">
        <v>1</v>
      </c>
      <c r="P11" s="49">
        <v>0</v>
      </c>
      <c r="Q11" s="49">
        <v>0</v>
      </c>
      <c r="R11" s="48">
        <v>1</v>
      </c>
      <c r="S11" s="48">
        <v>0</v>
      </c>
      <c r="T11" s="48">
        <v>2</v>
      </c>
      <c r="U11" s="48">
        <v>2</v>
      </c>
      <c r="V11" s="48">
        <v>1</v>
      </c>
      <c r="W11" s="49">
        <v>0.5</v>
      </c>
      <c r="X11" s="49">
        <v>0.5</v>
      </c>
      <c r="Y11" s="78" t="s">
        <v>323</v>
      </c>
      <c r="Z11" s="78" t="s">
        <v>341</v>
      </c>
      <c r="AA11" s="78"/>
      <c r="AB11" s="84" t="s">
        <v>1191</v>
      </c>
      <c r="AC11" s="84" t="s">
        <v>1265</v>
      </c>
      <c r="AD11" s="84"/>
      <c r="AE11" s="84" t="s">
        <v>229</v>
      </c>
      <c r="AF11" s="84" t="s">
        <v>1319</v>
      </c>
      <c r="AG11" s="120">
        <v>0</v>
      </c>
      <c r="AH11" s="123">
        <v>0</v>
      </c>
      <c r="AI11" s="120">
        <v>0</v>
      </c>
      <c r="AJ11" s="123">
        <v>0</v>
      </c>
      <c r="AK11" s="120">
        <v>0</v>
      </c>
      <c r="AL11" s="123">
        <v>0</v>
      </c>
      <c r="AM11" s="120">
        <v>16</v>
      </c>
      <c r="AN11" s="123">
        <v>100</v>
      </c>
      <c r="AO11" s="120">
        <v>16</v>
      </c>
    </row>
    <row r="12" spans="1:41" ht="15">
      <c r="A12" s="87" t="s">
        <v>1016</v>
      </c>
      <c r="B12" s="65" t="s">
        <v>1028</v>
      </c>
      <c r="C12" s="65" t="s">
        <v>56</v>
      </c>
      <c r="D12" s="109"/>
      <c r="E12" s="108"/>
      <c r="F12" s="110" t="s">
        <v>1587</v>
      </c>
      <c r="G12" s="111"/>
      <c r="H12" s="111"/>
      <c r="I12" s="112">
        <v>12</v>
      </c>
      <c r="J12" s="113"/>
      <c r="K12" s="48">
        <v>2</v>
      </c>
      <c r="L12" s="48">
        <v>1</v>
      </c>
      <c r="M12" s="48">
        <v>0</v>
      </c>
      <c r="N12" s="48">
        <v>1</v>
      </c>
      <c r="O12" s="48">
        <v>0</v>
      </c>
      <c r="P12" s="49">
        <v>0</v>
      </c>
      <c r="Q12" s="49">
        <v>0</v>
      </c>
      <c r="R12" s="48">
        <v>1</v>
      </c>
      <c r="S12" s="48">
        <v>0</v>
      </c>
      <c r="T12" s="48">
        <v>2</v>
      </c>
      <c r="U12" s="48">
        <v>1</v>
      </c>
      <c r="V12" s="48">
        <v>1</v>
      </c>
      <c r="W12" s="49">
        <v>0.5</v>
      </c>
      <c r="X12" s="49">
        <v>0.5</v>
      </c>
      <c r="Y12" s="78"/>
      <c r="Z12" s="78"/>
      <c r="AA12" s="78" t="s">
        <v>354</v>
      </c>
      <c r="AB12" s="84" t="s">
        <v>1192</v>
      </c>
      <c r="AC12" s="84" t="s">
        <v>543</v>
      </c>
      <c r="AD12" s="84" t="s">
        <v>247</v>
      </c>
      <c r="AE12" s="84" t="s">
        <v>1290</v>
      </c>
      <c r="AF12" s="84" t="s">
        <v>1320</v>
      </c>
      <c r="AG12" s="120">
        <v>2</v>
      </c>
      <c r="AH12" s="123">
        <v>6.896551724137931</v>
      </c>
      <c r="AI12" s="120">
        <v>0</v>
      </c>
      <c r="AJ12" s="123">
        <v>0</v>
      </c>
      <c r="AK12" s="120">
        <v>0</v>
      </c>
      <c r="AL12" s="123">
        <v>0</v>
      </c>
      <c r="AM12" s="120">
        <v>27</v>
      </c>
      <c r="AN12" s="123">
        <v>93.10344827586206</v>
      </c>
      <c r="AO12" s="120">
        <v>29</v>
      </c>
    </row>
    <row r="13" spans="1:41" ht="15">
      <c r="A13" s="87" t="s">
        <v>1017</v>
      </c>
      <c r="B13" s="65" t="s">
        <v>1029</v>
      </c>
      <c r="C13" s="65" t="s">
        <v>56</v>
      </c>
      <c r="D13" s="109"/>
      <c r="E13" s="108"/>
      <c r="F13" s="110" t="s">
        <v>1588</v>
      </c>
      <c r="G13" s="111"/>
      <c r="H13" s="111"/>
      <c r="I13" s="112">
        <v>13</v>
      </c>
      <c r="J13" s="113"/>
      <c r="K13" s="48">
        <v>2</v>
      </c>
      <c r="L13" s="48">
        <v>1</v>
      </c>
      <c r="M13" s="48">
        <v>2</v>
      </c>
      <c r="N13" s="48">
        <v>3</v>
      </c>
      <c r="O13" s="48">
        <v>2</v>
      </c>
      <c r="P13" s="49">
        <v>0</v>
      </c>
      <c r="Q13" s="49">
        <v>0</v>
      </c>
      <c r="R13" s="48">
        <v>1</v>
      </c>
      <c r="S13" s="48">
        <v>0</v>
      </c>
      <c r="T13" s="48">
        <v>2</v>
      </c>
      <c r="U13" s="48">
        <v>3</v>
      </c>
      <c r="V13" s="48">
        <v>1</v>
      </c>
      <c r="W13" s="49">
        <v>0.5</v>
      </c>
      <c r="X13" s="49">
        <v>0.5</v>
      </c>
      <c r="Y13" s="78" t="s">
        <v>319</v>
      </c>
      <c r="Z13" s="78" t="s">
        <v>337</v>
      </c>
      <c r="AA13" s="78" t="s">
        <v>353</v>
      </c>
      <c r="AB13" s="84" t="s">
        <v>1193</v>
      </c>
      <c r="AC13" s="84" t="s">
        <v>1266</v>
      </c>
      <c r="AD13" s="84"/>
      <c r="AE13" s="84" t="s">
        <v>221</v>
      </c>
      <c r="AF13" s="84" t="s">
        <v>1321</v>
      </c>
      <c r="AG13" s="120">
        <v>1</v>
      </c>
      <c r="AH13" s="123">
        <v>1.0869565217391304</v>
      </c>
      <c r="AI13" s="120">
        <v>0</v>
      </c>
      <c r="AJ13" s="123">
        <v>0</v>
      </c>
      <c r="AK13" s="120">
        <v>0</v>
      </c>
      <c r="AL13" s="123">
        <v>0</v>
      </c>
      <c r="AM13" s="120">
        <v>91</v>
      </c>
      <c r="AN13" s="123">
        <v>98.91304347826087</v>
      </c>
      <c r="AO13" s="120">
        <v>92</v>
      </c>
    </row>
    <row r="14" spans="1:41" ht="15">
      <c r="A14" s="87" t="s">
        <v>1018</v>
      </c>
      <c r="B14" s="65" t="s">
        <v>1030</v>
      </c>
      <c r="C14" s="65" t="s">
        <v>56</v>
      </c>
      <c r="D14" s="109"/>
      <c r="E14" s="108"/>
      <c r="F14" s="110" t="s">
        <v>1018</v>
      </c>
      <c r="G14" s="111"/>
      <c r="H14" s="111"/>
      <c r="I14" s="112">
        <v>14</v>
      </c>
      <c r="J14" s="113"/>
      <c r="K14" s="48">
        <v>2</v>
      </c>
      <c r="L14" s="48">
        <v>1</v>
      </c>
      <c r="M14" s="48">
        <v>0</v>
      </c>
      <c r="N14" s="48">
        <v>1</v>
      </c>
      <c r="O14" s="48">
        <v>0</v>
      </c>
      <c r="P14" s="49">
        <v>0</v>
      </c>
      <c r="Q14" s="49">
        <v>0</v>
      </c>
      <c r="R14" s="48">
        <v>1</v>
      </c>
      <c r="S14" s="48">
        <v>0</v>
      </c>
      <c r="T14" s="48">
        <v>2</v>
      </c>
      <c r="U14" s="48">
        <v>1</v>
      </c>
      <c r="V14" s="48">
        <v>1</v>
      </c>
      <c r="W14" s="49">
        <v>0.5</v>
      </c>
      <c r="X14" s="49">
        <v>0.5</v>
      </c>
      <c r="Y14" s="78" t="s">
        <v>318</v>
      </c>
      <c r="Z14" s="78" t="s">
        <v>337</v>
      </c>
      <c r="AA14" s="78" t="s">
        <v>351</v>
      </c>
      <c r="AB14" s="84" t="s">
        <v>543</v>
      </c>
      <c r="AC14" s="84" t="s">
        <v>543</v>
      </c>
      <c r="AD14" s="84"/>
      <c r="AE14" s="84" t="s">
        <v>246</v>
      </c>
      <c r="AF14" s="84" t="s">
        <v>1322</v>
      </c>
      <c r="AG14" s="120">
        <v>2</v>
      </c>
      <c r="AH14" s="123">
        <v>8.695652173913043</v>
      </c>
      <c r="AI14" s="120">
        <v>0</v>
      </c>
      <c r="AJ14" s="123">
        <v>0</v>
      </c>
      <c r="AK14" s="120">
        <v>0</v>
      </c>
      <c r="AL14" s="123">
        <v>0</v>
      </c>
      <c r="AM14" s="120">
        <v>21</v>
      </c>
      <c r="AN14" s="123">
        <v>91.30434782608695</v>
      </c>
      <c r="AO14" s="120">
        <v>23</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1007</v>
      </c>
      <c r="B2" s="84" t="s">
        <v>232</v>
      </c>
      <c r="C2" s="78">
        <f>VLOOKUP(GroupVertices[[#This Row],[Vertex]],Vertices[],MATCH("ID",Vertices[[#Headers],[Vertex]:[Vertex Content Word Count]],0),FALSE)</f>
        <v>14</v>
      </c>
    </row>
    <row r="3" spans="1:3" ht="15">
      <c r="A3" s="78" t="s">
        <v>1007</v>
      </c>
      <c r="B3" s="84" t="s">
        <v>265</v>
      </c>
      <c r="C3" s="78">
        <f>VLOOKUP(GroupVertices[[#This Row],[Vertex]],Vertices[],MATCH("ID",Vertices[[#Headers],[Vertex]:[Vertex Content Word Count]],0),FALSE)</f>
        <v>48</v>
      </c>
    </row>
    <row r="4" spans="1:3" ht="15">
      <c r="A4" s="78" t="s">
        <v>1007</v>
      </c>
      <c r="B4" s="84" t="s">
        <v>264</v>
      </c>
      <c r="C4" s="78">
        <f>VLOOKUP(GroupVertices[[#This Row],[Vertex]],Vertices[],MATCH("ID",Vertices[[#Headers],[Vertex]:[Vertex Content Word Count]],0),FALSE)</f>
        <v>47</v>
      </c>
    </row>
    <row r="5" spans="1:3" ht="15">
      <c r="A5" s="78" t="s">
        <v>1007</v>
      </c>
      <c r="B5" s="84" t="s">
        <v>226</v>
      </c>
      <c r="C5" s="78">
        <f>VLOOKUP(GroupVertices[[#This Row],[Vertex]],Vertices[],MATCH("ID",Vertices[[#Headers],[Vertex]:[Vertex Content Word Count]],0),FALSE)</f>
        <v>22</v>
      </c>
    </row>
    <row r="6" spans="1:3" ht="15">
      <c r="A6" s="78" t="s">
        <v>1007</v>
      </c>
      <c r="B6" s="84" t="s">
        <v>234</v>
      </c>
      <c r="C6" s="78">
        <f>VLOOKUP(GroupVertices[[#This Row],[Vertex]],Vertices[],MATCH("ID",Vertices[[#Headers],[Vertex]:[Vertex Content Word Count]],0),FALSE)</f>
        <v>46</v>
      </c>
    </row>
    <row r="7" spans="1:3" ht="15">
      <c r="A7" s="78" t="s">
        <v>1007</v>
      </c>
      <c r="B7" s="84" t="s">
        <v>262</v>
      </c>
      <c r="C7" s="78">
        <f>VLOOKUP(GroupVertices[[#This Row],[Vertex]],Vertices[],MATCH("ID",Vertices[[#Headers],[Vertex]:[Vertex Content Word Count]],0),FALSE)</f>
        <v>44</v>
      </c>
    </row>
    <row r="8" spans="1:3" ht="15">
      <c r="A8" s="78" t="s">
        <v>1007</v>
      </c>
      <c r="B8" s="84" t="s">
        <v>261</v>
      </c>
      <c r="C8" s="78">
        <f>VLOOKUP(GroupVertices[[#This Row],[Vertex]],Vertices[],MATCH("ID",Vertices[[#Headers],[Vertex]:[Vertex Content Word Count]],0),FALSE)</f>
        <v>43</v>
      </c>
    </row>
    <row r="9" spans="1:3" ht="15">
      <c r="A9" s="78" t="s">
        <v>1007</v>
      </c>
      <c r="B9" s="84" t="s">
        <v>260</v>
      </c>
      <c r="C9" s="78">
        <f>VLOOKUP(GroupVertices[[#This Row],[Vertex]],Vertices[],MATCH("ID",Vertices[[#Headers],[Vertex]:[Vertex Content Word Count]],0),FALSE)</f>
        <v>42</v>
      </c>
    </row>
    <row r="10" spans="1:3" ht="15">
      <c r="A10" s="78" t="s">
        <v>1007</v>
      </c>
      <c r="B10" s="84" t="s">
        <v>259</v>
      </c>
      <c r="C10" s="78">
        <f>VLOOKUP(GroupVertices[[#This Row],[Vertex]],Vertices[],MATCH("ID",Vertices[[#Headers],[Vertex]:[Vertex Content Word Count]],0),FALSE)</f>
        <v>41</v>
      </c>
    </row>
    <row r="11" spans="1:3" ht="15">
      <c r="A11" s="78" t="s">
        <v>1007</v>
      </c>
      <c r="B11" s="84" t="s">
        <v>233</v>
      </c>
      <c r="C11" s="78">
        <f>VLOOKUP(GroupVertices[[#This Row],[Vertex]],Vertices[],MATCH("ID",Vertices[[#Headers],[Vertex]:[Vertex Content Word Count]],0),FALSE)</f>
        <v>40</v>
      </c>
    </row>
    <row r="12" spans="1:3" ht="15">
      <c r="A12" s="78" t="s">
        <v>1007</v>
      </c>
      <c r="B12" s="84" t="s">
        <v>258</v>
      </c>
      <c r="C12" s="78">
        <f>VLOOKUP(GroupVertices[[#This Row],[Vertex]],Vertices[],MATCH("ID",Vertices[[#Headers],[Vertex]:[Vertex Content Word Count]],0),FALSE)</f>
        <v>39</v>
      </c>
    </row>
    <row r="13" spans="1:3" ht="15">
      <c r="A13" s="78" t="s">
        <v>1007</v>
      </c>
      <c r="B13" s="84" t="s">
        <v>257</v>
      </c>
      <c r="C13" s="78">
        <f>VLOOKUP(GroupVertices[[#This Row],[Vertex]],Vertices[],MATCH("ID",Vertices[[#Headers],[Vertex]:[Vertex Content Word Count]],0),FALSE)</f>
        <v>38</v>
      </c>
    </row>
    <row r="14" spans="1:3" ht="15">
      <c r="A14" s="78" t="s">
        <v>1007</v>
      </c>
      <c r="B14" s="84" t="s">
        <v>256</v>
      </c>
      <c r="C14" s="78">
        <f>VLOOKUP(GroupVertices[[#This Row],[Vertex]],Vertices[],MATCH("ID",Vertices[[#Headers],[Vertex]:[Vertex Content Word Count]],0),FALSE)</f>
        <v>37</v>
      </c>
    </row>
    <row r="15" spans="1:3" ht="15">
      <c r="A15" s="78" t="s">
        <v>1007</v>
      </c>
      <c r="B15" s="84" t="s">
        <v>248</v>
      </c>
      <c r="C15" s="78">
        <f>VLOOKUP(GroupVertices[[#This Row],[Vertex]],Vertices[],MATCH("ID",Vertices[[#Headers],[Vertex]:[Vertex Content Word Count]],0),FALSE)</f>
        <v>23</v>
      </c>
    </row>
    <row r="16" spans="1:3" ht="15">
      <c r="A16" s="78" t="s">
        <v>1007</v>
      </c>
      <c r="B16" s="84" t="s">
        <v>224</v>
      </c>
      <c r="C16" s="78">
        <f>VLOOKUP(GroupVertices[[#This Row],[Vertex]],Vertices[],MATCH("ID",Vertices[[#Headers],[Vertex]:[Vertex Content Word Count]],0),FALSE)</f>
        <v>20</v>
      </c>
    </row>
    <row r="17" spans="1:3" ht="15">
      <c r="A17" s="78" t="s">
        <v>1007</v>
      </c>
      <c r="B17" s="84" t="s">
        <v>220</v>
      </c>
      <c r="C17" s="78">
        <f>VLOOKUP(GroupVertices[[#This Row],[Vertex]],Vertices[],MATCH("ID",Vertices[[#Headers],[Vertex]:[Vertex Content Word Count]],0),FALSE)</f>
        <v>15</v>
      </c>
    </row>
    <row r="18" spans="1:3" ht="15">
      <c r="A18" s="78" t="s">
        <v>1007</v>
      </c>
      <c r="B18" s="84" t="s">
        <v>219</v>
      </c>
      <c r="C18" s="78">
        <f>VLOOKUP(GroupVertices[[#This Row],[Vertex]],Vertices[],MATCH("ID",Vertices[[#Headers],[Vertex]:[Vertex Content Word Count]],0),FALSE)</f>
        <v>13</v>
      </c>
    </row>
    <row r="19" spans="1:3" ht="15">
      <c r="A19" s="78" t="s">
        <v>1008</v>
      </c>
      <c r="B19" s="84" t="s">
        <v>227</v>
      </c>
      <c r="C19" s="78">
        <f>VLOOKUP(GroupVertices[[#This Row],[Vertex]],Vertices[],MATCH("ID",Vertices[[#Headers],[Vertex]:[Vertex Content Word Count]],0),FALSE)</f>
        <v>24</v>
      </c>
    </row>
    <row r="20" spans="1:3" ht="15">
      <c r="A20" s="78" t="s">
        <v>1008</v>
      </c>
      <c r="B20" s="84" t="s">
        <v>253</v>
      </c>
      <c r="C20" s="78">
        <f>VLOOKUP(GroupVertices[[#This Row],[Vertex]],Vertices[],MATCH("ID",Vertices[[#Headers],[Vertex]:[Vertex Content Word Count]],0),FALSE)</f>
        <v>29</v>
      </c>
    </row>
    <row r="21" spans="1:3" ht="15">
      <c r="A21" s="78" t="s">
        <v>1008</v>
      </c>
      <c r="B21" s="84" t="s">
        <v>252</v>
      </c>
      <c r="C21" s="78">
        <f>VLOOKUP(GroupVertices[[#This Row],[Vertex]],Vertices[],MATCH("ID",Vertices[[#Headers],[Vertex]:[Vertex Content Word Count]],0),FALSE)</f>
        <v>28</v>
      </c>
    </row>
    <row r="22" spans="1:3" ht="15">
      <c r="A22" s="78" t="s">
        <v>1008</v>
      </c>
      <c r="B22" s="84" t="s">
        <v>251</v>
      </c>
      <c r="C22" s="78">
        <f>VLOOKUP(GroupVertices[[#This Row],[Vertex]],Vertices[],MATCH("ID",Vertices[[#Headers],[Vertex]:[Vertex Content Word Count]],0),FALSE)</f>
        <v>27</v>
      </c>
    </row>
    <row r="23" spans="1:3" ht="15">
      <c r="A23" s="78" t="s">
        <v>1008</v>
      </c>
      <c r="B23" s="84" t="s">
        <v>250</v>
      </c>
      <c r="C23" s="78">
        <f>VLOOKUP(GroupVertices[[#This Row],[Vertex]],Vertices[],MATCH("ID",Vertices[[#Headers],[Vertex]:[Vertex Content Word Count]],0),FALSE)</f>
        <v>26</v>
      </c>
    </row>
    <row r="24" spans="1:3" ht="15">
      <c r="A24" s="78" t="s">
        <v>1008</v>
      </c>
      <c r="B24" s="84" t="s">
        <v>249</v>
      </c>
      <c r="C24" s="78">
        <f>VLOOKUP(GroupVertices[[#This Row],[Vertex]],Vertices[],MATCH("ID",Vertices[[#Headers],[Vertex]:[Vertex Content Word Count]],0),FALSE)</f>
        <v>25</v>
      </c>
    </row>
    <row r="25" spans="1:3" ht="15">
      <c r="A25" s="78" t="s">
        <v>1009</v>
      </c>
      <c r="B25" s="84" t="s">
        <v>216</v>
      </c>
      <c r="C25" s="78">
        <f>VLOOKUP(GroupVertices[[#This Row],[Vertex]],Vertices[],MATCH("ID",Vertices[[#Headers],[Vertex]:[Vertex Content Word Count]],0),FALSE)</f>
        <v>9</v>
      </c>
    </row>
    <row r="26" spans="1:3" ht="15">
      <c r="A26" s="78" t="s">
        <v>1009</v>
      </c>
      <c r="B26" s="84" t="s">
        <v>212</v>
      </c>
      <c r="C26" s="78">
        <f>VLOOKUP(GroupVertices[[#This Row],[Vertex]],Vertices[],MATCH("ID",Vertices[[#Headers],[Vertex]:[Vertex Content Word Count]],0),FALSE)</f>
        <v>3</v>
      </c>
    </row>
    <row r="27" spans="1:3" ht="15">
      <c r="A27" s="78" t="s">
        <v>1009</v>
      </c>
      <c r="B27" s="84" t="s">
        <v>215</v>
      </c>
      <c r="C27" s="78">
        <f>VLOOKUP(GroupVertices[[#This Row],[Vertex]],Vertices[],MATCH("ID",Vertices[[#Headers],[Vertex]:[Vertex Content Word Count]],0),FALSE)</f>
        <v>7</v>
      </c>
    </row>
    <row r="28" spans="1:3" ht="15">
      <c r="A28" s="78" t="s">
        <v>1009</v>
      </c>
      <c r="B28" s="84" t="s">
        <v>214</v>
      </c>
      <c r="C28" s="78">
        <f>VLOOKUP(GroupVertices[[#This Row],[Vertex]],Vertices[],MATCH("ID",Vertices[[#Headers],[Vertex]:[Vertex Content Word Count]],0),FALSE)</f>
        <v>6</v>
      </c>
    </row>
    <row r="29" spans="1:3" ht="15">
      <c r="A29" s="78" t="s">
        <v>1009</v>
      </c>
      <c r="B29" s="84" t="s">
        <v>213</v>
      </c>
      <c r="C29" s="78">
        <f>VLOOKUP(GroupVertices[[#This Row],[Vertex]],Vertices[],MATCH("ID",Vertices[[#Headers],[Vertex]:[Vertex Content Word Count]],0),FALSE)</f>
        <v>5</v>
      </c>
    </row>
    <row r="30" spans="1:3" ht="15">
      <c r="A30" s="78" t="s">
        <v>1009</v>
      </c>
      <c r="B30" s="84" t="s">
        <v>244</v>
      </c>
      <c r="C30" s="78">
        <f>VLOOKUP(GroupVertices[[#This Row],[Vertex]],Vertices[],MATCH("ID",Vertices[[#Headers],[Vertex]:[Vertex Content Word Count]],0),FALSE)</f>
        <v>4</v>
      </c>
    </row>
    <row r="31" spans="1:3" ht="15">
      <c r="A31" s="78" t="s">
        <v>1010</v>
      </c>
      <c r="B31" s="84" t="s">
        <v>236</v>
      </c>
      <c r="C31" s="78">
        <f>VLOOKUP(GroupVertices[[#This Row],[Vertex]],Vertices[],MATCH("ID",Vertices[[#Headers],[Vertex]:[Vertex Content Word Count]],0),FALSE)</f>
        <v>50</v>
      </c>
    </row>
    <row r="32" spans="1:3" ht="15">
      <c r="A32" s="78" t="s">
        <v>1010</v>
      </c>
      <c r="B32" s="84" t="s">
        <v>237</v>
      </c>
      <c r="C32" s="78">
        <f>VLOOKUP(GroupVertices[[#This Row],[Vertex]],Vertices[],MATCH("ID",Vertices[[#Headers],[Vertex]:[Vertex Content Word Count]],0),FALSE)</f>
        <v>30</v>
      </c>
    </row>
    <row r="33" spans="1:3" ht="15">
      <c r="A33" s="78" t="s">
        <v>1010</v>
      </c>
      <c r="B33" s="84" t="s">
        <v>235</v>
      </c>
      <c r="C33" s="78">
        <f>VLOOKUP(GroupVertices[[#This Row],[Vertex]],Vertices[],MATCH("ID",Vertices[[#Headers],[Vertex]:[Vertex Content Word Count]],0),FALSE)</f>
        <v>49</v>
      </c>
    </row>
    <row r="34" spans="1:3" ht="15">
      <c r="A34" s="78" t="s">
        <v>1010</v>
      </c>
      <c r="B34" s="84" t="s">
        <v>245</v>
      </c>
      <c r="C34" s="78">
        <f>VLOOKUP(GroupVertices[[#This Row],[Vertex]],Vertices[],MATCH("ID",Vertices[[#Headers],[Vertex]:[Vertex Content Word Count]],0),FALSE)</f>
        <v>8</v>
      </c>
    </row>
    <row r="35" spans="1:3" ht="15">
      <c r="A35" s="78" t="s">
        <v>1011</v>
      </c>
      <c r="B35" s="84" t="s">
        <v>263</v>
      </c>
      <c r="C35" s="78">
        <f>VLOOKUP(GroupVertices[[#This Row],[Vertex]],Vertices[],MATCH("ID",Vertices[[#Headers],[Vertex]:[Vertex Content Word Count]],0),FALSE)</f>
        <v>45</v>
      </c>
    </row>
    <row r="36" spans="1:3" ht="15">
      <c r="A36" s="78" t="s">
        <v>1011</v>
      </c>
      <c r="B36" s="84" t="s">
        <v>228</v>
      </c>
      <c r="C36" s="78">
        <f>VLOOKUP(GroupVertices[[#This Row],[Vertex]],Vertices[],MATCH("ID",Vertices[[#Headers],[Vertex]:[Vertex Content Word Count]],0),FALSE)</f>
        <v>31</v>
      </c>
    </row>
    <row r="37" spans="1:3" ht="15">
      <c r="A37" s="78" t="s">
        <v>1011</v>
      </c>
      <c r="B37" s="84" t="s">
        <v>255</v>
      </c>
      <c r="C37" s="78">
        <f>VLOOKUP(GroupVertices[[#This Row],[Vertex]],Vertices[],MATCH("ID",Vertices[[#Headers],[Vertex]:[Vertex Content Word Count]],0),FALSE)</f>
        <v>33</v>
      </c>
    </row>
    <row r="38" spans="1:3" ht="15">
      <c r="A38" s="78" t="s">
        <v>1011</v>
      </c>
      <c r="B38" s="84" t="s">
        <v>254</v>
      </c>
      <c r="C38" s="78">
        <f>VLOOKUP(GroupVertices[[#This Row],[Vertex]],Vertices[],MATCH("ID",Vertices[[#Headers],[Vertex]:[Vertex Content Word Count]],0),FALSE)</f>
        <v>32</v>
      </c>
    </row>
    <row r="39" spans="1:3" ht="15">
      <c r="A39" s="78" t="s">
        <v>1012</v>
      </c>
      <c r="B39" s="84" t="s">
        <v>218</v>
      </c>
      <c r="C39" s="78">
        <f>VLOOKUP(GroupVertices[[#This Row],[Vertex]],Vertices[],MATCH("ID",Vertices[[#Headers],[Vertex]:[Vertex Content Word Count]],0),FALSE)</f>
        <v>12</v>
      </c>
    </row>
    <row r="40" spans="1:3" ht="15">
      <c r="A40" s="78" t="s">
        <v>1012</v>
      </c>
      <c r="B40" s="84" t="s">
        <v>225</v>
      </c>
      <c r="C40" s="78">
        <f>VLOOKUP(GroupVertices[[#This Row],[Vertex]],Vertices[],MATCH("ID",Vertices[[#Headers],[Vertex]:[Vertex Content Word Count]],0),FALSE)</f>
        <v>21</v>
      </c>
    </row>
    <row r="41" spans="1:3" ht="15">
      <c r="A41" s="78" t="s">
        <v>1012</v>
      </c>
      <c r="B41" s="84" t="s">
        <v>231</v>
      </c>
      <c r="C41" s="78">
        <f>VLOOKUP(GroupVertices[[#This Row],[Vertex]],Vertices[],MATCH("ID",Vertices[[#Headers],[Vertex]:[Vertex Content Word Count]],0),FALSE)</f>
        <v>36</v>
      </c>
    </row>
    <row r="42" spans="1:3" ht="15">
      <c r="A42" s="78" t="s">
        <v>1012</v>
      </c>
      <c r="B42" s="84" t="s">
        <v>241</v>
      </c>
      <c r="C42" s="78">
        <f>VLOOKUP(GroupVertices[[#This Row],[Vertex]],Vertices[],MATCH("ID",Vertices[[#Headers],[Vertex]:[Vertex Content Word Count]],0),FALSE)</f>
        <v>55</v>
      </c>
    </row>
    <row r="43" spans="1:3" ht="15">
      <c r="A43" s="78" t="s">
        <v>1013</v>
      </c>
      <c r="B43" s="84" t="s">
        <v>243</v>
      </c>
      <c r="C43" s="78">
        <f>VLOOKUP(GroupVertices[[#This Row],[Vertex]],Vertices[],MATCH("ID",Vertices[[#Headers],[Vertex]:[Vertex Content Word Count]],0),FALSE)</f>
        <v>56</v>
      </c>
    </row>
    <row r="44" spans="1:3" ht="15">
      <c r="A44" s="78" t="s">
        <v>1013</v>
      </c>
      <c r="B44" s="84" t="s">
        <v>242</v>
      </c>
      <c r="C44" s="78">
        <f>VLOOKUP(GroupVertices[[#This Row],[Vertex]],Vertices[],MATCH("ID",Vertices[[#Headers],[Vertex]:[Vertex Content Word Count]],0),FALSE)</f>
        <v>52</v>
      </c>
    </row>
    <row r="45" spans="1:3" ht="15">
      <c r="A45" s="78" t="s">
        <v>1013</v>
      </c>
      <c r="B45" s="84" t="s">
        <v>238</v>
      </c>
      <c r="C45" s="78">
        <f>VLOOKUP(GroupVertices[[#This Row],[Vertex]],Vertices[],MATCH("ID",Vertices[[#Headers],[Vertex]:[Vertex Content Word Count]],0),FALSE)</f>
        <v>51</v>
      </c>
    </row>
    <row r="46" spans="1:3" ht="15">
      <c r="A46" s="78" t="s">
        <v>1014</v>
      </c>
      <c r="B46" s="84" t="s">
        <v>240</v>
      </c>
      <c r="C46" s="78">
        <f>VLOOKUP(GroupVertices[[#This Row],[Vertex]],Vertices[],MATCH("ID",Vertices[[#Headers],[Vertex]:[Vertex Content Word Count]],0),FALSE)</f>
        <v>54</v>
      </c>
    </row>
    <row r="47" spans="1:3" ht="15">
      <c r="A47" s="78" t="s">
        <v>1014</v>
      </c>
      <c r="B47" s="84" t="s">
        <v>239</v>
      </c>
      <c r="C47" s="78">
        <f>VLOOKUP(GroupVertices[[#This Row],[Vertex]],Vertices[],MATCH("ID",Vertices[[#Headers],[Vertex]:[Vertex Content Word Count]],0),FALSE)</f>
        <v>53</v>
      </c>
    </row>
    <row r="48" spans="1:3" ht="15">
      <c r="A48" s="78" t="s">
        <v>1015</v>
      </c>
      <c r="B48" s="84" t="s">
        <v>230</v>
      </c>
      <c r="C48" s="78">
        <f>VLOOKUP(GroupVertices[[#This Row],[Vertex]],Vertices[],MATCH("ID",Vertices[[#Headers],[Vertex]:[Vertex Content Word Count]],0),FALSE)</f>
        <v>35</v>
      </c>
    </row>
    <row r="49" spans="1:3" ht="15">
      <c r="A49" s="78" t="s">
        <v>1015</v>
      </c>
      <c r="B49" s="84" t="s">
        <v>229</v>
      </c>
      <c r="C49" s="78">
        <f>VLOOKUP(GroupVertices[[#This Row],[Vertex]],Vertices[],MATCH("ID",Vertices[[#Headers],[Vertex]:[Vertex Content Word Count]],0),FALSE)</f>
        <v>34</v>
      </c>
    </row>
    <row r="50" spans="1:3" ht="15">
      <c r="A50" s="78" t="s">
        <v>1016</v>
      </c>
      <c r="B50" s="84" t="s">
        <v>223</v>
      </c>
      <c r="C50" s="78">
        <f>VLOOKUP(GroupVertices[[#This Row],[Vertex]],Vertices[],MATCH("ID",Vertices[[#Headers],[Vertex]:[Vertex Content Word Count]],0),FALSE)</f>
        <v>18</v>
      </c>
    </row>
    <row r="51" spans="1:3" ht="15">
      <c r="A51" s="78" t="s">
        <v>1016</v>
      </c>
      <c r="B51" s="84" t="s">
        <v>247</v>
      </c>
      <c r="C51" s="78">
        <f>VLOOKUP(GroupVertices[[#This Row],[Vertex]],Vertices[],MATCH("ID",Vertices[[#Headers],[Vertex]:[Vertex Content Word Count]],0),FALSE)</f>
        <v>19</v>
      </c>
    </row>
    <row r="52" spans="1:3" ht="15">
      <c r="A52" s="78" t="s">
        <v>1017</v>
      </c>
      <c r="B52" s="84" t="s">
        <v>222</v>
      </c>
      <c r="C52" s="78">
        <f>VLOOKUP(GroupVertices[[#This Row],[Vertex]],Vertices[],MATCH("ID",Vertices[[#Headers],[Vertex]:[Vertex Content Word Count]],0),FALSE)</f>
        <v>17</v>
      </c>
    </row>
    <row r="53" spans="1:3" ht="15">
      <c r="A53" s="78" t="s">
        <v>1017</v>
      </c>
      <c r="B53" s="84" t="s">
        <v>221</v>
      </c>
      <c r="C53" s="78">
        <f>VLOOKUP(GroupVertices[[#This Row],[Vertex]],Vertices[],MATCH("ID",Vertices[[#Headers],[Vertex]:[Vertex Content Word Count]],0),FALSE)</f>
        <v>16</v>
      </c>
    </row>
    <row r="54" spans="1:3" ht="15">
      <c r="A54" s="78" t="s">
        <v>1018</v>
      </c>
      <c r="B54" s="84" t="s">
        <v>217</v>
      </c>
      <c r="C54" s="78">
        <f>VLOOKUP(GroupVertices[[#This Row],[Vertex]],Vertices[],MATCH("ID",Vertices[[#Headers],[Vertex]:[Vertex Content Word Count]],0),FALSE)</f>
        <v>10</v>
      </c>
    </row>
    <row r="55" spans="1:3" ht="15">
      <c r="A55" s="78" t="s">
        <v>1018</v>
      </c>
      <c r="B55" s="84" t="s">
        <v>246</v>
      </c>
      <c r="C55" s="78">
        <f>VLOOKUP(GroupVertices[[#This Row],[Vertex]],Vertices[],MATCH("ID",Vertices[[#Headers],[Vertex]:[Vertex Content Word Count]],0),FALSE)</f>
        <v>11</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1037</v>
      </c>
      <c r="B2" s="34" t="s">
        <v>968</v>
      </c>
      <c r="D2" s="31">
        <f>MIN(Vertices[Degree])</f>
        <v>0</v>
      </c>
      <c r="E2" s="3">
        <f>COUNTIF(Vertices[Degree],"&gt;= "&amp;D2)-COUNTIF(Vertices[Degree],"&gt;="&amp;D3)</f>
        <v>0</v>
      </c>
      <c r="F2" s="37">
        <f>MIN(Vertices[In-Degree])</f>
        <v>0</v>
      </c>
      <c r="G2" s="38">
        <f>COUNTIF(Vertices[In-Degree],"&gt;= "&amp;F2)-COUNTIF(Vertices[In-Degree],"&gt;="&amp;F3)</f>
        <v>15</v>
      </c>
      <c r="H2" s="37">
        <f>MIN(Vertices[Out-Degree])</f>
        <v>0</v>
      </c>
      <c r="I2" s="38">
        <f>COUNTIF(Vertices[Out-Degree],"&gt;= "&amp;H2)-COUNTIF(Vertices[Out-Degree],"&gt;="&amp;H3)</f>
        <v>22</v>
      </c>
      <c r="J2" s="37">
        <f>MIN(Vertices[Betweenness Centrality])</f>
        <v>0</v>
      </c>
      <c r="K2" s="38">
        <f>COUNTIF(Vertices[Betweenness Centrality],"&gt;= "&amp;J2)-COUNTIF(Vertices[Betweenness Centrality],"&gt;="&amp;J3)</f>
        <v>45</v>
      </c>
      <c r="L2" s="37">
        <f>MIN(Vertices[Closeness Centrality])</f>
        <v>0</v>
      </c>
      <c r="M2" s="38">
        <f>COUNTIF(Vertices[Closeness Centrality],"&gt;= "&amp;L2)-COUNTIF(Vertices[Closeness Centrality],"&gt;="&amp;L3)</f>
        <v>41</v>
      </c>
      <c r="N2" s="37">
        <f>MIN(Vertices[Eigenvector Centrality])</f>
        <v>0</v>
      </c>
      <c r="O2" s="38">
        <f>COUNTIF(Vertices[Eigenvector Centrality],"&gt;= "&amp;N2)-COUNTIF(Vertices[Eigenvector Centrality],"&gt;="&amp;N3)</f>
        <v>22</v>
      </c>
      <c r="P2" s="37">
        <f>MIN(Vertices[PageRank])</f>
        <v>0.418481</v>
      </c>
      <c r="Q2" s="38">
        <f>COUNTIF(Vertices[PageRank],"&gt;= "&amp;P2)-COUNTIF(Vertices[PageRank],"&gt;="&amp;P3)</f>
        <v>15</v>
      </c>
      <c r="R2" s="37">
        <f>MIN(Vertices[Clustering Coefficient])</f>
        <v>0</v>
      </c>
      <c r="S2" s="43">
        <f>COUNTIF(Vertices[Clustering Coefficient],"&gt;= "&amp;R2)-COUNTIF(Vertices[Clustering Coefficient],"&gt;="&amp;R3)</f>
        <v>43</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8"/>
      <c r="B3" s="118"/>
      <c r="D3" s="32">
        <f aca="true" t="shared" si="1" ref="D3:D26">D2+($D$57-$D$2)/BinDivisor</f>
        <v>0</v>
      </c>
      <c r="E3" s="3">
        <f>COUNTIF(Vertices[Degree],"&gt;= "&amp;D3)-COUNTIF(Vertices[Degree],"&gt;="&amp;D4)</f>
        <v>0</v>
      </c>
      <c r="F3" s="39">
        <f aca="true" t="shared" si="2" ref="F3:F26">F2+($F$57-$F$2)/BinDivisor</f>
        <v>0.10909090909090909</v>
      </c>
      <c r="G3" s="40">
        <f>COUNTIF(Vertices[In-Degree],"&gt;= "&amp;F3)-COUNTIF(Vertices[In-Degree],"&gt;="&amp;F4)</f>
        <v>0</v>
      </c>
      <c r="H3" s="39">
        <f aca="true" t="shared" si="3" ref="H3:H26">H2+($H$57-$H$2)/BinDivisor</f>
        <v>0.3090909090909091</v>
      </c>
      <c r="I3" s="40">
        <f>COUNTIF(Vertices[Out-Degree],"&gt;= "&amp;H3)-COUNTIF(Vertices[Out-Degree],"&gt;="&amp;H4)</f>
        <v>0</v>
      </c>
      <c r="J3" s="39">
        <f aca="true" t="shared" si="4" ref="J3:J26">J2+($J$57-$J$2)/BinDivisor</f>
        <v>14.854545454545455</v>
      </c>
      <c r="K3" s="40">
        <f>COUNTIF(Vertices[Betweenness Centrality],"&gt;= "&amp;J3)-COUNTIF(Vertices[Betweenness Centrality],"&gt;="&amp;J4)</f>
        <v>2</v>
      </c>
      <c r="L3" s="39">
        <f aca="true" t="shared" si="5" ref="L3:L26">L2+($L$57-$L$2)/BinDivisor</f>
        <v>0.01818181818181818</v>
      </c>
      <c r="M3" s="40">
        <f>COUNTIF(Vertices[Closeness Centrality],"&gt;= "&amp;L3)-COUNTIF(Vertices[Closeness Centrality],"&gt;="&amp;L4)</f>
        <v>0</v>
      </c>
      <c r="N3" s="39">
        <f aca="true" t="shared" si="6" ref="N3:N26">N2+($N$57-$N$2)/BinDivisor</f>
        <v>0.002386090909090909</v>
      </c>
      <c r="O3" s="40">
        <f>COUNTIF(Vertices[Eigenvector Centrality],"&gt;= "&amp;N3)-COUNTIF(Vertices[Eigenvector Centrality],"&gt;="&amp;N4)</f>
        <v>1</v>
      </c>
      <c r="P3" s="39">
        <f aca="true" t="shared" si="7" ref="P3:P26">P2+($P$57-$P$2)/BinDivisor</f>
        <v>0.533789109090909</v>
      </c>
      <c r="Q3" s="40">
        <f>COUNTIF(Vertices[PageRank],"&gt;= "&amp;P3)-COUNTIF(Vertices[PageRank],"&gt;="&amp;P4)</f>
        <v>7</v>
      </c>
      <c r="R3" s="39">
        <f aca="true" t="shared" si="8" ref="R3:R26">R2+($R$57-$R$2)/BinDivisor</f>
        <v>0.00909090909090909</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54</v>
      </c>
      <c r="D4" s="32">
        <f t="shared" si="1"/>
        <v>0</v>
      </c>
      <c r="E4" s="3">
        <f>COUNTIF(Vertices[Degree],"&gt;= "&amp;D4)-COUNTIF(Vertices[Degree],"&gt;="&amp;D5)</f>
        <v>0</v>
      </c>
      <c r="F4" s="37">
        <f t="shared" si="2"/>
        <v>0.21818181818181817</v>
      </c>
      <c r="G4" s="38">
        <f>COUNTIF(Vertices[In-Degree],"&gt;= "&amp;F4)-COUNTIF(Vertices[In-Degree],"&gt;="&amp;F5)</f>
        <v>0</v>
      </c>
      <c r="H4" s="37">
        <f t="shared" si="3"/>
        <v>0.6181818181818182</v>
      </c>
      <c r="I4" s="38">
        <f>COUNTIF(Vertices[Out-Degree],"&gt;= "&amp;H4)-COUNTIF(Vertices[Out-Degree],"&gt;="&amp;H5)</f>
        <v>0</v>
      </c>
      <c r="J4" s="37">
        <f t="shared" si="4"/>
        <v>29.70909090909091</v>
      </c>
      <c r="K4" s="38">
        <f>COUNTIF(Vertices[Betweenness Centrality],"&gt;= "&amp;J4)-COUNTIF(Vertices[Betweenness Centrality],"&gt;="&amp;J5)</f>
        <v>0</v>
      </c>
      <c r="L4" s="37">
        <f t="shared" si="5"/>
        <v>0.03636363636363636</v>
      </c>
      <c r="M4" s="38">
        <f>COUNTIF(Vertices[Closeness Centrality],"&gt;= "&amp;L4)-COUNTIF(Vertices[Closeness Centrality],"&gt;="&amp;L5)</f>
        <v>0</v>
      </c>
      <c r="N4" s="37">
        <f t="shared" si="6"/>
        <v>0.004772181818181818</v>
      </c>
      <c r="O4" s="38">
        <f>COUNTIF(Vertices[Eigenvector Centrality],"&gt;= "&amp;N4)-COUNTIF(Vertices[Eigenvector Centrality],"&gt;="&amp;N5)</f>
        <v>0</v>
      </c>
      <c r="P4" s="37">
        <f t="shared" si="7"/>
        <v>0.6490972181818181</v>
      </c>
      <c r="Q4" s="38">
        <f>COUNTIF(Vertices[PageRank],"&gt;= "&amp;P4)-COUNTIF(Vertices[PageRank],"&gt;="&amp;P5)</f>
        <v>12</v>
      </c>
      <c r="R4" s="37">
        <f t="shared" si="8"/>
        <v>0.01818181818181818</v>
      </c>
      <c r="S4" s="43">
        <f>COUNTIF(Vertices[Clustering Coefficient],"&gt;= "&amp;R4)-COUNTIF(Vertices[Clustering Coefficient],"&gt;="&amp;R5)</f>
        <v>1</v>
      </c>
      <c r="T4" s="37" t="e">
        <f ca="1" t="shared" si="9"/>
        <v>#REF!</v>
      </c>
      <c r="U4" s="38" t="e">
        <f ca="1" t="shared" si="0"/>
        <v>#REF!</v>
      </c>
      <c r="W4" s="12" t="s">
        <v>126</v>
      </c>
      <c r="X4" s="12" t="s">
        <v>128</v>
      </c>
    </row>
    <row r="5" spans="1:21" ht="15">
      <c r="A5" s="118"/>
      <c r="B5" s="118"/>
      <c r="D5" s="32">
        <f t="shared" si="1"/>
        <v>0</v>
      </c>
      <c r="E5" s="3">
        <f>COUNTIF(Vertices[Degree],"&gt;= "&amp;D5)-COUNTIF(Vertices[Degree],"&gt;="&amp;D6)</f>
        <v>0</v>
      </c>
      <c r="F5" s="39">
        <f t="shared" si="2"/>
        <v>0.32727272727272727</v>
      </c>
      <c r="G5" s="40">
        <f>COUNTIF(Vertices[In-Degree],"&gt;= "&amp;F5)-COUNTIF(Vertices[In-Degree],"&gt;="&amp;F6)</f>
        <v>0</v>
      </c>
      <c r="H5" s="39">
        <f t="shared" si="3"/>
        <v>0.9272727272727272</v>
      </c>
      <c r="I5" s="40">
        <f>COUNTIF(Vertices[Out-Degree],"&gt;= "&amp;H5)-COUNTIF(Vertices[Out-Degree],"&gt;="&amp;H6)</f>
        <v>24</v>
      </c>
      <c r="J5" s="39">
        <f t="shared" si="4"/>
        <v>44.56363636363636</v>
      </c>
      <c r="K5" s="40">
        <f>COUNTIF(Vertices[Betweenness Centrality],"&gt;= "&amp;J5)-COUNTIF(Vertices[Betweenness Centrality],"&gt;="&amp;J6)</f>
        <v>0</v>
      </c>
      <c r="L5" s="39">
        <f t="shared" si="5"/>
        <v>0.05454545454545454</v>
      </c>
      <c r="M5" s="40">
        <f>COUNTIF(Vertices[Closeness Centrality],"&gt;= "&amp;L5)-COUNTIF(Vertices[Closeness Centrality],"&gt;="&amp;L6)</f>
        <v>0</v>
      </c>
      <c r="N5" s="39">
        <f t="shared" si="6"/>
        <v>0.007158272727272727</v>
      </c>
      <c r="O5" s="40">
        <f>COUNTIF(Vertices[Eigenvector Centrality],"&gt;= "&amp;N5)-COUNTIF(Vertices[Eigenvector Centrality],"&gt;="&amp;N6)</f>
        <v>3</v>
      </c>
      <c r="P5" s="39">
        <f t="shared" si="7"/>
        <v>0.7644053272727271</v>
      </c>
      <c r="Q5" s="40">
        <f>COUNTIF(Vertices[PageRank],"&gt;= "&amp;P5)-COUNTIF(Vertices[PageRank],"&gt;="&amp;P6)</f>
        <v>1</v>
      </c>
      <c r="R5" s="39">
        <f t="shared" si="8"/>
        <v>0.02727272727272727</v>
      </c>
      <c r="S5" s="44">
        <f>COUNTIF(Vertices[Clustering Coefficient],"&gt;= "&amp;R5)-COUNTIF(Vertices[Clustering Coefficient],"&gt;="&amp;R6)</f>
        <v>0</v>
      </c>
      <c r="T5" s="39" t="e">
        <f ca="1" t="shared" si="9"/>
        <v>#REF!</v>
      </c>
      <c r="U5" s="40" t="e">
        <f ca="1" t="shared" si="0"/>
        <v>#REF!</v>
      </c>
    </row>
    <row r="6" spans="1:21" ht="15">
      <c r="A6" s="34" t="s">
        <v>148</v>
      </c>
      <c r="B6" s="34">
        <v>55</v>
      </c>
      <c r="D6" s="32">
        <f t="shared" si="1"/>
        <v>0</v>
      </c>
      <c r="E6" s="3">
        <f>COUNTIF(Vertices[Degree],"&gt;= "&amp;D6)-COUNTIF(Vertices[Degree],"&gt;="&amp;D7)</f>
        <v>0</v>
      </c>
      <c r="F6" s="37">
        <f t="shared" si="2"/>
        <v>0.43636363636363634</v>
      </c>
      <c r="G6" s="38">
        <f>COUNTIF(Vertices[In-Degree],"&gt;= "&amp;F6)-COUNTIF(Vertices[In-Degree],"&gt;="&amp;F7)</f>
        <v>0</v>
      </c>
      <c r="H6" s="37">
        <f t="shared" si="3"/>
        <v>1.2363636363636363</v>
      </c>
      <c r="I6" s="38">
        <f>COUNTIF(Vertices[Out-Degree],"&gt;= "&amp;H6)-COUNTIF(Vertices[Out-Degree],"&gt;="&amp;H7)</f>
        <v>0</v>
      </c>
      <c r="J6" s="37">
        <f t="shared" si="4"/>
        <v>59.41818181818182</v>
      </c>
      <c r="K6" s="38">
        <f>COUNTIF(Vertices[Betweenness Centrality],"&gt;= "&amp;J6)-COUNTIF(Vertices[Betweenness Centrality],"&gt;="&amp;J7)</f>
        <v>0</v>
      </c>
      <c r="L6" s="37">
        <f t="shared" si="5"/>
        <v>0.07272727272727272</v>
      </c>
      <c r="M6" s="38">
        <f>COUNTIF(Vertices[Closeness Centrality],"&gt;= "&amp;L6)-COUNTIF(Vertices[Closeness Centrality],"&gt;="&amp;L7)</f>
        <v>0</v>
      </c>
      <c r="N6" s="37">
        <f t="shared" si="6"/>
        <v>0.009544363636363636</v>
      </c>
      <c r="O6" s="38">
        <f>COUNTIF(Vertices[Eigenvector Centrality],"&gt;= "&amp;N6)-COUNTIF(Vertices[Eigenvector Centrality],"&gt;="&amp;N7)</f>
        <v>3</v>
      </c>
      <c r="P6" s="37">
        <f t="shared" si="7"/>
        <v>0.8797134363636362</v>
      </c>
      <c r="Q6" s="38">
        <f>COUNTIF(Vertices[PageRank],"&gt;= "&amp;P6)-COUNTIF(Vertices[PageRank],"&gt;="&amp;P7)</f>
        <v>1</v>
      </c>
      <c r="R6" s="37">
        <f t="shared" si="8"/>
        <v>0.03636363636363636</v>
      </c>
      <c r="S6" s="43">
        <f>COUNTIF(Vertices[Clustering Coefficient],"&gt;= "&amp;R6)-COUNTIF(Vertices[Clustering Coefficient],"&gt;="&amp;R7)</f>
        <v>0</v>
      </c>
      <c r="T6" s="37" t="e">
        <f ca="1" t="shared" si="9"/>
        <v>#REF!</v>
      </c>
      <c r="U6" s="38" t="e">
        <f ca="1" t="shared" si="0"/>
        <v>#REF!</v>
      </c>
    </row>
    <row r="7" spans="1:21" ht="15">
      <c r="A7" s="34" t="s">
        <v>149</v>
      </c>
      <c r="B7" s="34">
        <v>47</v>
      </c>
      <c r="D7" s="32">
        <f t="shared" si="1"/>
        <v>0</v>
      </c>
      <c r="E7" s="3">
        <f>COUNTIF(Vertices[Degree],"&gt;= "&amp;D7)-COUNTIF(Vertices[Degree],"&gt;="&amp;D8)</f>
        <v>0</v>
      </c>
      <c r="F7" s="39">
        <f t="shared" si="2"/>
        <v>0.5454545454545454</v>
      </c>
      <c r="G7" s="40">
        <f>COUNTIF(Vertices[In-Degree],"&gt;= "&amp;F7)-COUNTIF(Vertices[In-Degree],"&gt;="&amp;F8)</f>
        <v>0</v>
      </c>
      <c r="H7" s="39">
        <f t="shared" si="3"/>
        <v>1.5454545454545454</v>
      </c>
      <c r="I7" s="40">
        <f>COUNTIF(Vertices[Out-Degree],"&gt;= "&amp;H7)-COUNTIF(Vertices[Out-Degree],"&gt;="&amp;H8)</f>
        <v>0</v>
      </c>
      <c r="J7" s="39">
        <f t="shared" si="4"/>
        <v>74.27272727272728</v>
      </c>
      <c r="K7" s="40">
        <f>COUNTIF(Vertices[Betweenness Centrality],"&gt;= "&amp;J7)-COUNTIF(Vertices[Betweenness Centrality],"&gt;="&amp;J8)</f>
        <v>0</v>
      </c>
      <c r="L7" s="39">
        <f t="shared" si="5"/>
        <v>0.09090909090909091</v>
      </c>
      <c r="M7" s="40">
        <f>COUNTIF(Vertices[Closeness Centrality],"&gt;= "&amp;L7)-COUNTIF(Vertices[Closeness Centrality],"&gt;="&amp;L8)</f>
        <v>0</v>
      </c>
      <c r="N7" s="39">
        <f t="shared" si="6"/>
        <v>0.011930454545454544</v>
      </c>
      <c r="O7" s="40">
        <f>COUNTIF(Vertices[Eigenvector Centrality],"&gt;= "&amp;N7)-COUNTIF(Vertices[Eigenvector Centrality],"&gt;="&amp;N8)</f>
        <v>2</v>
      </c>
      <c r="P7" s="39">
        <f t="shared" si="7"/>
        <v>0.9950215454545452</v>
      </c>
      <c r="Q7" s="40">
        <f>COUNTIF(Vertices[PageRank],"&gt;= "&amp;P7)-COUNTIF(Vertices[PageRank],"&gt;="&amp;P8)</f>
        <v>8</v>
      </c>
      <c r="R7" s="39">
        <f t="shared" si="8"/>
        <v>0.045454545454545456</v>
      </c>
      <c r="S7" s="44">
        <f>COUNTIF(Vertices[Clustering Coefficient],"&gt;= "&amp;R7)-COUNTIF(Vertices[Clustering Coefficient],"&gt;="&amp;R8)</f>
        <v>0</v>
      </c>
      <c r="T7" s="39" t="e">
        <f ca="1" t="shared" si="9"/>
        <v>#REF!</v>
      </c>
      <c r="U7" s="40" t="e">
        <f ca="1" t="shared" si="0"/>
        <v>#REF!</v>
      </c>
    </row>
    <row r="8" spans="1:21" ht="15">
      <c r="A8" s="34" t="s">
        <v>150</v>
      </c>
      <c r="B8" s="34">
        <v>102</v>
      </c>
      <c r="D8" s="32">
        <f t="shared" si="1"/>
        <v>0</v>
      </c>
      <c r="E8" s="3">
        <f>COUNTIF(Vertices[Degree],"&gt;= "&amp;D8)-COUNTIF(Vertices[Degree],"&gt;="&amp;D9)</f>
        <v>0</v>
      </c>
      <c r="F8" s="37">
        <f t="shared" si="2"/>
        <v>0.6545454545454545</v>
      </c>
      <c r="G8" s="38">
        <f>COUNTIF(Vertices[In-Degree],"&gt;= "&amp;F8)-COUNTIF(Vertices[In-Degree],"&gt;="&amp;F9)</f>
        <v>0</v>
      </c>
      <c r="H8" s="37">
        <f t="shared" si="3"/>
        <v>1.8545454545454545</v>
      </c>
      <c r="I8" s="38">
        <f>COUNTIF(Vertices[Out-Degree],"&gt;= "&amp;H8)-COUNTIF(Vertices[Out-Degree],"&gt;="&amp;H9)</f>
        <v>4</v>
      </c>
      <c r="J8" s="37">
        <f t="shared" si="4"/>
        <v>89.12727272727274</v>
      </c>
      <c r="K8" s="38">
        <f>COUNTIF(Vertices[Betweenness Centrality],"&gt;= "&amp;J8)-COUNTIF(Vertices[Betweenness Centrality],"&gt;="&amp;J9)</f>
        <v>0</v>
      </c>
      <c r="L8" s="37">
        <f t="shared" si="5"/>
        <v>0.1090909090909091</v>
      </c>
      <c r="M8" s="38">
        <f>COUNTIF(Vertices[Closeness Centrality],"&gt;= "&amp;L8)-COUNTIF(Vertices[Closeness Centrality],"&gt;="&amp;L9)</f>
        <v>0</v>
      </c>
      <c r="N8" s="37">
        <f t="shared" si="6"/>
        <v>0.014316545454545453</v>
      </c>
      <c r="O8" s="38">
        <f>COUNTIF(Vertices[Eigenvector Centrality],"&gt;= "&amp;N8)-COUNTIF(Vertices[Eigenvector Centrality],"&gt;="&amp;N9)</f>
        <v>1</v>
      </c>
      <c r="P8" s="37">
        <f t="shared" si="7"/>
        <v>1.1103296545454544</v>
      </c>
      <c r="Q8" s="38">
        <f>COUNTIF(Vertices[PageRank],"&gt;= "&amp;P8)-COUNTIF(Vertices[PageRank],"&gt;="&amp;P9)</f>
        <v>0</v>
      </c>
      <c r="R8" s="37">
        <f t="shared" si="8"/>
        <v>0.05454545454545455</v>
      </c>
      <c r="S8" s="43">
        <f>COUNTIF(Vertices[Clustering Coefficient],"&gt;= "&amp;R8)-COUNTIF(Vertices[Clustering Coefficient],"&gt;="&amp;R9)</f>
        <v>0</v>
      </c>
      <c r="T8" s="37" t="e">
        <f ca="1" t="shared" si="9"/>
        <v>#REF!</v>
      </c>
      <c r="U8" s="38" t="e">
        <f ca="1" t="shared" si="0"/>
        <v>#REF!</v>
      </c>
    </row>
    <row r="9" spans="1:21" ht="15">
      <c r="A9" s="118"/>
      <c r="B9" s="118"/>
      <c r="D9" s="32">
        <f t="shared" si="1"/>
        <v>0</v>
      </c>
      <c r="E9" s="3">
        <f>COUNTIF(Vertices[Degree],"&gt;= "&amp;D9)-COUNTIF(Vertices[Degree],"&gt;="&amp;D10)</f>
        <v>0</v>
      </c>
      <c r="F9" s="39">
        <f t="shared" si="2"/>
        <v>0.7636363636363637</v>
      </c>
      <c r="G9" s="40">
        <f>COUNTIF(Vertices[In-Degree],"&gt;= "&amp;F9)-COUNTIF(Vertices[In-Degree],"&gt;="&amp;F10)</f>
        <v>0</v>
      </c>
      <c r="H9" s="39">
        <f t="shared" si="3"/>
        <v>2.1636363636363636</v>
      </c>
      <c r="I9" s="40">
        <f>COUNTIF(Vertices[Out-Degree],"&gt;= "&amp;H9)-COUNTIF(Vertices[Out-Degree],"&gt;="&amp;H10)</f>
        <v>0</v>
      </c>
      <c r="J9" s="39">
        <f t="shared" si="4"/>
        <v>103.9818181818182</v>
      </c>
      <c r="K9" s="40">
        <f>COUNTIF(Vertices[Betweenness Centrality],"&gt;= "&amp;J9)-COUNTIF(Vertices[Betweenness Centrality],"&gt;="&amp;J10)</f>
        <v>0</v>
      </c>
      <c r="L9" s="39">
        <f t="shared" si="5"/>
        <v>0.1272727272727273</v>
      </c>
      <c r="M9" s="40">
        <f>COUNTIF(Vertices[Closeness Centrality],"&gt;= "&amp;L9)-COUNTIF(Vertices[Closeness Centrality],"&gt;="&amp;L10)</f>
        <v>0</v>
      </c>
      <c r="N9" s="39">
        <f t="shared" si="6"/>
        <v>0.016702636363636364</v>
      </c>
      <c r="O9" s="40">
        <f>COUNTIF(Vertices[Eigenvector Centrality],"&gt;= "&amp;N9)-COUNTIF(Vertices[Eigenvector Centrality],"&gt;="&amp;N10)</f>
        <v>0</v>
      </c>
      <c r="P9" s="39">
        <f t="shared" si="7"/>
        <v>1.2256377636363636</v>
      </c>
      <c r="Q9" s="40">
        <f>COUNTIF(Vertices[PageRank],"&gt;= "&amp;P9)-COUNTIF(Vertices[PageRank],"&gt;="&amp;P10)</f>
        <v>3</v>
      </c>
      <c r="R9" s="39">
        <f t="shared" si="8"/>
        <v>0.06363636363636364</v>
      </c>
      <c r="S9" s="44">
        <f>COUNTIF(Vertices[Clustering Coefficient],"&gt;= "&amp;R9)-COUNTIF(Vertices[Clustering Coefficient],"&gt;="&amp;R10)</f>
        <v>0</v>
      </c>
      <c r="T9" s="39" t="e">
        <f ca="1" t="shared" si="9"/>
        <v>#REF!</v>
      </c>
      <c r="U9" s="40" t="e">
        <f ca="1" t="shared" si="0"/>
        <v>#REF!</v>
      </c>
    </row>
    <row r="10" spans="1:21" ht="15">
      <c r="A10" s="34" t="s">
        <v>1038</v>
      </c>
      <c r="B10" s="34">
        <v>3</v>
      </c>
      <c r="D10" s="32">
        <f t="shared" si="1"/>
        <v>0</v>
      </c>
      <c r="E10" s="3">
        <f>COUNTIF(Vertices[Degree],"&gt;= "&amp;D10)-COUNTIF(Vertices[Degree],"&gt;="&amp;D11)</f>
        <v>0</v>
      </c>
      <c r="F10" s="37">
        <f t="shared" si="2"/>
        <v>0.8727272727272728</v>
      </c>
      <c r="G10" s="38">
        <f>COUNTIF(Vertices[In-Degree],"&gt;= "&amp;F10)-COUNTIF(Vertices[In-Degree],"&gt;="&amp;F11)</f>
        <v>0</v>
      </c>
      <c r="H10" s="37">
        <f t="shared" si="3"/>
        <v>2.4727272727272727</v>
      </c>
      <c r="I10" s="38">
        <f>COUNTIF(Vertices[Out-Degree],"&gt;= "&amp;H10)-COUNTIF(Vertices[Out-Degree],"&gt;="&amp;H11)</f>
        <v>0</v>
      </c>
      <c r="J10" s="37">
        <f t="shared" si="4"/>
        <v>118.83636363636366</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0.01908872727272727</v>
      </c>
      <c r="O10" s="38">
        <f>COUNTIF(Vertices[Eigenvector Centrality],"&gt;= "&amp;N10)-COUNTIF(Vertices[Eigenvector Centrality],"&gt;="&amp;N11)</f>
        <v>0</v>
      </c>
      <c r="P10" s="37">
        <f t="shared" si="7"/>
        <v>1.3409458727272727</v>
      </c>
      <c r="Q10" s="38">
        <f>COUNTIF(Vertices[PageRank],"&gt;= "&amp;P10)-COUNTIF(Vertices[PageRank],"&gt;="&amp;P11)</f>
        <v>0</v>
      </c>
      <c r="R10" s="37">
        <f t="shared" si="8"/>
        <v>0.07272727272727274</v>
      </c>
      <c r="S10" s="43">
        <f>COUNTIF(Vertices[Clustering Coefficient],"&gt;= "&amp;R10)-COUNTIF(Vertices[Clustering Coefficient],"&gt;="&amp;R11)</f>
        <v>0</v>
      </c>
      <c r="T10" s="37" t="e">
        <f ca="1" t="shared" si="9"/>
        <v>#REF!</v>
      </c>
      <c r="U10" s="38" t="e">
        <f ca="1" t="shared" si="0"/>
        <v>#REF!</v>
      </c>
    </row>
    <row r="11" spans="1:21" ht="15">
      <c r="A11" s="118"/>
      <c r="B11" s="118"/>
      <c r="D11" s="32">
        <f t="shared" si="1"/>
        <v>0</v>
      </c>
      <c r="E11" s="3">
        <f>COUNTIF(Vertices[Degree],"&gt;= "&amp;D11)-COUNTIF(Vertices[Degree],"&gt;="&amp;D12)</f>
        <v>0</v>
      </c>
      <c r="F11" s="39">
        <f t="shared" si="2"/>
        <v>0.9818181818181819</v>
      </c>
      <c r="G11" s="40">
        <f>COUNTIF(Vertices[In-Degree],"&gt;= "&amp;F11)-COUNTIF(Vertices[In-Degree],"&gt;="&amp;F12)</f>
        <v>21</v>
      </c>
      <c r="H11" s="39">
        <f t="shared" si="3"/>
        <v>2.7818181818181817</v>
      </c>
      <c r="I11" s="40">
        <f>COUNTIF(Vertices[Out-Degree],"&gt;= "&amp;H11)-COUNTIF(Vertices[Out-Degree],"&gt;="&amp;H12)</f>
        <v>0</v>
      </c>
      <c r="J11" s="39">
        <f t="shared" si="4"/>
        <v>133.69090909090912</v>
      </c>
      <c r="K11" s="40">
        <f>COUNTIF(Vertices[Betweenness Centrality],"&gt;= "&amp;J11)-COUNTIF(Vertices[Betweenness Centrality],"&gt;="&amp;J12)</f>
        <v>2</v>
      </c>
      <c r="L11" s="39">
        <f t="shared" si="5"/>
        <v>0.16363636363636366</v>
      </c>
      <c r="M11" s="40">
        <f>COUNTIF(Vertices[Closeness Centrality],"&gt;= "&amp;L11)-COUNTIF(Vertices[Closeness Centrality],"&gt;="&amp;L12)</f>
        <v>0</v>
      </c>
      <c r="N11" s="39">
        <f t="shared" si="6"/>
        <v>0.021474818181818178</v>
      </c>
      <c r="O11" s="40">
        <f>COUNTIF(Vertices[Eigenvector Centrality],"&gt;= "&amp;N11)-COUNTIF(Vertices[Eigenvector Centrality],"&gt;="&amp;N12)</f>
        <v>9</v>
      </c>
      <c r="P11" s="39">
        <f t="shared" si="7"/>
        <v>1.4562539818181819</v>
      </c>
      <c r="Q11" s="40">
        <f>COUNTIF(Vertices[PageRank],"&gt;= "&amp;P11)-COUNTIF(Vertices[PageRank],"&gt;="&amp;P12)</f>
        <v>0</v>
      </c>
      <c r="R11" s="39">
        <f t="shared" si="8"/>
        <v>0.08181818181818183</v>
      </c>
      <c r="S11" s="44">
        <f>COUNTIF(Vertices[Clustering Coefficient],"&gt;= "&amp;R11)-COUNTIF(Vertices[Clustering Coefficient],"&gt;="&amp;R12)</f>
        <v>1</v>
      </c>
      <c r="T11" s="39" t="e">
        <f ca="1" t="shared" si="9"/>
        <v>#REF!</v>
      </c>
      <c r="U11" s="40" t="e">
        <f ca="1" t="shared" si="0"/>
        <v>#REF!</v>
      </c>
    </row>
    <row r="12" spans="1:21" ht="15">
      <c r="A12" s="34" t="s">
        <v>266</v>
      </c>
      <c r="B12" s="34">
        <v>78</v>
      </c>
      <c r="D12" s="32">
        <f t="shared" si="1"/>
        <v>0</v>
      </c>
      <c r="E12" s="3">
        <f>COUNTIF(Vertices[Degree],"&gt;= "&amp;D12)-COUNTIF(Vertices[Degree],"&gt;="&amp;D13)</f>
        <v>0</v>
      </c>
      <c r="F12" s="37">
        <f t="shared" si="2"/>
        <v>1.090909090909091</v>
      </c>
      <c r="G12" s="38">
        <f>COUNTIF(Vertices[In-Degree],"&gt;= "&amp;F12)-COUNTIF(Vertices[In-Degree],"&gt;="&amp;F13)</f>
        <v>0</v>
      </c>
      <c r="H12" s="37">
        <f t="shared" si="3"/>
        <v>3.090909090909091</v>
      </c>
      <c r="I12" s="38">
        <f>COUNTIF(Vertices[Out-Degree],"&gt;= "&amp;H12)-COUNTIF(Vertices[Out-Degree],"&gt;="&amp;H13)</f>
        <v>0</v>
      </c>
      <c r="J12" s="37">
        <f t="shared" si="4"/>
        <v>148.54545454545456</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0.023860909090909085</v>
      </c>
      <c r="O12" s="38">
        <f>COUNTIF(Vertices[Eigenvector Centrality],"&gt;= "&amp;N12)-COUNTIF(Vertices[Eigenvector Centrality],"&gt;="&amp;N13)</f>
        <v>0</v>
      </c>
      <c r="P12" s="37">
        <f t="shared" si="7"/>
        <v>1.571562090909091</v>
      </c>
      <c r="Q12" s="38">
        <f>COUNTIF(Vertices[PageRank],"&gt;= "&amp;P12)-COUNTIF(Vertices[PageRank],"&gt;="&amp;P13)</f>
        <v>0</v>
      </c>
      <c r="R12" s="37">
        <f t="shared" si="8"/>
        <v>0.09090909090909093</v>
      </c>
      <c r="S12" s="43">
        <f>COUNTIF(Vertices[Clustering Coefficient],"&gt;= "&amp;R12)-COUNTIF(Vertices[Clustering Coefficient],"&gt;="&amp;R13)</f>
        <v>0</v>
      </c>
      <c r="T12" s="37" t="e">
        <f ca="1" t="shared" si="9"/>
        <v>#REF!</v>
      </c>
      <c r="U12" s="38" t="e">
        <f ca="1" t="shared" si="0"/>
        <v>#REF!</v>
      </c>
    </row>
    <row r="13" spans="1:21" ht="15">
      <c r="A13" s="34" t="s">
        <v>176</v>
      </c>
      <c r="B13" s="34">
        <v>20</v>
      </c>
      <c r="D13" s="32">
        <f t="shared" si="1"/>
        <v>0</v>
      </c>
      <c r="E13" s="3">
        <f>COUNTIF(Vertices[Degree],"&gt;= "&amp;D13)-COUNTIF(Vertices[Degree],"&gt;="&amp;D14)</f>
        <v>0</v>
      </c>
      <c r="F13" s="39">
        <f t="shared" si="2"/>
        <v>1.2000000000000002</v>
      </c>
      <c r="G13" s="40">
        <f>COUNTIF(Vertices[In-Degree],"&gt;= "&amp;F13)-COUNTIF(Vertices[In-Degree],"&gt;="&amp;F14)</f>
        <v>0</v>
      </c>
      <c r="H13" s="39">
        <f t="shared" si="3"/>
        <v>3.4</v>
      </c>
      <c r="I13" s="40">
        <f>COUNTIF(Vertices[Out-Degree],"&gt;= "&amp;H13)-COUNTIF(Vertices[Out-Degree],"&gt;="&amp;H14)</f>
        <v>0</v>
      </c>
      <c r="J13" s="39">
        <f t="shared" si="4"/>
        <v>163.4</v>
      </c>
      <c r="K13" s="40">
        <f>COUNTIF(Vertices[Betweenness Centrality],"&gt;= "&amp;J13)-COUNTIF(Vertices[Betweenness Centrality],"&gt;="&amp;J14)</f>
        <v>0</v>
      </c>
      <c r="L13" s="39">
        <f t="shared" si="5"/>
        <v>0.20000000000000004</v>
      </c>
      <c r="M13" s="40">
        <f>COUNTIF(Vertices[Closeness Centrality],"&gt;= "&amp;L13)-COUNTIF(Vertices[Closeness Centrality],"&gt;="&amp;L14)</f>
        <v>0</v>
      </c>
      <c r="N13" s="39">
        <f t="shared" si="6"/>
        <v>0.026246999999999993</v>
      </c>
      <c r="O13" s="40">
        <f>COUNTIF(Vertices[Eigenvector Centrality],"&gt;= "&amp;N13)-COUNTIF(Vertices[Eigenvector Centrality],"&gt;="&amp;N14)</f>
        <v>0</v>
      </c>
      <c r="P13" s="39">
        <f t="shared" si="7"/>
        <v>1.6868702000000002</v>
      </c>
      <c r="Q13" s="40">
        <f>COUNTIF(Vertices[PageRank],"&gt;= "&amp;P13)-COUNTIF(Vertices[PageRank],"&gt;="&amp;P14)</f>
        <v>1</v>
      </c>
      <c r="R13" s="39">
        <f t="shared" si="8"/>
        <v>0.10000000000000002</v>
      </c>
      <c r="S13" s="44">
        <f>COUNTIF(Vertices[Clustering Coefficient],"&gt;= "&amp;R13)-COUNTIF(Vertices[Clustering Coefficient],"&gt;="&amp;R14)</f>
        <v>1</v>
      </c>
      <c r="T13" s="39" t="e">
        <f ca="1" t="shared" si="9"/>
        <v>#REF!</v>
      </c>
      <c r="U13" s="40" t="e">
        <f ca="1" t="shared" si="0"/>
        <v>#REF!</v>
      </c>
    </row>
    <row r="14" spans="1:21" ht="15">
      <c r="A14" s="34" t="s">
        <v>267</v>
      </c>
      <c r="B14" s="34">
        <v>4</v>
      </c>
      <c r="D14" s="32">
        <f t="shared" si="1"/>
        <v>0</v>
      </c>
      <c r="E14" s="3">
        <f>COUNTIF(Vertices[Degree],"&gt;= "&amp;D14)-COUNTIF(Vertices[Degree],"&gt;="&amp;D15)</f>
        <v>0</v>
      </c>
      <c r="F14" s="37">
        <f t="shared" si="2"/>
        <v>1.3090909090909093</v>
      </c>
      <c r="G14" s="38">
        <f>COUNTIF(Vertices[In-Degree],"&gt;= "&amp;F14)-COUNTIF(Vertices[In-Degree],"&gt;="&amp;F15)</f>
        <v>0</v>
      </c>
      <c r="H14" s="37">
        <f t="shared" si="3"/>
        <v>3.709090909090909</v>
      </c>
      <c r="I14" s="38">
        <f>COUNTIF(Vertices[Out-Degree],"&gt;= "&amp;H14)-COUNTIF(Vertices[Out-Degree],"&gt;="&amp;H15)</f>
        <v>0</v>
      </c>
      <c r="J14" s="37">
        <f t="shared" si="4"/>
        <v>178.25454545454545</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0.0286330909090909</v>
      </c>
      <c r="O14" s="38">
        <f>COUNTIF(Vertices[Eigenvector Centrality],"&gt;= "&amp;N14)-COUNTIF(Vertices[Eigenvector Centrality],"&gt;="&amp;N15)</f>
        <v>1</v>
      </c>
      <c r="P14" s="37">
        <f t="shared" si="7"/>
        <v>1.8021783090909094</v>
      </c>
      <c r="Q14" s="38">
        <f>COUNTIF(Vertices[PageRank],"&gt;= "&amp;P14)-COUNTIF(Vertices[PageRank],"&gt;="&amp;P15)</f>
        <v>0</v>
      </c>
      <c r="R14" s="37">
        <f t="shared" si="8"/>
        <v>0.10909090909090911</v>
      </c>
      <c r="S14" s="43">
        <f>COUNTIF(Vertices[Clustering Coefficient],"&gt;= "&amp;R14)-COUNTIF(Vertices[Clustering Coefficient],"&gt;="&amp;R15)</f>
        <v>0</v>
      </c>
      <c r="T14" s="37" t="e">
        <f ca="1" t="shared" si="9"/>
        <v>#REF!</v>
      </c>
      <c r="U14" s="38" t="e">
        <f ca="1" t="shared" si="0"/>
        <v>#REF!</v>
      </c>
    </row>
    <row r="15" spans="1:21" ht="15">
      <c r="A15" s="118"/>
      <c r="B15" s="118"/>
      <c r="D15" s="32">
        <f t="shared" si="1"/>
        <v>0</v>
      </c>
      <c r="E15" s="3">
        <f>COUNTIF(Vertices[Degree],"&gt;= "&amp;D15)-COUNTIF(Vertices[Degree],"&gt;="&amp;D16)</f>
        <v>0</v>
      </c>
      <c r="F15" s="39">
        <f t="shared" si="2"/>
        <v>1.4181818181818184</v>
      </c>
      <c r="G15" s="40">
        <f>COUNTIF(Vertices[In-Degree],"&gt;= "&amp;F15)-COUNTIF(Vertices[In-Degree],"&gt;="&amp;F16)</f>
        <v>0</v>
      </c>
      <c r="H15" s="39">
        <f t="shared" si="3"/>
        <v>4.018181818181818</v>
      </c>
      <c r="I15" s="40">
        <f>COUNTIF(Vertices[Out-Degree],"&gt;= "&amp;H15)-COUNTIF(Vertices[Out-Degree],"&gt;="&amp;H16)</f>
        <v>0</v>
      </c>
      <c r="J15" s="39">
        <f t="shared" si="4"/>
        <v>193.1090909090909</v>
      </c>
      <c r="K15" s="40">
        <f>COUNTIF(Vertices[Betweenness Centrality],"&gt;= "&amp;J15)-COUNTIF(Vertices[Betweenness Centrality],"&gt;="&amp;J16)</f>
        <v>0</v>
      </c>
      <c r="L15" s="39">
        <f t="shared" si="5"/>
        <v>0.23636363636363641</v>
      </c>
      <c r="M15" s="40">
        <f>COUNTIF(Vertices[Closeness Centrality],"&gt;= "&amp;L15)-COUNTIF(Vertices[Closeness Centrality],"&gt;="&amp;L16)</f>
        <v>0</v>
      </c>
      <c r="N15" s="39">
        <f t="shared" si="6"/>
        <v>0.031019181818181807</v>
      </c>
      <c r="O15" s="40">
        <f>COUNTIF(Vertices[Eigenvector Centrality],"&gt;= "&amp;N15)-COUNTIF(Vertices[Eigenvector Centrality],"&gt;="&amp;N16)</f>
        <v>2</v>
      </c>
      <c r="P15" s="39">
        <f t="shared" si="7"/>
        <v>1.9174864181818185</v>
      </c>
      <c r="Q15" s="40">
        <f>COUNTIF(Vertices[PageRank],"&gt;= "&amp;P15)-COUNTIF(Vertices[PageRank],"&gt;="&amp;P16)</f>
        <v>1</v>
      </c>
      <c r="R15" s="39">
        <f t="shared" si="8"/>
        <v>0.11818181818181821</v>
      </c>
      <c r="S15" s="44">
        <f>COUNTIF(Vertices[Clustering Coefficient],"&gt;= "&amp;R15)-COUNTIF(Vertices[Clustering Coefficient],"&gt;="&amp;R16)</f>
        <v>0</v>
      </c>
      <c r="T15" s="39" t="e">
        <f ca="1" t="shared" si="9"/>
        <v>#REF!</v>
      </c>
      <c r="U15" s="40" t="e">
        <f ca="1" t="shared" si="0"/>
        <v>#REF!</v>
      </c>
    </row>
    <row r="16" spans="1:21" ht="15">
      <c r="A16" s="34" t="s">
        <v>151</v>
      </c>
      <c r="B16" s="34">
        <v>20</v>
      </c>
      <c r="D16" s="32">
        <f t="shared" si="1"/>
        <v>0</v>
      </c>
      <c r="E16" s="3">
        <f>COUNTIF(Vertices[Degree],"&gt;= "&amp;D16)-COUNTIF(Vertices[Degree],"&gt;="&amp;D17)</f>
        <v>0</v>
      </c>
      <c r="F16" s="37">
        <f t="shared" si="2"/>
        <v>1.5272727272727276</v>
      </c>
      <c r="G16" s="38">
        <f>COUNTIF(Vertices[In-Degree],"&gt;= "&amp;F16)-COUNTIF(Vertices[In-Degree],"&gt;="&amp;F17)</f>
        <v>0</v>
      </c>
      <c r="H16" s="37">
        <f t="shared" si="3"/>
        <v>4.327272727272726</v>
      </c>
      <c r="I16" s="38">
        <f>COUNTIF(Vertices[Out-Degree],"&gt;= "&amp;H16)-COUNTIF(Vertices[Out-Degree],"&gt;="&amp;H17)</f>
        <v>0</v>
      </c>
      <c r="J16" s="37">
        <f t="shared" si="4"/>
        <v>207.96363636363634</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0.033405272727272714</v>
      </c>
      <c r="O16" s="38">
        <f>COUNTIF(Vertices[Eigenvector Centrality],"&gt;= "&amp;N16)-COUNTIF(Vertices[Eigenvector Centrality],"&gt;="&amp;N17)</f>
        <v>0</v>
      </c>
      <c r="P16" s="37">
        <f t="shared" si="7"/>
        <v>2.0327945272727277</v>
      </c>
      <c r="Q16" s="38">
        <f>COUNTIF(Vertices[PageRank],"&gt;= "&amp;P16)-COUNTIF(Vertices[PageRank],"&gt;="&amp;P17)</f>
        <v>0</v>
      </c>
      <c r="R16" s="37">
        <f t="shared" si="8"/>
        <v>0.1272727272727273</v>
      </c>
      <c r="S16" s="43">
        <f>COUNTIF(Vertices[Clustering Coefficient],"&gt;= "&amp;R16)-COUNTIF(Vertices[Clustering Coefficient],"&gt;="&amp;R17)</f>
        <v>1</v>
      </c>
      <c r="T16" s="37" t="e">
        <f ca="1" t="shared" si="9"/>
        <v>#REF!</v>
      </c>
      <c r="U16" s="38" t="e">
        <f ca="1" t="shared" si="0"/>
        <v>#REF!</v>
      </c>
    </row>
    <row r="17" spans="1:21" ht="15">
      <c r="A17" s="118"/>
      <c r="B17" s="118"/>
      <c r="D17" s="32">
        <f t="shared" si="1"/>
        <v>0</v>
      </c>
      <c r="E17" s="3">
        <f>COUNTIF(Vertices[Degree],"&gt;= "&amp;D17)-COUNTIF(Vertices[Degree],"&gt;="&amp;D18)</f>
        <v>0</v>
      </c>
      <c r="F17" s="39">
        <f t="shared" si="2"/>
        <v>1.6363636363636367</v>
      </c>
      <c r="G17" s="40">
        <f>COUNTIF(Vertices[In-Degree],"&gt;= "&amp;F17)-COUNTIF(Vertices[In-Degree],"&gt;="&amp;F18)</f>
        <v>0</v>
      </c>
      <c r="H17" s="39">
        <f t="shared" si="3"/>
        <v>4.636363636363635</v>
      </c>
      <c r="I17" s="40">
        <f>COUNTIF(Vertices[Out-Degree],"&gt;= "&amp;H17)-COUNTIF(Vertices[Out-Degree],"&gt;="&amp;H18)</f>
        <v>0</v>
      </c>
      <c r="J17" s="39">
        <f t="shared" si="4"/>
        <v>222.81818181818178</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0.03579136363636362</v>
      </c>
      <c r="O17" s="40">
        <f>COUNTIF(Vertices[Eigenvector Centrality],"&gt;= "&amp;N17)-COUNTIF(Vertices[Eigenvector Centrality],"&gt;="&amp;N18)</f>
        <v>0</v>
      </c>
      <c r="P17" s="39">
        <f t="shared" si="7"/>
        <v>2.1481026363636366</v>
      </c>
      <c r="Q17" s="40">
        <f>COUNTIF(Vertices[PageRank],"&gt;= "&amp;P17)-COUNTIF(Vertices[PageRank],"&gt;="&amp;P18)</f>
        <v>0</v>
      </c>
      <c r="R17" s="39">
        <f t="shared" si="8"/>
        <v>0.13636363636363638</v>
      </c>
      <c r="S17" s="44">
        <f>COUNTIF(Vertices[Clustering Coefficient],"&gt;= "&amp;R17)-COUNTIF(Vertices[Clustering Coefficient],"&gt;="&amp;R18)</f>
        <v>0</v>
      </c>
      <c r="T17" s="39" t="e">
        <f ca="1" t="shared" si="9"/>
        <v>#REF!</v>
      </c>
      <c r="U17" s="40" t="e">
        <f ca="1" t="shared" si="0"/>
        <v>#REF!</v>
      </c>
    </row>
    <row r="18" spans="1:21" ht="15">
      <c r="A18" s="34" t="s">
        <v>170</v>
      </c>
      <c r="B18" s="34">
        <v>0.05555555555555555</v>
      </c>
      <c r="D18" s="32">
        <f t="shared" si="1"/>
        <v>0</v>
      </c>
      <c r="E18" s="3">
        <f>COUNTIF(Vertices[Degree],"&gt;= "&amp;D18)-COUNTIF(Vertices[Degree],"&gt;="&amp;D19)</f>
        <v>0</v>
      </c>
      <c r="F18" s="37">
        <f t="shared" si="2"/>
        <v>1.7454545454545458</v>
      </c>
      <c r="G18" s="38">
        <f>COUNTIF(Vertices[In-Degree],"&gt;= "&amp;F18)-COUNTIF(Vertices[In-Degree],"&gt;="&amp;F19)</f>
        <v>0</v>
      </c>
      <c r="H18" s="37">
        <f t="shared" si="3"/>
        <v>4.9454545454545435</v>
      </c>
      <c r="I18" s="38">
        <f>COUNTIF(Vertices[Out-Degree],"&gt;= "&amp;H18)-COUNTIF(Vertices[Out-Degree],"&gt;="&amp;H19)</f>
        <v>0</v>
      </c>
      <c r="J18" s="37">
        <f t="shared" si="4"/>
        <v>237.67272727272723</v>
      </c>
      <c r="K18" s="38">
        <f>COUNTIF(Vertices[Betweenness Centrality],"&gt;= "&amp;J18)-COUNTIF(Vertices[Betweenness Centrality],"&gt;="&amp;J19)</f>
        <v>1</v>
      </c>
      <c r="L18" s="37">
        <f t="shared" si="5"/>
        <v>0.29090909090909095</v>
      </c>
      <c r="M18" s="38">
        <f>COUNTIF(Vertices[Closeness Centrality],"&gt;= "&amp;L18)-COUNTIF(Vertices[Closeness Centrality],"&gt;="&amp;L19)</f>
        <v>0</v>
      </c>
      <c r="N18" s="37">
        <f t="shared" si="6"/>
        <v>0.03817745454545453</v>
      </c>
      <c r="O18" s="38">
        <f>COUNTIF(Vertices[Eigenvector Centrality],"&gt;= "&amp;N18)-COUNTIF(Vertices[Eigenvector Centrality],"&gt;="&amp;N19)</f>
        <v>4</v>
      </c>
      <c r="P18" s="37">
        <f t="shared" si="7"/>
        <v>2.2634107454545456</v>
      </c>
      <c r="Q18" s="38">
        <f>COUNTIF(Vertices[PageRank],"&gt;= "&amp;P18)-COUNTIF(Vertices[PageRank],"&gt;="&amp;P19)</f>
        <v>1</v>
      </c>
      <c r="R18" s="37">
        <f t="shared" si="8"/>
        <v>0.14545454545454548</v>
      </c>
      <c r="S18" s="43">
        <f>COUNTIF(Vertices[Clustering Coefficient],"&gt;= "&amp;R18)-COUNTIF(Vertices[Clustering Coefficient],"&gt;="&amp;R19)</f>
        <v>0</v>
      </c>
      <c r="T18" s="37" t="e">
        <f ca="1" t="shared" si="9"/>
        <v>#REF!</v>
      </c>
      <c r="U18" s="38" t="e">
        <f ca="1" t="shared" si="0"/>
        <v>#REF!</v>
      </c>
    </row>
    <row r="19" spans="1:21" ht="15">
      <c r="A19" s="34" t="s">
        <v>171</v>
      </c>
      <c r="B19" s="34">
        <v>0.10526315789473684</v>
      </c>
      <c r="D19" s="32">
        <f t="shared" si="1"/>
        <v>0</v>
      </c>
      <c r="E19" s="3">
        <f>COUNTIF(Vertices[Degree],"&gt;= "&amp;D19)-COUNTIF(Vertices[Degree],"&gt;="&amp;D20)</f>
        <v>0</v>
      </c>
      <c r="F19" s="39">
        <f t="shared" si="2"/>
        <v>1.854545454545455</v>
      </c>
      <c r="G19" s="40">
        <f>COUNTIF(Vertices[In-Degree],"&gt;= "&amp;F19)-COUNTIF(Vertices[In-Degree],"&gt;="&amp;F20)</f>
        <v>0</v>
      </c>
      <c r="H19" s="39">
        <f t="shared" si="3"/>
        <v>5.254545454545452</v>
      </c>
      <c r="I19" s="40">
        <f>COUNTIF(Vertices[Out-Degree],"&gt;= "&amp;H19)-COUNTIF(Vertices[Out-Degree],"&gt;="&amp;H20)</f>
        <v>0</v>
      </c>
      <c r="J19" s="39">
        <f t="shared" si="4"/>
        <v>252.52727272727267</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0.040563545454545435</v>
      </c>
      <c r="O19" s="40">
        <f>COUNTIF(Vertices[Eigenvector Centrality],"&gt;= "&amp;N19)-COUNTIF(Vertices[Eigenvector Centrality],"&gt;="&amp;N20)</f>
        <v>1</v>
      </c>
      <c r="P19" s="39">
        <f t="shared" si="7"/>
        <v>2.3787188545454545</v>
      </c>
      <c r="Q19" s="40">
        <f>COUNTIF(Vertices[PageRank],"&gt;= "&amp;P19)-COUNTIF(Vertices[PageRank],"&gt;="&amp;P20)</f>
        <v>1</v>
      </c>
      <c r="R19" s="39">
        <f t="shared" si="8"/>
        <v>0.15454545454545457</v>
      </c>
      <c r="S19" s="44">
        <f>COUNTIF(Vertices[Clustering Coefficient],"&gt;= "&amp;R19)-COUNTIF(Vertices[Clustering Coefficient],"&gt;="&amp;R20)</f>
        <v>0</v>
      </c>
      <c r="T19" s="39" t="e">
        <f ca="1" t="shared" si="9"/>
        <v>#REF!</v>
      </c>
      <c r="U19" s="40" t="e">
        <f ca="1" t="shared" si="0"/>
        <v>#REF!</v>
      </c>
    </row>
    <row r="20" spans="1:21" ht="15">
      <c r="A20" s="118"/>
      <c r="B20" s="118"/>
      <c r="D20" s="32">
        <f t="shared" si="1"/>
        <v>0</v>
      </c>
      <c r="E20" s="3">
        <f>COUNTIF(Vertices[Degree],"&gt;= "&amp;D20)-COUNTIF(Vertices[Degree],"&gt;="&amp;D21)</f>
        <v>0</v>
      </c>
      <c r="F20" s="37">
        <f t="shared" si="2"/>
        <v>1.963636363636364</v>
      </c>
      <c r="G20" s="38">
        <f>COUNTIF(Vertices[In-Degree],"&gt;= "&amp;F20)-COUNTIF(Vertices[In-Degree],"&gt;="&amp;F21)</f>
        <v>12</v>
      </c>
      <c r="H20" s="37">
        <f t="shared" si="3"/>
        <v>5.563636363636361</v>
      </c>
      <c r="I20" s="38">
        <f>COUNTIF(Vertices[Out-Degree],"&gt;= "&amp;H20)-COUNTIF(Vertices[Out-Degree],"&gt;="&amp;H21)</f>
        <v>0</v>
      </c>
      <c r="J20" s="37">
        <f t="shared" si="4"/>
        <v>267.3818181818181</v>
      </c>
      <c r="K20" s="38">
        <f>COUNTIF(Vertices[Betweenness Centrality],"&gt;= "&amp;J20)-COUNTIF(Vertices[Betweenness Centrality],"&gt;="&amp;J21)</f>
        <v>0</v>
      </c>
      <c r="L20" s="37">
        <f t="shared" si="5"/>
        <v>0.3272727272727273</v>
      </c>
      <c r="M20" s="38">
        <f>COUNTIF(Vertices[Closeness Centrality],"&gt;= "&amp;L20)-COUNTIF(Vertices[Closeness Centrality],"&gt;="&amp;L21)</f>
        <v>2</v>
      </c>
      <c r="N20" s="37">
        <f t="shared" si="6"/>
        <v>0.04294963636363634</v>
      </c>
      <c r="O20" s="38">
        <f>COUNTIF(Vertices[Eigenvector Centrality],"&gt;= "&amp;N20)-COUNTIF(Vertices[Eigenvector Centrality],"&gt;="&amp;N21)</f>
        <v>0</v>
      </c>
      <c r="P20" s="37">
        <f t="shared" si="7"/>
        <v>2.4940269636363634</v>
      </c>
      <c r="Q20" s="38">
        <f>COUNTIF(Vertices[PageRank],"&gt;= "&amp;P20)-COUNTIF(Vertices[PageRank],"&gt;="&amp;P21)</f>
        <v>0</v>
      </c>
      <c r="R20" s="37">
        <f t="shared" si="8"/>
        <v>0.16363636363636366</v>
      </c>
      <c r="S20" s="43">
        <f>COUNTIF(Vertices[Clustering Coefficient],"&gt;= "&amp;R20)-COUNTIF(Vertices[Clustering Coefficient],"&gt;="&amp;R21)</f>
        <v>0</v>
      </c>
      <c r="T20" s="37" t="e">
        <f ca="1" t="shared" si="9"/>
        <v>#REF!</v>
      </c>
      <c r="U20" s="38" t="e">
        <f ca="1" t="shared" si="0"/>
        <v>#REF!</v>
      </c>
    </row>
    <row r="21" spans="1:21" ht="15">
      <c r="A21" s="34" t="s">
        <v>152</v>
      </c>
      <c r="B21" s="34">
        <v>11</v>
      </c>
      <c r="D21" s="32">
        <f t="shared" si="1"/>
        <v>0</v>
      </c>
      <c r="E21" s="3">
        <f>COUNTIF(Vertices[Degree],"&gt;= "&amp;D21)-COUNTIF(Vertices[Degree],"&gt;="&amp;D22)</f>
        <v>0</v>
      </c>
      <c r="F21" s="39">
        <f t="shared" si="2"/>
        <v>2.072727272727273</v>
      </c>
      <c r="G21" s="40">
        <f>COUNTIF(Vertices[In-Degree],"&gt;= "&amp;F21)-COUNTIF(Vertices[In-Degree],"&gt;="&amp;F22)</f>
        <v>0</v>
      </c>
      <c r="H21" s="39">
        <f t="shared" si="3"/>
        <v>5.8727272727272695</v>
      </c>
      <c r="I21" s="40">
        <f>COUNTIF(Vertices[Out-Degree],"&gt;= "&amp;H21)-COUNTIF(Vertices[Out-Degree],"&gt;="&amp;H22)</f>
        <v>1</v>
      </c>
      <c r="J21" s="39">
        <f t="shared" si="4"/>
        <v>282.2363636363636</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0.04533572727272725</v>
      </c>
      <c r="O21" s="40">
        <f>COUNTIF(Vertices[Eigenvector Centrality],"&gt;= "&amp;N21)-COUNTIF(Vertices[Eigenvector Centrality],"&gt;="&amp;N22)</f>
        <v>0</v>
      </c>
      <c r="P21" s="39">
        <f t="shared" si="7"/>
        <v>2.6093350727272724</v>
      </c>
      <c r="Q21" s="40">
        <f>COUNTIF(Vertices[PageRank],"&gt;= "&amp;P21)-COUNTIF(Vertices[PageRank],"&gt;="&amp;P22)</f>
        <v>0</v>
      </c>
      <c r="R21" s="39">
        <f t="shared" si="8"/>
        <v>0.17272727272727276</v>
      </c>
      <c r="S21" s="44">
        <f>COUNTIF(Vertices[Clustering Coefficient],"&gt;= "&amp;R21)-COUNTIF(Vertices[Clustering Coefficient],"&gt;="&amp;R22)</f>
        <v>0</v>
      </c>
      <c r="T21" s="39" t="e">
        <f ca="1" t="shared" si="9"/>
        <v>#REF!</v>
      </c>
      <c r="U21" s="40" t="e">
        <f ca="1" t="shared" si="0"/>
        <v>#REF!</v>
      </c>
    </row>
    <row r="22" spans="1:21" ht="15">
      <c r="A22" s="34" t="s">
        <v>153</v>
      </c>
      <c r="B22" s="34">
        <v>4</v>
      </c>
      <c r="D22" s="32">
        <f t="shared" si="1"/>
        <v>0</v>
      </c>
      <c r="E22" s="3">
        <f>COUNTIF(Vertices[Degree],"&gt;= "&amp;D22)-COUNTIF(Vertices[Degree],"&gt;="&amp;D23)</f>
        <v>0</v>
      </c>
      <c r="F22" s="37">
        <f t="shared" si="2"/>
        <v>2.181818181818182</v>
      </c>
      <c r="G22" s="38">
        <f>COUNTIF(Vertices[In-Degree],"&gt;= "&amp;F22)-COUNTIF(Vertices[In-Degree],"&gt;="&amp;F23)</f>
        <v>0</v>
      </c>
      <c r="H22" s="37">
        <f t="shared" si="3"/>
        <v>6.181818181818178</v>
      </c>
      <c r="I22" s="38">
        <f>COUNTIF(Vertices[Out-Degree],"&gt;= "&amp;H22)-COUNTIF(Vertices[Out-Degree],"&gt;="&amp;H23)</f>
        <v>0</v>
      </c>
      <c r="J22" s="37">
        <f t="shared" si="4"/>
        <v>297.09090909090907</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0.04772181818181816</v>
      </c>
      <c r="O22" s="38">
        <f>COUNTIF(Vertices[Eigenvector Centrality],"&gt;= "&amp;N22)-COUNTIF(Vertices[Eigenvector Centrality],"&gt;="&amp;N23)</f>
        <v>0</v>
      </c>
      <c r="P22" s="37">
        <f t="shared" si="7"/>
        <v>2.7246431818181813</v>
      </c>
      <c r="Q22" s="38">
        <f>COUNTIF(Vertices[PageRank],"&gt;= "&amp;P22)-COUNTIF(Vertices[PageRank],"&gt;="&amp;P23)</f>
        <v>0</v>
      </c>
      <c r="R22" s="37">
        <f t="shared" si="8"/>
        <v>0.18181818181818185</v>
      </c>
      <c r="S22" s="43">
        <f>COUNTIF(Vertices[Clustering Coefficient],"&gt;= "&amp;R22)-COUNTIF(Vertices[Clustering Coefficient],"&gt;="&amp;R23)</f>
        <v>0</v>
      </c>
      <c r="T22" s="37" t="e">
        <f ca="1" t="shared" si="9"/>
        <v>#REF!</v>
      </c>
      <c r="U22" s="38" t="e">
        <f ca="1" t="shared" si="0"/>
        <v>#REF!</v>
      </c>
    </row>
    <row r="23" spans="1:21" ht="15">
      <c r="A23" s="34" t="s">
        <v>154</v>
      </c>
      <c r="B23" s="34">
        <v>37</v>
      </c>
      <c r="D23" s="32">
        <f t="shared" si="1"/>
        <v>0</v>
      </c>
      <c r="E23" s="3">
        <f>COUNTIF(Vertices[Degree],"&gt;= "&amp;D23)-COUNTIF(Vertices[Degree],"&gt;="&amp;D24)</f>
        <v>0</v>
      </c>
      <c r="F23" s="39">
        <f t="shared" si="2"/>
        <v>2.290909090909091</v>
      </c>
      <c r="G23" s="40">
        <f>COUNTIF(Vertices[In-Degree],"&gt;= "&amp;F23)-COUNTIF(Vertices[In-Degree],"&gt;="&amp;F24)</f>
        <v>0</v>
      </c>
      <c r="H23" s="39">
        <f t="shared" si="3"/>
        <v>6.490909090909087</v>
      </c>
      <c r="I23" s="40">
        <f>COUNTIF(Vertices[Out-Degree],"&gt;= "&amp;H23)-COUNTIF(Vertices[Out-Degree],"&gt;="&amp;H24)</f>
        <v>0</v>
      </c>
      <c r="J23" s="39">
        <f t="shared" si="4"/>
        <v>311.94545454545454</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0.050107909090909064</v>
      </c>
      <c r="O23" s="40">
        <f>COUNTIF(Vertices[Eigenvector Centrality],"&gt;= "&amp;N23)-COUNTIF(Vertices[Eigenvector Centrality],"&gt;="&amp;N24)</f>
        <v>1</v>
      </c>
      <c r="P23" s="39">
        <f t="shared" si="7"/>
        <v>2.8399512909090903</v>
      </c>
      <c r="Q23" s="40">
        <f>COUNTIF(Vertices[PageRank],"&gt;= "&amp;P23)-COUNTIF(Vertices[PageRank],"&gt;="&amp;P24)</f>
        <v>2</v>
      </c>
      <c r="R23" s="39">
        <f t="shared" si="8"/>
        <v>0.19090909090909094</v>
      </c>
      <c r="S23" s="44">
        <f>COUNTIF(Vertices[Clustering Coefficient],"&gt;= "&amp;R23)-COUNTIF(Vertices[Clustering Coefficient],"&gt;="&amp;R24)</f>
        <v>0</v>
      </c>
      <c r="T23" s="39" t="e">
        <f ca="1" t="shared" si="9"/>
        <v>#REF!</v>
      </c>
      <c r="U23" s="40" t="e">
        <f ca="1" t="shared" si="0"/>
        <v>#REF!</v>
      </c>
    </row>
    <row r="24" spans="1:21" ht="15">
      <c r="A24" s="34" t="s">
        <v>155</v>
      </c>
      <c r="B24" s="34">
        <v>84</v>
      </c>
      <c r="D24" s="32">
        <f t="shared" si="1"/>
        <v>0</v>
      </c>
      <c r="E24" s="3">
        <f>COUNTIF(Vertices[Degree],"&gt;= "&amp;D24)-COUNTIF(Vertices[Degree],"&gt;="&amp;D25)</f>
        <v>0</v>
      </c>
      <c r="F24" s="37">
        <f t="shared" si="2"/>
        <v>2.4</v>
      </c>
      <c r="G24" s="38">
        <f>COUNTIF(Vertices[In-Degree],"&gt;= "&amp;F24)-COUNTIF(Vertices[In-Degree],"&gt;="&amp;F25)</f>
        <v>0</v>
      </c>
      <c r="H24" s="37">
        <f t="shared" si="3"/>
        <v>6.799999999999995</v>
      </c>
      <c r="I24" s="38">
        <f>COUNTIF(Vertices[Out-Degree],"&gt;= "&amp;H24)-COUNTIF(Vertices[Out-Degree],"&gt;="&amp;H25)</f>
        <v>2</v>
      </c>
      <c r="J24" s="37">
        <f t="shared" si="4"/>
        <v>326.8</v>
      </c>
      <c r="K24" s="38">
        <f>COUNTIF(Vertices[Betweenness Centrality],"&gt;= "&amp;J24)-COUNTIF(Vertices[Betweenness Centrality],"&gt;="&amp;J25)</f>
        <v>1</v>
      </c>
      <c r="L24" s="37">
        <f t="shared" si="5"/>
        <v>0.4000000000000001</v>
      </c>
      <c r="M24" s="38">
        <f>COUNTIF(Vertices[Closeness Centrality],"&gt;= "&amp;L24)-COUNTIF(Vertices[Closeness Centrality],"&gt;="&amp;L25)</f>
        <v>0</v>
      </c>
      <c r="N24" s="37">
        <f t="shared" si="6"/>
        <v>0.05249399999999997</v>
      </c>
      <c r="O24" s="38">
        <f>COUNTIF(Vertices[Eigenvector Centrality],"&gt;= "&amp;N24)-COUNTIF(Vertices[Eigenvector Centrality],"&gt;="&amp;N25)</f>
        <v>0</v>
      </c>
      <c r="P24" s="37">
        <f t="shared" si="7"/>
        <v>2.955259399999999</v>
      </c>
      <c r="Q24" s="38">
        <f>COUNTIF(Vertices[PageRank],"&gt;= "&amp;P24)-COUNTIF(Vertices[PageRank],"&gt;="&amp;P25)</f>
        <v>0</v>
      </c>
      <c r="R24" s="37">
        <f t="shared" si="8"/>
        <v>0.20000000000000004</v>
      </c>
      <c r="S24" s="43">
        <f>COUNTIF(Vertices[Clustering Coefficient],"&gt;= "&amp;R24)-COUNTIF(Vertices[Clustering Coefficient],"&gt;="&amp;R25)</f>
        <v>0</v>
      </c>
      <c r="T24" s="37" t="e">
        <f ca="1" t="shared" si="9"/>
        <v>#REF!</v>
      </c>
      <c r="U24" s="38" t="e">
        <f ca="1" t="shared" si="0"/>
        <v>#REF!</v>
      </c>
    </row>
    <row r="25" spans="1:21" ht="15">
      <c r="A25" s="118"/>
      <c r="B25" s="118"/>
      <c r="D25" s="32">
        <f t="shared" si="1"/>
        <v>0</v>
      </c>
      <c r="E25" s="3">
        <f>COUNTIF(Vertices[Degree],"&gt;= "&amp;D25)-COUNTIF(Vertices[Degree],"&gt;="&amp;D26)</f>
        <v>0</v>
      </c>
      <c r="F25" s="39">
        <f t="shared" si="2"/>
        <v>2.509090909090909</v>
      </c>
      <c r="G25" s="40">
        <f>COUNTIF(Vertices[In-Degree],"&gt;= "&amp;F25)-COUNTIF(Vertices[In-Degree],"&gt;="&amp;F26)</f>
        <v>0</v>
      </c>
      <c r="H25" s="39">
        <f t="shared" si="3"/>
        <v>7.109090909090904</v>
      </c>
      <c r="I25" s="40">
        <f>COUNTIF(Vertices[Out-Degree],"&gt;= "&amp;H25)-COUNTIF(Vertices[Out-Degree],"&gt;="&amp;H26)</f>
        <v>0</v>
      </c>
      <c r="J25" s="39">
        <f t="shared" si="4"/>
        <v>341.6545454545455</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0.05488009090909088</v>
      </c>
      <c r="O25" s="40">
        <f>COUNTIF(Vertices[Eigenvector Centrality],"&gt;= "&amp;N25)-COUNTIF(Vertices[Eigenvector Centrality],"&gt;="&amp;N26)</f>
        <v>0</v>
      </c>
      <c r="P25" s="39">
        <f t="shared" si="7"/>
        <v>3.070567509090908</v>
      </c>
      <c r="Q25" s="40">
        <f>COUNTIF(Vertices[PageRank],"&gt;= "&amp;P25)-COUNTIF(Vertices[PageRank],"&gt;="&amp;P26)</f>
        <v>0</v>
      </c>
      <c r="R25" s="39">
        <f t="shared" si="8"/>
        <v>0.20909090909090913</v>
      </c>
      <c r="S25" s="44">
        <f>COUNTIF(Vertices[Clustering Coefficient],"&gt;= "&amp;R25)-COUNTIF(Vertices[Clustering Coefficient],"&gt;="&amp;R26)</f>
        <v>0</v>
      </c>
      <c r="T25" s="39" t="e">
        <f ca="1" t="shared" si="9"/>
        <v>#REF!</v>
      </c>
      <c r="U25" s="40" t="e">
        <f ca="1" t="shared" si="0"/>
        <v>#REF!</v>
      </c>
    </row>
    <row r="26" spans="1:21" ht="15">
      <c r="A26" s="34" t="s">
        <v>156</v>
      </c>
      <c r="B26" s="34">
        <v>6</v>
      </c>
      <c r="D26" s="32">
        <f t="shared" si="1"/>
        <v>0</v>
      </c>
      <c r="E26" s="3">
        <f>COUNTIF(Vertices[Degree],"&gt;= "&amp;D26)-COUNTIF(Vertices[Degree],"&gt;="&amp;D28)</f>
        <v>0</v>
      </c>
      <c r="F26" s="37">
        <f t="shared" si="2"/>
        <v>2.6181818181818177</v>
      </c>
      <c r="G26" s="38">
        <f>COUNTIF(Vertices[In-Degree],"&gt;= "&amp;F26)-COUNTIF(Vertices[In-Degree],"&gt;="&amp;F28)</f>
        <v>0</v>
      </c>
      <c r="H26" s="37">
        <f t="shared" si="3"/>
        <v>7.418181818181813</v>
      </c>
      <c r="I26" s="38">
        <f>COUNTIF(Vertices[Out-Degree],"&gt;= "&amp;H26)-COUNTIF(Vertices[Out-Degree],"&gt;="&amp;H28)</f>
        <v>0</v>
      </c>
      <c r="J26" s="37">
        <f t="shared" si="4"/>
        <v>356.50909090909096</v>
      </c>
      <c r="K26" s="38">
        <f>COUNTIF(Vertices[Betweenness Centrality],"&gt;= "&amp;J26)-COUNTIF(Vertices[Betweenness Centrality],"&gt;="&amp;J28)</f>
        <v>1</v>
      </c>
      <c r="L26" s="37">
        <f t="shared" si="5"/>
        <v>0.43636363636363645</v>
      </c>
      <c r="M26" s="38">
        <f>COUNTIF(Vertices[Closeness Centrality],"&gt;= "&amp;L26)-COUNTIF(Vertices[Closeness Centrality],"&gt;="&amp;L28)</f>
        <v>0</v>
      </c>
      <c r="N26" s="37">
        <f t="shared" si="6"/>
        <v>0.057266181818181786</v>
      </c>
      <c r="O26" s="38">
        <f>COUNTIF(Vertices[Eigenvector Centrality],"&gt;= "&amp;N26)-COUNTIF(Vertices[Eigenvector Centrality],"&gt;="&amp;N28)</f>
        <v>1</v>
      </c>
      <c r="P26" s="37">
        <f t="shared" si="7"/>
        <v>3.185875618181817</v>
      </c>
      <c r="Q26" s="38">
        <f>COUNTIF(Vertices[PageRank],"&gt;= "&amp;P26)-COUNTIF(Vertices[PageRank],"&gt;="&amp;P28)</f>
        <v>0</v>
      </c>
      <c r="R26" s="37">
        <f t="shared" si="8"/>
        <v>0.21818181818181823</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2.857347</v>
      </c>
      <c r="D27" s="32"/>
      <c r="E27" s="3">
        <f>COUNTIF(Vertices[Degree],"&gt;= "&amp;D27)-COUNTIF(Vertices[Degree],"&gt;="&amp;D28)</f>
        <v>0</v>
      </c>
      <c r="F27" s="61"/>
      <c r="G27" s="62">
        <f>COUNTIF(Vertices[In-Degree],"&gt;= "&amp;F27)-COUNTIF(Vertices[In-Degree],"&gt;="&amp;F28)</f>
        <v>-6</v>
      </c>
      <c r="H27" s="61"/>
      <c r="I27" s="62">
        <f>COUNTIF(Vertices[Out-Degree],"&gt;= "&amp;H27)-COUNTIF(Vertices[Out-Degree],"&gt;="&amp;H28)</f>
        <v>-1</v>
      </c>
      <c r="J27" s="61"/>
      <c r="K27" s="62">
        <f>COUNTIF(Vertices[Betweenness Centrality],"&gt;= "&amp;J27)-COUNTIF(Vertices[Betweenness Centrality],"&gt;="&amp;J28)</f>
        <v>-2</v>
      </c>
      <c r="L27" s="61"/>
      <c r="M27" s="62">
        <f>COUNTIF(Vertices[Closeness Centrality],"&gt;= "&amp;L27)-COUNTIF(Vertices[Closeness Centrality],"&gt;="&amp;L28)</f>
        <v>-11</v>
      </c>
      <c r="N27" s="61"/>
      <c r="O27" s="62">
        <f>COUNTIF(Vertices[Eigenvector Centrality],"&gt;= "&amp;N27)-COUNTIF(Vertices[Eigenvector Centrality],"&gt;="&amp;N28)</f>
        <v>-3</v>
      </c>
      <c r="P27" s="61"/>
      <c r="Q27" s="62">
        <f>COUNTIF(Vertices[Eigenvector Centrality],"&gt;= "&amp;P27)-COUNTIF(Vertices[Eigenvector Centrality],"&gt;="&amp;P28)</f>
        <v>0</v>
      </c>
      <c r="R27" s="61"/>
      <c r="S27" s="63">
        <f>COUNTIF(Vertices[Clustering Coefficient],"&gt;= "&amp;R27)-COUNTIF(Vertices[Clustering Coefficient],"&gt;="&amp;R28)</f>
        <v>-7</v>
      </c>
      <c r="T27" s="61"/>
      <c r="U27" s="62">
        <f ca="1">COUNTIF(Vertices[Clustering Coefficient],"&gt;= "&amp;T27)-COUNTIF(Vertices[Clustering Coefficient],"&gt;="&amp;T28)</f>
        <v>0</v>
      </c>
    </row>
    <row r="28" spans="1:21" ht="15">
      <c r="A28" s="118"/>
      <c r="B28" s="118"/>
      <c r="D28" s="32">
        <f>D26+($D$57-$D$2)/BinDivisor</f>
        <v>0</v>
      </c>
      <c r="E28" s="3">
        <f>COUNTIF(Vertices[Degree],"&gt;= "&amp;D28)-COUNTIF(Vertices[Degree],"&gt;="&amp;D40)</f>
        <v>0</v>
      </c>
      <c r="F28" s="39">
        <f>F26+($F$57-$F$2)/BinDivisor</f>
        <v>2.7272727272727266</v>
      </c>
      <c r="G28" s="40">
        <f>COUNTIF(Vertices[In-Degree],"&gt;= "&amp;F28)-COUNTIF(Vertices[In-Degree],"&gt;="&amp;F40)</f>
        <v>0</v>
      </c>
      <c r="H28" s="39">
        <f>H26+($H$57-$H$2)/BinDivisor</f>
        <v>7.727272727272721</v>
      </c>
      <c r="I28" s="40">
        <f>COUNTIF(Vertices[Out-Degree],"&gt;= "&amp;H28)-COUNTIF(Vertices[Out-Degree],"&gt;="&amp;H40)</f>
        <v>0</v>
      </c>
      <c r="J28" s="39">
        <f>J26+($J$57-$J$2)/BinDivisor</f>
        <v>371.36363636363643</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0.05965227272727269</v>
      </c>
      <c r="O28" s="40">
        <f>COUNTIF(Vertices[Eigenvector Centrality],"&gt;= "&amp;N28)-COUNTIF(Vertices[Eigenvector Centrality],"&gt;="&amp;N40)</f>
        <v>1</v>
      </c>
      <c r="P28" s="39">
        <f>P26+($P$57-$P$2)/BinDivisor</f>
        <v>3.301183727272726</v>
      </c>
      <c r="Q28" s="40">
        <f>COUNTIF(Vertices[PageRank],"&gt;= "&amp;P28)-COUNTIF(Vertices[PageRank],"&gt;="&amp;P40)</f>
        <v>0</v>
      </c>
      <c r="R28" s="39">
        <f>R26+($R$57-$R$2)/BinDivisor</f>
        <v>0.22727272727272732</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0.019916142557651992</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1039</v>
      </c>
      <c r="B30" s="34">
        <v>0.41609</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18"/>
      <c r="B31" s="118"/>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1040</v>
      </c>
      <c r="B32" s="34" t="s">
        <v>1041</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-6</v>
      </c>
      <c r="H38" s="61"/>
      <c r="I38" s="62">
        <f>COUNTIF(Vertices[Out-Degree],"&gt;= "&amp;H38)-COUNTIF(Vertices[Out-Degree],"&gt;="&amp;H40)</f>
        <v>-1</v>
      </c>
      <c r="J38" s="61"/>
      <c r="K38" s="62">
        <f>COUNTIF(Vertices[Betweenness Centrality],"&gt;= "&amp;J38)-COUNTIF(Vertices[Betweenness Centrality],"&gt;="&amp;J40)</f>
        <v>-2</v>
      </c>
      <c r="L38" s="61"/>
      <c r="M38" s="62">
        <f>COUNTIF(Vertices[Closeness Centrality],"&gt;= "&amp;L38)-COUNTIF(Vertices[Closeness Centrality],"&gt;="&amp;L40)</f>
        <v>-11</v>
      </c>
      <c r="N38" s="61"/>
      <c r="O38" s="62">
        <f>COUNTIF(Vertices[Eigenvector Centrality],"&gt;= "&amp;N38)-COUNTIF(Vertices[Eigenvector Centrality],"&gt;="&amp;N40)</f>
        <v>-2</v>
      </c>
      <c r="P38" s="61"/>
      <c r="Q38" s="62">
        <f>COUNTIF(Vertices[Eigenvector Centrality],"&gt;= "&amp;P38)-COUNTIF(Vertices[Eigenvector Centrality],"&gt;="&amp;P40)</f>
        <v>0</v>
      </c>
      <c r="R38" s="61"/>
      <c r="S38" s="63">
        <f>COUNTIF(Vertices[Clustering Coefficient],"&gt;= "&amp;R38)-COUNTIF(Vertices[Clustering Coefficient],"&gt;="&amp;R40)</f>
        <v>-7</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-6</v>
      </c>
      <c r="H39" s="61"/>
      <c r="I39" s="62">
        <f>COUNTIF(Vertices[Out-Degree],"&gt;= "&amp;H39)-COUNTIF(Vertices[Out-Degree],"&gt;="&amp;H40)</f>
        <v>-1</v>
      </c>
      <c r="J39" s="61"/>
      <c r="K39" s="62">
        <f>COUNTIF(Vertices[Betweenness Centrality],"&gt;= "&amp;J39)-COUNTIF(Vertices[Betweenness Centrality],"&gt;="&amp;J40)</f>
        <v>-2</v>
      </c>
      <c r="L39" s="61"/>
      <c r="M39" s="62">
        <f>COUNTIF(Vertices[Closeness Centrality],"&gt;= "&amp;L39)-COUNTIF(Vertices[Closeness Centrality],"&gt;="&amp;L40)</f>
        <v>-11</v>
      </c>
      <c r="N39" s="61"/>
      <c r="O39" s="62">
        <f>COUNTIF(Vertices[Eigenvector Centrality],"&gt;= "&amp;N39)-COUNTIF(Vertices[Eigenvector Centrality],"&gt;="&amp;N40)</f>
        <v>-2</v>
      </c>
      <c r="P39" s="61"/>
      <c r="Q39" s="62">
        <f>COUNTIF(Vertices[Eigenvector Centrality],"&gt;= "&amp;P39)-COUNTIF(Vertices[Eigenvector Centrality],"&gt;="&amp;P40)</f>
        <v>0</v>
      </c>
      <c r="R39" s="61"/>
      <c r="S39" s="63">
        <f>COUNTIF(Vertices[Clustering Coefficient],"&gt;= "&amp;R39)-COUNTIF(Vertices[Clustering Coefficient],"&gt;="&amp;R40)</f>
        <v>-7</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2.8363636363636355</v>
      </c>
      <c r="G40" s="38">
        <f>COUNTIF(Vertices[In-Degree],"&gt;= "&amp;F40)-COUNTIF(Vertices[In-Degree],"&gt;="&amp;F41)</f>
        <v>0</v>
      </c>
      <c r="H40" s="37">
        <f>H28+($H$57-$H$2)/BinDivisor</f>
        <v>8.03636363636363</v>
      </c>
      <c r="I40" s="38">
        <f>COUNTIF(Vertices[Out-Degree],"&gt;= "&amp;H40)-COUNTIF(Vertices[Out-Degree],"&gt;="&amp;H41)</f>
        <v>0</v>
      </c>
      <c r="J40" s="37">
        <f>J28+($J$57-$J$2)/BinDivisor</f>
        <v>386.2181818181819</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0.0620383636363636</v>
      </c>
      <c r="O40" s="38">
        <f>COUNTIF(Vertices[Eigenvector Centrality],"&gt;= "&amp;N40)-COUNTIF(Vertices[Eigenvector Centrality],"&gt;="&amp;N41)</f>
        <v>0</v>
      </c>
      <c r="P40" s="37">
        <f>P28+($P$57-$P$2)/BinDivisor</f>
        <v>3.416491836363635</v>
      </c>
      <c r="Q40" s="38">
        <f>COUNTIF(Vertices[PageRank],"&gt;= "&amp;P40)-COUNTIF(Vertices[PageRank],"&gt;="&amp;P41)</f>
        <v>0</v>
      </c>
      <c r="R40" s="37">
        <f>R28+($R$57-$R$2)/BinDivisor</f>
        <v>0.23636363636363641</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2.9454545454545444</v>
      </c>
      <c r="G41" s="40">
        <f>COUNTIF(Vertices[In-Degree],"&gt;= "&amp;F41)-COUNTIF(Vertices[In-Degree],"&gt;="&amp;F42)</f>
        <v>2</v>
      </c>
      <c r="H41" s="39">
        <f aca="true" t="shared" si="12" ref="H41:H56">H40+($H$57-$H$2)/BinDivisor</f>
        <v>8.345454545454539</v>
      </c>
      <c r="I41" s="40">
        <f>COUNTIF(Vertices[Out-Degree],"&gt;= "&amp;H41)-COUNTIF(Vertices[Out-Degree],"&gt;="&amp;H42)</f>
        <v>0</v>
      </c>
      <c r="J41" s="39">
        <f aca="true" t="shared" si="13" ref="J41:J56">J40+($J$57-$J$2)/BinDivisor</f>
        <v>401.0727272727274</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1</v>
      </c>
      <c r="N41" s="39">
        <f aca="true" t="shared" si="15" ref="N41:N56">N40+($N$57-$N$2)/BinDivisor</f>
        <v>0.06442445454545451</v>
      </c>
      <c r="O41" s="40">
        <f>COUNTIF(Vertices[Eigenvector Centrality],"&gt;= "&amp;N41)-COUNTIF(Vertices[Eigenvector Centrality],"&gt;="&amp;N42)</f>
        <v>0</v>
      </c>
      <c r="P41" s="39">
        <f aca="true" t="shared" si="16" ref="P41:P56">P40+($P$57-$P$2)/BinDivisor</f>
        <v>3.531799945454544</v>
      </c>
      <c r="Q41" s="40">
        <f>COUNTIF(Vertices[PageRank],"&gt;= "&amp;P41)-COUNTIF(Vertices[PageRank],"&gt;="&amp;P42)</f>
        <v>0</v>
      </c>
      <c r="R41" s="39">
        <f aca="true" t="shared" si="17" ref="R41:R56">R40+($R$57-$R$2)/BinDivisor</f>
        <v>0.2454545454545455</v>
      </c>
      <c r="S41" s="44">
        <f>COUNTIF(Vertices[Clustering Coefficient],"&gt;= "&amp;R41)-COUNTIF(Vertices[Clustering Coefficient],"&gt;="&amp;R42)</f>
        <v>0</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3.0545454545454533</v>
      </c>
      <c r="G42" s="38">
        <f>COUNTIF(Vertices[In-Degree],"&gt;= "&amp;F42)-COUNTIF(Vertices[In-Degree],"&gt;="&amp;F43)</f>
        <v>0</v>
      </c>
      <c r="H42" s="37">
        <f t="shared" si="12"/>
        <v>8.654545454545447</v>
      </c>
      <c r="I42" s="38">
        <f>COUNTIF(Vertices[Out-Degree],"&gt;= "&amp;H42)-COUNTIF(Vertices[Out-Degree],"&gt;="&amp;H43)</f>
        <v>0</v>
      </c>
      <c r="J42" s="37">
        <f t="shared" si="13"/>
        <v>415.92727272727285</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0.06681054545454541</v>
      </c>
      <c r="O42" s="38">
        <f>COUNTIF(Vertices[Eigenvector Centrality],"&gt;= "&amp;N42)-COUNTIF(Vertices[Eigenvector Centrality],"&gt;="&amp;N43)</f>
        <v>0</v>
      </c>
      <c r="P42" s="37">
        <f t="shared" si="16"/>
        <v>3.647108054545453</v>
      </c>
      <c r="Q42" s="38">
        <f>COUNTIF(Vertices[PageRank],"&gt;= "&amp;P42)-COUNTIF(Vertices[PageRank],"&gt;="&amp;P43)</f>
        <v>0</v>
      </c>
      <c r="R42" s="37">
        <f t="shared" si="17"/>
        <v>0.2545454545454546</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3.1636363636363622</v>
      </c>
      <c r="G43" s="40">
        <f>COUNTIF(Vertices[In-Degree],"&gt;= "&amp;F43)-COUNTIF(Vertices[In-Degree],"&gt;="&amp;F44)</f>
        <v>0</v>
      </c>
      <c r="H43" s="39">
        <f t="shared" si="12"/>
        <v>8.963636363636356</v>
      </c>
      <c r="I43" s="40">
        <f>COUNTIF(Vertices[Out-Degree],"&gt;= "&amp;H43)-COUNTIF(Vertices[Out-Degree],"&gt;="&amp;H44)</f>
        <v>0</v>
      </c>
      <c r="J43" s="39">
        <f t="shared" si="13"/>
        <v>430.7818181818183</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0.06919663636363632</v>
      </c>
      <c r="O43" s="40">
        <f>COUNTIF(Vertices[Eigenvector Centrality],"&gt;= "&amp;N43)-COUNTIF(Vertices[Eigenvector Centrality],"&gt;="&amp;N44)</f>
        <v>0</v>
      </c>
      <c r="P43" s="39">
        <f t="shared" si="16"/>
        <v>3.7624161636363618</v>
      </c>
      <c r="Q43" s="40">
        <f>COUNTIF(Vertices[PageRank],"&gt;= "&amp;P43)-COUNTIF(Vertices[PageRank],"&gt;="&amp;P44)</f>
        <v>0</v>
      </c>
      <c r="R43" s="39">
        <f t="shared" si="17"/>
        <v>0.26363636363636367</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3.272727272727271</v>
      </c>
      <c r="G44" s="38">
        <f>COUNTIF(Vertices[In-Degree],"&gt;= "&amp;F44)-COUNTIF(Vertices[In-Degree],"&gt;="&amp;F45)</f>
        <v>0</v>
      </c>
      <c r="H44" s="37">
        <f t="shared" si="12"/>
        <v>9.272727272727264</v>
      </c>
      <c r="I44" s="38">
        <f>COUNTIF(Vertices[Out-Degree],"&gt;= "&amp;H44)-COUNTIF(Vertices[Out-Degree],"&gt;="&amp;H45)</f>
        <v>0</v>
      </c>
      <c r="J44" s="37">
        <f t="shared" si="13"/>
        <v>445.6363636363638</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0.07158272727272723</v>
      </c>
      <c r="O44" s="38">
        <f>COUNTIF(Vertices[Eigenvector Centrality],"&gt;= "&amp;N44)-COUNTIF(Vertices[Eigenvector Centrality],"&gt;="&amp;N45)</f>
        <v>0</v>
      </c>
      <c r="P44" s="37">
        <f t="shared" si="16"/>
        <v>3.8777242727272707</v>
      </c>
      <c r="Q44" s="38">
        <f>COUNTIF(Vertices[PageRank],"&gt;= "&amp;P44)-COUNTIF(Vertices[PageRank],"&gt;="&amp;P45)</f>
        <v>0</v>
      </c>
      <c r="R44" s="37">
        <f t="shared" si="17"/>
        <v>0.27272727272727276</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3.38181818181818</v>
      </c>
      <c r="G45" s="40">
        <f>COUNTIF(Vertices[In-Degree],"&gt;= "&amp;F45)-COUNTIF(Vertices[In-Degree],"&gt;="&amp;F46)</f>
        <v>0</v>
      </c>
      <c r="H45" s="39">
        <f t="shared" si="12"/>
        <v>9.581818181818173</v>
      </c>
      <c r="I45" s="40">
        <f>COUNTIF(Vertices[Out-Degree],"&gt;= "&amp;H45)-COUNTIF(Vertices[Out-Degree],"&gt;="&amp;H46)</f>
        <v>0</v>
      </c>
      <c r="J45" s="39">
        <f t="shared" si="13"/>
        <v>460.49090909090927</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0.07396881818181814</v>
      </c>
      <c r="O45" s="40">
        <f>COUNTIF(Vertices[Eigenvector Centrality],"&gt;= "&amp;N45)-COUNTIF(Vertices[Eigenvector Centrality],"&gt;="&amp;N46)</f>
        <v>0</v>
      </c>
      <c r="P45" s="39">
        <f t="shared" si="16"/>
        <v>3.9930323818181797</v>
      </c>
      <c r="Q45" s="40">
        <f>COUNTIF(Vertices[PageRank],"&gt;= "&amp;P45)-COUNTIF(Vertices[PageRank],"&gt;="&amp;P46)</f>
        <v>0</v>
      </c>
      <c r="R45" s="39">
        <f t="shared" si="17"/>
        <v>0.28181818181818186</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3.490909090909089</v>
      </c>
      <c r="G46" s="38">
        <f>COUNTIF(Vertices[In-Degree],"&gt;= "&amp;F46)-COUNTIF(Vertices[In-Degree],"&gt;="&amp;F47)</f>
        <v>0</v>
      </c>
      <c r="H46" s="37">
        <f t="shared" si="12"/>
        <v>9.890909090909082</v>
      </c>
      <c r="I46" s="38">
        <f>COUNTIF(Vertices[Out-Degree],"&gt;= "&amp;H46)-COUNTIF(Vertices[Out-Degree],"&gt;="&amp;H47)</f>
        <v>0</v>
      </c>
      <c r="J46" s="37">
        <f t="shared" si="13"/>
        <v>475.34545454545474</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0.07635490909090904</v>
      </c>
      <c r="O46" s="38">
        <f>COUNTIF(Vertices[Eigenvector Centrality],"&gt;= "&amp;N46)-COUNTIF(Vertices[Eigenvector Centrality],"&gt;="&amp;N47)</f>
        <v>0</v>
      </c>
      <c r="P46" s="37">
        <f t="shared" si="16"/>
        <v>4.108340490909089</v>
      </c>
      <c r="Q46" s="38">
        <f>COUNTIF(Vertices[PageRank],"&gt;= "&amp;P46)-COUNTIF(Vertices[PageRank],"&gt;="&amp;P47)</f>
        <v>0</v>
      </c>
      <c r="R46" s="37">
        <f t="shared" si="17"/>
        <v>0.29090909090909095</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3.599999999999998</v>
      </c>
      <c r="G47" s="40">
        <f>COUNTIF(Vertices[In-Degree],"&gt;= "&amp;F47)-COUNTIF(Vertices[In-Degree],"&gt;="&amp;F48)</f>
        <v>0</v>
      </c>
      <c r="H47" s="39">
        <f t="shared" si="12"/>
        <v>10.19999999999999</v>
      </c>
      <c r="I47" s="40">
        <f>COUNTIF(Vertices[Out-Degree],"&gt;= "&amp;H47)-COUNTIF(Vertices[Out-Degree],"&gt;="&amp;H48)</f>
        <v>0</v>
      </c>
      <c r="J47" s="39">
        <f t="shared" si="13"/>
        <v>490.2000000000002</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0.07874099999999995</v>
      </c>
      <c r="O47" s="40">
        <f>COUNTIF(Vertices[Eigenvector Centrality],"&gt;= "&amp;N47)-COUNTIF(Vertices[Eigenvector Centrality],"&gt;="&amp;N48)</f>
        <v>0</v>
      </c>
      <c r="P47" s="39">
        <f t="shared" si="16"/>
        <v>4.223648599999998</v>
      </c>
      <c r="Q47" s="40">
        <f>COUNTIF(Vertices[PageRank],"&gt;= "&amp;P47)-COUNTIF(Vertices[PageRank],"&gt;="&amp;P48)</f>
        <v>0</v>
      </c>
      <c r="R47" s="39">
        <f t="shared" si="17"/>
        <v>0.30000000000000004</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3.7090909090909068</v>
      </c>
      <c r="G48" s="38">
        <f>COUNTIF(Vertices[In-Degree],"&gt;= "&amp;F48)-COUNTIF(Vertices[In-Degree],"&gt;="&amp;F49)</f>
        <v>0</v>
      </c>
      <c r="H48" s="37">
        <f t="shared" si="12"/>
        <v>10.509090909090899</v>
      </c>
      <c r="I48" s="38">
        <f>COUNTIF(Vertices[Out-Degree],"&gt;= "&amp;H48)-COUNTIF(Vertices[Out-Degree],"&gt;="&amp;H49)</f>
        <v>0</v>
      </c>
      <c r="J48" s="37">
        <f t="shared" si="13"/>
        <v>505.0545454545457</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0.08112709090909086</v>
      </c>
      <c r="O48" s="38">
        <f>COUNTIF(Vertices[Eigenvector Centrality],"&gt;= "&amp;N48)-COUNTIF(Vertices[Eigenvector Centrality],"&gt;="&amp;N49)</f>
        <v>0</v>
      </c>
      <c r="P48" s="37">
        <f t="shared" si="16"/>
        <v>4.338956709090907</v>
      </c>
      <c r="Q48" s="38">
        <f>COUNTIF(Vertices[PageRank],"&gt;= "&amp;P48)-COUNTIF(Vertices[PageRank],"&gt;="&amp;P49)</f>
        <v>0</v>
      </c>
      <c r="R48" s="37">
        <f t="shared" si="17"/>
        <v>0.30909090909090914</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3.8181818181818157</v>
      </c>
      <c r="G49" s="40">
        <f>COUNTIF(Vertices[In-Degree],"&gt;= "&amp;F49)-COUNTIF(Vertices[In-Degree],"&gt;="&amp;F50)</f>
        <v>0</v>
      </c>
      <c r="H49" s="39">
        <f t="shared" si="12"/>
        <v>10.818181818181808</v>
      </c>
      <c r="I49" s="40">
        <f>COUNTIF(Vertices[Out-Degree],"&gt;= "&amp;H49)-COUNTIF(Vertices[Out-Degree],"&gt;="&amp;H50)</f>
        <v>0</v>
      </c>
      <c r="J49" s="39">
        <f t="shared" si="13"/>
        <v>519.9090909090911</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0.08351318181818176</v>
      </c>
      <c r="O49" s="40">
        <f>COUNTIF(Vertices[Eigenvector Centrality],"&gt;= "&amp;N49)-COUNTIF(Vertices[Eigenvector Centrality],"&gt;="&amp;N50)</f>
        <v>0</v>
      </c>
      <c r="P49" s="39">
        <f t="shared" si="16"/>
        <v>4.454264818181817</v>
      </c>
      <c r="Q49" s="40">
        <f>COUNTIF(Vertices[PageRank],"&gt;= "&amp;P49)-COUNTIF(Vertices[PageRank],"&gt;="&amp;P50)</f>
        <v>0</v>
      </c>
      <c r="R49" s="39">
        <f t="shared" si="17"/>
        <v>0.31818181818181823</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3.9272727272727246</v>
      </c>
      <c r="G50" s="38">
        <f>COUNTIF(Vertices[In-Degree],"&gt;= "&amp;F50)-COUNTIF(Vertices[In-Degree],"&gt;="&amp;F51)</f>
        <v>3</v>
      </c>
      <c r="H50" s="37">
        <f t="shared" si="12"/>
        <v>11.127272727272716</v>
      </c>
      <c r="I50" s="38">
        <f>COUNTIF(Vertices[Out-Degree],"&gt;= "&amp;H50)-COUNTIF(Vertices[Out-Degree],"&gt;="&amp;H51)</f>
        <v>0</v>
      </c>
      <c r="J50" s="37">
        <f t="shared" si="13"/>
        <v>534.7636363636366</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0.08589927272727267</v>
      </c>
      <c r="O50" s="38">
        <f>COUNTIF(Vertices[Eigenvector Centrality],"&gt;= "&amp;N50)-COUNTIF(Vertices[Eigenvector Centrality],"&gt;="&amp;N51)</f>
        <v>0</v>
      </c>
      <c r="P50" s="37">
        <f t="shared" si="16"/>
        <v>4.569572927272726</v>
      </c>
      <c r="Q50" s="38">
        <f>COUNTIF(Vertices[PageRank],"&gt;= "&amp;P50)-COUNTIF(Vertices[PageRank],"&gt;="&amp;P51)</f>
        <v>0</v>
      </c>
      <c r="R50" s="37">
        <f t="shared" si="17"/>
        <v>0.3272727272727273</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4.0363636363636335</v>
      </c>
      <c r="G51" s="40">
        <f>COUNTIF(Vertices[In-Degree],"&gt;= "&amp;F51)-COUNTIF(Vertices[In-Degree],"&gt;="&amp;F52)</f>
        <v>0</v>
      </c>
      <c r="H51" s="39">
        <f t="shared" si="12"/>
        <v>11.436363636363625</v>
      </c>
      <c r="I51" s="40">
        <f>COUNTIF(Vertices[Out-Degree],"&gt;= "&amp;H51)-COUNTIF(Vertices[Out-Degree],"&gt;="&amp;H52)</f>
        <v>0</v>
      </c>
      <c r="J51" s="39">
        <f t="shared" si="13"/>
        <v>549.618181818182</v>
      </c>
      <c r="K51" s="40">
        <f>COUNTIF(Vertices[Betweenness Centrality],"&gt;= "&amp;J51)-COUNTIF(Vertices[Betweenness Centrality],"&gt;="&amp;J52)</f>
        <v>1</v>
      </c>
      <c r="L51" s="39">
        <f t="shared" si="14"/>
        <v>0.6727272727272728</v>
      </c>
      <c r="M51" s="40">
        <f>COUNTIF(Vertices[Closeness Centrality],"&gt;= "&amp;L51)-COUNTIF(Vertices[Closeness Centrality],"&gt;="&amp;L52)</f>
        <v>0</v>
      </c>
      <c r="N51" s="39">
        <f t="shared" si="15"/>
        <v>0.08828536363636358</v>
      </c>
      <c r="O51" s="40">
        <f>COUNTIF(Vertices[Eigenvector Centrality],"&gt;= "&amp;N51)-COUNTIF(Vertices[Eigenvector Centrality],"&gt;="&amp;N52)</f>
        <v>1</v>
      </c>
      <c r="P51" s="39">
        <f t="shared" si="16"/>
        <v>4.6848810363636355</v>
      </c>
      <c r="Q51" s="40">
        <f>COUNTIF(Vertices[PageRank],"&gt;= "&amp;P51)-COUNTIF(Vertices[PageRank],"&gt;="&amp;P52)</f>
        <v>0</v>
      </c>
      <c r="R51" s="39">
        <f t="shared" si="17"/>
        <v>0.3363636363636364</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4.145454545454543</v>
      </c>
      <c r="G52" s="38">
        <f>COUNTIF(Vertices[In-Degree],"&gt;= "&amp;F52)-COUNTIF(Vertices[In-Degree],"&gt;="&amp;F53)</f>
        <v>0</v>
      </c>
      <c r="H52" s="37">
        <f t="shared" si="12"/>
        <v>11.745454545454534</v>
      </c>
      <c r="I52" s="38">
        <f>COUNTIF(Vertices[Out-Degree],"&gt;= "&amp;H52)-COUNTIF(Vertices[Out-Degree],"&gt;="&amp;H53)</f>
        <v>0</v>
      </c>
      <c r="J52" s="37">
        <f t="shared" si="13"/>
        <v>564.4727272727275</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0.09067145454545449</v>
      </c>
      <c r="O52" s="38">
        <f>COUNTIF(Vertices[Eigenvector Centrality],"&gt;= "&amp;N52)-COUNTIF(Vertices[Eigenvector Centrality],"&gt;="&amp;N53)</f>
        <v>0</v>
      </c>
      <c r="P52" s="37">
        <f t="shared" si="16"/>
        <v>4.800189145454545</v>
      </c>
      <c r="Q52" s="38">
        <f>COUNTIF(Vertices[PageRank],"&gt;= "&amp;P52)-COUNTIF(Vertices[PageRank],"&gt;="&amp;P53)</f>
        <v>0</v>
      </c>
      <c r="R52" s="37">
        <f t="shared" si="17"/>
        <v>0.3454545454545455</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4.254545454545452</v>
      </c>
      <c r="G53" s="40">
        <f>COUNTIF(Vertices[In-Degree],"&gt;= "&amp;F53)-COUNTIF(Vertices[In-Degree],"&gt;="&amp;F54)</f>
        <v>0</v>
      </c>
      <c r="H53" s="39">
        <f t="shared" si="12"/>
        <v>12.054545454545442</v>
      </c>
      <c r="I53" s="40">
        <f>COUNTIF(Vertices[Out-Degree],"&gt;= "&amp;H53)-COUNTIF(Vertices[Out-Degree],"&gt;="&amp;H54)</f>
        <v>0</v>
      </c>
      <c r="J53" s="39">
        <f t="shared" si="13"/>
        <v>579.327272727273</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0.09305754545454539</v>
      </c>
      <c r="O53" s="40">
        <f>COUNTIF(Vertices[Eigenvector Centrality],"&gt;= "&amp;N53)-COUNTIF(Vertices[Eigenvector Centrality],"&gt;="&amp;N54)</f>
        <v>0</v>
      </c>
      <c r="P53" s="39">
        <f t="shared" si="16"/>
        <v>4.915497254545454</v>
      </c>
      <c r="Q53" s="40">
        <f>COUNTIF(Vertices[PageRank],"&gt;= "&amp;P53)-COUNTIF(Vertices[PageRank],"&gt;="&amp;P54)</f>
        <v>0</v>
      </c>
      <c r="R53" s="39">
        <f t="shared" si="17"/>
        <v>0.3545454545454546</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4.3636363636363615</v>
      </c>
      <c r="G54" s="38">
        <f>COUNTIF(Vertices[In-Degree],"&gt;= "&amp;F54)-COUNTIF(Vertices[In-Degree],"&gt;="&amp;F55)</f>
        <v>0</v>
      </c>
      <c r="H54" s="37">
        <f t="shared" si="12"/>
        <v>12.36363636363635</v>
      </c>
      <c r="I54" s="38">
        <f>COUNTIF(Vertices[Out-Degree],"&gt;= "&amp;H54)-COUNTIF(Vertices[Out-Degree],"&gt;="&amp;H55)</f>
        <v>0</v>
      </c>
      <c r="J54" s="37">
        <f t="shared" si="13"/>
        <v>594.1818181818185</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0.0954436363636363</v>
      </c>
      <c r="O54" s="38">
        <f>COUNTIF(Vertices[Eigenvector Centrality],"&gt;= "&amp;N54)-COUNTIF(Vertices[Eigenvector Centrality],"&gt;="&amp;N55)</f>
        <v>0</v>
      </c>
      <c r="P54" s="37">
        <f t="shared" si="16"/>
        <v>5.030805363636364</v>
      </c>
      <c r="Q54" s="38">
        <f>COUNTIF(Vertices[PageRank],"&gt;= "&amp;P54)-COUNTIF(Vertices[PageRank],"&gt;="&amp;P55)</f>
        <v>0</v>
      </c>
      <c r="R54" s="37">
        <f t="shared" si="17"/>
        <v>0.3636363636363637</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4.472727272727271</v>
      </c>
      <c r="G55" s="40">
        <f>COUNTIF(Vertices[In-Degree],"&gt;= "&amp;F55)-COUNTIF(Vertices[In-Degree],"&gt;="&amp;F56)</f>
        <v>0</v>
      </c>
      <c r="H55" s="39">
        <f t="shared" si="12"/>
        <v>12.67272727272726</v>
      </c>
      <c r="I55" s="40">
        <f>COUNTIF(Vertices[Out-Degree],"&gt;= "&amp;H55)-COUNTIF(Vertices[Out-Degree],"&gt;="&amp;H56)</f>
        <v>0</v>
      </c>
      <c r="J55" s="39">
        <f t="shared" si="13"/>
        <v>609.036363636364</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0.09782972727272721</v>
      </c>
      <c r="O55" s="40">
        <f>COUNTIF(Vertices[Eigenvector Centrality],"&gt;= "&amp;N55)-COUNTIF(Vertices[Eigenvector Centrality],"&gt;="&amp;N56)</f>
        <v>0</v>
      </c>
      <c r="P55" s="39">
        <f t="shared" si="16"/>
        <v>5.146113472727273</v>
      </c>
      <c r="Q55" s="40">
        <f>COUNTIF(Vertices[PageRank],"&gt;= "&amp;P55)-COUNTIF(Vertices[PageRank],"&gt;="&amp;P56)</f>
        <v>0</v>
      </c>
      <c r="R55" s="39">
        <f t="shared" si="17"/>
        <v>0.3727272727272728</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4.58181818181818</v>
      </c>
      <c r="G56" s="38">
        <f>COUNTIF(Vertices[In-Degree],"&gt;= "&amp;F56)-COUNTIF(Vertices[In-Degree],"&gt;="&amp;F57)</f>
        <v>0</v>
      </c>
      <c r="H56" s="37">
        <f t="shared" si="12"/>
        <v>12.981818181818168</v>
      </c>
      <c r="I56" s="38">
        <f>COUNTIF(Vertices[Out-Degree],"&gt;= "&amp;H56)-COUNTIF(Vertices[Out-Degree],"&gt;="&amp;H57)</f>
        <v>0</v>
      </c>
      <c r="J56" s="37">
        <f t="shared" si="13"/>
        <v>623.8909090909094</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0.10021581818181811</v>
      </c>
      <c r="O56" s="38">
        <f>COUNTIF(Vertices[Eigenvector Centrality],"&gt;= "&amp;N56)-COUNTIF(Vertices[Eigenvector Centrality],"&gt;="&amp;N57)</f>
        <v>0</v>
      </c>
      <c r="P56" s="37">
        <f t="shared" si="16"/>
        <v>5.261421581818182</v>
      </c>
      <c r="Q56" s="38">
        <f>COUNTIF(Vertices[PageRank],"&gt;= "&amp;P56)-COUNTIF(Vertices[PageRank],"&gt;="&amp;P57)</f>
        <v>0</v>
      </c>
      <c r="R56" s="37">
        <f t="shared" si="17"/>
        <v>0.3818181818181819</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6</v>
      </c>
      <c r="G57" s="42">
        <f>COUNTIF(Vertices[In-Degree],"&gt;= "&amp;F57)-COUNTIF(Vertices[In-Degree],"&gt;="&amp;F58)</f>
        <v>1</v>
      </c>
      <c r="H57" s="41">
        <f>MAX(Vertices[Out-Degree])</f>
        <v>17</v>
      </c>
      <c r="I57" s="42">
        <f>COUNTIF(Vertices[Out-Degree],"&gt;= "&amp;H57)-COUNTIF(Vertices[Out-Degree],"&gt;="&amp;H58)</f>
        <v>1</v>
      </c>
      <c r="J57" s="41">
        <f>MAX(Vertices[Betweenness Centrality])</f>
        <v>817</v>
      </c>
      <c r="K57" s="42">
        <f>COUNTIF(Vertices[Betweenness Centrality],"&gt;= "&amp;J57)-COUNTIF(Vertices[Betweenness Centrality],"&gt;="&amp;J58)</f>
        <v>1</v>
      </c>
      <c r="L57" s="41">
        <f>MAX(Vertices[Closeness Centrality])</f>
        <v>1</v>
      </c>
      <c r="M57" s="42">
        <f>COUNTIF(Vertices[Closeness Centrality],"&gt;= "&amp;L57)-COUNTIF(Vertices[Closeness Centrality],"&gt;="&amp;L58)</f>
        <v>10</v>
      </c>
      <c r="N57" s="41">
        <f>MAX(Vertices[Eigenvector Centrality])</f>
        <v>0.131235</v>
      </c>
      <c r="O57" s="42">
        <f>COUNTIF(Vertices[Eigenvector Centrality],"&gt;= "&amp;N57)-COUNTIF(Vertices[Eigenvector Centrality],"&gt;="&amp;N58)</f>
        <v>1</v>
      </c>
      <c r="P57" s="41">
        <f>MAX(Vertices[PageRank])</f>
        <v>6.760427</v>
      </c>
      <c r="Q57" s="42">
        <f>COUNTIF(Vertices[PageRank],"&gt;= "&amp;P57)-COUNTIF(Vertices[PageRank],"&gt;="&amp;P58)</f>
        <v>1</v>
      </c>
      <c r="R57" s="41">
        <f>MAX(Vertices[Clustering Coefficient])</f>
        <v>0.5</v>
      </c>
      <c r="S57" s="45">
        <f>COUNTIF(Vertices[Clustering Coefficient],"&gt;= "&amp;R57)-COUNTIF(Vertices[Clustering Coefficient],"&gt;="&amp;R58)</f>
        <v>7</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6</v>
      </c>
    </row>
    <row r="71" spans="1:2" ht="15">
      <c r="A71" s="33" t="s">
        <v>90</v>
      </c>
      <c r="B71" s="47">
        <f>_xlfn.IFERROR(AVERAGE(Vertices[In-Degree]),NoMetricMessage)</f>
        <v>1.2777777777777777</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17</v>
      </c>
    </row>
    <row r="85" spans="1:2" ht="15">
      <c r="A85" s="33" t="s">
        <v>96</v>
      </c>
      <c r="B85" s="47">
        <f>_xlfn.IFERROR(AVERAGE(Vertices[Out-Degree]),NoMetricMessage)</f>
        <v>1.2777777777777777</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817</v>
      </c>
    </row>
    <row r="99" spans="1:2" ht="15">
      <c r="A99" s="33" t="s">
        <v>102</v>
      </c>
      <c r="B99" s="47">
        <f>_xlfn.IFERROR(AVERAGE(Vertices[Betweenness Centrality]),NoMetricMessage)</f>
        <v>49.22222222222222</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0.21340961111111112</v>
      </c>
    </row>
    <row r="114" spans="1:2" ht="15">
      <c r="A114" s="33" t="s">
        <v>109</v>
      </c>
      <c r="B114" s="47">
        <f>_xlfn.IFERROR(MEDIAN(Vertices[Closeness Centrality]),NoMetricMessage)</f>
        <v>0.009901</v>
      </c>
    </row>
    <row r="125" spans="1:2" ht="15">
      <c r="A125" s="33" t="s">
        <v>112</v>
      </c>
      <c r="B125" s="47">
        <f>IF(COUNT(Vertices[Eigenvector Centrality])&gt;0,N2,NoMetricMessage)</f>
        <v>0</v>
      </c>
    </row>
    <row r="126" spans="1:2" ht="15">
      <c r="A126" s="33" t="s">
        <v>113</v>
      </c>
      <c r="B126" s="47">
        <f>IF(COUNT(Vertices[Eigenvector Centrality])&gt;0,N57,NoMetricMessage)</f>
        <v>0.131235</v>
      </c>
    </row>
    <row r="127" spans="1:2" ht="15">
      <c r="A127" s="33" t="s">
        <v>114</v>
      </c>
      <c r="B127" s="47">
        <f>_xlfn.IFERROR(AVERAGE(Vertices[Eigenvector Centrality]),NoMetricMessage)</f>
        <v>0.018518370370370366</v>
      </c>
    </row>
    <row r="128" spans="1:2" ht="15">
      <c r="A128" s="33" t="s">
        <v>115</v>
      </c>
      <c r="B128" s="47">
        <f>_xlfn.IFERROR(MEDIAN(Vertices[Eigenvector Centrality]),NoMetricMessage)</f>
        <v>0.010564</v>
      </c>
    </row>
    <row r="139" spans="1:2" ht="15">
      <c r="A139" s="33" t="s">
        <v>140</v>
      </c>
      <c r="B139" s="47">
        <f>IF(COUNT(Vertices[PageRank])&gt;0,P2,NoMetricMessage)</f>
        <v>0.418481</v>
      </c>
    </row>
    <row r="140" spans="1:2" ht="15">
      <c r="A140" s="33" t="s">
        <v>141</v>
      </c>
      <c r="B140" s="47">
        <f>IF(COUNT(Vertices[PageRank])&gt;0,P57,NoMetricMessage)</f>
        <v>6.760427</v>
      </c>
    </row>
    <row r="141" spans="1:2" ht="15">
      <c r="A141" s="33" t="s">
        <v>142</v>
      </c>
      <c r="B141" s="47">
        <f>_xlfn.IFERROR(AVERAGE(Vertices[PageRank]),NoMetricMessage)</f>
        <v>0.9999903888888888</v>
      </c>
    </row>
    <row r="142" spans="1:2" ht="15">
      <c r="A142" s="33" t="s">
        <v>143</v>
      </c>
      <c r="B142" s="47">
        <f>_xlfn.IFERROR(MEDIAN(Vertices[PageRank]),NoMetricMessage)</f>
        <v>0.705799</v>
      </c>
    </row>
    <row r="153" spans="1:2" ht="15">
      <c r="A153" s="33" t="s">
        <v>118</v>
      </c>
      <c r="B153" s="47">
        <f>IF(COUNT(Vertices[Clustering Coefficient])&gt;0,R2,NoMetricMessage)</f>
        <v>0</v>
      </c>
    </row>
    <row r="154" spans="1:2" ht="15">
      <c r="A154" s="33" t="s">
        <v>119</v>
      </c>
      <c r="B154" s="47">
        <f>IF(COUNT(Vertices[Clustering Coefficient])&gt;0,R57,NoMetricMessage)</f>
        <v>0.5</v>
      </c>
    </row>
    <row r="155" spans="1:2" ht="15">
      <c r="A155" s="33" t="s">
        <v>120</v>
      </c>
      <c r="B155" s="47">
        <f>_xlfn.IFERROR(AVERAGE(Vertices[Clustering Coefficient]),NoMetricMessage)</f>
        <v>0.07117910517033324</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968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969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970</v>
      </c>
      <c r="K7" s="13" t="s">
        <v>971</v>
      </c>
    </row>
    <row r="8" spans="1:11" ht="409.5">
      <c r="A8"/>
      <c r="B8">
        <v>2</v>
      </c>
      <c r="C8">
        <v>2</v>
      </c>
      <c r="D8" t="s">
        <v>61</v>
      </c>
      <c r="E8" t="s">
        <v>61</v>
      </c>
      <c r="H8" t="s">
        <v>73</v>
      </c>
      <c r="J8" t="s">
        <v>972</v>
      </c>
      <c r="K8" s="13" t="s">
        <v>973</v>
      </c>
    </row>
    <row r="9" spans="1:11" ht="409.5">
      <c r="A9"/>
      <c r="B9">
        <v>3</v>
      </c>
      <c r="C9">
        <v>4</v>
      </c>
      <c r="D9" t="s">
        <v>62</v>
      </c>
      <c r="E9" t="s">
        <v>62</v>
      </c>
      <c r="H9" t="s">
        <v>74</v>
      </c>
      <c r="J9" t="s">
        <v>974</v>
      </c>
      <c r="K9" s="13" t="s">
        <v>975</v>
      </c>
    </row>
    <row r="10" spans="1:11" ht="409.5">
      <c r="A10"/>
      <c r="B10">
        <v>4</v>
      </c>
      <c r="D10" t="s">
        <v>63</v>
      </c>
      <c r="E10" t="s">
        <v>63</v>
      </c>
      <c r="H10" t="s">
        <v>75</v>
      </c>
      <c r="J10" t="s">
        <v>976</v>
      </c>
      <c r="K10" s="13" t="s">
        <v>977</v>
      </c>
    </row>
    <row r="11" spans="1:11" ht="15">
      <c r="A11"/>
      <c r="B11">
        <v>5</v>
      </c>
      <c r="D11" t="s">
        <v>46</v>
      </c>
      <c r="E11">
        <v>1</v>
      </c>
      <c r="H11" t="s">
        <v>76</v>
      </c>
      <c r="J11" t="s">
        <v>978</v>
      </c>
      <c r="K11" t="s">
        <v>979</v>
      </c>
    </row>
    <row r="12" spans="1:11" ht="15">
      <c r="A12"/>
      <c r="B12"/>
      <c r="D12" t="s">
        <v>64</v>
      </c>
      <c r="E12">
        <v>2</v>
      </c>
      <c r="H12">
        <v>0</v>
      </c>
      <c r="J12" t="s">
        <v>980</v>
      </c>
      <c r="K12" t="s">
        <v>981</v>
      </c>
    </row>
    <row r="13" spans="1:11" ht="15">
      <c r="A13"/>
      <c r="B13"/>
      <c r="D13">
        <v>1</v>
      </c>
      <c r="E13">
        <v>3</v>
      </c>
      <c r="H13">
        <v>1</v>
      </c>
      <c r="J13" t="s">
        <v>982</v>
      </c>
      <c r="K13" t="s">
        <v>983</v>
      </c>
    </row>
    <row r="14" spans="4:11" ht="15">
      <c r="D14">
        <v>2</v>
      </c>
      <c r="E14">
        <v>4</v>
      </c>
      <c r="H14">
        <v>2</v>
      </c>
      <c r="J14" t="s">
        <v>984</v>
      </c>
      <c r="K14" t="s">
        <v>985</v>
      </c>
    </row>
    <row r="15" spans="4:11" ht="15">
      <c r="D15">
        <v>3</v>
      </c>
      <c r="E15">
        <v>5</v>
      </c>
      <c r="H15">
        <v>3</v>
      </c>
      <c r="J15" t="s">
        <v>986</v>
      </c>
      <c r="K15" t="s">
        <v>987</v>
      </c>
    </row>
    <row r="16" spans="4:11" ht="15">
      <c r="D16">
        <v>4</v>
      </c>
      <c r="E16">
        <v>6</v>
      </c>
      <c r="H16">
        <v>4</v>
      </c>
      <c r="J16" t="s">
        <v>988</v>
      </c>
      <c r="K16" t="s">
        <v>989</v>
      </c>
    </row>
    <row r="17" spans="4:11" ht="15">
      <c r="D17">
        <v>5</v>
      </c>
      <c r="E17">
        <v>7</v>
      </c>
      <c r="H17">
        <v>5</v>
      </c>
      <c r="J17" t="s">
        <v>990</v>
      </c>
      <c r="K17" t="s">
        <v>991</v>
      </c>
    </row>
    <row r="18" spans="4:11" ht="15">
      <c r="D18">
        <v>6</v>
      </c>
      <c r="E18">
        <v>8</v>
      </c>
      <c r="H18">
        <v>6</v>
      </c>
      <c r="J18" t="s">
        <v>992</v>
      </c>
      <c r="K18" t="s">
        <v>993</v>
      </c>
    </row>
    <row r="19" spans="4:11" ht="15">
      <c r="D19">
        <v>7</v>
      </c>
      <c r="E19">
        <v>9</v>
      </c>
      <c r="H19">
        <v>7</v>
      </c>
      <c r="J19" t="s">
        <v>994</v>
      </c>
      <c r="K19" t="s">
        <v>995</v>
      </c>
    </row>
    <row r="20" spans="4:11" ht="15">
      <c r="D20">
        <v>8</v>
      </c>
      <c r="H20">
        <v>8</v>
      </c>
      <c r="J20" t="s">
        <v>996</v>
      </c>
      <c r="K20" t="s">
        <v>997</v>
      </c>
    </row>
    <row r="21" spans="4:11" ht="409.5">
      <c r="D21">
        <v>9</v>
      </c>
      <c r="H21">
        <v>9</v>
      </c>
      <c r="J21" t="s">
        <v>998</v>
      </c>
      <c r="K21" s="13" t="s">
        <v>999</v>
      </c>
    </row>
    <row r="22" spans="4:11" ht="409.5">
      <c r="D22">
        <v>10</v>
      </c>
      <c r="J22" t="s">
        <v>1000</v>
      </c>
      <c r="K22" s="13" t="s">
        <v>1001</v>
      </c>
    </row>
    <row r="23" spans="4:11" ht="409.5">
      <c r="D23">
        <v>11</v>
      </c>
      <c r="J23" t="s">
        <v>1002</v>
      </c>
      <c r="K23" s="13" t="s">
        <v>1003</v>
      </c>
    </row>
    <row r="24" spans="10:11" ht="409.5">
      <c r="J24" t="s">
        <v>1004</v>
      </c>
      <c r="K24" s="13" t="s">
        <v>1591</v>
      </c>
    </row>
    <row r="25" spans="10:11" ht="15">
      <c r="J25" t="s">
        <v>1005</v>
      </c>
      <c r="K25" t="b">
        <v>0</v>
      </c>
    </row>
    <row r="26" spans="10:11" ht="15">
      <c r="J26" t="s">
        <v>1589</v>
      </c>
      <c r="K26" t="s">
        <v>1590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1034</v>
      </c>
      <c r="B2" s="116" t="s">
        <v>1035</v>
      </c>
      <c r="C2" s="117" t="s">
        <v>1036</v>
      </c>
    </row>
    <row r="3" spans="1:3" ht="15">
      <c r="A3" s="115" t="s">
        <v>1007</v>
      </c>
      <c r="B3" s="115" t="s">
        <v>1007</v>
      </c>
      <c r="C3" s="34">
        <v>37</v>
      </c>
    </row>
    <row r="4" spans="1:3" ht="15">
      <c r="A4" s="115" t="s">
        <v>1007</v>
      </c>
      <c r="B4" s="115" t="s">
        <v>1008</v>
      </c>
      <c r="C4" s="34">
        <v>9</v>
      </c>
    </row>
    <row r="5" spans="1:3" ht="15">
      <c r="A5" s="115" t="s">
        <v>1007</v>
      </c>
      <c r="B5" s="115" t="s">
        <v>1010</v>
      </c>
      <c r="C5" s="34">
        <v>1</v>
      </c>
    </row>
    <row r="6" spans="1:3" ht="15">
      <c r="A6" s="115" t="s">
        <v>1007</v>
      </c>
      <c r="B6" s="115" t="s">
        <v>1011</v>
      </c>
      <c r="C6" s="34">
        <v>7</v>
      </c>
    </row>
    <row r="7" spans="1:3" ht="15">
      <c r="A7" s="115" t="s">
        <v>1008</v>
      </c>
      <c r="B7" s="115" t="s">
        <v>1007</v>
      </c>
      <c r="C7" s="34">
        <v>1</v>
      </c>
    </row>
    <row r="8" spans="1:3" ht="15">
      <c r="A8" s="115" t="s">
        <v>1008</v>
      </c>
      <c r="B8" s="115" t="s">
        <v>1008</v>
      </c>
      <c r="C8" s="34">
        <v>5</v>
      </c>
    </row>
    <row r="9" spans="1:3" ht="15">
      <c r="A9" s="115" t="s">
        <v>1008</v>
      </c>
      <c r="B9" s="115" t="s">
        <v>1010</v>
      </c>
      <c r="C9" s="34">
        <v>1</v>
      </c>
    </row>
    <row r="10" spans="1:3" ht="15">
      <c r="A10" s="115" t="s">
        <v>1009</v>
      </c>
      <c r="B10" s="115" t="s">
        <v>1009</v>
      </c>
      <c r="C10" s="34">
        <v>5</v>
      </c>
    </row>
    <row r="11" spans="1:3" ht="15">
      <c r="A11" s="115" t="s">
        <v>1009</v>
      </c>
      <c r="B11" s="115" t="s">
        <v>1010</v>
      </c>
      <c r="C11" s="34">
        <v>1</v>
      </c>
    </row>
    <row r="12" spans="1:3" ht="15">
      <c r="A12" s="115" t="s">
        <v>1010</v>
      </c>
      <c r="B12" s="115" t="s">
        <v>1010</v>
      </c>
      <c r="C12" s="34">
        <v>10</v>
      </c>
    </row>
    <row r="13" spans="1:3" ht="15">
      <c r="A13" s="115" t="s">
        <v>1011</v>
      </c>
      <c r="B13" s="115" t="s">
        <v>1007</v>
      </c>
      <c r="C13" s="34">
        <v>1</v>
      </c>
    </row>
    <row r="14" spans="1:3" ht="15">
      <c r="A14" s="115" t="s">
        <v>1011</v>
      </c>
      <c r="B14" s="115" t="s">
        <v>1010</v>
      </c>
      <c r="C14" s="34">
        <v>2</v>
      </c>
    </row>
    <row r="15" spans="1:3" ht="15">
      <c r="A15" s="115" t="s">
        <v>1011</v>
      </c>
      <c r="B15" s="115" t="s">
        <v>1011</v>
      </c>
      <c r="C15" s="34">
        <v>4</v>
      </c>
    </row>
    <row r="16" spans="1:3" ht="15">
      <c r="A16" s="115" t="s">
        <v>1012</v>
      </c>
      <c r="B16" s="115" t="s">
        <v>1012</v>
      </c>
      <c r="C16" s="34">
        <v>4</v>
      </c>
    </row>
    <row r="17" spans="1:3" ht="15">
      <c r="A17" s="115" t="s">
        <v>1013</v>
      </c>
      <c r="B17" s="115" t="s">
        <v>1013</v>
      </c>
      <c r="C17" s="34">
        <v>5</v>
      </c>
    </row>
    <row r="18" spans="1:3" ht="15">
      <c r="A18" s="115" t="s">
        <v>1014</v>
      </c>
      <c r="B18" s="115" t="s">
        <v>1014</v>
      </c>
      <c r="C18" s="34">
        <v>2</v>
      </c>
    </row>
    <row r="19" spans="1:3" ht="15">
      <c r="A19" s="115" t="s">
        <v>1015</v>
      </c>
      <c r="B19" s="115" t="s">
        <v>1015</v>
      </c>
      <c r="C19" s="34">
        <v>2</v>
      </c>
    </row>
    <row r="20" spans="1:3" ht="15">
      <c r="A20" s="115" t="s">
        <v>1016</v>
      </c>
      <c r="B20" s="115" t="s">
        <v>1016</v>
      </c>
      <c r="C20" s="34">
        <v>1</v>
      </c>
    </row>
    <row r="21" spans="1:3" ht="15">
      <c r="A21" s="115" t="s">
        <v>1017</v>
      </c>
      <c r="B21" s="115" t="s">
        <v>1017</v>
      </c>
      <c r="C21" s="34">
        <v>3</v>
      </c>
    </row>
    <row r="22" spans="1:3" ht="15">
      <c r="A22" s="115" t="s">
        <v>1018</v>
      </c>
      <c r="B22" s="115" t="s">
        <v>1018</v>
      </c>
      <c r="C22" s="34">
        <v>1</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1042</v>
      </c>
      <c r="B1" s="13" t="s">
        <v>1043</v>
      </c>
      <c r="C1" s="13" t="s">
        <v>1044</v>
      </c>
      <c r="D1" s="13" t="s">
        <v>1046</v>
      </c>
      <c r="E1" s="13" t="s">
        <v>1045</v>
      </c>
      <c r="F1" s="13" t="s">
        <v>1048</v>
      </c>
      <c r="G1" s="13" t="s">
        <v>1047</v>
      </c>
      <c r="H1" s="13" t="s">
        <v>1050</v>
      </c>
      <c r="I1" s="13" t="s">
        <v>1049</v>
      </c>
      <c r="J1" s="13" t="s">
        <v>1052</v>
      </c>
      <c r="K1" s="13" t="s">
        <v>1051</v>
      </c>
      <c r="L1" s="13" t="s">
        <v>1056</v>
      </c>
      <c r="M1" s="13" t="s">
        <v>1055</v>
      </c>
      <c r="N1" s="13" t="s">
        <v>1058</v>
      </c>
      <c r="O1" s="13" t="s">
        <v>1057</v>
      </c>
      <c r="P1" s="13" t="s">
        <v>1060</v>
      </c>
      <c r="Q1" s="13" t="s">
        <v>1059</v>
      </c>
      <c r="R1" s="13" t="s">
        <v>1062</v>
      </c>
      <c r="S1" s="13" t="s">
        <v>1061</v>
      </c>
      <c r="T1" s="13" t="s">
        <v>1064</v>
      </c>
      <c r="U1" s="78" t="s">
        <v>1063</v>
      </c>
      <c r="V1" s="78" t="s">
        <v>1065</v>
      </c>
    </row>
    <row r="2" spans="1:22" ht="15">
      <c r="A2" s="82" t="s">
        <v>326</v>
      </c>
      <c r="B2" s="78">
        <v>7</v>
      </c>
      <c r="C2" s="82" t="s">
        <v>326</v>
      </c>
      <c r="D2" s="78">
        <v>7</v>
      </c>
      <c r="E2" s="82" t="s">
        <v>322</v>
      </c>
      <c r="F2" s="78">
        <v>1</v>
      </c>
      <c r="G2" s="82" t="s">
        <v>318</v>
      </c>
      <c r="H2" s="78">
        <v>1</v>
      </c>
      <c r="I2" s="82" t="s">
        <v>328</v>
      </c>
      <c r="J2" s="78">
        <v>1</v>
      </c>
      <c r="K2" s="82" t="s">
        <v>1053</v>
      </c>
      <c r="L2" s="78">
        <v>1</v>
      </c>
      <c r="M2" s="82" t="s">
        <v>320</v>
      </c>
      <c r="N2" s="78">
        <v>1</v>
      </c>
      <c r="O2" s="82" t="s">
        <v>336</v>
      </c>
      <c r="P2" s="78">
        <v>1</v>
      </c>
      <c r="Q2" s="82" t="s">
        <v>332</v>
      </c>
      <c r="R2" s="78">
        <v>1</v>
      </c>
      <c r="S2" s="82" t="s">
        <v>323</v>
      </c>
      <c r="T2" s="78">
        <v>2</v>
      </c>
      <c r="U2" s="78"/>
      <c r="V2" s="78"/>
    </row>
    <row r="3" spans="1:22" ht="15">
      <c r="A3" s="82" t="s">
        <v>321</v>
      </c>
      <c r="B3" s="78">
        <v>7</v>
      </c>
      <c r="C3" s="82" t="s">
        <v>321</v>
      </c>
      <c r="D3" s="78">
        <v>7</v>
      </c>
      <c r="E3" s="78"/>
      <c r="F3" s="78"/>
      <c r="G3" s="78"/>
      <c r="H3" s="78"/>
      <c r="I3" s="82" t="s">
        <v>331</v>
      </c>
      <c r="J3" s="78">
        <v>1</v>
      </c>
      <c r="K3" s="82" t="s">
        <v>1054</v>
      </c>
      <c r="L3" s="78">
        <v>1</v>
      </c>
      <c r="M3" s="82" t="s">
        <v>323</v>
      </c>
      <c r="N3" s="78">
        <v>1</v>
      </c>
      <c r="O3" s="82" t="s">
        <v>334</v>
      </c>
      <c r="P3" s="78">
        <v>1</v>
      </c>
      <c r="Q3" s="78"/>
      <c r="R3" s="78"/>
      <c r="S3" s="78"/>
      <c r="T3" s="78"/>
      <c r="U3" s="78"/>
      <c r="V3" s="78"/>
    </row>
    <row r="4" spans="1:22" ht="15">
      <c r="A4" s="82" t="s">
        <v>323</v>
      </c>
      <c r="B4" s="78">
        <v>3</v>
      </c>
      <c r="C4" s="82" t="s">
        <v>325</v>
      </c>
      <c r="D4" s="78">
        <v>1</v>
      </c>
      <c r="E4" s="78"/>
      <c r="F4" s="78"/>
      <c r="G4" s="78"/>
      <c r="H4" s="78"/>
      <c r="I4" s="82" t="s">
        <v>329</v>
      </c>
      <c r="J4" s="78">
        <v>1</v>
      </c>
      <c r="K4" s="78"/>
      <c r="L4" s="78"/>
      <c r="M4" s="82" t="s">
        <v>333</v>
      </c>
      <c r="N4" s="78">
        <v>1</v>
      </c>
      <c r="O4" s="82" t="s">
        <v>335</v>
      </c>
      <c r="P4" s="78">
        <v>1</v>
      </c>
      <c r="Q4" s="78"/>
      <c r="R4" s="78"/>
      <c r="S4" s="78"/>
      <c r="T4" s="78"/>
      <c r="U4" s="78"/>
      <c r="V4" s="78"/>
    </row>
    <row r="5" spans="1:22" ht="15">
      <c r="A5" s="82" t="s">
        <v>318</v>
      </c>
      <c r="B5" s="78">
        <v>2</v>
      </c>
      <c r="C5" s="82" t="s">
        <v>324</v>
      </c>
      <c r="D5" s="78">
        <v>1</v>
      </c>
      <c r="E5" s="78"/>
      <c r="F5" s="78"/>
      <c r="G5" s="78"/>
      <c r="H5" s="78"/>
      <c r="I5" s="82" t="s">
        <v>330</v>
      </c>
      <c r="J5" s="78">
        <v>1</v>
      </c>
      <c r="K5" s="78"/>
      <c r="L5" s="78"/>
      <c r="M5" s="78"/>
      <c r="N5" s="78"/>
      <c r="O5" s="78"/>
      <c r="P5" s="78"/>
      <c r="Q5" s="78"/>
      <c r="R5" s="78"/>
      <c r="S5" s="78"/>
      <c r="T5" s="78"/>
      <c r="U5" s="78"/>
      <c r="V5" s="78"/>
    </row>
    <row r="6" spans="1:22" ht="15">
      <c r="A6" s="82" t="s">
        <v>333</v>
      </c>
      <c r="B6" s="78">
        <v>1</v>
      </c>
      <c r="C6" s="78"/>
      <c r="D6" s="78"/>
      <c r="E6" s="78"/>
      <c r="F6" s="78"/>
      <c r="G6" s="78"/>
      <c r="H6" s="78"/>
      <c r="I6" s="78"/>
      <c r="J6" s="78"/>
      <c r="K6" s="78"/>
      <c r="L6" s="78"/>
      <c r="M6" s="78"/>
      <c r="N6" s="78"/>
      <c r="O6" s="78"/>
      <c r="P6" s="78"/>
      <c r="Q6" s="78"/>
      <c r="R6" s="78"/>
      <c r="S6" s="78"/>
      <c r="T6" s="78"/>
      <c r="U6" s="78"/>
      <c r="V6" s="78"/>
    </row>
    <row r="7" spans="1:22" ht="15">
      <c r="A7" s="82" t="s">
        <v>332</v>
      </c>
      <c r="B7" s="78">
        <v>1</v>
      </c>
      <c r="C7" s="78"/>
      <c r="D7" s="78"/>
      <c r="E7" s="78"/>
      <c r="F7" s="78"/>
      <c r="G7" s="78"/>
      <c r="H7" s="78"/>
      <c r="I7" s="78"/>
      <c r="J7" s="78"/>
      <c r="K7" s="78"/>
      <c r="L7" s="78"/>
      <c r="M7" s="78"/>
      <c r="N7" s="78"/>
      <c r="O7" s="78"/>
      <c r="P7" s="78"/>
      <c r="Q7" s="78"/>
      <c r="R7" s="78"/>
      <c r="S7" s="78"/>
      <c r="T7" s="78"/>
      <c r="U7" s="78"/>
      <c r="V7" s="78"/>
    </row>
    <row r="8" spans="1:22" ht="15">
      <c r="A8" s="82" t="s">
        <v>336</v>
      </c>
      <c r="B8" s="78">
        <v>1</v>
      </c>
      <c r="C8" s="78"/>
      <c r="D8" s="78"/>
      <c r="E8" s="78"/>
      <c r="F8" s="78"/>
      <c r="G8" s="78"/>
      <c r="H8" s="78"/>
      <c r="I8" s="78"/>
      <c r="J8" s="78"/>
      <c r="K8" s="78"/>
      <c r="L8" s="78"/>
      <c r="M8" s="78"/>
      <c r="N8" s="78"/>
      <c r="O8" s="78"/>
      <c r="P8" s="78"/>
      <c r="Q8" s="78"/>
      <c r="R8" s="78"/>
      <c r="S8" s="78"/>
      <c r="T8" s="78"/>
      <c r="U8" s="78"/>
      <c r="V8" s="78"/>
    </row>
    <row r="9" spans="1:22" ht="15">
      <c r="A9" s="82" t="s">
        <v>335</v>
      </c>
      <c r="B9" s="78">
        <v>1</v>
      </c>
      <c r="C9" s="78"/>
      <c r="D9" s="78"/>
      <c r="E9" s="78"/>
      <c r="F9" s="78"/>
      <c r="G9" s="78"/>
      <c r="H9" s="78"/>
      <c r="I9" s="78"/>
      <c r="J9" s="78"/>
      <c r="K9" s="78"/>
      <c r="L9" s="78"/>
      <c r="M9" s="78"/>
      <c r="N9" s="78"/>
      <c r="O9" s="78"/>
      <c r="P9" s="78"/>
      <c r="Q9" s="78"/>
      <c r="R9" s="78"/>
      <c r="S9" s="78"/>
      <c r="T9" s="78"/>
      <c r="U9" s="78"/>
      <c r="V9" s="78"/>
    </row>
    <row r="10" spans="1:22" ht="15">
      <c r="A10" s="82" t="s">
        <v>334</v>
      </c>
      <c r="B10" s="78">
        <v>1</v>
      </c>
      <c r="C10" s="78"/>
      <c r="D10" s="78"/>
      <c r="E10" s="78"/>
      <c r="F10" s="78"/>
      <c r="G10" s="78"/>
      <c r="H10" s="78"/>
      <c r="I10" s="78"/>
      <c r="J10" s="78"/>
      <c r="K10" s="78"/>
      <c r="L10" s="78"/>
      <c r="M10" s="78"/>
      <c r="N10" s="78"/>
      <c r="O10" s="78"/>
      <c r="P10" s="78"/>
      <c r="Q10" s="78"/>
      <c r="R10" s="78"/>
      <c r="S10" s="78"/>
      <c r="T10" s="78"/>
      <c r="U10" s="78"/>
      <c r="V10" s="78"/>
    </row>
    <row r="11" spans="1:22" ht="15">
      <c r="A11" s="82" t="s">
        <v>328</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1071</v>
      </c>
      <c r="B14" s="13" t="s">
        <v>1043</v>
      </c>
      <c r="C14" s="13" t="s">
        <v>1072</v>
      </c>
      <c r="D14" s="13" t="s">
        <v>1046</v>
      </c>
      <c r="E14" s="13" t="s">
        <v>1073</v>
      </c>
      <c r="F14" s="13" t="s">
        <v>1048</v>
      </c>
      <c r="G14" s="13" t="s">
        <v>1074</v>
      </c>
      <c r="H14" s="13" t="s">
        <v>1050</v>
      </c>
      <c r="I14" s="13" t="s">
        <v>1075</v>
      </c>
      <c r="J14" s="13" t="s">
        <v>1052</v>
      </c>
      <c r="K14" s="13" t="s">
        <v>1076</v>
      </c>
      <c r="L14" s="13" t="s">
        <v>1056</v>
      </c>
      <c r="M14" s="13" t="s">
        <v>1077</v>
      </c>
      <c r="N14" s="13" t="s">
        <v>1058</v>
      </c>
      <c r="O14" s="13" t="s">
        <v>1078</v>
      </c>
      <c r="P14" s="13" t="s">
        <v>1060</v>
      </c>
      <c r="Q14" s="13" t="s">
        <v>1079</v>
      </c>
      <c r="R14" s="13" t="s">
        <v>1062</v>
      </c>
      <c r="S14" s="13" t="s">
        <v>1080</v>
      </c>
      <c r="T14" s="13" t="s">
        <v>1064</v>
      </c>
      <c r="U14" s="78" t="s">
        <v>1081</v>
      </c>
      <c r="V14" s="78" t="s">
        <v>1065</v>
      </c>
    </row>
    <row r="15" spans="1:22" ht="15">
      <c r="A15" s="78" t="s">
        <v>339</v>
      </c>
      <c r="B15" s="78">
        <v>15</v>
      </c>
      <c r="C15" s="78" t="s">
        <v>339</v>
      </c>
      <c r="D15" s="78">
        <v>15</v>
      </c>
      <c r="E15" s="78" t="s">
        <v>340</v>
      </c>
      <c r="F15" s="78">
        <v>1</v>
      </c>
      <c r="G15" s="78" t="s">
        <v>337</v>
      </c>
      <c r="H15" s="78">
        <v>1</v>
      </c>
      <c r="I15" s="78" t="s">
        <v>344</v>
      </c>
      <c r="J15" s="78">
        <v>1</v>
      </c>
      <c r="K15" s="78" t="s">
        <v>348</v>
      </c>
      <c r="L15" s="78">
        <v>2</v>
      </c>
      <c r="M15" s="78" t="s">
        <v>338</v>
      </c>
      <c r="N15" s="78">
        <v>1</v>
      </c>
      <c r="O15" s="78" t="s">
        <v>340</v>
      </c>
      <c r="P15" s="78">
        <v>2</v>
      </c>
      <c r="Q15" s="78" t="s">
        <v>347</v>
      </c>
      <c r="R15" s="78">
        <v>1</v>
      </c>
      <c r="S15" s="78" t="s">
        <v>341</v>
      </c>
      <c r="T15" s="78">
        <v>2</v>
      </c>
      <c r="U15" s="78"/>
      <c r="V15" s="78"/>
    </row>
    <row r="16" spans="1:22" ht="15">
      <c r="A16" s="78" t="s">
        <v>340</v>
      </c>
      <c r="B16" s="78">
        <v>4</v>
      </c>
      <c r="C16" s="78" t="s">
        <v>342</v>
      </c>
      <c r="D16" s="78">
        <v>1</v>
      </c>
      <c r="E16" s="78"/>
      <c r="F16" s="78"/>
      <c r="G16" s="78"/>
      <c r="H16" s="78"/>
      <c r="I16" s="78" t="s">
        <v>346</v>
      </c>
      <c r="J16" s="78">
        <v>1</v>
      </c>
      <c r="K16" s="78"/>
      <c r="L16" s="78"/>
      <c r="M16" s="78" t="s">
        <v>341</v>
      </c>
      <c r="N16" s="78">
        <v>1</v>
      </c>
      <c r="O16" s="78" t="s">
        <v>349</v>
      </c>
      <c r="P16" s="78">
        <v>1</v>
      </c>
      <c r="Q16" s="78"/>
      <c r="R16" s="78"/>
      <c r="S16" s="78"/>
      <c r="T16" s="78"/>
      <c r="U16" s="78"/>
      <c r="V16" s="78"/>
    </row>
    <row r="17" spans="1:22" ht="15">
      <c r="A17" s="78" t="s">
        <v>348</v>
      </c>
      <c r="B17" s="78">
        <v>3</v>
      </c>
      <c r="C17" s="78"/>
      <c r="D17" s="78"/>
      <c r="E17" s="78"/>
      <c r="F17" s="78"/>
      <c r="G17" s="78"/>
      <c r="H17" s="78"/>
      <c r="I17" s="78" t="s">
        <v>340</v>
      </c>
      <c r="J17" s="78">
        <v>1</v>
      </c>
      <c r="K17" s="78"/>
      <c r="L17" s="78"/>
      <c r="M17" s="78" t="s">
        <v>348</v>
      </c>
      <c r="N17" s="78">
        <v>1</v>
      </c>
      <c r="O17" s="78"/>
      <c r="P17" s="78"/>
      <c r="Q17" s="78"/>
      <c r="R17" s="78"/>
      <c r="S17" s="78"/>
      <c r="T17" s="78"/>
      <c r="U17" s="78"/>
      <c r="V17" s="78"/>
    </row>
    <row r="18" spans="1:22" ht="15">
      <c r="A18" s="78" t="s">
        <v>341</v>
      </c>
      <c r="B18" s="78">
        <v>3</v>
      </c>
      <c r="C18" s="78"/>
      <c r="D18" s="78"/>
      <c r="E18" s="78"/>
      <c r="F18" s="78"/>
      <c r="G18" s="78"/>
      <c r="H18" s="78"/>
      <c r="I18" s="78" t="s">
        <v>345</v>
      </c>
      <c r="J18" s="78">
        <v>1</v>
      </c>
      <c r="K18" s="78"/>
      <c r="L18" s="78"/>
      <c r="M18" s="78"/>
      <c r="N18" s="78"/>
      <c r="O18" s="78"/>
      <c r="P18" s="78"/>
      <c r="Q18" s="78"/>
      <c r="R18" s="78"/>
      <c r="S18" s="78"/>
      <c r="T18" s="78"/>
      <c r="U18" s="78"/>
      <c r="V18" s="78"/>
    </row>
    <row r="19" spans="1:22" ht="15">
      <c r="A19" s="78" t="s">
        <v>337</v>
      </c>
      <c r="B19" s="78">
        <v>3</v>
      </c>
      <c r="C19" s="78"/>
      <c r="D19" s="78"/>
      <c r="E19" s="78"/>
      <c r="F19" s="78"/>
      <c r="G19" s="78"/>
      <c r="H19" s="78"/>
      <c r="I19" s="78"/>
      <c r="J19" s="78"/>
      <c r="K19" s="78"/>
      <c r="L19" s="78"/>
      <c r="M19" s="78"/>
      <c r="N19" s="78"/>
      <c r="O19" s="78"/>
      <c r="P19" s="78"/>
      <c r="Q19" s="78"/>
      <c r="R19" s="78"/>
      <c r="S19" s="78"/>
      <c r="T19" s="78"/>
      <c r="U19" s="78"/>
      <c r="V19" s="78"/>
    </row>
    <row r="20" spans="1:22" ht="15">
      <c r="A20" s="78" t="s">
        <v>347</v>
      </c>
      <c r="B20" s="78">
        <v>1</v>
      </c>
      <c r="C20" s="78"/>
      <c r="D20" s="78"/>
      <c r="E20" s="78"/>
      <c r="F20" s="78"/>
      <c r="G20" s="78"/>
      <c r="H20" s="78"/>
      <c r="I20" s="78"/>
      <c r="J20" s="78"/>
      <c r="K20" s="78"/>
      <c r="L20" s="78"/>
      <c r="M20" s="78"/>
      <c r="N20" s="78"/>
      <c r="O20" s="78"/>
      <c r="P20" s="78"/>
      <c r="Q20" s="78"/>
      <c r="R20" s="78"/>
      <c r="S20" s="78"/>
      <c r="T20" s="78"/>
      <c r="U20" s="78"/>
      <c r="V20" s="78"/>
    </row>
    <row r="21" spans="1:22" ht="15">
      <c r="A21" s="78" t="s">
        <v>349</v>
      </c>
      <c r="B21" s="78">
        <v>1</v>
      </c>
      <c r="C21" s="78"/>
      <c r="D21" s="78"/>
      <c r="E21" s="78"/>
      <c r="F21" s="78"/>
      <c r="G21" s="78"/>
      <c r="H21" s="78"/>
      <c r="I21" s="78"/>
      <c r="J21" s="78"/>
      <c r="K21" s="78"/>
      <c r="L21" s="78"/>
      <c r="M21" s="78"/>
      <c r="N21" s="78"/>
      <c r="O21" s="78"/>
      <c r="P21" s="78"/>
      <c r="Q21" s="78"/>
      <c r="R21" s="78"/>
      <c r="S21" s="78"/>
      <c r="T21" s="78"/>
      <c r="U21" s="78"/>
      <c r="V21" s="78"/>
    </row>
    <row r="22" spans="1:22" ht="15">
      <c r="A22" s="78" t="s">
        <v>344</v>
      </c>
      <c r="B22" s="78">
        <v>1</v>
      </c>
      <c r="C22" s="78"/>
      <c r="D22" s="78"/>
      <c r="E22" s="78"/>
      <c r="F22" s="78"/>
      <c r="G22" s="78"/>
      <c r="H22" s="78"/>
      <c r="I22" s="78"/>
      <c r="J22" s="78"/>
      <c r="K22" s="78"/>
      <c r="L22" s="78"/>
      <c r="M22" s="78"/>
      <c r="N22" s="78"/>
      <c r="O22" s="78"/>
      <c r="P22" s="78"/>
      <c r="Q22" s="78"/>
      <c r="R22" s="78"/>
      <c r="S22" s="78"/>
      <c r="T22" s="78"/>
      <c r="U22" s="78"/>
      <c r="V22" s="78"/>
    </row>
    <row r="23" spans="1:22" ht="15">
      <c r="A23" s="78" t="s">
        <v>342</v>
      </c>
      <c r="B23" s="78">
        <v>1</v>
      </c>
      <c r="C23" s="78"/>
      <c r="D23" s="78"/>
      <c r="E23" s="78"/>
      <c r="F23" s="78"/>
      <c r="G23" s="78"/>
      <c r="H23" s="78"/>
      <c r="I23" s="78"/>
      <c r="J23" s="78"/>
      <c r="K23" s="78"/>
      <c r="L23" s="78"/>
      <c r="M23" s="78"/>
      <c r="N23" s="78"/>
      <c r="O23" s="78"/>
      <c r="P23" s="78"/>
      <c r="Q23" s="78"/>
      <c r="R23" s="78"/>
      <c r="S23" s="78"/>
      <c r="T23" s="78"/>
      <c r="U23" s="78"/>
      <c r="V23" s="78"/>
    </row>
    <row r="24" spans="1:22" ht="15">
      <c r="A24" s="78" t="s">
        <v>346</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1087</v>
      </c>
      <c r="B27" s="13" t="s">
        <v>1043</v>
      </c>
      <c r="C27" s="13" t="s">
        <v>1097</v>
      </c>
      <c r="D27" s="13" t="s">
        <v>1046</v>
      </c>
      <c r="E27" s="78" t="s">
        <v>1098</v>
      </c>
      <c r="F27" s="78" t="s">
        <v>1048</v>
      </c>
      <c r="G27" s="13" t="s">
        <v>1099</v>
      </c>
      <c r="H27" s="13" t="s">
        <v>1050</v>
      </c>
      <c r="I27" s="13" t="s">
        <v>1100</v>
      </c>
      <c r="J27" s="13" t="s">
        <v>1052</v>
      </c>
      <c r="K27" s="13" t="s">
        <v>1108</v>
      </c>
      <c r="L27" s="13" t="s">
        <v>1056</v>
      </c>
      <c r="M27" s="13" t="s">
        <v>1109</v>
      </c>
      <c r="N27" s="13" t="s">
        <v>1058</v>
      </c>
      <c r="O27" s="13" t="s">
        <v>1110</v>
      </c>
      <c r="P27" s="13" t="s">
        <v>1060</v>
      </c>
      <c r="Q27" s="13" t="s">
        <v>1116</v>
      </c>
      <c r="R27" s="13" t="s">
        <v>1062</v>
      </c>
      <c r="S27" s="78" t="s">
        <v>1117</v>
      </c>
      <c r="T27" s="78" t="s">
        <v>1064</v>
      </c>
      <c r="U27" s="13" t="s">
        <v>1118</v>
      </c>
      <c r="V27" s="13" t="s">
        <v>1065</v>
      </c>
    </row>
    <row r="28" spans="1:22" ht="15">
      <c r="A28" s="78" t="s">
        <v>358</v>
      </c>
      <c r="B28" s="78">
        <v>17</v>
      </c>
      <c r="C28" s="78" t="s">
        <v>358</v>
      </c>
      <c r="D28" s="78">
        <v>15</v>
      </c>
      <c r="E28" s="78"/>
      <c r="F28" s="78"/>
      <c r="G28" s="78" t="s">
        <v>351</v>
      </c>
      <c r="H28" s="78">
        <v>1</v>
      </c>
      <c r="I28" s="78" t="s">
        <v>371</v>
      </c>
      <c r="J28" s="78">
        <v>2</v>
      </c>
      <c r="K28" s="78" t="s">
        <v>358</v>
      </c>
      <c r="L28" s="78">
        <v>1</v>
      </c>
      <c r="M28" s="78" t="s">
        <v>351</v>
      </c>
      <c r="N28" s="78">
        <v>1</v>
      </c>
      <c r="O28" s="78" t="s">
        <v>1111</v>
      </c>
      <c r="P28" s="78">
        <v>1</v>
      </c>
      <c r="Q28" s="78" t="s">
        <v>376</v>
      </c>
      <c r="R28" s="78">
        <v>1</v>
      </c>
      <c r="S28" s="78"/>
      <c r="T28" s="78"/>
      <c r="U28" s="78" t="s">
        <v>247</v>
      </c>
      <c r="V28" s="78">
        <v>1</v>
      </c>
    </row>
    <row r="29" spans="1:22" ht="15">
      <c r="A29" s="78" t="s">
        <v>1088</v>
      </c>
      <c r="B29" s="78">
        <v>11</v>
      </c>
      <c r="C29" s="78" t="s">
        <v>1089</v>
      </c>
      <c r="D29" s="78">
        <v>10</v>
      </c>
      <c r="E29" s="78"/>
      <c r="F29" s="78"/>
      <c r="G29" s="78" t="s">
        <v>1091</v>
      </c>
      <c r="H29" s="78">
        <v>1</v>
      </c>
      <c r="I29" s="78" t="s">
        <v>1088</v>
      </c>
      <c r="J29" s="78">
        <v>2</v>
      </c>
      <c r="K29" s="78" t="s">
        <v>356</v>
      </c>
      <c r="L29" s="78">
        <v>1</v>
      </c>
      <c r="M29" s="78" t="s">
        <v>377</v>
      </c>
      <c r="N29" s="78">
        <v>1</v>
      </c>
      <c r="O29" s="78" t="s">
        <v>1112</v>
      </c>
      <c r="P29" s="78">
        <v>1</v>
      </c>
      <c r="Q29" s="78"/>
      <c r="R29" s="78"/>
      <c r="S29" s="78"/>
      <c r="T29" s="78"/>
      <c r="U29" s="78" t="s">
        <v>1119</v>
      </c>
      <c r="V29" s="78">
        <v>1</v>
      </c>
    </row>
    <row r="30" spans="1:22" ht="15">
      <c r="A30" s="78" t="s">
        <v>1089</v>
      </c>
      <c r="B30" s="78">
        <v>10</v>
      </c>
      <c r="C30" s="78" t="s">
        <v>1090</v>
      </c>
      <c r="D30" s="78">
        <v>9</v>
      </c>
      <c r="E30" s="78"/>
      <c r="F30" s="78"/>
      <c r="G30" s="78"/>
      <c r="H30" s="78"/>
      <c r="I30" s="78" t="s">
        <v>1101</v>
      </c>
      <c r="J30" s="78">
        <v>2</v>
      </c>
      <c r="K30" s="78" t="s">
        <v>357</v>
      </c>
      <c r="L30" s="78">
        <v>1</v>
      </c>
      <c r="M30" s="78"/>
      <c r="N30" s="78"/>
      <c r="O30" s="78" t="s">
        <v>1113</v>
      </c>
      <c r="P30" s="78">
        <v>1</v>
      </c>
      <c r="Q30" s="78"/>
      <c r="R30" s="78"/>
      <c r="S30" s="78"/>
      <c r="T30" s="78"/>
      <c r="U30" s="78" t="s">
        <v>371</v>
      </c>
      <c r="V30" s="78">
        <v>1</v>
      </c>
    </row>
    <row r="31" spans="1:22" ht="15">
      <c r="A31" s="78" t="s">
        <v>1090</v>
      </c>
      <c r="B31" s="78">
        <v>10</v>
      </c>
      <c r="C31" s="78" t="s">
        <v>1088</v>
      </c>
      <c r="D31" s="78">
        <v>9</v>
      </c>
      <c r="E31" s="78"/>
      <c r="F31" s="78"/>
      <c r="G31" s="78"/>
      <c r="H31" s="78"/>
      <c r="I31" s="78" t="s">
        <v>1102</v>
      </c>
      <c r="J31" s="78">
        <v>1</v>
      </c>
      <c r="K31" s="78"/>
      <c r="L31" s="78"/>
      <c r="M31" s="78"/>
      <c r="N31" s="78"/>
      <c r="O31" s="78" t="s">
        <v>1114</v>
      </c>
      <c r="P31" s="78">
        <v>1</v>
      </c>
      <c r="Q31" s="78"/>
      <c r="R31" s="78"/>
      <c r="S31" s="78"/>
      <c r="T31" s="78"/>
      <c r="U31" s="78"/>
      <c r="V31" s="78"/>
    </row>
    <row r="32" spans="1:22" ht="15">
      <c r="A32" s="78" t="s">
        <v>1091</v>
      </c>
      <c r="B32" s="78">
        <v>7</v>
      </c>
      <c r="C32" s="78" t="s">
        <v>1091</v>
      </c>
      <c r="D32" s="78">
        <v>5</v>
      </c>
      <c r="E32" s="78"/>
      <c r="F32" s="78"/>
      <c r="G32" s="78"/>
      <c r="H32" s="78"/>
      <c r="I32" s="78" t="s">
        <v>1103</v>
      </c>
      <c r="J32" s="78">
        <v>1</v>
      </c>
      <c r="K32" s="78"/>
      <c r="L32" s="78"/>
      <c r="M32" s="78"/>
      <c r="N32" s="78"/>
      <c r="O32" s="78" t="s">
        <v>1115</v>
      </c>
      <c r="P32" s="78">
        <v>1</v>
      </c>
      <c r="Q32" s="78"/>
      <c r="R32" s="78"/>
      <c r="S32" s="78"/>
      <c r="T32" s="78"/>
      <c r="U32" s="78"/>
      <c r="V32" s="78"/>
    </row>
    <row r="33" spans="1:22" ht="15">
      <c r="A33" s="78" t="s">
        <v>1092</v>
      </c>
      <c r="B33" s="78">
        <v>5</v>
      </c>
      <c r="C33" s="78" t="s">
        <v>1092</v>
      </c>
      <c r="D33" s="78">
        <v>5</v>
      </c>
      <c r="E33" s="78"/>
      <c r="F33" s="78"/>
      <c r="G33" s="78"/>
      <c r="H33" s="78"/>
      <c r="I33" s="78" t="s">
        <v>1104</v>
      </c>
      <c r="J33" s="78">
        <v>1</v>
      </c>
      <c r="K33" s="78"/>
      <c r="L33" s="78"/>
      <c r="M33" s="78"/>
      <c r="N33" s="78"/>
      <c r="O33" s="78"/>
      <c r="P33" s="78"/>
      <c r="Q33" s="78"/>
      <c r="R33" s="78"/>
      <c r="S33" s="78"/>
      <c r="T33" s="78"/>
      <c r="U33" s="78"/>
      <c r="V33" s="78"/>
    </row>
    <row r="34" spans="1:22" ht="15">
      <c r="A34" s="78" t="s">
        <v>1093</v>
      </c>
      <c r="B34" s="78">
        <v>4</v>
      </c>
      <c r="C34" s="78" t="s">
        <v>1093</v>
      </c>
      <c r="D34" s="78">
        <v>4</v>
      </c>
      <c r="E34" s="78"/>
      <c r="F34" s="78"/>
      <c r="G34" s="78"/>
      <c r="H34" s="78"/>
      <c r="I34" s="78" t="s">
        <v>1090</v>
      </c>
      <c r="J34" s="78">
        <v>1</v>
      </c>
      <c r="K34" s="78"/>
      <c r="L34" s="78"/>
      <c r="M34" s="78"/>
      <c r="N34" s="78"/>
      <c r="O34" s="78"/>
      <c r="P34" s="78"/>
      <c r="Q34" s="78"/>
      <c r="R34" s="78"/>
      <c r="S34" s="78"/>
      <c r="T34" s="78"/>
      <c r="U34" s="78"/>
      <c r="V34" s="78"/>
    </row>
    <row r="35" spans="1:22" ht="15">
      <c r="A35" s="78" t="s">
        <v>1094</v>
      </c>
      <c r="B35" s="78">
        <v>4</v>
      </c>
      <c r="C35" s="78" t="s">
        <v>1094</v>
      </c>
      <c r="D35" s="78">
        <v>4</v>
      </c>
      <c r="E35" s="78"/>
      <c r="F35" s="78"/>
      <c r="G35" s="78"/>
      <c r="H35" s="78"/>
      <c r="I35" s="78" t="s">
        <v>1105</v>
      </c>
      <c r="J35" s="78">
        <v>1</v>
      </c>
      <c r="K35" s="78"/>
      <c r="L35" s="78"/>
      <c r="M35" s="78"/>
      <c r="N35" s="78"/>
      <c r="O35" s="78"/>
      <c r="P35" s="78"/>
      <c r="Q35" s="78"/>
      <c r="R35" s="78"/>
      <c r="S35" s="78"/>
      <c r="T35" s="78"/>
      <c r="U35" s="78"/>
      <c r="V35" s="78"/>
    </row>
    <row r="36" spans="1:22" ht="15">
      <c r="A36" s="78" t="s">
        <v>1095</v>
      </c>
      <c r="B36" s="78">
        <v>4</v>
      </c>
      <c r="C36" s="78" t="s">
        <v>1095</v>
      </c>
      <c r="D36" s="78">
        <v>4</v>
      </c>
      <c r="E36" s="78"/>
      <c r="F36" s="78"/>
      <c r="G36" s="78"/>
      <c r="H36" s="78"/>
      <c r="I36" s="78" t="s">
        <v>1106</v>
      </c>
      <c r="J36" s="78">
        <v>1</v>
      </c>
      <c r="K36" s="78"/>
      <c r="L36" s="78"/>
      <c r="M36" s="78"/>
      <c r="N36" s="78"/>
      <c r="O36" s="78"/>
      <c r="P36" s="78"/>
      <c r="Q36" s="78"/>
      <c r="R36" s="78"/>
      <c r="S36" s="78"/>
      <c r="T36" s="78"/>
      <c r="U36" s="78"/>
      <c r="V36" s="78"/>
    </row>
    <row r="37" spans="1:22" ht="15">
      <c r="A37" s="78" t="s">
        <v>1096</v>
      </c>
      <c r="B37" s="78">
        <v>4</v>
      </c>
      <c r="C37" s="78" t="s">
        <v>1096</v>
      </c>
      <c r="D37" s="78">
        <v>4</v>
      </c>
      <c r="E37" s="78"/>
      <c r="F37" s="78"/>
      <c r="G37" s="78"/>
      <c r="H37" s="78"/>
      <c r="I37" s="78" t="s">
        <v>1107</v>
      </c>
      <c r="J37" s="78">
        <v>1</v>
      </c>
      <c r="K37" s="78"/>
      <c r="L37" s="78"/>
      <c r="M37" s="78"/>
      <c r="N37" s="78"/>
      <c r="O37" s="78"/>
      <c r="P37" s="78"/>
      <c r="Q37" s="78"/>
      <c r="R37" s="78"/>
      <c r="S37" s="78"/>
      <c r="T37" s="78"/>
      <c r="U37" s="78"/>
      <c r="V37" s="78"/>
    </row>
    <row r="40" spans="1:22" ht="15" customHeight="1">
      <c r="A40" s="13" t="s">
        <v>1125</v>
      </c>
      <c r="B40" s="13" t="s">
        <v>1043</v>
      </c>
      <c r="C40" s="13" t="s">
        <v>1132</v>
      </c>
      <c r="D40" s="13" t="s">
        <v>1046</v>
      </c>
      <c r="E40" s="13" t="s">
        <v>1138</v>
      </c>
      <c r="F40" s="13" t="s">
        <v>1048</v>
      </c>
      <c r="G40" s="13" t="s">
        <v>1139</v>
      </c>
      <c r="H40" s="13" t="s">
        <v>1050</v>
      </c>
      <c r="I40" s="13" t="s">
        <v>1148</v>
      </c>
      <c r="J40" s="13" t="s">
        <v>1052</v>
      </c>
      <c r="K40" s="13" t="s">
        <v>1153</v>
      </c>
      <c r="L40" s="13" t="s">
        <v>1056</v>
      </c>
      <c r="M40" s="13" t="s">
        <v>1157</v>
      </c>
      <c r="N40" s="13" t="s">
        <v>1058</v>
      </c>
      <c r="O40" s="13" t="s">
        <v>1158</v>
      </c>
      <c r="P40" s="13" t="s">
        <v>1060</v>
      </c>
      <c r="Q40" s="13" t="s">
        <v>1167</v>
      </c>
      <c r="R40" s="13" t="s">
        <v>1062</v>
      </c>
      <c r="S40" s="13" t="s">
        <v>1177</v>
      </c>
      <c r="T40" s="13" t="s">
        <v>1064</v>
      </c>
      <c r="U40" s="13" t="s">
        <v>1182</v>
      </c>
      <c r="V40" s="13" t="s">
        <v>1065</v>
      </c>
    </row>
    <row r="41" spans="1:22" ht="15">
      <c r="A41" s="84" t="s">
        <v>1126</v>
      </c>
      <c r="B41" s="84">
        <v>63</v>
      </c>
      <c r="C41" s="84" t="s">
        <v>358</v>
      </c>
      <c r="D41" s="84">
        <v>15</v>
      </c>
      <c r="E41" s="84" t="s">
        <v>1090</v>
      </c>
      <c r="F41" s="84">
        <v>2</v>
      </c>
      <c r="G41" s="84" t="s">
        <v>1140</v>
      </c>
      <c r="H41" s="84">
        <v>10</v>
      </c>
      <c r="I41" s="84" t="s">
        <v>371</v>
      </c>
      <c r="J41" s="84">
        <v>4</v>
      </c>
      <c r="K41" s="84" t="s">
        <v>237</v>
      </c>
      <c r="L41" s="84">
        <v>3</v>
      </c>
      <c r="M41" s="84" t="s">
        <v>237</v>
      </c>
      <c r="N41" s="84">
        <v>2</v>
      </c>
      <c r="O41" s="84" t="s">
        <v>1114</v>
      </c>
      <c r="P41" s="84">
        <v>6</v>
      </c>
      <c r="Q41" s="84" t="s">
        <v>1168</v>
      </c>
      <c r="R41" s="84">
        <v>4</v>
      </c>
      <c r="S41" s="84" t="s">
        <v>1178</v>
      </c>
      <c r="T41" s="84">
        <v>2</v>
      </c>
      <c r="U41" s="84" t="s">
        <v>247</v>
      </c>
      <c r="V41" s="84">
        <v>2</v>
      </c>
    </row>
    <row r="42" spans="1:22" ht="15">
      <c r="A42" s="84" t="s">
        <v>1127</v>
      </c>
      <c r="B42" s="84">
        <v>7</v>
      </c>
      <c r="C42" s="84" t="s">
        <v>1088</v>
      </c>
      <c r="D42" s="84">
        <v>13</v>
      </c>
      <c r="E42" s="84"/>
      <c r="F42" s="84"/>
      <c r="G42" s="84" t="s">
        <v>1131</v>
      </c>
      <c r="H42" s="84">
        <v>10</v>
      </c>
      <c r="I42" s="84" t="s">
        <v>1103</v>
      </c>
      <c r="J42" s="84">
        <v>4</v>
      </c>
      <c r="K42" s="84" t="s">
        <v>1154</v>
      </c>
      <c r="L42" s="84">
        <v>2</v>
      </c>
      <c r="M42" s="84"/>
      <c r="N42" s="84"/>
      <c r="O42" s="84" t="s">
        <v>1113</v>
      </c>
      <c r="P42" s="84">
        <v>6</v>
      </c>
      <c r="Q42" s="84" t="s">
        <v>1169</v>
      </c>
      <c r="R42" s="84">
        <v>2</v>
      </c>
      <c r="S42" s="84" t="s">
        <v>1179</v>
      </c>
      <c r="T42" s="84">
        <v>2</v>
      </c>
      <c r="U42" s="84" t="s">
        <v>1183</v>
      </c>
      <c r="V42" s="84">
        <v>2</v>
      </c>
    </row>
    <row r="43" spans="1:22" ht="15">
      <c r="A43" s="84" t="s">
        <v>1128</v>
      </c>
      <c r="B43" s="84">
        <v>0</v>
      </c>
      <c r="C43" s="84" t="s">
        <v>1133</v>
      </c>
      <c r="D43" s="84">
        <v>11</v>
      </c>
      <c r="E43" s="84"/>
      <c r="F43" s="84"/>
      <c r="G43" s="84" t="s">
        <v>1141</v>
      </c>
      <c r="H43" s="84">
        <v>5</v>
      </c>
      <c r="I43" s="84" t="s">
        <v>237</v>
      </c>
      <c r="J43" s="84">
        <v>3</v>
      </c>
      <c r="K43" s="84" t="s">
        <v>1155</v>
      </c>
      <c r="L43" s="84">
        <v>2</v>
      </c>
      <c r="M43" s="84"/>
      <c r="N43" s="84"/>
      <c r="O43" s="84" t="s">
        <v>1159</v>
      </c>
      <c r="P43" s="84">
        <v>6</v>
      </c>
      <c r="Q43" s="84" t="s">
        <v>1170</v>
      </c>
      <c r="R43" s="84">
        <v>2</v>
      </c>
      <c r="S43" s="84" t="s">
        <v>237</v>
      </c>
      <c r="T43" s="84">
        <v>2</v>
      </c>
      <c r="U43" s="84"/>
      <c r="V43" s="84"/>
    </row>
    <row r="44" spans="1:22" ht="15">
      <c r="A44" s="84" t="s">
        <v>1129</v>
      </c>
      <c r="B44" s="84">
        <v>1383</v>
      </c>
      <c r="C44" s="84" t="s">
        <v>1089</v>
      </c>
      <c r="D44" s="84">
        <v>10</v>
      </c>
      <c r="E44" s="84"/>
      <c r="F44" s="84"/>
      <c r="G44" s="84" t="s">
        <v>1142</v>
      </c>
      <c r="H44" s="84">
        <v>5</v>
      </c>
      <c r="I44" s="84" t="s">
        <v>1149</v>
      </c>
      <c r="J44" s="84">
        <v>3</v>
      </c>
      <c r="K44" s="84" t="s">
        <v>1156</v>
      </c>
      <c r="L44" s="84">
        <v>2</v>
      </c>
      <c r="M44" s="84"/>
      <c r="N44" s="84"/>
      <c r="O44" s="84" t="s">
        <v>1160</v>
      </c>
      <c r="P44" s="84">
        <v>6</v>
      </c>
      <c r="Q44" s="84" t="s">
        <v>1171</v>
      </c>
      <c r="R44" s="84">
        <v>2</v>
      </c>
      <c r="S44" s="84" t="s">
        <v>1176</v>
      </c>
      <c r="T44" s="84">
        <v>2</v>
      </c>
      <c r="U44" s="84"/>
      <c r="V44" s="84"/>
    </row>
    <row r="45" spans="1:22" ht="15">
      <c r="A45" s="84" t="s">
        <v>1130</v>
      </c>
      <c r="B45" s="84">
        <v>1453</v>
      </c>
      <c r="C45" s="84" t="s">
        <v>1134</v>
      </c>
      <c r="D45" s="84">
        <v>9</v>
      </c>
      <c r="E45" s="84"/>
      <c r="F45" s="84"/>
      <c r="G45" s="84" t="s">
        <v>1143</v>
      </c>
      <c r="H45" s="84">
        <v>5</v>
      </c>
      <c r="I45" s="84" t="s">
        <v>1101</v>
      </c>
      <c r="J45" s="84">
        <v>3</v>
      </c>
      <c r="K45" s="84"/>
      <c r="L45" s="84"/>
      <c r="M45" s="84"/>
      <c r="N45" s="84"/>
      <c r="O45" s="84" t="s">
        <v>1161</v>
      </c>
      <c r="P45" s="84">
        <v>6</v>
      </c>
      <c r="Q45" s="84" t="s">
        <v>1172</v>
      </c>
      <c r="R45" s="84">
        <v>2</v>
      </c>
      <c r="S45" s="84" t="s">
        <v>1180</v>
      </c>
      <c r="T45" s="84">
        <v>2</v>
      </c>
      <c r="U45" s="84"/>
      <c r="V45" s="84"/>
    </row>
    <row r="46" spans="1:22" ht="15">
      <c r="A46" s="84" t="s">
        <v>358</v>
      </c>
      <c r="B46" s="84">
        <v>17</v>
      </c>
      <c r="C46" s="84" t="s">
        <v>1090</v>
      </c>
      <c r="D46" s="84">
        <v>9</v>
      </c>
      <c r="E46" s="84"/>
      <c r="F46" s="84"/>
      <c r="G46" s="84" t="s">
        <v>1144</v>
      </c>
      <c r="H46" s="84">
        <v>5</v>
      </c>
      <c r="I46" s="84" t="s">
        <v>236</v>
      </c>
      <c r="J46" s="84">
        <v>3</v>
      </c>
      <c r="K46" s="84"/>
      <c r="L46" s="84"/>
      <c r="M46" s="84"/>
      <c r="N46" s="84"/>
      <c r="O46" s="84" t="s">
        <v>1162</v>
      </c>
      <c r="P46" s="84">
        <v>5</v>
      </c>
      <c r="Q46" s="84" t="s">
        <v>1173</v>
      </c>
      <c r="R46" s="84">
        <v>2</v>
      </c>
      <c r="S46" s="84" t="s">
        <v>1181</v>
      </c>
      <c r="T46" s="84">
        <v>2</v>
      </c>
      <c r="U46" s="84"/>
      <c r="V46" s="84"/>
    </row>
    <row r="47" spans="1:22" ht="15">
      <c r="A47" s="84" t="s">
        <v>237</v>
      </c>
      <c r="B47" s="84">
        <v>16</v>
      </c>
      <c r="C47" s="84" t="s">
        <v>1135</v>
      </c>
      <c r="D47" s="84">
        <v>8</v>
      </c>
      <c r="E47" s="84"/>
      <c r="F47" s="84"/>
      <c r="G47" s="84" t="s">
        <v>1145</v>
      </c>
      <c r="H47" s="84">
        <v>5</v>
      </c>
      <c r="I47" s="84" t="s">
        <v>235</v>
      </c>
      <c r="J47" s="84">
        <v>2</v>
      </c>
      <c r="K47" s="84"/>
      <c r="L47" s="84"/>
      <c r="M47" s="84"/>
      <c r="N47" s="84"/>
      <c r="O47" s="84" t="s">
        <v>1163</v>
      </c>
      <c r="P47" s="84">
        <v>5</v>
      </c>
      <c r="Q47" s="84" t="s">
        <v>1174</v>
      </c>
      <c r="R47" s="84">
        <v>2</v>
      </c>
      <c r="S47" s="84"/>
      <c r="T47" s="84"/>
      <c r="U47" s="84"/>
      <c r="V47" s="84"/>
    </row>
    <row r="48" spans="1:22" ht="15">
      <c r="A48" s="84" t="s">
        <v>1088</v>
      </c>
      <c r="B48" s="84">
        <v>15</v>
      </c>
      <c r="C48" s="84" t="s">
        <v>226</v>
      </c>
      <c r="D48" s="84">
        <v>8</v>
      </c>
      <c r="E48" s="84"/>
      <c r="F48" s="84"/>
      <c r="G48" s="84" t="s">
        <v>1146</v>
      </c>
      <c r="H48" s="84">
        <v>5</v>
      </c>
      <c r="I48" s="84" t="s">
        <v>1150</v>
      </c>
      <c r="J48" s="84">
        <v>2</v>
      </c>
      <c r="K48" s="84"/>
      <c r="L48" s="84"/>
      <c r="M48" s="84"/>
      <c r="N48" s="84"/>
      <c r="O48" s="84" t="s">
        <v>1164</v>
      </c>
      <c r="P48" s="84">
        <v>5</v>
      </c>
      <c r="Q48" s="84" t="s">
        <v>1175</v>
      </c>
      <c r="R48" s="84">
        <v>2</v>
      </c>
      <c r="S48" s="84"/>
      <c r="T48" s="84"/>
      <c r="U48" s="84"/>
      <c r="V48" s="84"/>
    </row>
    <row r="49" spans="1:22" ht="15">
      <c r="A49" s="84" t="s">
        <v>1090</v>
      </c>
      <c r="B49" s="84">
        <v>12</v>
      </c>
      <c r="C49" s="84" t="s">
        <v>1136</v>
      </c>
      <c r="D49" s="84">
        <v>7</v>
      </c>
      <c r="E49" s="84"/>
      <c r="F49" s="84"/>
      <c r="G49" s="84" t="s">
        <v>1147</v>
      </c>
      <c r="H49" s="84">
        <v>5</v>
      </c>
      <c r="I49" s="84" t="s">
        <v>1151</v>
      </c>
      <c r="J49" s="84">
        <v>2</v>
      </c>
      <c r="K49" s="84"/>
      <c r="L49" s="84"/>
      <c r="M49" s="84"/>
      <c r="N49" s="84"/>
      <c r="O49" s="84" t="s">
        <v>1165</v>
      </c>
      <c r="P49" s="84">
        <v>5</v>
      </c>
      <c r="Q49" s="84" t="s">
        <v>237</v>
      </c>
      <c r="R49" s="84">
        <v>2</v>
      </c>
      <c r="S49" s="84"/>
      <c r="T49" s="84"/>
      <c r="U49" s="84"/>
      <c r="V49" s="84"/>
    </row>
    <row r="50" spans="1:22" ht="15">
      <c r="A50" s="84" t="s">
        <v>1131</v>
      </c>
      <c r="B50" s="84">
        <v>12</v>
      </c>
      <c r="C50" s="84" t="s">
        <v>1137</v>
      </c>
      <c r="D50" s="84">
        <v>7</v>
      </c>
      <c r="E50" s="84"/>
      <c r="F50" s="84"/>
      <c r="G50" s="84" t="s">
        <v>212</v>
      </c>
      <c r="H50" s="84">
        <v>4</v>
      </c>
      <c r="I50" s="84" t="s">
        <v>1152</v>
      </c>
      <c r="J50" s="84">
        <v>2</v>
      </c>
      <c r="K50" s="84"/>
      <c r="L50" s="84"/>
      <c r="M50" s="84"/>
      <c r="N50" s="84"/>
      <c r="O50" s="84" t="s">
        <v>1166</v>
      </c>
      <c r="P50" s="84">
        <v>5</v>
      </c>
      <c r="Q50" s="84" t="s">
        <v>1176</v>
      </c>
      <c r="R50" s="84">
        <v>2</v>
      </c>
      <c r="S50" s="84"/>
      <c r="T50" s="84"/>
      <c r="U50" s="84"/>
      <c r="V50" s="84"/>
    </row>
    <row r="53" spans="1:22" ht="15" customHeight="1">
      <c r="A53" s="13" t="s">
        <v>1194</v>
      </c>
      <c r="B53" s="13" t="s">
        <v>1043</v>
      </c>
      <c r="C53" s="13" t="s">
        <v>1205</v>
      </c>
      <c r="D53" s="13" t="s">
        <v>1046</v>
      </c>
      <c r="E53" s="78" t="s">
        <v>1214</v>
      </c>
      <c r="F53" s="78" t="s">
        <v>1048</v>
      </c>
      <c r="G53" s="13" t="s">
        <v>1215</v>
      </c>
      <c r="H53" s="13" t="s">
        <v>1050</v>
      </c>
      <c r="I53" s="13" t="s">
        <v>1225</v>
      </c>
      <c r="J53" s="13" t="s">
        <v>1052</v>
      </c>
      <c r="K53" s="78" t="s">
        <v>1236</v>
      </c>
      <c r="L53" s="78" t="s">
        <v>1056</v>
      </c>
      <c r="M53" s="78" t="s">
        <v>1237</v>
      </c>
      <c r="N53" s="78" t="s">
        <v>1058</v>
      </c>
      <c r="O53" s="13" t="s">
        <v>1238</v>
      </c>
      <c r="P53" s="13" t="s">
        <v>1060</v>
      </c>
      <c r="Q53" s="13" t="s">
        <v>1242</v>
      </c>
      <c r="R53" s="13" t="s">
        <v>1062</v>
      </c>
      <c r="S53" s="13" t="s">
        <v>1253</v>
      </c>
      <c r="T53" s="13" t="s">
        <v>1064</v>
      </c>
      <c r="U53" s="78" t="s">
        <v>1258</v>
      </c>
      <c r="V53" s="78" t="s">
        <v>1065</v>
      </c>
    </row>
    <row r="54" spans="1:22" ht="15">
      <c r="A54" s="84" t="s">
        <v>1195</v>
      </c>
      <c r="B54" s="84">
        <v>9</v>
      </c>
      <c r="C54" s="84" t="s">
        <v>1195</v>
      </c>
      <c r="D54" s="84">
        <v>8</v>
      </c>
      <c r="E54" s="84"/>
      <c r="F54" s="84"/>
      <c r="G54" s="84" t="s">
        <v>1216</v>
      </c>
      <c r="H54" s="84">
        <v>5</v>
      </c>
      <c r="I54" s="84" t="s">
        <v>1226</v>
      </c>
      <c r="J54" s="84">
        <v>2</v>
      </c>
      <c r="K54" s="84"/>
      <c r="L54" s="84"/>
      <c r="M54" s="84"/>
      <c r="N54" s="84"/>
      <c r="O54" s="84" t="s">
        <v>1198</v>
      </c>
      <c r="P54" s="84">
        <v>5</v>
      </c>
      <c r="Q54" s="84" t="s">
        <v>1243</v>
      </c>
      <c r="R54" s="84">
        <v>2</v>
      </c>
      <c r="S54" s="84" t="s">
        <v>1254</v>
      </c>
      <c r="T54" s="84">
        <v>2</v>
      </c>
      <c r="U54" s="84"/>
      <c r="V54" s="84"/>
    </row>
    <row r="55" spans="1:22" ht="15">
      <c r="A55" s="84" t="s">
        <v>1196</v>
      </c>
      <c r="B55" s="84">
        <v>6</v>
      </c>
      <c r="C55" s="84" t="s">
        <v>1196</v>
      </c>
      <c r="D55" s="84">
        <v>6</v>
      </c>
      <c r="E55" s="84"/>
      <c r="F55" s="84"/>
      <c r="G55" s="84" t="s">
        <v>1217</v>
      </c>
      <c r="H55" s="84">
        <v>5</v>
      </c>
      <c r="I55" s="84" t="s">
        <v>1227</v>
      </c>
      <c r="J55" s="84">
        <v>2</v>
      </c>
      <c r="K55" s="84"/>
      <c r="L55" s="84"/>
      <c r="M55" s="84"/>
      <c r="N55" s="84"/>
      <c r="O55" s="84" t="s">
        <v>1199</v>
      </c>
      <c r="P55" s="84">
        <v>5</v>
      </c>
      <c r="Q55" s="84" t="s">
        <v>1244</v>
      </c>
      <c r="R55" s="84">
        <v>2</v>
      </c>
      <c r="S55" s="84" t="s">
        <v>1255</v>
      </c>
      <c r="T55" s="84">
        <v>2</v>
      </c>
      <c r="U55" s="84"/>
      <c r="V55" s="84"/>
    </row>
    <row r="56" spans="1:22" ht="15">
      <c r="A56" s="84" t="s">
        <v>1197</v>
      </c>
      <c r="B56" s="84">
        <v>6</v>
      </c>
      <c r="C56" s="84" t="s">
        <v>1206</v>
      </c>
      <c r="D56" s="84">
        <v>5</v>
      </c>
      <c r="E56" s="84"/>
      <c r="F56" s="84"/>
      <c r="G56" s="84" t="s">
        <v>1197</v>
      </c>
      <c r="H56" s="84">
        <v>5</v>
      </c>
      <c r="I56" s="84" t="s">
        <v>1228</v>
      </c>
      <c r="J56" s="84">
        <v>2</v>
      </c>
      <c r="K56" s="84"/>
      <c r="L56" s="84"/>
      <c r="M56" s="84"/>
      <c r="N56" s="84"/>
      <c r="O56" s="84" t="s">
        <v>1200</v>
      </c>
      <c r="P56" s="84">
        <v>5</v>
      </c>
      <c r="Q56" s="84" t="s">
        <v>1245</v>
      </c>
      <c r="R56" s="84">
        <v>2</v>
      </c>
      <c r="S56" s="84" t="s">
        <v>1252</v>
      </c>
      <c r="T56" s="84">
        <v>2</v>
      </c>
      <c r="U56" s="84"/>
      <c r="V56" s="84"/>
    </row>
    <row r="57" spans="1:22" ht="15">
      <c r="A57" s="84" t="s">
        <v>1198</v>
      </c>
      <c r="B57" s="84">
        <v>5</v>
      </c>
      <c r="C57" s="84" t="s">
        <v>1207</v>
      </c>
      <c r="D57" s="84">
        <v>5</v>
      </c>
      <c r="E57" s="84"/>
      <c r="F57" s="84"/>
      <c r="G57" s="84" t="s">
        <v>1218</v>
      </c>
      <c r="H57" s="84">
        <v>5</v>
      </c>
      <c r="I57" s="84" t="s">
        <v>1229</v>
      </c>
      <c r="J57" s="84">
        <v>2</v>
      </c>
      <c r="K57" s="84"/>
      <c r="L57" s="84"/>
      <c r="M57" s="84"/>
      <c r="N57" s="84"/>
      <c r="O57" s="84" t="s">
        <v>1201</v>
      </c>
      <c r="P57" s="84">
        <v>5</v>
      </c>
      <c r="Q57" s="84" t="s">
        <v>1246</v>
      </c>
      <c r="R57" s="84">
        <v>2</v>
      </c>
      <c r="S57" s="84" t="s">
        <v>1256</v>
      </c>
      <c r="T57" s="84">
        <v>2</v>
      </c>
      <c r="U57" s="84"/>
      <c r="V57" s="84"/>
    </row>
    <row r="58" spans="1:22" ht="15">
      <c r="A58" s="84" t="s">
        <v>1199</v>
      </c>
      <c r="B58" s="84">
        <v>5</v>
      </c>
      <c r="C58" s="84" t="s">
        <v>1208</v>
      </c>
      <c r="D58" s="84">
        <v>5</v>
      </c>
      <c r="E58" s="84"/>
      <c r="F58" s="84"/>
      <c r="G58" s="84" t="s">
        <v>1219</v>
      </c>
      <c r="H58" s="84">
        <v>5</v>
      </c>
      <c r="I58" s="84" t="s">
        <v>1230</v>
      </c>
      <c r="J58" s="84">
        <v>2</v>
      </c>
      <c r="K58" s="84"/>
      <c r="L58" s="84"/>
      <c r="M58" s="84"/>
      <c r="N58" s="84"/>
      <c r="O58" s="84" t="s">
        <v>1202</v>
      </c>
      <c r="P58" s="84">
        <v>5</v>
      </c>
      <c r="Q58" s="84" t="s">
        <v>1247</v>
      </c>
      <c r="R58" s="84">
        <v>2</v>
      </c>
      <c r="S58" s="84" t="s">
        <v>1257</v>
      </c>
      <c r="T58" s="84">
        <v>2</v>
      </c>
      <c r="U58" s="84"/>
      <c r="V58" s="84"/>
    </row>
    <row r="59" spans="1:22" ht="15">
      <c r="A59" s="84" t="s">
        <v>1200</v>
      </c>
      <c r="B59" s="84">
        <v>5</v>
      </c>
      <c r="C59" s="84" t="s">
        <v>1209</v>
      </c>
      <c r="D59" s="84">
        <v>4</v>
      </c>
      <c r="E59" s="84"/>
      <c r="F59" s="84"/>
      <c r="G59" s="84" t="s">
        <v>1220</v>
      </c>
      <c r="H59" s="84">
        <v>5</v>
      </c>
      <c r="I59" s="84" t="s">
        <v>1231</v>
      </c>
      <c r="J59" s="84">
        <v>2</v>
      </c>
      <c r="K59" s="84"/>
      <c r="L59" s="84"/>
      <c r="M59" s="84"/>
      <c r="N59" s="84"/>
      <c r="O59" s="84" t="s">
        <v>1203</v>
      </c>
      <c r="P59" s="84">
        <v>5</v>
      </c>
      <c r="Q59" s="84" t="s">
        <v>1248</v>
      </c>
      <c r="R59" s="84">
        <v>2</v>
      </c>
      <c r="S59" s="84"/>
      <c r="T59" s="84"/>
      <c r="U59" s="84"/>
      <c r="V59" s="84"/>
    </row>
    <row r="60" spans="1:22" ht="15">
      <c r="A60" s="84" t="s">
        <v>1201</v>
      </c>
      <c r="B60" s="84">
        <v>5</v>
      </c>
      <c r="C60" s="84" t="s">
        <v>1210</v>
      </c>
      <c r="D60" s="84">
        <v>4</v>
      </c>
      <c r="E60" s="84"/>
      <c r="F60" s="84"/>
      <c r="G60" s="84" t="s">
        <v>1221</v>
      </c>
      <c r="H60" s="84">
        <v>5</v>
      </c>
      <c r="I60" s="84" t="s">
        <v>1232</v>
      </c>
      <c r="J60" s="84">
        <v>2</v>
      </c>
      <c r="K60" s="84"/>
      <c r="L60" s="84"/>
      <c r="M60" s="84"/>
      <c r="N60" s="84"/>
      <c r="O60" s="84" t="s">
        <v>1204</v>
      </c>
      <c r="P60" s="84">
        <v>5</v>
      </c>
      <c r="Q60" s="84" t="s">
        <v>1249</v>
      </c>
      <c r="R60" s="84">
        <v>2</v>
      </c>
      <c r="S60" s="84"/>
      <c r="T60" s="84"/>
      <c r="U60" s="84"/>
      <c r="V60" s="84"/>
    </row>
    <row r="61" spans="1:22" ht="15">
      <c r="A61" s="84" t="s">
        <v>1202</v>
      </c>
      <c r="B61" s="84">
        <v>5</v>
      </c>
      <c r="C61" s="84" t="s">
        <v>1211</v>
      </c>
      <c r="D61" s="84">
        <v>4</v>
      </c>
      <c r="E61" s="84"/>
      <c r="F61" s="84"/>
      <c r="G61" s="84" t="s">
        <v>1222</v>
      </c>
      <c r="H61" s="84">
        <v>5</v>
      </c>
      <c r="I61" s="84" t="s">
        <v>1233</v>
      </c>
      <c r="J61" s="84">
        <v>2</v>
      </c>
      <c r="K61" s="84"/>
      <c r="L61" s="84"/>
      <c r="M61" s="84"/>
      <c r="N61" s="84"/>
      <c r="O61" s="84" t="s">
        <v>1239</v>
      </c>
      <c r="P61" s="84">
        <v>5</v>
      </c>
      <c r="Q61" s="84" t="s">
        <v>1250</v>
      </c>
      <c r="R61" s="84">
        <v>2</v>
      </c>
      <c r="S61" s="84"/>
      <c r="T61" s="84"/>
      <c r="U61" s="84"/>
      <c r="V61" s="84"/>
    </row>
    <row r="62" spans="1:22" ht="15">
      <c r="A62" s="84" t="s">
        <v>1203</v>
      </c>
      <c r="B62" s="84">
        <v>5</v>
      </c>
      <c r="C62" s="84" t="s">
        <v>1212</v>
      </c>
      <c r="D62" s="84">
        <v>4</v>
      </c>
      <c r="E62" s="84"/>
      <c r="F62" s="84"/>
      <c r="G62" s="84" t="s">
        <v>1223</v>
      </c>
      <c r="H62" s="84">
        <v>5</v>
      </c>
      <c r="I62" s="84" t="s">
        <v>1234</v>
      </c>
      <c r="J62" s="84">
        <v>2</v>
      </c>
      <c r="K62" s="84"/>
      <c r="L62" s="84"/>
      <c r="M62" s="84"/>
      <c r="N62" s="84"/>
      <c r="O62" s="84" t="s">
        <v>1240</v>
      </c>
      <c r="P62" s="84">
        <v>5</v>
      </c>
      <c r="Q62" s="84" t="s">
        <v>1251</v>
      </c>
      <c r="R62" s="84">
        <v>2</v>
      </c>
      <c r="S62" s="84"/>
      <c r="T62" s="84"/>
      <c r="U62" s="84"/>
      <c r="V62" s="84"/>
    </row>
    <row r="63" spans="1:22" ht="15">
      <c r="A63" s="84" t="s">
        <v>1204</v>
      </c>
      <c r="B63" s="84">
        <v>5</v>
      </c>
      <c r="C63" s="84" t="s">
        <v>1213</v>
      </c>
      <c r="D63" s="84">
        <v>4</v>
      </c>
      <c r="E63" s="84"/>
      <c r="F63" s="84"/>
      <c r="G63" s="84" t="s">
        <v>1224</v>
      </c>
      <c r="H63" s="84">
        <v>5</v>
      </c>
      <c r="I63" s="84" t="s">
        <v>1235</v>
      </c>
      <c r="J63" s="84">
        <v>2</v>
      </c>
      <c r="K63" s="84"/>
      <c r="L63" s="84"/>
      <c r="M63" s="84"/>
      <c r="N63" s="84"/>
      <c r="O63" s="84" t="s">
        <v>1241</v>
      </c>
      <c r="P63" s="84">
        <v>5</v>
      </c>
      <c r="Q63" s="84" t="s">
        <v>1252</v>
      </c>
      <c r="R63" s="84">
        <v>2</v>
      </c>
      <c r="S63" s="84"/>
      <c r="T63" s="84"/>
      <c r="U63" s="84"/>
      <c r="V63" s="84"/>
    </row>
    <row r="66" spans="1:22" ht="15" customHeight="1">
      <c r="A66" s="13" t="s">
        <v>1267</v>
      </c>
      <c r="B66" s="13" t="s">
        <v>1043</v>
      </c>
      <c r="C66" s="78" t="s">
        <v>1269</v>
      </c>
      <c r="D66" s="78" t="s">
        <v>1046</v>
      </c>
      <c r="E66" s="78" t="s">
        <v>1270</v>
      </c>
      <c r="F66" s="78" t="s">
        <v>1048</v>
      </c>
      <c r="G66" s="78" t="s">
        <v>1273</v>
      </c>
      <c r="H66" s="78" t="s">
        <v>1050</v>
      </c>
      <c r="I66" s="13" t="s">
        <v>1275</v>
      </c>
      <c r="J66" s="13" t="s">
        <v>1052</v>
      </c>
      <c r="K66" s="13" t="s">
        <v>1277</v>
      </c>
      <c r="L66" s="13" t="s">
        <v>1056</v>
      </c>
      <c r="M66" s="78" t="s">
        <v>1279</v>
      </c>
      <c r="N66" s="78" t="s">
        <v>1058</v>
      </c>
      <c r="O66" s="78" t="s">
        <v>1281</v>
      </c>
      <c r="P66" s="78" t="s">
        <v>1060</v>
      </c>
      <c r="Q66" s="78" t="s">
        <v>1284</v>
      </c>
      <c r="R66" s="78" t="s">
        <v>1062</v>
      </c>
      <c r="S66" s="78" t="s">
        <v>1286</v>
      </c>
      <c r="T66" s="78" t="s">
        <v>1064</v>
      </c>
      <c r="U66" s="13" t="s">
        <v>1288</v>
      </c>
      <c r="V66" s="13" t="s">
        <v>1065</v>
      </c>
    </row>
    <row r="67" spans="1:22" ht="15">
      <c r="A67" s="78" t="s">
        <v>235</v>
      </c>
      <c r="B67" s="78">
        <v>1</v>
      </c>
      <c r="C67" s="78"/>
      <c r="D67" s="78"/>
      <c r="E67" s="78"/>
      <c r="F67" s="78"/>
      <c r="G67" s="78"/>
      <c r="H67" s="78"/>
      <c r="I67" s="78" t="s">
        <v>235</v>
      </c>
      <c r="J67" s="78">
        <v>1</v>
      </c>
      <c r="K67" s="78" t="s">
        <v>255</v>
      </c>
      <c r="L67" s="78">
        <v>1</v>
      </c>
      <c r="M67" s="78"/>
      <c r="N67" s="78"/>
      <c r="O67" s="78"/>
      <c r="P67" s="78"/>
      <c r="Q67" s="78"/>
      <c r="R67" s="78"/>
      <c r="S67" s="78"/>
      <c r="T67" s="78"/>
      <c r="U67" s="78" t="s">
        <v>247</v>
      </c>
      <c r="V67" s="78">
        <v>1</v>
      </c>
    </row>
    <row r="68" spans="1:22" ht="15">
      <c r="A68" s="78" t="s">
        <v>236</v>
      </c>
      <c r="B68" s="78">
        <v>1</v>
      </c>
      <c r="C68" s="78"/>
      <c r="D68" s="78"/>
      <c r="E68" s="78"/>
      <c r="F68" s="78"/>
      <c r="G68" s="78"/>
      <c r="H68" s="78"/>
      <c r="I68" s="78" t="s">
        <v>236</v>
      </c>
      <c r="J68" s="78">
        <v>1</v>
      </c>
      <c r="K68" s="78"/>
      <c r="L68" s="78"/>
      <c r="M68" s="78"/>
      <c r="N68" s="78"/>
      <c r="O68" s="78"/>
      <c r="P68" s="78"/>
      <c r="Q68" s="78"/>
      <c r="R68" s="78"/>
      <c r="S68" s="78"/>
      <c r="T68" s="78"/>
      <c r="U68" s="78"/>
      <c r="V68" s="78"/>
    </row>
    <row r="69" spans="1:22" ht="15">
      <c r="A69" s="78" t="s">
        <v>255</v>
      </c>
      <c r="B69" s="78">
        <v>1</v>
      </c>
      <c r="C69" s="78"/>
      <c r="D69" s="78"/>
      <c r="E69" s="78"/>
      <c r="F69" s="78"/>
      <c r="G69" s="78"/>
      <c r="H69" s="78"/>
      <c r="I69" s="78"/>
      <c r="J69" s="78"/>
      <c r="K69" s="78"/>
      <c r="L69" s="78"/>
      <c r="M69" s="78"/>
      <c r="N69" s="78"/>
      <c r="O69" s="78"/>
      <c r="P69" s="78"/>
      <c r="Q69" s="78"/>
      <c r="R69" s="78"/>
      <c r="S69" s="78"/>
      <c r="T69" s="78"/>
      <c r="U69" s="78"/>
      <c r="V69" s="78"/>
    </row>
    <row r="70" spans="1:22" ht="15">
      <c r="A70" s="78" t="s">
        <v>247</v>
      </c>
      <c r="B70" s="78">
        <v>1</v>
      </c>
      <c r="C70" s="78"/>
      <c r="D70" s="78"/>
      <c r="E70" s="78"/>
      <c r="F70" s="78"/>
      <c r="G70" s="78"/>
      <c r="H70" s="78"/>
      <c r="I70" s="78"/>
      <c r="J70" s="78"/>
      <c r="K70" s="78"/>
      <c r="L70" s="78"/>
      <c r="M70" s="78"/>
      <c r="N70" s="78"/>
      <c r="O70" s="78"/>
      <c r="P70" s="78"/>
      <c r="Q70" s="78"/>
      <c r="R70" s="78"/>
      <c r="S70" s="78"/>
      <c r="T70" s="78"/>
      <c r="U70" s="78"/>
      <c r="V70" s="78"/>
    </row>
    <row r="73" spans="1:22" ht="15" customHeight="1">
      <c r="A73" s="13" t="s">
        <v>1268</v>
      </c>
      <c r="B73" s="13" t="s">
        <v>1043</v>
      </c>
      <c r="C73" s="13" t="s">
        <v>1271</v>
      </c>
      <c r="D73" s="13" t="s">
        <v>1046</v>
      </c>
      <c r="E73" s="13" t="s">
        <v>1272</v>
      </c>
      <c r="F73" s="13" t="s">
        <v>1048</v>
      </c>
      <c r="G73" s="13" t="s">
        <v>1274</v>
      </c>
      <c r="H73" s="13" t="s">
        <v>1050</v>
      </c>
      <c r="I73" s="13" t="s">
        <v>1276</v>
      </c>
      <c r="J73" s="13" t="s">
        <v>1052</v>
      </c>
      <c r="K73" s="13" t="s">
        <v>1278</v>
      </c>
      <c r="L73" s="13" t="s">
        <v>1056</v>
      </c>
      <c r="M73" s="13" t="s">
        <v>1280</v>
      </c>
      <c r="N73" s="13" t="s">
        <v>1058</v>
      </c>
      <c r="O73" s="13" t="s">
        <v>1283</v>
      </c>
      <c r="P73" s="13" t="s">
        <v>1060</v>
      </c>
      <c r="Q73" s="13" t="s">
        <v>1285</v>
      </c>
      <c r="R73" s="13" t="s">
        <v>1062</v>
      </c>
      <c r="S73" s="13" t="s">
        <v>1287</v>
      </c>
      <c r="T73" s="13" t="s">
        <v>1064</v>
      </c>
      <c r="U73" s="13" t="s">
        <v>1289</v>
      </c>
      <c r="V73" s="13" t="s">
        <v>1065</v>
      </c>
    </row>
    <row r="74" spans="1:22" ht="15">
      <c r="A74" s="78" t="s">
        <v>226</v>
      </c>
      <c r="B74" s="78">
        <v>9</v>
      </c>
      <c r="C74" s="78" t="s">
        <v>226</v>
      </c>
      <c r="D74" s="78">
        <v>8</v>
      </c>
      <c r="E74" s="78" t="s">
        <v>251</v>
      </c>
      <c r="F74" s="78">
        <v>1</v>
      </c>
      <c r="G74" s="78" t="s">
        <v>212</v>
      </c>
      <c r="H74" s="78">
        <v>4</v>
      </c>
      <c r="I74" s="78" t="s">
        <v>237</v>
      </c>
      <c r="J74" s="78">
        <v>3</v>
      </c>
      <c r="K74" s="78" t="s">
        <v>237</v>
      </c>
      <c r="L74" s="78">
        <v>2</v>
      </c>
      <c r="M74" s="78" t="s">
        <v>1282</v>
      </c>
      <c r="N74" s="78">
        <v>1</v>
      </c>
      <c r="O74" s="78" t="s">
        <v>242</v>
      </c>
      <c r="P74" s="78">
        <v>2</v>
      </c>
      <c r="Q74" s="78" t="s">
        <v>239</v>
      </c>
      <c r="R74" s="78">
        <v>1</v>
      </c>
      <c r="S74" s="78" t="s">
        <v>229</v>
      </c>
      <c r="T74" s="78">
        <v>1</v>
      </c>
      <c r="U74" s="78" t="s">
        <v>1290</v>
      </c>
      <c r="V74" s="78">
        <v>1</v>
      </c>
    </row>
    <row r="75" spans="1:22" ht="15">
      <c r="A75" s="78" t="s">
        <v>237</v>
      </c>
      <c r="B75" s="78">
        <v>7</v>
      </c>
      <c r="C75" s="78" t="s">
        <v>252</v>
      </c>
      <c r="D75" s="78">
        <v>5</v>
      </c>
      <c r="E75" s="78" t="s">
        <v>226</v>
      </c>
      <c r="F75" s="78">
        <v>1</v>
      </c>
      <c r="G75" s="78" t="s">
        <v>245</v>
      </c>
      <c r="H75" s="78">
        <v>1</v>
      </c>
      <c r="I75" s="78" t="s">
        <v>235</v>
      </c>
      <c r="J75" s="78">
        <v>1</v>
      </c>
      <c r="K75" s="78" t="s">
        <v>232</v>
      </c>
      <c r="L75" s="78">
        <v>1</v>
      </c>
      <c r="M75" s="78"/>
      <c r="N75" s="78"/>
      <c r="O75" s="78"/>
      <c r="P75" s="78"/>
      <c r="Q75" s="78"/>
      <c r="R75" s="78"/>
      <c r="S75" s="78"/>
      <c r="T75" s="78"/>
      <c r="U75" s="78"/>
      <c r="V75" s="78"/>
    </row>
    <row r="76" spans="1:22" ht="15">
      <c r="A76" s="78" t="s">
        <v>252</v>
      </c>
      <c r="B76" s="78">
        <v>6</v>
      </c>
      <c r="C76" s="78" t="s">
        <v>265</v>
      </c>
      <c r="D76" s="78">
        <v>5</v>
      </c>
      <c r="E76" s="78" t="s">
        <v>250</v>
      </c>
      <c r="F76" s="78">
        <v>1</v>
      </c>
      <c r="G76" s="78" t="s">
        <v>244</v>
      </c>
      <c r="H76" s="78">
        <v>1</v>
      </c>
      <c r="I76" s="78" t="s">
        <v>245</v>
      </c>
      <c r="J76" s="78">
        <v>1</v>
      </c>
      <c r="K76" s="78" t="s">
        <v>263</v>
      </c>
      <c r="L76" s="78">
        <v>1</v>
      </c>
      <c r="M76" s="78"/>
      <c r="N76" s="78"/>
      <c r="O76" s="78"/>
      <c r="P76" s="78"/>
      <c r="Q76" s="78"/>
      <c r="R76" s="78"/>
      <c r="S76" s="78"/>
      <c r="T76" s="78"/>
      <c r="U76" s="78"/>
      <c r="V76" s="78"/>
    </row>
    <row r="77" spans="1:22" ht="15">
      <c r="A77" s="78" t="s">
        <v>265</v>
      </c>
      <c r="B77" s="78">
        <v>5</v>
      </c>
      <c r="C77" s="78" t="s">
        <v>228</v>
      </c>
      <c r="D77" s="78">
        <v>4</v>
      </c>
      <c r="E77" s="78" t="s">
        <v>237</v>
      </c>
      <c r="F77" s="78">
        <v>1</v>
      </c>
      <c r="G77" s="78"/>
      <c r="H77" s="78"/>
      <c r="I77" s="78" t="s">
        <v>236</v>
      </c>
      <c r="J77" s="78">
        <v>1</v>
      </c>
      <c r="K77" s="78" t="s">
        <v>254</v>
      </c>
      <c r="L77" s="78">
        <v>1</v>
      </c>
      <c r="M77" s="78"/>
      <c r="N77" s="78"/>
      <c r="O77" s="78"/>
      <c r="P77" s="78"/>
      <c r="Q77" s="78"/>
      <c r="R77" s="78"/>
      <c r="S77" s="78"/>
      <c r="T77" s="78"/>
      <c r="U77" s="78"/>
      <c r="V77" s="78"/>
    </row>
    <row r="78" spans="1:22" ht="15">
      <c r="A78" s="78" t="s">
        <v>253</v>
      </c>
      <c r="B78" s="78">
        <v>5</v>
      </c>
      <c r="C78" s="78" t="s">
        <v>253</v>
      </c>
      <c r="D78" s="78">
        <v>4</v>
      </c>
      <c r="E78" s="78" t="s">
        <v>253</v>
      </c>
      <c r="F78" s="78">
        <v>1</v>
      </c>
      <c r="G78" s="78"/>
      <c r="H78" s="78"/>
      <c r="I78" s="78"/>
      <c r="J78" s="78"/>
      <c r="K78" s="78"/>
      <c r="L78" s="78"/>
      <c r="M78" s="78"/>
      <c r="N78" s="78"/>
      <c r="O78" s="78"/>
      <c r="P78" s="78"/>
      <c r="Q78" s="78"/>
      <c r="R78" s="78"/>
      <c r="S78" s="78"/>
      <c r="T78" s="78"/>
      <c r="U78" s="78"/>
      <c r="V78" s="78"/>
    </row>
    <row r="79" spans="1:22" ht="15">
      <c r="A79" s="78" t="s">
        <v>228</v>
      </c>
      <c r="B79" s="78">
        <v>4</v>
      </c>
      <c r="C79" s="78" t="s">
        <v>263</v>
      </c>
      <c r="D79" s="78">
        <v>3</v>
      </c>
      <c r="E79" s="78" t="s">
        <v>252</v>
      </c>
      <c r="F79" s="78">
        <v>1</v>
      </c>
      <c r="G79" s="78"/>
      <c r="H79" s="78"/>
      <c r="I79" s="78"/>
      <c r="J79" s="78"/>
      <c r="K79" s="78"/>
      <c r="L79" s="78"/>
      <c r="M79" s="78"/>
      <c r="N79" s="78"/>
      <c r="O79" s="78"/>
      <c r="P79" s="78"/>
      <c r="Q79" s="78"/>
      <c r="R79" s="78"/>
      <c r="S79" s="78"/>
      <c r="T79" s="78"/>
      <c r="U79" s="78"/>
      <c r="V79" s="78"/>
    </row>
    <row r="80" spans="1:22" ht="15">
      <c r="A80" s="78" t="s">
        <v>263</v>
      </c>
      <c r="B80" s="78">
        <v>4</v>
      </c>
      <c r="C80" s="78" t="s">
        <v>232</v>
      </c>
      <c r="D80" s="78">
        <v>3</v>
      </c>
      <c r="E80" s="78" t="s">
        <v>249</v>
      </c>
      <c r="F80" s="78">
        <v>1</v>
      </c>
      <c r="G80" s="78"/>
      <c r="H80" s="78"/>
      <c r="I80" s="78"/>
      <c r="J80" s="78"/>
      <c r="K80" s="78"/>
      <c r="L80" s="78"/>
      <c r="M80" s="78"/>
      <c r="N80" s="78"/>
      <c r="O80" s="78"/>
      <c r="P80" s="78"/>
      <c r="Q80" s="78"/>
      <c r="R80" s="78"/>
      <c r="S80" s="78"/>
      <c r="T80" s="78"/>
      <c r="U80" s="78"/>
      <c r="V80" s="78"/>
    </row>
    <row r="81" spans="1:22" ht="15">
      <c r="A81" s="78" t="s">
        <v>232</v>
      </c>
      <c r="B81" s="78">
        <v>4</v>
      </c>
      <c r="C81" s="78" t="s">
        <v>258</v>
      </c>
      <c r="D81" s="78">
        <v>2</v>
      </c>
      <c r="E81" s="78"/>
      <c r="F81" s="78"/>
      <c r="G81" s="78"/>
      <c r="H81" s="78"/>
      <c r="I81" s="78"/>
      <c r="J81" s="78"/>
      <c r="K81" s="78"/>
      <c r="L81" s="78"/>
      <c r="M81" s="78"/>
      <c r="N81" s="78"/>
      <c r="O81" s="78"/>
      <c r="P81" s="78"/>
      <c r="Q81" s="78"/>
      <c r="R81" s="78"/>
      <c r="S81" s="78"/>
      <c r="T81" s="78"/>
      <c r="U81" s="78"/>
      <c r="V81" s="78"/>
    </row>
    <row r="82" spans="1:22" ht="15">
      <c r="A82" s="78" t="s">
        <v>212</v>
      </c>
      <c r="B82" s="78">
        <v>4</v>
      </c>
      <c r="C82" s="78" t="s">
        <v>256</v>
      </c>
      <c r="D82" s="78">
        <v>2</v>
      </c>
      <c r="E82" s="78"/>
      <c r="F82" s="78"/>
      <c r="G82" s="78"/>
      <c r="H82" s="78"/>
      <c r="I82" s="78"/>
      <c r="J82" s="78"/>
      <c r="K82" s="78"/>
      <c r="L82" s="78"/>
      <c r="M82" s="78"/>
      <c r="N82" s="78"/>
      <c r="O82" s="78"/>
      <c r="P82" s="78"/>
      <c r="Q82" s="78"/>
      <c r="R82" s="78"/>
      <c r="S82" s="78"/>
      <c r="T82" s="78"/>
      <c r="U82" s="78"/>
      <c r="V82" s="78"/>
    </row>
    <row r="83" spans="1:22" ht="15">
      <c r="A83" s="78" t="s">
        <v>242</v>
      </c>
      <c r="B83" s="78">
        <v>2</v>
      </c>
      <c r="C83" s="78" t="s">
        <v>234</v>
      </c>
      <c r="D83" s="78">
        <v>2</v>
      </c>
      <c r="E83" s="78"/>
      <c r="F83" s="78"/>
      <c r="G83" s="78"/>
      <c r="H83" s="78"/>
      <c r="I83" s="78"/>
      <c r="J83" s="78"/>
      <c r="K83" s="78"/>
      <c r="L83" s="78"/>
      <c r="M83" s="78"/>
      <c r="N83" s="78"/>
      <c r="O83" s="78"/>
      <c r="P83" s="78"/>
      <c r="Q83" s="78"/>
      <c r="R83" s="78"/>
      <c r="S83" s="78"/>
      <c r="T83" s="78"/>
      <c r="U83" s="78"/>
      <c r="V83" s="78"/>
    </row>
    <row r="86" spans="1:22" ht="15" customHeight="1">
      <c r="A86" s="13" t="s">
        <v>1299</v>
      </c>
      <c r="B86" s="13" t="s">
        <v>1043</v>
      </c>
      <c r="C86" s="13" t="s">
        <v>1300</v>
      </c>
      <c r="D86" s="13" t="s">
        <v>1046</v>
      </c>
      <c r="E86" s="13" t="s">
        <v>1301</v>
      </c>
      <c r="F86" s="13" t="s">
        <v>1048</v>
      </c>
      <c r="G86" s="13" t="s">
        <v>1302</v>
      </c>
      <c r="H86" s="13" t="s">
        <v>1050</v>
      </c>
      <c r="I86" s="13" t="s">
        <v>1303</v>
      </c>
      <c r="J86" s="13" t="s">
        <v>1052</v>
      </c>
      <c r="K86" s="13" t="s">
        <v>1304</v>
      </c>
      <c r="L86" s="13" t="s">
        <v>1056</v>
      </c>
      <c r="M86" s="13" t="s">
        <v>1305</v>
      </c>
      <c r="N86" s="13" t="s">
        <v>1058</v>
      </c>
      <c r="O86" s="13" t="s">
        <v>1306</v>
      </c>
      <c r="P86" s="13" t="s">
        <v>1060</v>
      </c>
      <c r="Q86" s="13" t="s">
        <v>1307</v>
      </c>
      <c r="R86" s="13" t="s">
        <v>1062</v>
      </c>
      <c r="S86" s="13" t="s">
        <v>1308</v>
      </c>
      <c r="T86" s="13" t="s">
        <v>1064</v>
      </c>
      <c r="U86" s="13" t="s">
        <v>1309</v>
      </c>
      <c r="V86" s="13" t="s">
        <v>1065</v>
      </c>
    </row>
    <row r="87" spans="1:22" ht="15">
      <c r="A87" s="114" t="s">
        <v>258</v>
      </c>
      <c r="B87" s="78">
        <v>529352</v>
      </c>
      <c r="C87" s="114" t="s">
        <v>258</v>
      </c>
      <c r="D87" s="78">
        <v>529352</v>
      </c>
      <c r="E87" s="114" t="s">
        <v>249</v>
      </c>
      <c r="F87" s="78">
        <v>70595</v>
      </c>
      <c r="G87" s="114" t="s">
        <v>244</v>
      </c>
      <c r="H87" s="78">
        <v>12858</v>
      </c>
      <c r="I87" s="114" t="s">
        <v>245</v>
      </c>
      <c r="J87" s="78">
        <v>25915</v>
      </c>
      <c r="K87" s="114" t="s">
        <v>255</v>
      </c>
      <c r="L87" s="78">
        <v>40924</v>
      </c>
      <c r="M87" s="114" t="s">
        <v>231</v>
      </c>
      <c r="N87" s="78">
        <v>12258</v>
      </c>
      <c r="O87" s="114" t="s">
        <v>243</v>
      </c>
      <c r="P87" s="78">
        <v>67330</v>
      </c>
      <c r="Q87" s="114" t="s">
        <v>240</v>
      </c>
      <c r="R87" s="78">
        <v>278460</v>
      </c>
      <c r="S87" s="114" t="s">
        <v>229</v>
      </c>
      <c r="T87" s="78">
        <v>91115</v>
      </c>
      <c r="U87" s="114" t="s">
        <v>247</v>
      </c>
      <c r="V87" s="78">
        <v>3081</v>
      </c>
    </row>
    <row r="88" spans="1:22" ht="15">
      <c r="A88" s="114" t="s">
        <v>240</v>
      </c>
      <c r="B88" s="78">
        <v>278460</v>
      </c>
      <c r="C88" s="114" t="s">
        <v>257</v>
      </c>
      <c r="D88" s="78">
        <v>63040</v>
      </c>
      <c r="E88" s="114" t="s">
        <v>250</v>
      </c>
      <c r="F88" s="78">
        <v>13058</v>
      </c>
      <c r="G88" s="114" t="s">
        <v>216</v>
      </c>
      <c r="H88" s="78">
        <v>5253</v>
      </c>
      <c r="I88" s="114" t="s">
        <v>236</v>
      </c>
      <c r="J88" s="78">
        <v>12694</v>
      </c>
      <c r="K88" s="114" t="s">
        <v>263</v>
      </c>
      <c r="L88" s="78">
        <v>11906</v>
      </c>
      <c r="M88" s="114" t="s">
        <v>225</v>
      </c>
      <c r="N88" s="78">
        <v>10362</v>
      </c>
      <c r="O88" s="114" t="s">
        <v>238</v>
      </c>
      <c r="P88" s="78">
        <v>14209</v>
      </c>
      <c r="Q88" s="114" t="s">
        <v>239</v>
      </c>
      <c r="R88" s="78">
        <v>6420</v>
      </c>
      <c r="S88" s="114" t="s">
        <v>230</v>
      </c>
      <c r="T88" s="78">
        <v>8136</v>
      </c>
      <c r="U88" s="114" t="s">
        <v>223</v>
      </c>
      <c r="V88" s="78">
        <v>381</v>
      </c>
    </row>
    <row r="89" spans="1:22" ht="15">
      <c r="A89" s="114" t="s">
        <v>229</v>
      </c>
      <c r="B89" s="78">
        <v>91115</v>
      </c>
      <c r="C89" s="114" t="s">
        <v>259</v>
      </c>
      <c r="D89" s="78">
        <v>22508</v>
      </c>
      <c r="E89" s="114" t="s">
        <v>227</v>
      </c>
      <c r="F89" s="78">
        <v>1649</v>
      </c>
      <c r="G89" s="114" t="s">
        <v>213</v>
      </c>
      <c r="H89" s="78">
        <v>4063</v>
      </c>
      <c r="I89" s="114" t="s">
        <v>235</v>
      </c>
      <c r="J89" s="78">
        <v>4077</v>
      </c>
      <c r="K89" s="114" t="s">
        <v>254</v>
      </c>
      <c r="L89" s="78">
        <v>9772</v>
      </c>
      <c r="M89" s="114" t="s">
        <v>218</v>
      </c>
      <c r="N89" s="78">
        <v>9108</v>
      </c>
      <c r="O89" s="114" t="s">
        <v>242</v>
      </c>
      <c r="P89" s="78">
        <v>1334</v>
      </c>
      <c r="Q89" s="114"/>
      <c r="R89" s="78"/>
      <c r="S89" s="114"/>
      <c r="T89" s="78"/>
      <c r="U89" s="114"/>
      <c r="V89" s="78"/>
    </row>
    <row r="90" spans="1:22" ht="15">
      <c r="A90" s="114" t="s">
        <v>249</v>
      </c>
      <c r="B90" s="78">
        <v>70595</v>
      </c>
      <c r="C90" s="114" t="s">
        <v>232</v>
      </c>
      <c r="D90" s="78">
        <v>16367</v>
      </c>
      <c r="E90" s="114" t="s">
        <v>253</v>
      </c>
      <c r="F90" s="78">
        <v>356</v>
      </c>
      <c r="G90" s="114" t="s">
        <v>212</v>
      </c>
      <c r="H90" s="78">
        <v>2217</v>
      </c>
      <c r="I90" s="114" t="s">
        <v>237</v>
      </c>
      <c r="J90" s="78">
        <v>479</v>
      </c>
      <c r="K90" s="114" t="s">
        <v>228</v>
      </c>
      <c r="L90" s="78">
        <v>3659</v>
      </c>
      <c r="M90" s="114" t="s">
        <v>241</v>
      </c>
      <c r="N90" s="78">
        <v>584</v>
      </c>
      <c r="O90" s="114"/>
      <c r="P90" s="78"/>
      <c r="Q90" s="114"/>
      <c r="R90" s="78"/>
      <c r="S90" s="114"/>
      <c r="T90" s="78"/>
      <c r="U90" s="114"/>
      <c r="V90" s="78"/>
    </row>
    <row r="91" spans="1:22" ht="15">
      <c r="A91" s="114" t="s">
        <v>243</v>
      </c>
      <c r="B91" s="78">
        <v>67330</v>
      </c>
      <c r="C91" s="114" t="s">
        <v>219</v>
      </c>
      <c r="D91" s="78">
        <v>14063</v>
      </c>
      <c r="E91" s="114" t="s">
        <v>251</v>
      </c>
      <c r="F91" s="78">
        <v>198</v>
      </c>
      <c r="G91" s="114" t="s">
        <v>215</v>
      </c>
      <c r="H91" s="78">
        <v>1483</v>
      </c>
      <c r="I91" s="114"/>
      <c r="J91" s="78"/>
      <c r="K91" s="114"/>
      <c r="L91" s="78"/>
      <c r="M91" s="114"/>
      <c r="N91" s="78"/>
      <c r="O91" s="114"/>
      <c r="P91" s="78"/>
      <c r="Q91" s="114"/>
      <c r="R91" s="78"/>
      <c r="S91" s="114"/>
      <c r="T91" s="78"/>
      <c r="U91" s="114"/>
      <c r="V91" s="78"/>
    </row>
    <row r="92" spans="1:22" ht="15">
      <c r="A92" s="114" t="s">
        <v>257</v>
      </c>
      <c r="B92" s="78">
        <v>63040</v>
      </c>
      <c r="C92" s="114" t="s">
        <v>233</v>
      </c>
      <c r="D92" s="78">
        <v>9453</v>
      </c>
      <c r="E92" s="114" t="s">
        <v>252</v>
      </c>
      <c r="F92" s="78">
        <v>88</v>
      </c>
      <c r="G92" s="114" t="s">
        <v>214</v>
      </c>
      <c r="H92" s="78">
        <v>64</v>
      </c>
      <c r="I92" s="114"/>
      <c r="J92" s="78"/>
      <c r="K92" s="114"/>
      <c r="L92" s="78"/>
      <c r="M92" s="114"/>
      <c r="N92" s="78"/>
      <c r="O92" s="114"/>
      <c r="P92" s="78"/>
      <c r="Q92" s="114"/>
      <c r="R92" s="78"/>
      <c r="S92" s="114"/>
      <c r="T92" s="78"/>
      <c r="U92" s="114"/>
      <c r="V92" s="78"/>
    </row>
    <row r="93" spans="1:22" ht="15">
      <c r="A93" s="114" t="s">
        <v>255</v>
      </c>
      <c r="B93" s="78">
        <v>40924</v>
      </c>
      <c r="C93" s="114" t="s">
        <v>264</v>
      </c>
      <c r="D93" s="78">
        <v>9032</v>
      </c>
      <c r="E93" s="114"/>
      <c r="F93" s="78"/>
      <c r="G93" s="114"/>
      <c r="H93" s="78"/>
      <c r="I93" s="114"/>
      <c r="J93" s="78"/>
      <c r="K93" s="114"/>
      <c r="L93" s="78"/>
      <c r="M93" s="114"/>
      <c r="N93" s="78"/>
      <c r="O93" s="114"/>
      <c r="P93" s="78"/>
      <c r="Q93" s="114"/>
      <c r="R93" s="78"/>
      <c r="S93" s="114"/>
      <c r="T93" s="78"/>
      <c r="U93" s="114"/>
      <c r="V93" s="78"/>
    </row>
    <row r="94" spans="1:22" ht="15">
      <c r="A94" s="114" t="s">
        <v>245</v>
      </c>
      <c r="B94" s="78">
        <v>25915</v>
      </c>
      <c r="C94" s="114" t="s">
        <v>261</v>
      </c>
      <c r="D94" s="78">
        <v>8627</v>
      </c>
      <c r="E94" s="114"/>
      <c r="F94" s="78"/>
      <c r="G94" s="114"/>
      <c r="H94" s="78"/>
      <c r="I94" s="114"/>
      <c r="J94" s="78"/>
      <c r="K94" s="114"/>
      <c r="L94" s="78"/>
      <c r="M94" s="114"/>
      <c r="N94" s="78"/>
      <c r="O94" s="114"/>
      <c r="P94" s="78"/>
      <c r="Q94" s="114"/>
      <c r="R94" s="78"/>
      <c r="S94" s="114"/>
      <c r="T94" s="78"/>
      <c r="U94" s="114"/>
      <c r="V94" s="78"/>
    </row>
    <row r="95" spans="1:22" ht="15">
      <c r="A95" s="114" t="s">
        <v>259</v>
      </c>
      <c r="B95" s="78">
        <v>22508</v>
      </c>
      <c r="C95" s="114" t="s">
        <v>248</v>
      </c>
      <c r="D95" s="78">
        <v>8464</v>
      </c>
      <c r="E95" s="114"/>
      <c r="F95" s="78"/>
      <c r="G95" s="114"/>
      <c r="H95" s="78"/>
      <c r="I95" s="114"/>
      <c r="J95" s="78"/>
      <c r="K95" s="114"/>
      <c r="L95" s="78"/>
      <c r="M95" s="114"/>
      <c r="N95" s="78"/>
      <c r="O95" s="114"/>
      <c r="P95" s="78"/>
      <c r="Q95" s="114"/>
      <c r="R95" s="78"/>
      <c r="S95" s="114"/>
      <c r="T95" s="78"/>
      <c r="U95" s="114"/>
      <c r="V95" s="78"/>
    </row>
    <row r="96" spans="1:22" ht="15">
      <c r="A96" s="114" t="s">
        <v>232</v>
      </c>
      <c r="B96" s="78">
        <v>16367</v>
      </c>
      <c r="C96" s="114" t="s">
        <v>226</v>
      </c>
      <c r="D96" s="78">
        <v>7084</v>
      </c>
      <c r="E96" s="114"/>
      <c r="F96" s="78"/>
      <c r="G96" s="114"/>
      <c r="H96" s="78"/>
      <c r="I96" s="114"/>
      <c r="J96" s="78"/>
      <c r="K96" s="114"/>
      <c r="L96" s="78"/>
      <c r="M96" s="114"/>
      <c r="N96" s="78"/>
      <c r="O96" s="114"/>
      <c r="P96" s="78"/>
      <c r="Q96" s="114"/>
      <c r="R96" s="78"/>
      <c r="S96" s="114"/>
      <c r="T96" s="78"/>
      <c r="U96" s="114"/>
      <c r="V96" s="78"/>
    </row>
  </sheetData>
  <hyperlinks>
    <hyperlink ref="A2" r:id="rId1" display="https://events.ensembleiq.com/rcas-2019/208595"/>
    <hyperlink ref="A3" r:id="rId2" display="https://events.ensembleiq.com/rcas-2019"/>
    <hyperlink ref="A4" r:id="rId3" display="https://www.pehub.com/2019/03/pe-backed-ensembleiq-promotes-hughes-to-coo/?utm_source=dlvr.it&amp;utm_medium=twitter"/>
    <hyperlink ref="A5" r:id="rId4" display="https://www.nxtbook.com/nxtbooks/ensembleiq/pg_201902/index.php#/80"/>
    <hyperlink ref="A6" r:id="rId5" display="https://lnkd.in/eUN76VR"/>
    <hyperlink ref="A7" r:id="rId6" display="https://mailchi.mp/siia/connectiv-innovation-award-winners-announced"/>
    <hyperlink ref="A8" r:id="rId7" display="http://www.cegep-matane.qc.ca/nouvelles/2019/une-enseignante-en-soins-infirmiers-honoree/"/>
    <hyperlink ref="A9" r:id="rId8" display="https://twitter.com/i/web/status/1105849825726214144"/>
    <hyperlink ref="A10" r:id="rId9" display="https://twitter.com/i/web/status/1105845972519792641"/>
    <hyperlink ref="A11" r:id="rId10" display="https://medium.com/@Wirelessnerd/murtec-surprises-and-delights-as-i-get-a-peek-into-the-chain-restaurant-industry-5fe13ef90f37?source=friends_link&amp;sk=52ac676fea5c3e664fd31d434f4fbe02"/>
    <hyperlink ref="C2" r:id="rId11" display="https://events.ensembleiq.com/rcas-2019/208595"/>
    <hyperlink ref="C3" r:id="rId12" display="https://events.ensembleiq.com/rcas-2019"/>
    <hyperlink ref="C4" r:id="rId13" display="https://consumergoods.com/levis-uses-new-tech-let-customers-design-custom-jeans"/>
    <hyperlink ref="C5" r:id="rId14" display="https://events.ensembleiq.com/p2plu-bootcamp"/>
    <hyperlink ref="E2" r:id="rId15" display="https://twitter.com/pewresearch/status/1105447101813702656"/>
    <hyperlink ref="G2" r:id="rId16" display="https://www.nxtbook.com/nxtbooks/ensembleiq/pg_201902/index.php#/80"/>
    <hyperlink ref="I2" r:id="rId17" display="https://medium.com/@Wirelessnerd/murtec-surprises-and-delights-as-i-get-a-peek-into-the-chain-restaurant-industry-5fe13ef90f37?source=friends_link&amp;sk=52ac676fea5c3e664fd31d434f4fbe02"/>
    <hyperlink ref="I3" r:id="rId18" display="https://drive.google.com/file/d/0B8CCIsUxOgrBTVp2TTF4WjdLX3RvbExNQTB0RU0zQTZZbUZn/view"/>
    <hyperlink ref="I4" r:id="rId19" display="https://twitter.com/i/web/status/1105834671802404865"/>
    <hyperlink ref="I5" r:id="rId20" display="https://www.stratconn.org/"/>
    <hyperlink ref="K2" r:id="rId21" display="https://lnkd.in/e_Z4Cz7"/>
    <hyperlink ref="K3" r:id="rId22" display="https://lnkd.in/eUegRca"/>
    <hyperlink ref="M2" r:id="rId23" display="https://issuu.com/ensembleiq/docs/cg_feb_19?e=37211642/68043378"/>
    <hyperlink ref="M3" r:id="rId24" display="https://www.pehub.com/2019/03/pe-backed-ensembleiq-promotes-hughes-to-coo/?utm_source=dlvr.it&amp;utm_medium=twitter"/>
    <hyperlink ref="M4" r:id="rId25" display="https://lnkd.in/eUN76VR"/>
    <hyperlink ref="O2" r:id="rId26" display="http://www.cegep-matane.qc.ca/nouvelles/2019/une-enseignante-en-soins-infirmiers-honoree/"/>
    <hyperlink ref="O3" r:id="rId27" display="https://twitter.com/i/web/status/1105845972519792641"/>
    <hyperlink ref="O4" r:id="rId28" display="https://twitter.com/i/web/status/1105849825726214144"/>
    <hyperlink ref="Q2" r:id="rId29" display="https://mailchi.mp/siia/connectiv-innovation-award-winners-announced"/>
    <hyperlink ref="S2" r:id="rId30" display="https://www.pehub.com/2019/03/pe-backed-ensembleiq-promotes-hughes-to-coo/?utm_source=dlvr.it&amp;utm_medium=twitter"/>
  </hyperlinks>
  <printOptions/>
  <pageMargins left="0.7" right="0.7" top="0.75" bottom="0.75" header="0.3" footer="0.3"/>
  <pageSetup orientation="portrait" paperSize="9"/>
  <tableParts>
    <tablePart r:id="rId35"/>
    <tablePart r:id="rId38"/>
    <tablePart r:id="rId31"/>
    <tablePart r:id="rId37"/>
    <tablePart r:id="rId32"/>
    <tablePart r:id="rId36"/>
    <tablePart r:id="rId34"/>
    <tablePart r:id="rId33"/>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2019-03-15T11:22:27Z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