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<sst xmlns="http://schemas.openxmlformats.org/spreadsheetml/2006/main" count="4626" uniqueCount="1222">
  <si>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</si>
  <si>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</si>
  <si>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</si>
  <si>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</si>
  <si>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</si>
  <si>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</si>
  <si>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</si>
  <si>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</si>
  <si>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</si>
  <si>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</si>
  <si>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</si>
  <si>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</si>
  <si>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</si>
  <si>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</si>
  <si>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</si>
  <si>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</si>
  <si>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</si>
  <si>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</si>
  <si>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</si>
  <si>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</si>
  <si>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</si>
  <si>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</si>
  <si>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</si>
  <si>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</si>
  <si>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</si>
  <si>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</si>
  <si>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</si>
  <si>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</si>
  <si>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</si>
  <si>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</si>
  <si>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</si>
  <si>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</si>
  <si>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</si>
  <si>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</si>
  <si>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</si>
  <si>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</si>
  <si>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</si>
  <si>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</si>
  <si>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</si>
  <si>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</si>
  <si>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</si>
  <si>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</si>
  <si>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</si>
  <si>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</si>
  <si>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</si>
  <si>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</si>
  <si>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</si>
  <si>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</si>
  <si>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</si>
  <si>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</si>
  <si>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</si>
  <si>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</si>
  <si>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</si>
  <si>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</si>
  <si>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</si>
  <si>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</si>
  <si>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</si>
  <si>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</si>
  <si>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</si>
  <si>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</si>
  <si>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</si>
  <si>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</si>
  <si>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</si>
  <si>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</si>
  <si>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</si>
  <si>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</si>
  <si>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</si>
  <si>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</si>
  <si>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</si>
  <si>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</si>
  <si>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</si>
  <si>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</si>
  <si>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</si>
  <si>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</si>
  <si>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</si>
  <si>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</si>
  <si>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</si>
  <si>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</si>
  <si>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</si>
  <si>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</si>
  <si>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</si>
  <si>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</si>
  <si>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</si>
  <si>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</si>
  <si>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</si>
  <si>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</si>
  <si>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</si>
  <si>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</si>
  <si>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</si>
  <si>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</si>
  <si>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</si>
  <si>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</si>
  <si>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</si>
  <si>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</si>
  <si>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</si>
  <si>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</si>
  <si>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</si>
  <si>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</si>
  <si>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</si>
  <si>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</si>
  <si>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</si>
  <si>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</si>
  <si>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</si>
  <si>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</si>
  <si>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</si>
  <si>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</si>
  <si>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</si>
  <si>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</si>
  <si>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</si>
  <si>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</si>
  <si>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</si>
  <si>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</si>
  <si>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</si>
  <si>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</si>
  <si>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</si>
  <si>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</si>
  <si>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</si>
  <si>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</si>
  <si>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</si>
  <si>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</si>
  <si>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</si>
  <si>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</si>
  <si>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</si>
  <si>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</si>
  <si>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</si>
  <si>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</si>
  <si>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</si>
  <si>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</si>
  <si>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</si>
  <si>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</si>
  <si>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</si>
  <si>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</si>
  <si>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</si>
  <si>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</si>
  <si>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</si>
  <si>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</si>
  <si>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</si>
  <si>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</si>
  <si>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</si>
  <si>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</si>
  <si>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</si>
  <si>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</si>
  <si>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</si>
  <si>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</si>
  <si>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</si>
  <si>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</si>
  <si>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</si>
  <si>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</si>
  <si>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</si>
  <si>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</si>
  <si>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</si>
  <si>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</si>
  <si>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</si>
  <si>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</si>
  <si>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</si>
  <si>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</si>
  <si>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</si>
  <si>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</si>
  <si>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</si>
  <si>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</si>
  <si>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</si>
  <si>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</si>
  <si>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</si>
  <si>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</si>
  <si>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</si>
  <si>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</si>
  <si>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</si>
  <si>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</si>
  <si>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</si>
  <si>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</si>
  <si>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</si>
  <si>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</si>
  <si>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</si>
  <si>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</si>
  <si>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</si>
  <si>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</si>
  <si>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</si>
  <si>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</si>
  <si>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</si>
  <si>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</si>
  <si>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</si>
  <si>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</si>
  <si>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</si>
  <si>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</si>
  <si>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</si>
  <si>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</si>
  <si>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</si>
  <si>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</si>
  <si>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</si>
  <si>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</si>
  <si>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</si>
  <si>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</si>
  <si>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</si>
  <si>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</si>
  <si>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</si>
  <si>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</si>
  <si>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</si>
  <si>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</si>
  <si>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</si>
  <si>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</si>
  <si>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</si>
  <si>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</si>
  <si>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</si>
  <si>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</si>
  <si>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</si>
  <si>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</si>
  <si>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</si>
  <si>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</si>
  <si>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</si>
  <si>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</si>
  <si>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</si>
  <si>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</si>
  <si>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disantefederico</t>
  </si>
  <si>
    <t>axionnet</t>
  </si>
  <si>
    <t>prpnews</t>
  </si>
  <si>
    <t>darpa</t>
  </si>
  <si>
    <t>mercury_hide</t>
  </si>
  <si>
    <t>sminett</t>
  </si>
  <si>
    <t>adrftech</t>
  </si>
  <si>
    <t>iotagenda</t>
  </si>
  <si>
    <t>yourtechcompany</t>
  </si>
  <si>
    <t>bobby_gratz</t>
  </si>
  <si>
    <t>zoginstor</t>
  </si>
  <si>
    <t>wohlforddr</t>
  </si>
  <si>
    <t>andrestrauss1</t>
  </si>
  <si>
    <t>juanram79897900</t>
  </si>
  <si>
    <t>mrluisramos</t>
  </si>
  <si>
    <t>netpronline</t>
  </si>
  <si>
    <t>codecom3</t>
  </si>
  <si>
    <t>notiseis360pr</t>
  </si>
  <si>
    <t>ortizjohanna75</t>
  </si>
  <si>
    <t>iot_nxt</t>
  </si>
  <si>
    <t>dwv13</t>
  </si>
  <si>
    <t>treda10</t>
  </si>
  <si>
    <t>deepstratwealth</t>
  </si>
  <si>
    <t>yorklink</t>
  </si>
  <si>
    <t>yspaceyu</t>
  </si>
  <si>
    <t>eekfarms</t>
  </si>
  <si>
    <t>thetinastream</t>
  </si>
  <si>
    <t>marcusbwebster</t>
  </si>
  <si>
    <t>syniverse</t>
  </si>
  <si>
    <t>ajitpaifcc</t>
  </si>
  <si>
    <t>wsj</t>
  </si>
  <si>
    <t>websummit</t>
  </si>
  <si>
    <t>ces</t>
  </si>
  <si>
    <t>embedded_comp</t>
  </si>
  <si>
    <t>Mentions</t>
  </si>
  <si>
    <t>Replies to</t>
  </si>
  <si>
    <t>RT @DARPA: Congrats to all teams that competed in Spectrum Collaboration Challenge Preliminary Event 2! Six teams each received $750,000 prâ€¦</t>
  </si>
  <si>
    <t>El 65% de todas las conexiones a #internet en Latinoamérica se realizan por medio de un #Smartphone, según datos de… https://t.co/GNgVaxnaIN</t>
  </si>
  <si>
    <t>https://t.co/PNvBREMIln Cradlepoints Pathway to 5G for Business Launches at Mobile World Congress Americas</t>
  </si>
  <si>
    <t>https://t.co/T5EzN7G7X9 Cradlepoint Co-Sponsors Pathway to 5G Panel at Mobile World Congress Americas</t>
  </si>
  <si>
    <t>https://t.co/UEBufeBVud Comba Telecom Introduces 3.5GHz CBRS Outdoor CPE at Mobile World Congress Americas 2018</t>
  </si>
  <si>
    <t>https://t.co/98ayJCeTA7 Sygic Premieres Apple CarPlay Integration At Mobile World Congress Americas 2018</t>
  </si>
  <si>
    <t>https://t.co/dDM9qvFsHT Sonitors Game-Changing, Ultrasound-Based Indoor Location Technology Solution to be Demonstrated at Mobile World Congress Americas</t>
  </si>
  <si>
    <t>Congrats to all teams that competed in Spectrum Collaboration Challenge Preliminary Event 2! Six teams each received $750,000 prize, but all 15 teams may compete for grand prize of $2M during SC2 finale at Mobile World Congress Americas, Los Angeles. https://t.co/Bv0OYq7Q09</t>
  </si>
  <si>
    <t>At Mobile World Congress Americas this week? 2 chances to hear from DARPA's Paul Tilghman, PM for Spectrum Collabor… https://t.co/qAon7por5t</t>
  </si>
  <si>
    <t>RT @DARPA: At Mobile World Congress Americas this week? 2 chances to hear from DARPA's Paul Tilghman, PM for Spectrum Collaboration Challen…</t>
  </si>
  <si>
    <t>RCS Takes Center Stage at Mobile World Congress Americas - Synergy https://t.co/YbbctKoas9 #RCS @Syniverse</t>
  </si>
  <si>
    <t>RT @iotagenda: #IoT use cases dominate #MobileWorldCongressAmericas https://t.co/EDYSTATsu4 by Greg Najjar of @ADRFTECH #IoTapplications #M…</t>
  </si>
  <si>
    <t>#IoT use cases dominate #MobileWorldCongressAmericas https://t.co/EDYSTATsu4 by Greg Najjar of @ADRFTECH #IoTapplications #MWCA</t>
  </si>
  <si>
    <t>A number of key #IoT trends stood out at Mobile World Congress Americas, from #SmartCities to #ConnectedRetail to #IIoT. https://t.co/w5my8xe7ss #MWCA #EnterpriseIoT</t>
  </si>
  <si>
    <t>RT @iotagenda: A number of key #IoT trends stood out at Mobile World Congress Americas, from #SmartCities to #ConnectedRetail to #IIoT. httâ€¦</t>
  </si>
  <si>
    <t>RT @zoginstor: You can see all of IBM Storage's award-winning all flash arrays, modern data protection, VersaStack, and software defined st…</t>
  </si>
  <si>
    <t>You can see all of IBM Storage's award-winning all flash arrays, modern data protection, VersaStack, and software d… https://t.co/PxBlpN952o</t>
  </si>
  <si>
    <t>RT @iot_nxt: Checking in from the Mobile World Congress again, and we're in good company. Our Chief of Sales Strauss and COO of the America…</t>
  </si>
  <si>
    <t>RT @NETPRonline: Encuentro de la Presidenta del @NETPRonline Sandra Torres López y el Chairman de la FCC  @AjitPaiFCC en el Mobile World Co…</t>
  </si>
  <si>
    <t>RT @notiseis360pr: [INFRAESTRUCTURA] Cisco Systems anunció hoy en el Mobile World Congress 2019 que Puerto Rico figura entre las tres juris…</t>
  </si>
  <si>
    <t>Encuentro de la Presidenta del @NETPRonline Sandra Torres López y el Chairman de la FCC  @AjitPaiFCC en el Mobile World Congress 2019 en Barcelona donde participa como parte del panel de mercados de telecomunicaciones de las Américas. #UnEquipo #HoyConstruimos https://t.co/uehzlxi5qx</t>
  </si>
  <si>
    <t>[INFRAESTRUCTURA] Cisco Systems anunció hoy en el Mobile World Congress 2019 que Puerto Rico figura entre las tres jurisdicciones seleccionadas en Las Américas para adelantar proyectos de transformación y aceleración tecnológica en Telecomunicaciones. https://t.co/rjPtYnoVeo</t>
  </si>
  <si>
    <t>Checking in from the Mobile World Congress again, and we're in good company. Our Chief of Sales Strauss and COO of… https://t.co/nPLU3AIkXL</t>
  </si>
  <si>
    <t>@WSJ On September 10, 2018, at the "Mobile World Congress Americas", AT&amp;amp;T announced that it has selected Ericsson a… https://t.co/GthndgWRjd</t>
  </si>
  <si>
    <t>@WSJ On September 10, 2018, at the "Mobile World Congress Americas", AT&amp;amp;T announced that it has selected Ericsson a… https://t.co/txHLLszvoh</t>
  </si>
  <si>
    <t>RT @YorkLink: #DidYouKnow you can find all our videos including the #YorkRegion tech spotlights, interviews from @CES, @WebSummit &amp;amp; Mobile…</t>
  </si>
  <si>
    <t>#DidYouKnow you can find all our videos including the #YorkRegion tech spotlights, interviews from @CES, @WebSummit &amp;amp; Mobile World Congress Americas, our tour of @YSpaceYU, &amp;amp; more over on #YouTube. Subscribe to get notified when we post new videos! #YRtech https://t.co/2ufx62GElf https://t.co/N2HfrYvre5</t>
  </si>
  <si>
    <t>Kerlink Unveils WirnetTM iBTS 64 Highway at Mobile World Congress Americas https://t.co/KAMHHWTCwV via @embedded_comp</t>
  </si>
  <si>
    <t>https://twitter.com/i/web/status/1086329897948082176</t>
  </si>
  <si>
    <t>http://www.pressreleasepoint.com/cradlepoints-pathway-5g-business-launches-mobile-world-congress-americas</t>
  </si>
  <si>
    <t>http://www.pressreleasepoint.com/cradlepoint-co-sponsors-pathway-5g-panel-mobile-world-congress-americas</t>
  </si>
  <si>
    <t>http://www.pressreleasepoint.com/comba-telecom-introduces-35ghz-cbrs-outdoor-cpe-mobile-world-congress-americas-2018</t>
  </si>
  <si>
    <t>http://www.pressreleasepoint.com/sygic-premieres-apple-carplay-integration-mobile-world-congress-americas-2018</t>
  </si>
  <si>
    <t>http://www.pressreleasepoint.com/sonitors-game-changing-ultrasound-based-indoor-location-technology-solution-be-demonstrated-mobile</t>
  </si>
  <si>
    <t>https://spectrum.ieee.org/tech-talk/telecom/wireless/darpas-spectrum-collaboration-challenge-subjects-ais-to-a-gauntlet-of-broadcasting-scenarios-and-they-succeed</t>
  </si>
  <si>
    <t>https://twitter.com/i/web/status/1039654669419798528</t>
  </si>
  <si>
    <t>https://synergy.syniverse.com/2018/09/mobile_world_congress_americas_2018_rcs_experiences/</t>
  </si>
  <si>
    <t>https://internetofthingsagenda.techtarget.com/blog/IoT-Agenda/IoT-use-cases-dominate-Mobile-World-Congress-Americas?utm_campaign=iotagenda&amp;utm_content=1548097350&amp;utm_medium=social&amp;utm_source=twitter</t>
  </si>
  <si>
    <t>https://internetofthingsagenda.techtarget.com/blog/IoT-Agenda/IoT-use-cases-dominate-Mobile-World-Congress-Americas?utm_campaign=iotagenda&amp;utm_content=1549057548&amp;utm_medium=social&amp;utm_source=twitter</t>
  </si>
  <si>
    <t>https://twitter.com/i/web/status/1096915353345519616</t>
  </si>
  <si>
    <t>https://www.wipr.pr/cisco-systems-anuncia-inversion-de-130-millones-para-la-transformacion-digital-de-puerto-rico/</t>
  </si>
  <si>
    <t>https://twitter.com/i/web/status/1100281833638514688</t>
  </si>
  <si>
    <t>https://twitter.com/i/web/status/1099245664922423297</t>
  </si>
  <si>
    <t>https://twitter.com/i/web/status/1100993398151020544</t>
  </si>
  <si>
    <t>https://www.youtube.com/channel/UC-CnZSj1AkotjlkzwGnFvew</t>
  </si>
  <si>
    <t>http://embedded-computing.com/news/kerlink-world-congress-americas/?utm_source=dlvr.it&amp;utm_medium=twitter</t>
  </si>
  <si>
    <t>twitter.com</t>
  </si>
  <si>
    <t>pressreleasepoint.com</t>
  </si>
  <si>
    <t>ieee.org</t>
  </si>
  <si>
    <t>syniverse.com</t>
  </si>
  <si>
    <t>techtarget.com</t>
  </si>
  <si>
    <t>wipr.pr</t>
  </si>
  <si>
    <t>youtube.com</t>
  </si>
  <si>
    <t>embedded-computing.com</t>
  </si>
  <si>
    <t>internet smartphone</t>
  </si>
  <si>
    <t>rcs</t>
  </si>
  <si>
    <t>iot mobileworldcongressamericas iotapplications</t>
  </si>
  <si>
    <t>iot mobileworldcongressamericas iotapplications mwca</t>
  </si>
  <si>
    <t>iot smartcities connectedretail iiot mwca enterpriseiot</t>
  </si>
  <si>
    <t>iot smartcities connectedretail iiot</t>
  </si>
  <si>
    <t>unequipo hoyconstruimos</t>
  </si>
  <si>
    <t>didyouknow yorkregion</t>
  </si>
  <si>
    <t>didyouknow yorkregion youtube yrtech</t>
  </si>
  <si>
    <t>https://pbs.twimg.com/media/D0WNWvrWwAEFkED.jpg</t>
  </si>
  <si>
    <t>https://pbs.twimg.com/media/D07IM09XQAAk8aq.jpg</t>
  </si>
  <si>
    <t>http://pbs.twimg.com/profile_images/1850837744/path3891_normal.png</t>
  </si>
  <si>
    <t>http://pbs.twimg.com/profile_images/749913579806130176/hpfkK6Sh_normal.jpg</t>
  </si>
  <si>
    <t>http://pbs.twimg.com/profile_images/1432162498/zen_logo_normal.jpg</t>
  </si>
  <si>
    <t>http://pbs.twimg.com/profile_images/1011252505064493056/8P-2AhX__normal.jpg</t>
  </si>
  <si>
    <t>http://pbs.twimg.com/profile_images/1088797187973107714/x8lfO-yx_normal.jpg</t>
  </si>
  <si>
    <t>http://pbs.twimg.com/profile_images/791648342061318144/wYgh_0G3_normal.jpg</t>
  </si>
  <si>
    <t>http://pbs.twimg.com/profile_images/653700240738938880/kzI5daGd_normal.png</t>
  </si>
  <si>
    <t>http://pbs.twimg.com/profile_images/676876225663492096/HgBolQ9p_normal.png</t>
  </si>
  <si>
    <t>http://pbs.twimg.com/profile_images/1020281627275157505/NzLxTVJ5_normal.jpg</t>
  </si>
  <si>
    <t>http://pbs.twimg.com/profile_images/565965058673360896/ZezKMnDJ_normal.jpeg</t>
  </si>
  <si>
    <t>http://pbs.twimg.com/profile_images/1066129888816488451/upQ61_TN_normal.jpg</t>
  </si>
  <si>
    <t>http://pbs.twimg.com/profile_images/768561409806393344/xVevR4iu_normal.jpg</t>
  </si>
  <si>
    <t>http://pbs.twimg.com/profile_images/1038510309001048064/U_45fPnr_normal.jpg</t>
  </si>
  <si>
    <t>http://abs.twimg.com/sticky/default_profile_images/default_profile_normal.png</t>
  </si>
  <si>
    <t>http://pbs.twimg.com/profile_images/1065963217380245505/kaVax2-Y_normal.jpg</t>
  </si>
  <si>
    <t>http://pbs.twimg.com/profile_images/1000027315512881152/w3PZ2tHB_normal.jpg</t>
  </si>
  <si>
    <t>http://pbs.twimg.com/profile_images/1050397062678736897/MdiQe9I3_normal.jpg</t>
  </si>
  <si>
    <t>http://pbs.twimg.com/profile_images/715339507147649024/pIOBj42j_normal.jpg</t>
  </si>
  <si>
    <t>http://pbs.twimg.com/profile_images/1106136186958082053/IL3SsoKm_normal.png</t>
  </si>
  <si>
    <t>http://pbs.twimg.com/profile_images/1062342412499066880/0lUgCNwb_normal.jpg</t>
  </si>
  <si>
    <t>http://pbs.twimg.com/profile_images/1076160600537993216/hk76yqUL_normal.jpg</t>
  </si>
  <si>
    <t>http://pbs.twimg.com/profile_images/982032205127081985/bblamXpC_normal.jpg</t>
  </si>
  <si>
    <t>http://pbs.twimg.com/profile_images/1024076051889238018/BIXF3nIw_normal.jpg</t>
  </si>
  <si>
    <t>http://pbs.twimg.com/profile_images/1030440676066902016/3-SAfkgq_normal.jpg</t>
  </si>
  <si>
    <t>http://pbs.twimg.com/profile_images/573543312763682816/JLsBi0BS_normal.jpeg</t>
  </si>
  <si>
    <t>https://twitter.com/#!/disantefederico/status/1082015037710053383</t>
  </si>
  <si>
    <t>https://twitter.com/#!/axionnet/status/1086329897948082176</t>
  </si>
  <si>
    <t>https://twitter.com/#!/prpnews/status/1084243036262068224</t>
  </si>
  <si>
    <t>https://twitter.com/#!/prpnews/status/1084400820857253888</t>
  </si>
  <si>
    <t>https://twitter.com/#!/prpnews/status/1084410114939990016</t>
  </si>
  <si>
    <t>https://twitter.com/#!/prpnews/status/1085578464105771008</t>
  </si>
  <si>
    <t>https://twitter.com/#!/prpnews/status/1086717229541085189</t>
  </si>
  <si>
    <t>https://twitter.com/#!/darpa/status/1075108883088228352</t>
  </si>
  <si>
    <t>https://twitter.com/#!/darpa/status/1039654669419798528</t>
  </si>
  <si>
    <t>https://twitter.com/#!/mercury_hide/status/1089605759548026880</t>
  </si>
  <si>
    <t>https://twitter.com/#!/sminett/status/1090317420202524672</t>
  </si>
  <si>
    <t>https://twitter.com/#!/adrftech/status/1089963540423823361</t>
  </si>
  <si>
    <t>https://twitter.com/#!/iotagenda/status/1088567876100022273</t>
  </si>
  <si>
    <t>https://twitter.com/#!/iotagenda/status/1092501543843176449</t>
  </si>
  <si>
    <t>https://twitter.com/#!/yourtechcompany/status/1092501707991515139</t>
  </si>
  <si>
    <t>https://twitter.com/#!/bobby_gratz/status/1096942444778790914</t>
  </si>
  <si>
    <t>https://twitter.com/#!/zoginstor/status/1096915353345519616</t>
  </si>
  <si>
    <t>https://twitter.com/#!/zoginstor/status/1096937979333959680</t>
  </si>
  <si>
    <t>https://twitter.com/#!/wohlforddr/status/1097143989793366017</t>
  </si>
  <si>
    <t>https://twitter.com/#!/andrestrauss1/status/1100327241471479808</t>
  </si>
  <si>
    <t>https://twitter.com/#!/juanram79897900/status/1100462105277419521</t>
  </si>
  <si>
    <t>https://twitter.com/#!/mrluisramos/status/1100511312331845635</t>
  </si>
  <si>
    <t>https://twitter.com/#!/netpronline/status/1100441113016631296</t>
  </si>
  <si>
    <t>https://twitter.com/#!/codecom3/status/1100524840572932097</t>
  </si>
  <si>
    <t>https://twitter.com/#!/notiseis360pr/status/1100501039755730944</t>
  </si>
  <si>
    <t>https://twitter.com/#!/ortizjohanna75/status/1100553131379826688</t>
  </si>
  <si>
    <t>https://twitter.com/#!/iot_nxt/status/1100281833638514688</t>
  </si>
  <si>
    <t>https://twitter.com/#!/dwv13/status/1100793694511394821</t>
  </si>
  <si>
    <t>https://twitter.com/#!/treda10/status/1099245664922423297</t>
  </si>
  <si>
    <t>https://twitter.com/#!/treda10/status/1100993398151020544</t>
  </si>
  <si>
    <t>https://twitter.com/#!/deepstratwealth/status/1103039973492703232</t>
  </si>
  <si>
    <t>https://twitter.com/#!/yorklink/status/1103039423107735553</t>
  </si>
  <si>
    <t>https://twitter.com/#!/yspaceyu/status/1103046342685982728</t>
  </si>
  <si>
    <t>https://twitter.com/#!/eekfarms/status/1103063370725437440</t>
  </si>
  <si>
    <t>https://twitter.com/#!/thetinastream/status/1103301923028041728</t>
  </si>
  <si>
    <t>https://twitter.com/#!/marcusbwebster/status/1103338096370757632</t>
  </si>
  <si>
    <t>1082015037710053383</t>
  </si>
  <si>
    <t>1086329897948082176</t>
  </si>
  <si>
    <t>1084243036262068224</t>
  </si>
  <si>
    <t>1084400820857253888</t>
  </si>
  <si>
    <t>1084410114939990016</t>
  </si>
  <si>
    <t>1085578464105771008</t>
  </si>
  <si>
    <t>1086717229541085189</t>
  </si>
  <si>
    <t>1075108883088228352</t>
  </si>
  <si>
    <t>1039654669419798528</t>
  </si>
  <si>
    <t>1089605759548026880</t>
  </si>
  <si>
    <t>1090317420202524672</t>
  </si>
  <si>
    <t>1089963540423823361</t>
  </si>
  <si>
    <t>1088567876100022273</t>
  </si>
  <si>
    <t>1092501543843176449</t>
  </si>
  <si>
    <t>1092501707991515139</t>
  </si>
  <si>
    <t>1096942444778790914</t>
  </si>
  <si>
    <t>1096915353345519616</t>
  </si>
  <si>
    <t>1096937979333959680</t>
  </si>
  <si>
    <t>1097143989793366017</t>
  </si>
  <si>
    <t>1100327241471479808</t>
  </si>
  <si>
    <t>1100462105277419521</t>
  </si>
  <si>
    <t>1100511312331845635</t>
  </si>
  <si>
    <t>1100441113016631296</t>
  </si>
  <si>
    <t>1100524840572932097</t>
  </si>
  <si>
    <t>1100501039755730944</t>
  </si>
  <si>
    <t>1100553131379826688</t>
  </si>
  <si>
    <t>1100281833638514688</t>
  </si>
  <si>
    <t>1100793694511394821</t>
  </si>
  <si>
    <t>1099245664922423297</t>
  </si>
  <si>
    <t>1100993398151020544</t>
  </si>
  <si>
    <t>1103039973492703232</t>
  </si>
  <si>
    <t>1103039423107735553</t>
  </si>
  <si>
    <t>1103046342685982728</t>
  </si>
  <si>
    <t>1103063370725437440</t>
  </si>
  <si>
    <t>1103301923028041728</t>
  </si>
  <si>
    <t>1103338096370757632</t>
  </si>
  <si>
    <t>1098900243377209352</t>
  </si>
  <si>
    <t>1100957540567998464</t>
  </si>
  <si>
    <t/>
  </si>
  <si>
    <t>3108351</t>
  </si>
  <si>
    <t>en</t>
  </si>
  <si>
    <t>es</t>
  </si>
  <si>
    <t>1096858711463587841</t>
  </si>
  <si>
    <t>Twitter for Android</t>
  </si>
  <si>
    <t>SocialGest</t>
  </si>
  <si>
    <t>PressReleasePoint.Com</t>
  </si>
  <si>
    <t>Twitter Web Client</t>
  </si>
  <si>
    <t>Hootsuite Inc.</t>
  </si>
  <si>
    <t>Twitter for iPhone</t>
  </si>
  <si>
    <t>Sprout Social</t>
  </si>
  <si>
    <t>YourTechCompany</t>
  </si>
  <si>
    <t>Twitter for BlackBerry</t>
  </si>
  <si>
    <t>Twitter Web App</t>
  </si>
  <si>
    <t>Twitter for iPad</t>
  </si>
  <si>
    <t>dlvr.it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</si>
  <si>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</si>
  <si>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</si>
  <si>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</si>
  <si>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</si>
  <si>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</si>
  <si>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</si>
  <si>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</si>
  <si>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</si>
  <si>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</si>
  <si>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</si>
  <si>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</si>
  <si>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</si>
  <si>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</si>
  <si>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</si>
  <si>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</si>
  <si>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</si>
  <si>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</si>
  <si>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</si>
  <si>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</si>
  <si>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</si>
  <si>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</si>
  <si>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</si>
  <si>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Federico Di Sante</t>
  </si>
  <si>
    <t>DARPA</t>
  </si>
  <si>
    <t>AXIONNET Network</t>
  </si>
  <si>
    <t>PressReleasePoint</t>
  </si>
  <si>
    <t>hide</t>
  </si>
  <si>
    <t>Simon Minett</t>
  </si>
  <si>
    <t>Syniverse</t>
  </si>
  <si>
    <t>ADRF</t>
  </si>
  <si>
    <t>IoT Agenda</t>
  </si>
  <si>
    <t>Bob Graczyk</t>
  </si>
  <si>
    <t>Eric Herzog</t>
  </si>
  <si>
    <t>David Wohlford #1RankedObjectStorage #IBMCOS</t>
  </si>
  <si>
    <t>Andre Strauss</t>
  </si>
  <si>
    <t>IoT.nxt</t>
  </si>
  <si>
    <t>Juan Ramirez</t>
  </si>
  <si>
    <t>Ajit Pai</t>
  </si>
  <si>
    <t>Negociado de Telecomunicaciones de Puerto Rico</t>
  </si>
  <si>
    <t>Luis Ramos</t>
  </si>
  <si>
    <t>Notiséis 360</t>
  </si>
  <si>
    <t>CODECOM Puerto Rico</t>
  </si>
  <si>
    <t>Johanna Ortiz</t>
  </si>
  <si>
    <t>David W Versailles ✈</t>
  </si>
  <si>
    <t>Fenia Petran</t>
  </si>
  <si>
    <t>The Wall Street Journal</t>
  </si>
  <si>
    <t>Deep Strategic Wealth</t>
  </si>
  <si>
    <t>Web Summit</t>
  </si>
  <si>
    <t>CES</t>
  </si>
  <si>
    <t>York Link</t>
  </si>
  <si>
    <t>YSpace</t>
  </si>
  <si>
    <t>Avia Eek</t>
  </si>
  <si>
    <t>Tina Stream</t>
  </si>
  <si>
    <t>Marcus Webster</t>
  </si>
  <si>
    <t>Embedded Computing</t>
  </si>
  <si>
    <t>Official account of the Defense Advanced Research Projects Agency. Follows, retweets, and links do not imply endorsement.</t>
  </si>
  <si>
    <t>Servicios de Informática  Software Dental #infomed #DesarrolloWeb #ServicioTecnico   _xD83D__xDCE9_ comercial@axionnet.com  ☎️ (+34)669789998</t>
  </si>
  <si>
    <t>Free Online Press Release Distribution Service For Business</t>
  </si>
  <si>
    <t>Head of Commercial Operations @Syniverse Sales Ops, Enablement, inside sales, GTM Strategy, CRM. #IOT #mobile #SaaS, ML&amp;AI, 5G, #RCS, Collaboration, mobile.</t>
  </si>
  <si>
    <t>The world's #mostconnected company</t>
  </si>
  <si>
    <t>ADRF ("Advanced RF Technologies, Inc.)" is an established, leading provider of in-building wireless coverage and capacity solutions.</t>
  </si>
  <si>
    <t>Stay on top of the latest Internet of Things news, advice and features from our editorial team and exclusive IoT Agenda contributor network.</t>
  </si>
  <si>
    <t>We give you practical information on how to organize and run a tech company.</t>
  </si>
  <si>
    <t>#IBMStorage tech writer/social media advocate | Words are my life | college hoops &amp; football, Yankees &amp; Giants fan  | beach4life | foodie | Tweets are my own</t>
  </si>
  <si>
    <t>Chief Marketing Officer and VP Worldwide Storage Channels - IBM Storage Division. Executive w/ 30 yrs SDS &amp; storage solutions experience.</t>
  </si>
  <si>
    <t>WW Product Marketing Manager #IBMCOS FOCUS:#Analytics #Cloud #BigData #ActiveArchive #CloudStorage #ObjectStorage #HybridCloud #CloudObjectStorage 100% my views</t>
  </si>
  <si>
    <t>Internet Enthusiast, Lover of good coffee and father of two</t>
  </si>
  <si>
    <t>Gartner Innovation '16 | DaVinci TT100 Innovation '16 | MTN M2M Best Commercial &amp; Overall IoT Award '17 | @Microsoft Gold Partner | @Deloitte Preferred Partner</t>
  </si>
  <si>
    <t>Chairman of the FCC. Dad, husband, Kansan, Indian-American, Chiefs/Royals fan. I own a big mug. RTs, likes ≠ endorsements. Personal account: @AjitPai.</t>
  </si>
  <si>
    <t>Official profile of the Puerto Rico Telecommunication Bureau | Cuenta Oficial del Negociado de Telecomunicaciones de Puerto Rico.  Tel. 787-756-0804.</t>
  </si>
  <si>
    <t>#ComputerPrograming 
#SystemsAnalysis
#DataProcessing
#SocialMedia 
#Statistics
#PublicOpinionResearch
#MarketingResearch
#Mysteryshoping
#OpositionResearch</t>
  </si>
  <si>
    <t>Noticiario de la Corporación de Puerto Rico para la Difusión Pública, estación educativa más importante del país.</t>
  </si>
  <si>
    <t>The Single Solution For Your Diverse Communications Needs!
 Custom Tactical Communications, VSAT, P25 and Interoperability Equipment Sales (787) 793-6000</t>
  </si>
  <si>
    <t>Ama de casa, mamá full time y repostera especializada en bizcochos para toda ocación.</t>
  </si>
  <si>
    <t>Economist - Aeronautics, IT &amp; Defense - Innovation / Strategy / Business Casing - CEO @iskconsult - Co-head @cnewpic @PSBeduParis _xD83C__xDDF1__xD83C__xDDFA__xD83C__xDDEA__xD83C__xDDFA__xD83C__xDDEB__xD83C__xDDF7__xD83C__xDDEE__xD83C__xDDF9__xD83C__xDDE7__xD83C__xDDEA__xD83C__xDDE9__xD83C__xDDEA_</t>
  </si>
  <si>
    <t>Breaking news and features from the WSJ.</t>
  </si>
  <si>
    <t>Strategic wealth management for #Ontario business owners and professionals using corporate/personal tax strategies &amp; risk management solutions. #Insurance _xD83C__xDDE8__xD83C__xDDE6_</t>
  </si>
  <si>
    <t>Sign up for Web Summit 2019: https://t.co/2kSo2d27bH #WebSummit</t>
  </si>
  <si>
    <t>The Official Twitter handle for CES 2020 – Where Innovation does Business. January 7 - 10, 2020. #CES2020 Produced by @CTATech</t>
  </si>
  <si>
    <t>York Region Economic Development. Business news from Toronto area's York Region, the 2nd largest tech hub in _xD83C__xDDE8__xD83C__xDDE6_ &amp; third largest business hub in Ontario. #YRtech</t>
  </si>
  <si>
    <t>YSpace is York University's #YorkRegion innovation community hub located in #Markham. We engage and support youth, entrepreneurs, and innovators in the region.</t>
  </si>
  <si>
    <t>Councillor &amp; Holland Marsh Farmer, growing carrots &amp; onions. Sowing the seeds of success thru Teamwork and Collaboration</t>
  </si>
  <si>
    <t>#IoT #IIoT #IIoTC #M2M #ICS #Embedded #Security #SCADA #HPC #Supercomputing #Mobile #cybersecurity Recruiting for N. America &amp; Europe #goblue #UMalumni</t>
  </si>
  <si>
    <t>#Embedded Computing Design: Blogs, news &amp; articles on silicon, software &amp; strategies #IIoT #IoT #ew19 @embedded_world #ai #machinelearning #HM19 #GTC19</t>
  </si>
  <si>
    <t>Arlington, VA</t>
  </si>
  <si>
    <t>Santa Cruz de Tenerife</t>
  </si>
  <si>
    <t>United Kingdom</t>
  </si>
  <si>
    <t>Global</t>
  </si>
  <si>
    <t>Burbank, CA</t>
  </si>
  <si>
    <t>Newton, MA</t>
  </si>
  <si>
    <t>Raleigh, North Carolina</t>
  </si>
  <si>
    <t>Silicon Valley</t>
  </si>
  <si>
    <t>Chicago, IL</t>
  </si>
  <si>
    <t>Cape Town</t>
  </si>
  <si>
    <t>South Africa</t>
  </si>
  <si>
    <t>Washington, DC</t>
  </si>
  <si>
    <t>San Juan, Puerto Rico</t>
  </si>
  <si>
    <t>Puerto Rico</t>
  </si>
  <si>
    <t>Puerto Rico, USA</t>
  </si>
  <si>
    <t>Luxembourg, Brussels, Paris</t>
  </si>
  <si>
    <t>New York, NY</t>
  </si>
  <si>
    <t>York Region, Ontario</t>
  </si>
  <si>
    <t>Lisbon, Portugal</t>
  </si>
  <si>
    <t>Las Vegas, NV</t>
  </si>
  <si>
    <t>York Region, Ontario, Canada</t>
  </si>
  <si>
    <t>Markham, Ontario</t>
  </si>
  <si>
    <t>Holland Marsh, Ontario</t>
  </si>
  <si>
    <t>Scottsdale, AZ</t>
  </si>
  <si>
    <t>http://t.co/zpABON5mGR</t>
  </si>
  <si>
    <t>http://t.co/ZSuTxRRseU</t>
  </si>
  <si>
    <t>http://www.pressreleasepoint.com/</t>
  </si>
  <si>
    <t>https://t.co/2fU5T4vhSb</t>
  </si>
  <si>
    <t>http://www.syniverse.com</t>
  </si>
  <si>
    <t>https://t.co/KEH6G5HHU4</t>
  </si>
  <si>
    <t>https://internetofthingsagenda.techtarget.com</t>
  </si>
  <si>
    <t>https://t.co/rSwmKhhjrr</t>
  </si>
  <si>
    <t>https://t.co/OJ05gKuf4r</t>
  </si>
  <si>
    <t>https://t.co/V3J7Bcr56o</t>
  </si>
  <si>
    <t>https://t.co/RXvs3XfVCM</t>
  </si>
  <si>
    <t>http://www.iotnxt.com</t>
  </si>
  <si>
    <t>https://t.co/Uafvqs7zGm</t>
  </si>
  <si>
    <t>https://t.co/z5I8GU5RN9</t>
  </si>
  <si>
    <t>https://t.co/v0LbKrJbzm</t>
  </si>
  <si>
    <t>https://t.co/Gn0b29IHxO</t>
  </si>
  <si>
    <t>https://t.co/HtLsxYP2rR</t>
  </si>
  <si>
    <t>https://t.co/QwIIW7CDuu</t>
  </si>
  <si>
    <t>http://wsj.com</t>
  </si>
  <si>
    <t>https://t.co/zhhhC7q7nb</t>
  </si>
  <si>
    <t>https://t.co/beHE6Jy5tD</t>
  </si>
  <si>
    <t>https://t.co/v1UuzvnFfq</t>
  </si>
  <si>
    <t>http://www.yorklink.ca</t>
  </si>
  <si>
    <t>https://t.co/cWIj1Wkstq</t>
  </si>
  <si>
    <t>https://t.co/8LVwXnk5wr</t>
  </si>
  <si>
    <t>http://embedded-computing.com</t>
  </si>
  <si>
    <t>https://pbs.twimg.com/profile_banners/54645160/1537302456</t>
  </si>
  <si>
    <t>https://pbs.twimg.com/profile_banners/1415282533/1539776912</t>
  </si>
  <si>
    <t>https://pbs.twimg.com/profile_banners/4699283216/1548505704</t>
  </si>
  <si>
    <t>https://pbs.twimg.com/profile_banners/27207323/1548102160</t>
  </si>
  <si>
    <t>https://pbs.twimg.com/profile_banners/29599922/1536692734</t>
  </si>
  <si>
    <t>https://pbs.twimg.com/profile_banners/80499653/1444689560</t>
  </si>
  <si>
    <t>https://pbs.twimg.com/profile_banners/4106341055/1475007891</t>
  </si>
  <si>
    <t>https://pbs.twimg.com/profile_banners/1020281469246296064/1532089174</t>
  </si>
  <si>
    <t>https://pbs.twimg.com/profile_banners/3017726534/1502738150</t>
  </si>
  <si>
    <t>https://pbs.twimg.com/profile_banners/29998130/1525300619</t>
  </si>
  <si>
    <t>https://pbs.twimg.com/profile_banners/768558289009258496/1532442047</t>
  </si>
  <si>
    <t>https://pbs.twimg.com/profile_banners/4705935502/1540978283</t>
  </si>
  <si>
    <t>https://pbs.twimg.com/profile_banners/575658149/1529478346</t>
  </si>
  <si>
    <t>https://pbs.twimg.com/profile_banners/1732115048/1523977212</t>
  </si>
  <si>
    <t>https://pbs.twimg.com/profile_banners/1143625134/1538240845</t>
  </si>
  <si>
    <t>https://pbs.twimg.com/profile_banners/121149313/1539269165</t>
  </si>
  <si>
    <t>https://pbs.twimg.com/profile_banners/17710944/1503581753</t>
  </si>
  <si>
    <t>https://pbs.twimg.com/profile_banners/3108351/1533138007</t>
  </si>
  <si>
    <t>https://pbs.twimg.com/profile_banners/1076142996754702336/1545408394</t>
  </si>
  <si>
    <t>https://pbs.twimg.com/profile_banners/74991835/1545133272</t>
  </si>
  <si>
    <t>https://pbs.twimg.com/profile_banners/10668202/1547250580</t>
  </si>
  <si>
    <t>https://pbs.twimg.com/profile_banners/602047014/1537386135</t>
  </si>
  <si>
    <t>https://pbs.twimg.com/profile_banners/883481821182177281/1524678541</t>
  </si>
  <si>
    <t>https://pbs.twimg.com/profile_banners/22485207/1552330555</t>
  </si>
  <si>
    <t>https://pbs.twimg.com/profile_banners/30987678/1426105010</t>
  </si>
  <si>
    <t>https://pbs.twimg.com/profile_banners/27875662/1520888878</t>
  </si>
  <si>
    <t>it</t>
  </si>
  <si>
    <t>fr</t>
  </si>
  <si>
    <t>he</t>
  </si>
  <si>
    <t>http://abs.twimg.com/images/themes/theme1/bg.png</t>
  </si>
  <si>
    <t>http://abs.twimg.com/images/themes/theme14/bg.gif</t>
  </si>
  <si>
    <t>http://abs.twimg.com/images/themes/theme3/bg.gif</t>
  </si>
  <si>
    <t>http://abs.twimg.com/images/themes/theme16/bg.gif</t>
  </si>
  <si>
    <t>http://abs.twimg.com/images/themes/theme2/bg.gif</t>
  </si>
  <si>
    <t>http://abs.twimg.com/images/themes/theme15/bg.png</t>
  </si>
  <si>
    <t>http://abs.twimg.com/images/themes/theme4/bg.gif</t>
  </si>
  <si>
    <t>http://pbs.twimg.com/profile_images/1039590712654753792/mXUygJbR_normal.jpg</t>
  </si>
  <si>
    <t>http://pbs.twimg.com/profile_images/724041403735638017/qa4EDYBw_normal.jpg</t>
  </si>
  <si>
    <t>http://pbs.twimg.com/profile_images/679981967165755394/4UB5M4Eu_normal.jpg</t>
  </si>
  <si>
    <t>http://pbs.twimg.com/profile_images/971415515754266624/zCX0q9d5_normal.jpg</t>
  </si>
  <si>
    <t>http://pbs.twimg.com/profile_images/1080835363336265728/LP3Tx9cB_normal.jpg</t>
  </si>
  <si>
    <t>http://pbs.twimg.com/profile_images/674640447860535296/GX-p25a2_normal.jpg</t>
  </si>
  <si>
    <t>http://pbs.twimg.com/profile_images/746067421400805377/in48w7zM_normal.jpg</t>
  </si>
  <si>
    <t>http://pbs.twimg.com/profile_images/516686758004539392/z7KEPM3C_normal.png</t>
  </si>
  <si>
    <t>Open Twitter Page for This Person</t>
  </si>
  <si>
    <t>https://twitter.com/disantefederico</t>
  </si>
  <si>
    <t>https://twitter.com/darpa</t>
  </si>
  <si>
    <t>https://twitter.com/axionnet</t>
  </si>
  <si>
    <t>https://twitter.com/prpnews</t>
  </si>
  <si>
    <t>https://twitter.com/mercury_hide</t>
  </si>
  <si>
    <t>https://twitter.com/sminett</t>
  </si>
  <si>
    <t>https://twitter.com/syniverse</t>
  </si>
  <si>
    <t>https://twitter.com/adrftech</t>
  </si>
  <si>
    <t>https://twitter.com/iotagenda</t>
  </si>
  <si>
    <t>https://twitter.com/yourtechcompany</t>
  </si>
  <si>
    <t>https://twitter.com/bobby_gratz</t>
  </si>
  <si>
    <t>https://twitter.com/zoginstor</t>
  </si>
  <si>
    <t>https://twitter.com/wohlforddr</t>
  </si>
  <si>
    <t>https://twitter.com/andrestrauss1</t>
  </si>
  <si>
    <t>https://twitter.com/iot_nxt</t>
  </si>
  <si>
    <t>https://twitter.com/juanram79897900</t>
  </si>
  <si>
    <t>https://twitter.com/ajitpaifcc</t>
  </si>
  <si>
    <t>https://twitter.com/netpronline</t>
  </si>
  <si>
    <t>https://twitter.com/mrluisramos</t>
  </si>
  <si>
    <t>https://twitter.com/notiseis360pr</t>
  </si>
  <si>
    <t>https://twitter.com/codecom3</t>
  </si>
  <si>
    <t>https://twitter.com/ortizjohanna75</t>
  </si>
  <si>
    <t>https://twitter.com/dwv13</t>
  </si>
  <si>
    <t>https://twitter.com/treda10</t>
  </si>
  <si>
    <t>https://twitter.com/wsj</t>
  </si>
  <si>
    <t>https://twitter.com/deepstratwealth</t>
  </si>
  <si>
    <t>https://twitter.com/websummit</t>
  </si>
  <si>
    <t>https://twitter.com/ces</t>
  </si>
  <si>
    <t>https://twitter.com/yorklink</t>
  </si>
  <si>
    <t>https://twitter.com/yspaceyu</t>
  </si>
  <si>
    <t>https://twitter.com/eekfarms</t>
  </si>
  <si>
    <t>https://twitter.com/thetinastream</t>
  </si>
  <si>
    <t>https://twitter.com/marcusbwebster</t>
  </si>
  <si>
    <t>https://twitter.com/embedded_comp</t>
  </si>
  <si>
    <t>disantefederico
RT @DARPA: Congrats to all teams
that competed in Spectrum Collaboration
Challenge Preliminary Event 2!
Six teams each received $750,000
prâ€¦</t>
  </si>
  <si>
    <t>darpa
At Mobile World Congress Americas
this week? 2 chances to hear from
DARPA's Paul Tilghman, PM for Spectrum
Collabor… https://t.co/qAon7por5t</t>
  </si>
  <si>
    <t>axionnet
El 65% de todas las conexiones
a #internet en Latinoamérica se
realizan por medio de un #Smartphone,
según datos de… https://t.co/GNgVaxnaIN</t>
  </si>
  <si>
    <t>prpnews
https://t.co/dDM9qvFsHT Sonitors
Game-Changing, Ultrasound-Based
Indoor Location Technology Solution
to be Demonstrated at Mobile World
Congress Americas</t>
  </si>
  <si>
    <t>mercury_hide
RT @DARPA: At Mobile World Congress
Americas this week? 2 chances to
hear from DARPA's Paul Tilghman,
PM for Spectrum Collaboration Challen…</t>
  </si>
  <si>
    <t>sminett
RCS Takes Center Stage at Mobile
World Congress Americas - Synergy
https://t.co/YbbctKoas9 #RCS @Syniverse</t>
  </si>
  <si>
    <t xml:space="preserve">syniverse
</t>
  </si>
  <si>
    <t>adrftech
RT @iotagenda: #IoT use cases dominate
#MobileWorldCongressAmericas https://t.co/EDYSTATsu4
by Greg Najjar of @ADRFTECH #IoTapplications
#M…</t>
  </si>
  <si>
    <t>iotagenda
A number of key #IoT trends stood
out at Mobile World Congress Americas,
from #SmartCities to #ConnectedRetail
to #IIoT. https://t.co/w5my8xe7ss
#MWCA #EnterpriseIoT</t>
  </si>
  <si>
    <t>yourtechcompany
RT @iotagenda: A number of key
#IoT trends stood out at Mobile
World Congress Americas, from #SmartCities
to #ConnectedRetail to #IIoT. httâ€¦</t>
  </si>
  <si>
    <t>bobby_gratz
RT @zoginstor: You can see all
of IBM Storage's award-winning
all flash arrays, modern data protection,
VersaStack, and software defined
st…</t>
  </si>
  <si>
    <t>zoginstor
RT @zoginstor: You can see all
of IBM Storage's award-winning
all flash arrays, modern data protection,
VersaStack, and software defined
st…</t>
  </si>
  <si>
    <t>wohlforddr
RT @zoginstor: You can see all
of IBM Storage's award-winning
all flash arrays, modern data protection,
VersaStack, and software defined
st…</t>
  </si>
  <si>
    <t>andrestrauss1
RT @iot_nxt: Checking in from the
Mobile World Congress again, and
we're in good company. Our Chief
of Sales Strauss and COO of the
America…</t>
  </si>
  <si>
    <t>iot_nxt
Checking in from the Mobile World
Congress again, and we're in good
company. Our Chief of Sales Strauss
and COO of… https://t.co/nPLU3AIkXL</t>
  </si>
  <si>
    <t>juanram79897900
RT @NETPRonline: Encuentro de la
Presidenta del @NETPRonline Sandra
Torres López y el Chairman de la
FCC @AjitPaiFCC en el Mobile World
Co…</t>
  </si>
  <si>
    <t xml:space="preserve">ajitpaifcc
</t>
  </si>
  <si>
    <t>netpronline
Encuentro de la Presidenta del
@NETPRonline Sandra Torres López
y el Chairman de la FCC @AjitPaiFCC
en el Mobile World Congress 2019
en Barcelona donde participa como
parte del panel de mercados de
telecomunicaciones de las Américas.
#UnEquipo #HoyConstruimos https://t.co/uehzlxi5qx</t>
  </si>
  <si>
    <t>mrluisramos
RT @notiseis360pr: [INFRAESTRUCTURA]
Cisco Systems anunció hoy en el
Mobile World Congress 2019 que
Puerto Rico figura entre las tres
juris…</t>
  </si>
  <si>
    <t>notiseis360pr
[INFRAESTRUCTURA] Cisco Systems
anunció hoy en el Mobile World
Congress 2019 que Puerto Rico figura
entre las tres jurisdicciones seleccionadas
en Las Américas para adelantar
proyectos de transformación y aceleración
tecnológica en Telecomunicaciones.
https://t.co/rjPtYnoVeo</t>
  </si>
  <si>
    <t>codecom3
RT @NETPRonline: Encuentro de la
Presidenta del @NETPRonline Sandra
Torres López y el Chairman de la
FCC @AjitPaiFCC en el Mobile World
Co…</t>
  </si>
  <si>
    <t>ortizjohanna75
RT @notiseis360pr: [INFRAESTRUCTURA]
Cisco Systems anunció hoy en el
Mobile World Congress 2019 que
Puerto Rico figura entre las tres
juris…</t>
  </si>
  <si>
    <t>dwv13
RT @iot_nxt: Checking in from the
Mobile World Congress again, and
we're in good company. Our Chief
of Sales Strauss and COO of the
America…</t>
  </si>
  <si>
    <t>treda10
@WSJ On September 10, 2018, at
the "Mobile World Congress Americas",
AT&amp;amp;T announced that it has
selected Ericsson a… https://t.co/txHLLszvoh</t>
  </si>
  <si>
    <t xml:space="preserve">wsj
</t>
  </si>
  <si>
    <t>deepstratwealth
RT @YorkLink: #DidYouKnow you can
find all our videos including the
#YorkRegion tech spotlights, interviews
from @CES, @WebSummit &amp;amp; Mobile…</t>
  </si>
  <si>
    <t xml:space="preserve">websummit
</t>
  </si>
  <si>
    <t xml:space="preserve">ces
</t>
  </si>
  <si>
    <t>yorklink
#DidYouKnow you can find all our
videos including the #YorkRegion
tech spotlights, interviews from
@CES, @WebSummit &amp;amp; Mobile World
Congress Americas, our tour of
@YSpaceYU, &amp;amp; more over on #YouTube.
Subscribe to get notified when
we post new videos! #YRtech https://t.co/2ufx62GElf
https://t.co/N2HfrYvre5</t>
  </si>
  <si>
    <t>yspaceyu
RT @YorkLink: #DidYouKnow you can
find all our videos including the
#YorkRegion tech spotlights, interviews
from @CES, @WebSummit &amp;amp; Mobile…</t>
  </si>
  <si>
    <t>eekfarms
RT @YorkLink: #DidYouKnow you can
find all our videos including the
#YorkRegion tech spotlights, interviews
from @CES, @WebSummit &amp;amp; Mobile…</t>
  </si>
  <si>
    <t>thetinastream
RT @YorkLink: #DidYouKnow you can
find all our videos including the
#YorkRegion tech spotlights, interviews
from @CES, @WebSummit &amp;amp; Mobile…</t>
  </si>
  <si>
    <t>marcusbwebster
Kerlink Unveils WirnetTM iBTS 64
Highway at Mobile World Congress
Americas https://t.co/KAMHHWTCwV
via @embedded_comp</t>
  </si>
  <si>
    <t xml:space="preserve">embedded_comp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</si>
  <si>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</si>
  <si>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</si>
  <si>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</si>
  <si>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</si>
  <si>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</si>
  <si>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</si>
  <si>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</si>
  <si>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</si>
  <si>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</si>
  <si>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</si>
  <si>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</si>
  <si>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</si>
  <si>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</si>
  <si>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</si>
  <si>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</si>
  <si>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</si>
  <si>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</si>
  <si>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</si>
  <si>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</si>
  <si>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</si>
  <si>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</si>
  <si>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</si>
  <si>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</si>
  <si>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</si>
  <si>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</si>
  <si>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</si>
  <si>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</si>
  <si>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</si>
  <si>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</si>
  <si>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</si>
  <si>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</si>
  <si>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</si>
  <si>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</si>
  <si>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</si>
  <si>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</si>
  <si>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</si>
  <si>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</si>
  <si>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</si>
  <si>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</si>
  <si>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</si>
  <si>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</si>
  <si>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</si>
  <si>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</si>
  <si>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</si>
  <si>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</si>
  <si>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</si>
  <si>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</si>
  <si>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</si>
  <si>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</si>
  <si>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</si>
  <si>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</si>
  <si>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</si>
  <si>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</si>
  <si>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</si>
  <si>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</si>
  <si>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</si>
  <si>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</si>
  <si>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</si>
  <si>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</si>
  <si>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</si>
  <si>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</si>
  <si>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</si>
  <si>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</si>
  <si>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</si>
  <si>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Group 1</t>
  </si>
  <si>
    <t>Group 2</t>
  </si>
  <si>
    <t>Edges</t>
  </si>
  <si>
    <t>Graph Type</t>
  </si>
  <si>
    <t>Number of Edge Types</t>
  </si>
  <si>
    <t>Modularity</t>
  </si>
  <si>
    <t>NodeXL Version</t>
  </si>
  <si>
    <t>1.0.1.409</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</si>
  <si>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</si>
  <si>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</si>
  <si>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</si>
  <si>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</si>
  <si>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</si>
  <si>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</si>
  <si>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</si>
  <si>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</si>
  <si>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</si>
  <si>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</si>
  <si>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</si>
  <si>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</si>
  <si>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</si>
  <si>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</si>
  <si>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</si>
  <si>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</si>
  <si>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</si>
  <si>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</si>
  <si>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</si>
  <si>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</si>
  <si>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</si>
  <si>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</si>
  <si>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</si>
  <si>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https://internetofthingsagenda.techtarget.com/blog/IoT-Agenda/IoT-use-cases-dominate-Mobile-World-Congress-Americas?utm_campaign=iotagenda&amp;utm_content=1548097350&amp;utm_medium=social&amp;utm_source=twitter https://internetofthingsagenda.techtarget.com/blog/IoT-Agenda/IoT-use-cases-dominate-Mobile-World-Congress-Americas?utm_campaign=iotagenda&amp;utm_content=1549057548&amp;utm_medium=social&amp;utm_source=twitter</t>
  </si>
  <si>
    <t>https://twitter.com/i/web/status/1039654669419798528 https://spectrum.ieee.org/tech-talk/telecom/wireless/darpas-spectrum-collaboration-challenge-subjects-ais-to-a-gauntlet-of-broadcasting-scenarios-and-they-succeed</t>
  </si>
  <si>
    <t>https://twitter.com/i/web/status/1100993398151020544 https://twitter.com/i/web/status/1099245664922423297</t>
  </si>
  <si>
    <t>https://twitter.com/i/web/status/1086329897948082176 http://www.pressreleasepoint.com/sonitors-game-changing-ultrasound-based-indoor-location-technology-solution-be-demonstrated-mobile http://www.pressreleasepoint.com/cradlepoints-pathway-5g-business-launches-mobile-world-congress-americas http://www.pressreleasepoint.com/cradlepoint-co-sponsors-pathway-5g-panel-mobile-world-congress-americas http://www.pressreleasepoint.com/comba-telecom-introduces-35ghz-cbrs-outdoor-cpe-mobile-world-congress-americas-2018 http://www.pressreleasepoint.com/sygic-premieres-apple-carplay-integration-mobile-world-congress-americas-2018</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</si>
  <si>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</si>
  <si>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</si>
  <si>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</si>
  <si>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</si>
  <si>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</si>
  <si>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</si>
  <si>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</si>
  <si>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</si>
  <si>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</si>
  <si>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</si>
  <si>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</si>
  <si>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</si>
  <si>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ieee.org</t>
  </si>
  <si>
    <t>pressreleasepoint.com twitter.com</t>
  </si>
  <si>
    <t>Top Hashtags in Tweet in Entire Graph</t>
  </si>
  <si>
    <t>didyouknow</t>
  </si>
  <si>
    <t>yorkregion</t>
  </si>
  <si>
    <t>iot</t>
  </si>
  <si>
    <t>smartcities</t>
  </si>
  <si>
    <t>connectedretail</t>
  </si>
  <si>
    <t>iiot</t>
  </si>
  <si>
    <t>mwca</t>
  </si>
  <si>
    <t>mobileworldcongressamericas</t>
  </si>
  <si>
    <t>iotapplications</t>
  </si>
  <si>
    <t>youtube</t>
  </si>
  <si>
    <t>Top Hashtags in Tweet in G1</t>
  </si>
  <si>
    <t>yrtech</t>
  </si>
  <si>
    <t>Top Hashtags in Tweet in G2</t>
  </si>
  <si>
    <t>unequipo</t>
  </si>
  <si>
    <t>hoyconstruimos</t>
  </si>
  <si>
    <t>Top Hashtags in Tweet in G3</t>
  </si>
  <si>
    <t>Top Hashtags in Tweet in G4</t>
  </si>
  <si>
    <t>Top Hashtags in Tweet in G5</t>
  </si>
  <si>
    <t>Top Hashtags in Tweet in G6</t>
  </si>
  <si>
    <t>enterpriseiot</t>
  </si>
  <si>
    <t>Top Hashtags in Tweet in G7</t>
  </si>
  <si>
    <t>Top Hashtags in Tweet in G8</t>
  </si>
  <si>
    <t>Top Hashtags in Tweet in G9</t>
  </si>
  <si>
    <t>Top Hashtags in Tweet in G10</t>
  </si>
  <si>
    <t>Top Hashtags in Tweet</t>
  </si>
  <si>
    <t>iot smartcities connectedretail iiot mwca mobileworldcongressamericas iotapplications enterpriseiot</t>
  </si>
  <si>
    <t>Top Words in Tweet in Entire Graph</t>
  </si>
  <si>
    <t>Words in Sentiment List#1: Positive</t>
  </si>
  <si>
    <t>Words in Sentiment List#2: Negative</t>
  </si>
  <si>
    <t>Words in Sentiment List#3: Angry/Violent</t>
  </si>
  <si>
    <t>Non-categorized Words</t>
  </si>
  <si>
    <t>Total Words</t>
  </si>
  <si>
    <t>mobile</t>
  </si>
  <si>
    <t>world</t>
  </si>
  <si>
    <t>congress</t>
  </si>
  <si>
    <t>americas</t>
  </si>
  <si>
    <t>videos</t>
  </si>
  <si>
    <t>Top Words in Tweet in G1</t>
  </si>
  <si>
    <t>find</t>
  </si>
  <si>
    <t>including</t>
  </si>
  <si>
    <t>tech</t>
  </si>
  <si>
    <t>spotlights</t>
  </si>
  <si>
    <t>interviews</t>
  </si>
  <si>
    <t>Top Words in Tweet in G2</t>
  </si>
  <si>
    <t>encuentro</t>
  </si>
  <si>
    <t>presidenta</t>
  </si>
  <si>
    <t>sandra</t>
  </si>
  <si>
    <t>torres</t>
  </si>
  <si>
    <t>lópez</t>
  </si>
  <si>
    <t>chairman</t>
  </si>
  <si>
    <t>fcc</t>
  </si>
  <si>
    <t>Top Words in Tweet in G3</t>
  </si>
  <si>
    <t>checking</t>
  </si>
  <si>
    <t>again</t>
  </si>
  <si>
    <t>good</t>
  </si>
  <si>
    <t>company</t>
  </si>
  <si>
    <t>chief</t>
  </si>
  <si>
    <t>sales</t>
  </si>
  <si>
    <t>strauss</t>
  </si>
  <si>
    <t>Top Words in Tweet in G4</t>
  </si>
  <si>
    <t>infraestructura</t>
  </si>
  <si>
    <t>cisco</t>
  </si>
  <si>
    <t>systems</t>
  </si>
  <si>
    <t>anunció</t>
  </si>
  <si>
    <t>hoy</t>
  </si>
  <si>
    <t>2019</t>
  </si>
  <si>
    <t>puerto</t>
  </si>
  <si>
    <t>Top Words in Tweet in G5</t>
  </si>
  <si>
    <t>see</t>
  </si>
  <si>
    <t>ibm</t>
  </si>
  <si>
    <t>storage's</t>
  </si>
  <si>
    <t>award</t>
  </si>
  <si>
    <t>winning</t>
  </si>
  <si>
    <t>flash</t>
  </si>
  <si>
    <t>arrays</t>
  </si>
  <si>
    <t>modern</t>
  </si>
  <si>
    <t>data</t>
  </si>
  <si>
    <t>protection</t>
  </si>
  <si>
    <t>Top Words in Tweet in G6</t>
  </si>
  <si>
    <t>number</t>
  </si>
  <si>
    <t>key</t>
  </si>
  <si>
    <t>trends</t>
  </si>
  <si>
    <t>stood</t>
  </si>
  <si>
    <t>out</t>
  </si>
  <si>
    <t>Top Words in Tweet in G7</t>
  </si>
  <si>
    <t>teams</t>
  </si>
  <si>
    <t>2</t>
  </si>
  <si>
    <t>spectrum</t>
  </si>
  <si>
    <t>collaboration</t>
  </si>
  <si>
    <t>week</t>
  </si>
  <si>
    <t>Top Words in Tweet in G8</t>
  </si>
  <si>
    <t>Top Words in Tweet in G9</t>
  </si>
  <si>
    <t>september</t>
  </si>
  <si>
    <t>10</t>
  </si>
  <si>
    <t>2018</t>
  </si>
  <si>
    <t>t</t>
  </si>
  <si>
    <t>announced</t>
  </si>
  <si>
    <t>Top Words in Tweet in G10</t>
  </si>
  <si>
    <t>Top Words in Tweet</t>
  </si>
  <si>
    <t>videos didyouknow find including yorkregion tech spotlights interviews ces websummit</t>
  </si>
  <si>
    <t>netpronline encuentro presidenta sandra torres lópez chairman fcc ajitpaifcc mobile</t>
  </si>
  <si>
    <t>checking mobile world congress again good company chief sales strauss</t>
  </si>
  <si>
    <t>infraestructura cisco systems anunció hoy mobile world congress 2019 puerto</t>
  </si>
  <si>
    <t>see ibm storage's award winning flash arrays modern data protection</t>
  </si>
  <si>
    <t>iot iotagenda number key trends stood out mobile world congress</t>
  </si>
  <si>
    <t>teams 2 spectrum mobile world congress americas collaboration darpa week</t>
  </si>
  <si>
    <t>wsj september 10 2018 mobile world congress americas t announced</t>
  </si>
  <si>
    <t>mobile world congress americas pathway 5g 2018</t>
  </si>
  <si>
    <t>Top Word Pairs in Tweet in Entire Graph</t>
  </si>
  <si>
    <t>mobile,world</t>
  </si>
  <si>
    <t>world,congress</t>
  </si>
  <si>
    <t>congress,americas</t>
  </si>
  <si>
    <t>didyouknow,find</t>
  </si>
  <si>
    <t>find,videos</t>
  </si>
  <si>
    <t>videos,including</t>
  </si>
  <si>
    <t>including,yorkregion</t>
  </si>
  <si>
    <t>yorkregion,tech</t>
  </si>
  <si>
    <t>tech,spotlights</t>
  </si>
  <si>
    <t>spotlights,interviews</t>
  </si>
  <si>
    <t>Top Word Pairs in Tweet in G1</t>
  </si>
  <si>
    <t>interviews,ces</t>
  </si>
  <si>
    <t>ces,websummit</t>
  </si>
  <si>
    <t>websummit,mobile</t>
  </si>
  <si>
    <t>Top Word Pairs in Tweet in G2</t>
  </si>
  <si>
    <t>encuentro,presidenta</t>
  </si>
  <si>
    <t>presidenta,netpronline</t>
  </si>
  <si>
    <t>netpronline,sandra</t>
  </si>
  <si>
    <t>sandra,torres</t>
  </si>
  <si>
    <t>torres,lópez</t>
  </si>
  <si>
    <t>lópez,chairman</t>
  </si>
  <si>
    <t>chairman,fcc</t>
  </si>
  <si>
    <t>fcc,ajitpaifcc</t>
  </si>
  <si>
    <t>ajitpaifcc,mobile</t>
  </si>
  <si>
    <t>Top Word Pairs in Tweet in G3</t>
  </si>
  <si>
    <t>checking,mobile</t>
  </si>
  <si>
    <t>congress,again</t>
  </si>
  <si>
    <t>again,good</t>
  </si>
  <si>
    <t>good,company</t>
  </si>
  <si>
    <t>company,chief</t>
  </si>
  <si>
    <t>chief,sales</t>
  </si>
  <si>
    <t>sales,strauss</t>
  </si>
  <si>
    <t>strauss,coo</t>
  </si>
  <si>
    <t>Top Word Pairs in Tweet in G4</t>
  </si>
  <si>
    <t>infraestructura,cisco</t>
  </si>
  <si>
    <t>cisco,systems</t>
  </si>
  <si>
    <t>systems,anunció</t>
  </si>
  <si>
    <t>anunció,hoy</t>
  </si>
  <si>
    <t>hoy,mobile</t>
  </si>
  <si>
    <t>congress,2019</t>
  </si>
  <si>
    <t>2019,puerto</t>
  </si>
  <si>
    <t>puerto,rico</t>
  </si>
  <si>
    <t>Top Word Pairs in Tweet in G5</t>
  </si>
  <si>
    <t>see,ibm</t>
  </si>
  <si>
    <t>ibm,storage's</t>
  </si>
  <si>
    <t>storage's,award</t>
  </si>
  <si>
    <t>award,winning</t>
  </si>
  <si>
    <t>winning,flash</t>
  </si>
  <si>
    <t>flash,arrays</t>
  </si>
  <si>
    <t>arrays,modern</t>
  </si>
  <si>
    <t>modern,data</t>
  </si>
  <si>
    <t>data,protection</t>
  </si>
  <si>
    <t>protection,versastack</t>
  </si>
  <si>
    <t>Top Word Pairs in Tweet in G6</t>
  </si>
  <si>
    <t>number,key</t>
  </si>
  <si>
    <t>key,iot</t>
  </si>
  <si>
    <t>iot,trends</t>
  </si>
  <si>
    <t>trends,stood</t>
  </si>
  <si>
    <t>stood,out</t>
  </si>
  <si>
    <t>out,mobile</t>
  </si>
  <si>
    <t>americas,smartcities</t>
  </si>
  <si>
    <t>Top Word Pairs in Tweet in G7</t>
  </si>
  <si>
    <t>spectrum,collaboration</t>
  </si>
  <si>
    <t>americas,week</t>
  </si>
  <si>
    <t>week,2</t>
  </si>
  <si>
    <t>2,chances</t>
  </si>
  <si>
    <t>chances,hear</t>
  </si>
  <si>
    <t>hear,darpa's</t>
  </si>
  <si>
    <t>darpa's,paul</t>
  </si>
  <si>
    <t>Top Word Pairs in Tweet in G8</t>
  </si>
  <si>
    <t>Top Word Pairs in Tweet in G9</t>
  </si>
  <si>
    <t>wsj,september</t>
  </si>
  <si>
    <t>september,10</t>
  </si>
  <si>
    <t>10,2018</t>
  </si>
  <si>
    <t>2018,mobile</t>
  </si>
  <si>
    <t>americas,t</t>
  </si>
  <si>
    <t>t,announced</t>
  </si>
  <si>
    <t>announced,selected</t>
  </si>
  <si>
    <t>Top Word Pairs in Tweet in G10</t>
  </si>
  <si>
    <t>Top Word Pairs in Tweet</t>
  </si>
  <si>
    <t>didyouknow,find  find,videos  videos,including  including,yorkregion  yorkregion,tech  tech,spotlights  spotlights,interviews  interviews,ces  ces,websummit  websummit,mobile</t>
  </si>
  <si>
    <t>encuentro,presidenta  presidenta,netpronline  netpronline,sandra  sandra,torres  torres,lópez  lópez,chairman  chairman,fcc  fcc,ajitpaifcc  ajitpaifcc,mobile  mobile,world</t>
  </si>
  <si>
    <t>checking,mobile  mobile,world  world,congress  congress,again  again,good  good,company  company,chief  chief,sales  sales,strauss  strauss,coo</t>
  </si>
  <si>
    <t>infraestructura,cisco  cisco,systems  systems,anunció  anunció,hoy  hoy,mobile  mobile,world  world,congress  congress,2019  2019,puerto  puerto,rico</t>
  </si>
  <si>
    <t>see,ibm  ibm,storage's  storage's,award  award,winning  winning,flash  flash,arrays  arrays,modern  modern,data  data,protection  protection,versastack</t>
  </si>
  <si>
    <t>number,key  key,iot  iot,trends  trends,stood  stood,out  out,mobile  mobile,world  world,congress  congress,americas  americas,smartcities</t>
  </si>
  <si>
    <t>mobile,world  world,congress  congress,americas  spectrum,collaboration  americas,week  week,2  2,chances  chances,hear  hear,darpa's  darpa's,paul</t>
  </si>
  <si>
    <t>wsj,september  september,10  10,2018  2018,mobile  mobile,world  world,congress  congress,americas  americas,t  t,announced  announced,selected</t>
  </si>
  <si>
    <t>mobile,world  world,congress  congress,americas  pathway,5g  americas,2018</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</si>
  <si>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</si>
  <si>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</si>
  <si>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</si>
  <si>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</si>
  <si>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</si>
  <si>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</si>
  <si>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</si>
  <si>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</si>
  <si>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</si>
  <si>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</si>
  <si>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</si>
  <si>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</si>
  <si>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</si>
  <si>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</si>
  <si>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</si>
  <si>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</si>
  <si>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</si>
  <si>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</si>
  <si>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</si>
  <si>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</si>
  <si>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</si>
  <si>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</si>
  <si>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</si>
  <si>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</si>
  <si>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ces websummit yorklink yspaceyu</t>
  </si>
  <si>
    <t>netpronline ajitpaifcc</t>
  </si>
  <si>
    <t>iotagenda adrftech</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</si>
  <si>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</si>
  <si>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</si>
  <si>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</si>
  <si>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</si>
  <si>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</si>
  <si>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</si>
  <si>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</si>
  <si>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</si>
  <si>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</si>
  <si>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</si>
  <si>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</si>
  <si>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</si>
  <si>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eekfarms ces websummit yorklink yspaceyu deepstratwealth thetinastream</t>
  </si>
  <si>
    <t>ajitpaifcc netpronline juanram79897900 codecom3</t>
  </si>
  <si>
    <t>dwv13 iot_nxt andrestrauss1</t>
  </si>
  <si>
    <t>notiseis360pr mrluisramos ortizjohanna75</t>
  </si>
  <si>
    <t>zoginstor bobby_gratz wohlforddr</t>
  </si>
  <si>
    <t>yourtechcompany iotagenda adrftech</t>
  </si>
  <si>
    <t>darpa disantefederico mercury_hide</t>
  </si>
  <si>
    <t>marcusbwebster embedded_comp</t>
  </si>
  <si>
    <t>wsj treda10</t>
  </si>
  <si>
    <t>syniverse sminett</t>
  </si>
  <si>
    <t>prpnews axionnet</t>
  </si>
  <si>
    <t>Top URLs in Tweet by Count</t>
  </si>
  <si>
    <t>http://www.pressreleasepoint.com/sonitors-game-changing-ultrasound-based-indoor-location-technology-solution-be-demonstrated-mobile http://www.pressreleasepoint.com/sygic-premieres-apple-carplay-integration-mobile-world-congress-americas-2018 http://www.pressreleasepoint.com/comba-telecom-introduces-35ghz-cbrs-outdoor-cpe-mobile-world-congress-americas-2018 http://www.pressreleasepoint.com/cradlepoint-co-sponsors-pathway-5g-panel-mobile-world-congress-americas http://www.pressreleasepoint.com/cradlepoints-pathway-5g-business-launches-mobile-world-congress-americas</t>
  </si>
  <si>
    <t>https://internetofthingsagenda.techtarget.com/blog/IoT-Agenda/IoT-use-cases-dominate-Mobile-World-Congress-Americas?utm_campaign=iotagenda&amp;utm_content=1549057548&amp;utm_medium=social&amp;utm_source=twitter https://internetofthingsagenda.techtarget.com/blog/IoT-Agenda/IoT-use-cases-dominate-Mobile-World-Congress-Americas?utm_campaign=iotagenda&amp;utm_content=1548097350&amp;utm_medium=social&amp;utm_source=twitter</t>
  </si>
  <si>
    <t>Top URLs in Tweet by Salience</t>
  </si>
  <si>
    <t>Top Domains in Tweet by Count</t>
  </si>
  <si>
    <t>Top Domains in Tweet by Salience</t>
  </si>
  <si>
    <t>Top Hashtags in Tweet by Count</t>
  </si>
  <si>
    <t>iot mwca smartcities connectedretail iiot enterpriseiot mobileworldcongressamericas iotapplications</t>
  </si>
  <si>
    <t>Top Hashtags in Tweet by Salience</t>
  </si>
  <si>
    <t>smartcities connectedretail iiot enterpriseiot mobileworldcongressamericas iotapplications iot mwca</t>
  </si>
  <si>
    <t>Top Words in Tweet by Count</t>
  </si>
  <si>
    <t>teams darpa congrats competed spectrum collaboration challenge preliminary event 2</t>
  </si>
  <si>
    <t>teams 2 spectrum prize week chances hear darpa's paul tilghman</t>
  </si>
  <si>
    <t>de el 65 todas las conexiones internet en latinoamérica se</t>
  </si>
  <si>
    <t>2018 pathway 5g sonitors game changing ultrasound based indoor location</t>
  </si>
  <si>
    <t>darpa week 2 chances hear darpa's paul tilghman pm spectrum</t>
  </si>
  <si>
    <t>rcs takes center stage synergy syniverse</t>
  </si>
  <si>
    <t>iotagenda iot use cases dominate mobileworldcongressamericas greg najjar adrftech iotapplications</t>
  </si>
  <si>
    <t>iot mwca number key trends stood out smartcities connectedretail iiot</t>
  </si>
  <si>
    <t>iotagenda number key iot trends stood out smartcities connectedretail iiot</t>
  </si>
  <si>
    <t>zoginstor see ibm storage's award winning flash arrays modern data</t>
  </si>
  <si>
    <t>iot_nxt checking again good company chief sales strauss coo america</t>
  </si>
  <si>
    <t>checking again good company chief sales strauss coo</t>
  </si>
  <si>
    <t>netpronline de la el encuentro presidenta del sandra torres lópez</t>
  </si>
  <si>
    <t>de la del el en encuentro presidenta netpronline sandra torres</t>
  </si>
  <si>
    <t>notiseis360pr infraestructura cisco systems anunció hoy en el 2019 que</t>
  </si>
  <si>
    <t>en las infraestructura cisco systems anunció hoy el 2019 que</t>
  </si>
  <si>
    <t>wsj september 10 2018 t announced selected ericsson</t>
  </si>
  <si>
    <t>yorklink didyouknow find videos including yorkregion tech spotlights interviews ces</t>
  </si>
  <si>
    <t>kerlink unveils wirnettm ibts 64 highway via embedded_comp</t>
  </si>
  <si>
    <t>Top Words in Tweet by Salience</t>
  </si>
  <si>
    <t>teams prize week chances hear darpa's paul tilghman pm collabor</t>
  </si>
  <si>
    <t>number key trends stood out smartcities connectedretail iiot enterpriseiot use</t>
  </si>
  <si>
    <t>zoginstor defined st d see ibm storage's award winning flash</t>
  </si>
  <si>
    <t>Top Word Pairs in Tweet by Count</t>
  </si>
  <si>
    <t>darpa,congrats  congrats,teams  teams,competed  competed,spectrum  spectrum,collaboration  collaboration,challenge  challenge,preliminary  preliminary,event  event,2  2,six</t>
  </si>
  <si>
    <t>mobile,world  world,congress  congress,americas  americas,week  week,2  2,chances  chances,hear  hear,darpa's  darpa's,paul  paul,tilghman</t>
  </si>
  <si>
    <t>el,65  65,de  de,todas  todas,las  las,conexiones  conexiones,internet  internet,en  en,latinoamérica  latinoamérica,se  se,realizan</t>
  </si>
  <si>
    <t>mobile,world  world,congress  congress,americas  americas,2018  pathway,5g  sonitors,game  game,changing  changing,ultrasound  ultrasound,based  based,indoor</t>
  </si>
  <si>
    <t>darpa,mobile  mobile,world  world,congress  congress,americas  americas,week  week,2  2,chances  chances,hear  hear,darpa's  darpa's,paul</t>
  </si>
  <si>
    <t>rcs,takes  takes,center  center,stage  stage,mobile  mobile,world  world,congress  congress,americas  americas,synergy  synergy,rcs  rcs,syniverse</t>
  </si>
  <si>
    <t>iotagenda,iot  iot,use  use,cases  cases,dominate  dominate,mobileworldcongressamericas  mobileworldcongressamericas,greg  greg,najjar  najjar,adrftech  adrftech,iotapplications  iotapplications,m</t>
  </si>
  <si>
    <t>iotagenda,number  number,key  key,iot  iot,trends  trends,stood  stood,out  out,mobile  mobile,world  world,congress  congress,americas</t>
  </si>
  <si>
    <t>zoginstor,see  see,ibm  ibm,storage's  storage's,award  award,winning  winning,flash  flash,arrays  arrays,modern  modern,data  data,protection</t>
  </si>
  <si>
    <t>iot_nxt,checking  checking,mobile  mobile,world  world,congress  congress,again  again,good  good,company  company,chief  chief,sales  sales,strauss</t>
  </si>
  <si>
    <t>de,la  netpronline,encuentro  encuentro,de  la,presidenta  presidenta,del  del,netpronline  netpronline,sandra  sandra,torres  torres,lópez  lópez,y</t>
  </si>
  <si>
    <t>de,la  encuentro,de  la,presidenta  presidenta,del  del,netpronline  netpronline,sandra  sandra,torres  torres,lópez  lópez,y  y,el</t>
  </si>
  <si>
    <t>notiseis360pr,infraestructura  infraestructura,cisco  cisco,systems  systems,anunció  anunció,hoy  hoy,en  en,el  el,mobile  mobile,world  world,congress</t>
  </si>
  <si>
    <t>infraestructura,cisco  cisco,systems  systems,anunció  anunció,hoy  hoy,en  en,el  el,mobile  mobile,world  world,congress  congress,2019</t>
  </si>
  <si>
    <t>yorklink,didyouknow  didyouknow,find  find,videos  videos,including  including,yorkregion  yorkregion,tech  tech,spotlights  spotlights,interviews  interviews,ces  ces,websummit</t>
  </si>
  <si>
    <t>kerlink,unveils  unveils,wirnettm  wirnettm,ibts  ibts,64  64,highway  highway,mobile  mobile,world  world,congress  congress,americas  americas,via</t>
  </si>
  <si>
    <t>Top Word Pairs in Tweet by Salience</t>
  </si>
  <si>
    <t>americas,week  week,2  2,chances  chances,hear  hear,darpa's  darpa's,paul  paul,tilghman  tilghman,pm  pm,spectrum  spectrum,collabor</t>
  </si>
  <si>
    <t>americas,2018  pathway,5g  sonitors,game  game,changing  changing,ultrasound  ultrasound,based  based,indoor  indoor,location  location,technology  technology,solution</t>
  </si>
  <si>
    <t>zoginstor,see  software,defined  defined,st  software,d  see,ibm  ibm,storage's  storage's,award  award,winning  winning,flash  flash,arrays</t>
  </si>
  <si>
    <t>Word</t>
  </si>
  <si>
    <t>versastack</t>
  </si>
  <si>
    <t>software</t>
  </si>
  <si>
    <t>coo</t>
  </si>
  <si>
    <t>rico</t>
  </si>
  <si>
    <t>figura</t>
  </si>
  <si>
    <t>entre</t>
  </si>
  <si>
    <t>tres</t>
  </si>
  <si>
    <t>co</t>
  </si>
  <si>
    <t>defined</t>
  </si>
  <si>
    <t>st</t>
  </si>
  <si>
    <t>selected</t>
  </si>
  <si>
    <t>ericsson</t>
  </si>
  <si>
    <t>america</t>
  </si>
  <si>
    <t>juris</t>
  </si>
  <si>
    <t>américas</t>
  </si>
  <si>
    <t>telecomunicaciones</t>
  </si>
  <si>
    <t>panel</t>
  </si>
  <si>
    <t>use</t>
  </si>
  <si>
    <t>cases</t>
  </si>
  <si>
    <t>dominate</t>
  </si>
  <si>
    <t>greg</t>
  </si>
  <si>
    <t>najjar</t>
  </si>
  <si>
    <t>chances</t>
  </si>
  <si>
    <t>hear</t>
  </si>
  <si>
    <t>darpa's</t>
  </si>
  <si>
    <t>paul</t>
  </si>
  <si>
    <t>tilghman</t>
  </si>
  <si>
    <t>pm</t>
  </si>
  <si>
    <t>pathway</t>
  </si>
  <si>
    <t>5g</t>
  </si>
  <si>
    <t>congrats</t>
  </si>
  <si>
    <t>competed</t>
  </si>
  <si>
    <t>challenge</t>
  </si>
  <si>
    <t>preliminary</t>
  </si>
  <si>
    <t>event</t>
  </si>
  <si>
    <t>six</t>
  </si>
  <si>
    <t>each</t>
  </si>
  <si>
    <t>received</t>
  </si>
  <si>
    <t>750</t>
  </si>
  <si>
    <t>000</t>
  </si>
  <si>
    <t>prize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</si>
  <si>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</si>
  <si>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</si>
  <si>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</si>
  <si>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</si>
  <si>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</si>
  <si>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</si>
  <si>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</si>
  <si>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</si>
  <si>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</si>
  <si>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</si>
  <si>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</si>
  <si>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</si>
  <si>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</si>
  <si>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</si>
  <si>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</si>
  <si>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</si>
  <si>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</si>
  <si>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</si>
  <si>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</si>
  <si>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</si>
  <si>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</si>
  <si>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</si>
  <si>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</si>
  <si>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</si>
  <si>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</si>
  <si>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</si>
  <si>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</si>
  <si>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</si>
  <si>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</si>
  <si>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</si>
  <si>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</si>
  <si>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Sep</t>
  </si>
  <si>
    <t>11-Sep</t>
  </si>
  <si>
    <t>11 PM</t>
  </si>
  <si>
    <t>Dec</t>
  </si>
  <si>
    <t>18-Dec</t>
  </si>
  <si>
    <t>7 PM</t>
  </si>
  <si>
    <t>Jan</t>
  </si>
  <si>
    <t>6-Jan</t>
  </si>
  <si>
    <t>8 PM</t>
  </si>
  <si>
    <t>13-Jan</t>
  </si>
  <si>
    <t>12 AM</t>
  </si>
  <si>
    <t>10 AM</t>
  </si>
  <si>
    <t>11 AM</t>
  </si>
  <si>
    <t>16-Jan</t>
  </si>
  <si>
    <t>4 PM</t>
  </si>
  <si>
    <t>18-Jan</t>
  </si>
  <si>
    <t>6 PM</t>
  </si>
  <si>
    <t>19-Jan</t>
  </si>
  <si>
    <t>24-Jan</t>
  </si>
  <si>
    <t>10 PM</t>
  </si>
  <si>
    <t>27-Jan</t>
  </si>
  <si>
    <t>28-Jan</t>
  </si>
  <si>
    <t>29-Jan</t>
  </si>
  <si>
    <t>Feb</t>
  </si>
  <si>
    <t>4-Feb</t>
  </si>
  <si>
    <t>16-Feb</t>
  </si>
  <si>
    <t>17-Feb</t>
  </si>
  <si>
    <t>1 AM</t>
  </si>
  <si>
    <t>2 PM</t>
  </si>
  <si>
    <t>23-Feb</t>
  </si>
  <si>
    <t>9 AM</t>
  </si>
  <si>
    <t>26-Feb</t>
  </si>
  <si>
    <t>6 AM</t>
  </si>
  <si>
    <t>5 PM</t>
  </si>
  <si>
    <t>9 PM</t>
  </si>
  <si>
    <t>27-Feb</t>
  </si>
  <si>
    <t>28-Feb</t>
  </si>
  <si>
    <t>5 AM</t>
  </si>
  <si>
    <t>Mar</t>
  </si>
  <si>
    <t>5-Mar</t>
  </si>
  <si>
    <t>6-Mar</t>
  </si>
  <si>
    <t>128, 128, 128</t>
  </si>
  <si>
    <t>Red</t>
  </si>
  <si>
    <t>G1: videos didyouknow find including yorkregion tech spotlights interviews ces websummit</t>
  </si>
  <si>
    <t>G2: netpronline encuentro presidenta sandra torres lópez chairman fcc ajitpaifcc mobile</t>
  </si>
  <si>
    <t>G3: checking mobile world congress again good company chief sales strauss</t>
  </si>
  <si>
    <t>G4: infraestructura cisco systems anunció hoy mobile world congress 2019 puerto</t>
  </si>
  <si>
    <t>G5: see ibm storage's award winning flash arrays modern data protection</t>
  </si>
  <si>
    <t>G6: iot iotagenda number key trends stood out mobile world congress</t>
  </si>
  <si>
    <t>G7: teams 2 spectrum mobile world congress americas collaboration darpa week</t>
  </si>
  <si>
    <t>G9: wsj september 10 2018 mobile world congress americas t announced</t>
  </si>
  <si>
    <t>G10: rcs</t>
  </si>
  <si>
    <t>G11: mobile world congress americas pathway 5g 2018</t>
  </si>
  <si>
    <t>Autofill Workbook Results</t>
  </si>
  <si>
    <t>Edge Weight▓1▓2▓0▓True▓Gray▓Red▓▓Edge Weight▓1▓2▓0▓3▓10▓False▓Edge Weight▓1▓2▓0▓35▓12▓False▓▓0▓0▓0▓True▓Black▓Black▓▓Followers▓38▓295208▓0▓162▓1000▓False▓▓0▓0▓0▓0▓0▓False▓▓0▓0▓0▓0▓0▓False▓▓0▓0▓0▓0▓0▓False</t>
  </si>
  <si>
    <t>GraphSource░GraphServerTwitterSearch▓GraphTerm░Mobile World Congress Americas▓ImportDescription░The graph represents a network of 34 Twitter users whose tweets in the requested range contained "Mobile World Congress Americas", or who were replied to or mentioned in those tweets.  The network was obtained from the NodeXL Graph Server on Thursday, 14 March 2019 at 21:14 UTC.
The requested start date was Thursday, 14 March 2019 at 00:01 UTC and the maximum number of tweets (going backward in time) was 5,000.
The tweets in the network were tweeted over the 58-day, 20-hour, 10-minute period from Sunday, 06 January 2019 at 20:44 UTC to Wednesday, 06 March 2019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</si>
</sst>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365725"/>
        <c:axId val="64529478"/>
      </c:barChart>
      <c:catAx>
        <c:axId val="593657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4529478"/>
        <c:crosses val="autoZero"/>
        <c:auto val="1"/>
        <c:lblOffset val="100"/>
        <c:noMultiLvlLbl val="0"/>
      </c:catAx>
      <c:valAx>
        <c:axId val="645294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657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 World Congress Americas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11 PM
11-Sep
Sep
2018</c:v>
                </c:pt>
                <c:pt idx="1">
                  <c:v>7 PM
18-Dec
Dec</c:v>
                </c:pt>
                <c:pt idx="2">
                  <c:v>8 PM
6-Jan
Jan
2019</c:v>
                </c:pt>
                <c:pt idx="3">
                  <c:v>12 AM
13-Jan</c:v>
                </c:pt>
                <c:pt idx="4">
                  <c:v>10 AM</c:v>
                </c:pt>
                <c:pt idx="5">
                  <c:v>11 AM</c:v>
                </c:pt>
                <c:pt idx="6">
                  <c:v>4 PM
16-Jan</c:v>
                </c:pt>
                <c:pt idx="7">
                  <c:v>6 PM
18-Jan</c:v>
                </c:pt>
                <c:pt idx="8">
                  <c:v>8 PM
19-Jan</c:v>
                </c:pt>
                <c:pt idx="9">
                  <c:v>10 PM
24-Jan</c:v>
                </c:pt>
                <c:pt idx="10">
                  <c:v>7 PM
27-Jan</c:v>
                </c:pt>
                <c:pt idx="11">
                  <c:v>7 PM
28-Jan</c:v>
                </c:pt>
                <c:pt idx="12">
                  <c:v>6 PM
29-Jan</c:v>
                </c:pt>
                <c:pt idx="13">
                  <c:v>7 PM
4-Feb
Feb</c:v>
                </c:pt>
                <c:pt idx="14">
                  <c:v>11 PM
16-Feb</c:v>
                </c:pt>
                <c:pt idx="15">
                  <c:v>1 AM
17-Feb</c:v>
                </c:pt>
                <c:pt idx="16">
                  <c:v>2 PM</c:v>
                </c:pt>
                <c:pt idx="17">
                  <c:v>9 AM
23-Feb</c:v>
                </c:pt>
                <c:pt idx="18">
                  <c:v>6 AM
26-Feb</c:v>
                </c:pt>
                <c:pt idx="19">
                  <c:v>9 AM</c:v>
                </c:pt>
                <c:pt idx="20">
                  <c:v>5 PM</c:v>
                </c:pt>
                <c:pt idx="21">
                  <c:v>6 PM</c:v>
                </c:pt>
                <c:pt idx="22">
                  <c:v>9 PM</c:v>
                </c:pt>
                <c:pt idx="23">
                  <c:v>10 PM</c:v>
                </c:pt>
                <c:pt idx="24">
                  <c:v>12 AM
27-Feb</c:v>
                </c:pt>
                <c:pt idx="25">
                  <c:v>4 PM</c:v>
                </c:pt>
                <c:pt idx="26">
                  <c:v>5 AM
28-Feb</c:v>
                </c:pt>
                <c:pt idx="27">
                  <c:v>9 PM
5-Mar
Mar</c:v>
                </c:pt>
                <c:pt idx="28">
                  <c:v>10 PM</c:v>
                </c:pt>
                <c:pt idx="29">
                  <c:v>2 PM
6-Mar</c:v>
                </c:pt>
                <c:pt idx="30">
                  <c:v>4 PM</c:v>
                </c:pt>
              </c:strCache>
            </c:strRef>
          </c:cat>
          <c:val>
            <c:numRef>
              <c:f>'Time Series'!$B$26:$B$84</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2</c:v>
                </c:pt>
                <c:pt idx="16">
                  <c:v>1</c:v>
                </c:pt>
                <c:pt idx="17">
                  <c:v>1</c:v>
                </c:pt>
                <c:pt idx="18">
                  <c:v>1</c:v>
                </c:pt>
                <c:pt idx="19">
                  <c:v>1</c:v>
                </c:pt>
                <c:pt idx="20">
                  <c:v>1</c:v>
                </c:pt>
                <c:pt idx="21">
                  <c:v>1</c:v>
                </c:pt>
                <c:pt idx="22">
                  <c:v>2</c:v>
                </c:pt>
                <c:pt idx="23">
                  <c:v>1</c:v>
                </c:pt>
                <c:pt idx="24">
                  <c:v>1</c:v>
                </c:pt>
                <c:pt idx="25">
                  <c:v>1</c:v>
                </c:pt>
                <c:pt idx="26">
                  <c:v>1</c:v>
                </c:pt>
                <c:pt idx="27">
                  <c:v>3</c:v>
                </c:pt>
                <c:pt idx="28">
                  <c:v>1</c:v>
                </c:pt>
                <c:pt idx="29">
                  <c:v>1</c:v>
                </c:pt>
                <c:pt idx="30">
                  <c:v>1</c:v>
                </c:pt>
              </c:numCache>
            </c:numRef>
          </c:val>
        </c:ser>
        <c:axId val="63413191"/>
        <c:axId val="33847808"/>
      </c:barChart>
      <c:catAx>
        <c:axId val="63413191"/>
        <c:scaling>
          <c:orientation val="minMax"/>
        </c:scaling>
        <c:axPos val="b"/>
        <c:delete val="0"/>
        <c:numFmt formatCode="General" sourceLinked="1"/>
        <c:majorTickMark val="out"/>
        <c:minorTickMark val="none"/>
        <c:tickLblPos val="nextTo"/>
        <c:crossAx val="33847808"/>
        <c:crosses val="autoZero"/>
        <c:auto val="1"/>
        <c:lblOffset val="100"/>
        <c:noMultiLvlLbl val="0"/>
      </c:catAx>
      <c:valAx>
        <c:axId val="33847808"/>
        <c:scaling>
          <c:orientation val="minMax"/>
        </c:scaling>
        <c:axPos val="l"/>
        <c:majorGridlines/>
        <c:delete val="0"/>
        <c:numFmt formatCode="General" sourceLinked="1"/>
        <c:majorTickMark val="out"/>
        <c:minorTickMark val="none"/>
        <c:tickLblPos val="nextTo"/>
        <c:crossAx val="634131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3894391"/>
        <c:axId val="59505200"/>
      </c:barChart>
      <c:catAx>
        <c:axId val="4389439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505200"/>
        <c:crosses val="autoZero"/>
        <c:auto val="1"/>
        <c:lblOffset val="100"/>
        <c:noMultiLvlLbl val="0"/>
      </c:catAx>
      <c:valAx>
        <c:axId val="595052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943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5784753"/>
        <c:axId val="55191866"/>
      </c:barChart>
      <c:catAx>
        <c:axId val="6578475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191866"/>
        <c:crosses val="autoZero"/>
        <c:auto val="1"/>
        <c:lblOffset val="100"/>
        <c:noMultiLvlLbl val="0"/>
      </c:catAx>
      <c:valAx>
        <c:axId val="5519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84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964747"/>
        <c:axId val="41356132"/>
      </c:barChart>
      <c:catAx>
        <c:axId val="269647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356132"/>
        <c:crosses val="autoZero"/>
        <c:auto val="1"/>
        <c:lblOffset val="100"/>
        <c:noMultiLvlLbl val="0"/>
      </c:catAx>
      <c:valAx>
        <c:axId val="41356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647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660869"/>
        <c:axId val="61512366"/>
      </c:barChart>
      <c:catAx>
        <c:axId val="366608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512366"/>
        <c:crosses val="autoZero"/>
        <c:auto val="1"/>
        <c:lblOffset val="100"/>
        <c:noMultiLvlLbl val="0"/>
      </c:catAx>
      <c:valAx>
        <c:axId val="615123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0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6740383"/>
        <c:axId val="16445720"/>
      </c:barChart>
      <c:catAx>
        <c:axId val="1674038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445720"/>
        <c:crosses val="autoZero"/>
        <c:auto val="1"/>
        <c:lblOffset val="100"/>
        <c:noMultiLvlLbl val="0"/>
      </c:catAx>
      <c:valAx>
        <c:axId val="1644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74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793753"/>
        <c:axId val="57034914"/>
      </c:barChart>
      <c:catAx>
        <c:axId val="1379375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34914"/>
        <c:crosses val="autoZero"/>
        <c:auto val="1"/>
        <c:lblOffset val="100"/>
        <c:noMultiLvlLbl val="0"/>
      </c:catAx>
      <c:valAx>
        <c:axId val="57034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937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552179"/>
        <c:axId val="56425292"/>
      </c:barChart>
      <c:catAx>
        <c:axId val="435521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425292"/>
        <c:crosses val="autoZero"/>
        <c:auto val="1"/>
        <c:lblOffset val="100"/>
        <c:noMultiLvlLbl val="0"/>
      </c:catAx>
      <c:valAx>
        <c:axId val="564252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521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8065581"/>
        <c:axId val="7045910"/>
      </c:barChart>
      <c:catAx>
        <c:axId val="38065581"/>
        <c:scaling>
          <c:orientation val="minMax"/>
        </c:scaling>
        <c:axPos val="b"/>
        <c:delete val="1"/>
        <c:majorTickMark val="out"/>
        <c:minorTickMark val="none"/>
        <c:tickLblPos val="none"/>
        <c:crossAx val="7045910"/>
        <c:crosses val="autoZero"/>
        <c:auto val="1"/>
        <c:lblOffset val="100"/>
        <c:noMultiLvlLbl val="0"/>
      </c:catAx>
      <c:valAx>
        <c:axId val="7045910"/>
        <c:scaling>
          <c:orientation val="minMax"/>
        </c:scaling>
        <c:axPos val="l"/>
        <c:delete val="1"/>
        <c:majorTickMark val="out"/>
        <c:minorTickMark val="none"/>
        <c:tickLblPos val="none"/>
        <c:crossAx val="380655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Smith" refreshedVersion="5">
  <cacheSource type="worksheet">
    <worksheetSource ref="A2:BL3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internet smartphone"/>
        <s v="rcs"/>
        <s v="iot mobileworldcongressamericas iotapplications"/>
        <s v="iot mobileworldcongressamericas iotapplications mwca"/>
        <s v="iot smartcities connectedretail iiot mwca enterpriseiot"/>
        <s v="iot smartcities connectedretail iiot"/>
        <s v="unequipo hoyconstruimos"/>
        <s v="didyouknow yorkregion"/>
        <s v="didyouknow yorkregion youtube yr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19-01-06T20:44:22.000"/>
        <d v="2019-01-18T18:30:05.000"/>
        <d v="2019-01-13T00:17:38.000"/>
        <d v="2019-01-13T10:44:37.000"/>
        <d v="2019-01-13T11:21:33.000"/>
        <d v="2019-01-16T16:44:09.000"/>
        <d v="2019-01-19T20:09:12.000"/>
        <d v="2018-12-18T19:21:46.000"/>
        <d v="2018-09-11T23:19:23.000"/>
        <d v="2019-01-27T19:27:11.000"/>
        <d v="2019-01-29T18:35:04.000"/>
        <d v="2019-01-28T19:08:53.000"/>
        <d v="2019-01-24T22:43:00.000"/>
        <d v="2019-02-04T19:14:00.000"/>
        <d v="2019-02-04T19:14:39.000"/>
        <d v="2019-02-17T01:20:33.000"/>
        <d v="2019-02-16T23:32:54.000"/>
        <d v="2019-02-17T01:02:49.000"/>
        <d v="2019-02-17T14:41:25.000"/>
        <d v="2019-02-26T09:30:32.000"/>
        <d v="2019-02-26T18:26:26.000"/>
        <d v="2019-02-26T21:41:58.000"/>
        <d v="2019-02-26T17:03:01.000"/>
        <d v="2019-02-26T22:35:43.000"/>
        <d v="2019-02-26T21:01:08.000"/>
        <d v="2019-02-27T00:28:08.000"/>
        <d v="2019-02-26T06:30:06.000"/>
        <d v="2019-02-27T16:24:03.000"/>
        <d v="2019-02-23T09:52:44.000"/>
        <d v="2019-02-28T05:37:36.000"/>
        <d v="2019-03-05T21:09:57.000"/>
        <d v="2019-03-05T21:07:46.000"/>
        <d v="2019-03-05T21:35:16.000"/>
        <d v="2019-03-05T22:42:56.000"/>
        <d v="2019-03-06T14:30:51.000"/>
        <d v="2019-03-06T16:54:35.000"/>
      </sharedItems>
      <fieldGroup par="66" base="22">
        <rangePr groupBy="hours" autoEnd="1" autoStart="1" startDate="2018-09-11T23:19:23.000" endDate="2019-03-06T16:54:35.000"/>
        <groupItems count="26">
          <s v="&lt;9/11/2018"/>
          <s v="12 AM"/>
          <s v="1 AM"/>
          <s v="2 AM"/>
          <s v="3 AM"/>
          <s v="4 AM"/>
          <s v="5 AM"/>
          <s v="6 AM"/>
          <s v="7 AM"/>
          <s v="8 AM"/>
          <s v="9 AM"/>
          <s v="10 AM"/>
          <s v="11 AM"/>
          <s v="12 PM"/>
          <s v="1 PM"/>
          <s v="2 PM"/>
          <s v="3 PM"/>
          <s v="4 PM"/>
          <s v="5 PM"/>
          <s v="6 PM"/>
          <s v="7 PM"/>
          <s v="8 PM"/>
          <s v="9 PM"/>
          <s v="10 PM"/>
          <s v="11 PM"/>
          <s v="&gt;3/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11T23:19:23.000" endDate="2019-03-06T16:54:35.000"/>
        <groupItems count="368">
          <s v="&lt;9/1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6/2019"/>
        </groupItems>
      </fieldGroup>
    </cacheField>
    <cacheField name="Months" databaseField="0">
      <sharedItems containsMixedTypes="0" count="0"/>
      <fieldGroup base="22">
        <rangePr groupBy="months" autoEnd="1" autoStart="1" startDate="2018-09-11T23:19:23.000" endDate="2019-03-06T16:54:35.000"/>
        <groupItems count="14">
          <s v="&lt;9/11/2018"/>
          <s v="Jan"/>
          <s v="Feb"/>
          <s v="Mar"/>
          <s v="Apr"/>
          <s v="May"/>
          <s v="Jun"/>
          <s v="Jul"/>
          <s v="Aug"/>
          <s v="Sep"/>
          <s v="Oct"/>
          <s v="Nov"/>
          <s v="Dec"/>
          <s v="&gt;3/6/2019"/>
        </groupItems>
      </fieldGroup>
    </cacheField>
    <cacheField name="Years" databaseField="0">
      <sharedItems containsMixedTypes="0" count="0"/>
      <fieldGroup base="22">
        <rangePr groupBy="years" autoEnd="1" autoStart="1" startDate="2018-09-11T23:19:23.000" endDate="2019-03-06T16:54:35.000"/>
        <groupItems count="4">
          <s v="&lt;9/11/2018"/>
          <s v="2018"/>
          <s v="2019"/>
          <s v="&gt;3/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disantefederico"/>
    <s v="darpa"/>
    <m/>
    <m/>
    <m/>
    <m/>
    <m/>
    <m/>
    <m/>
    <m/>
    <s v="No"/>
    <n v="3"/>
    <m/>
    <m/>
    <x v="0"/>
    <d v="2019-01-06T20:44:22.000"/>
    <s v="RT @DARPA: Congrats to all teams that competed in Spectrum Collaboration Challenge Preliminary Event 2! Six teams each received $750,000 prâ€¦"/>
    <m/>
    <m/>
    <x v="0"/>
    <m/>
    <s v="http://pbs.twimg.com/profile_images/1850837744/path3891_normal.png"/>
    <x v="0"/>
    <s v="https://twitter.com/#!/disantefederico/status/1082015037710053383"/>
    <m/>
    <m/>
    <s v="1082015037710053383"/>
    <m/>
    <b v="0"/>
    <n v="0"/>
    <s v=""/>
    <b v="0"/>
    <s v="en"/>
    <m/>
    <s v=""/>
    <b v="0"/>
    <n v="20"/>
    <s v="1075108883088228352"/>
    <s v="Twitter for Android"/>
    <b v="0"/>
    <s v="1075108883088228352"/>
    <s v="Tweet"/>
    <n v="0"/>
    <n v="0"/>
    <m/>
    <m/>
    <m/>
    <m/>
    <m/>
    <m/>
    <m/>
    <m/>
    <n v="1"/>
    <s v="7"/>
    <s v="7"/>
    <n v="0"/>
    <n v="0"/>
    <n v="0"/>
    <n v="0"/>
    <n v="0"/>
    <n v="0"/>
    <n v="22"/>
    <n v="100"/>
    <n v="22"/>
  </r>
  <r>
    <s v="axionnet"/>
    <s v="axionnet"/>
    <m/>
    <m/>
    <m/>
    <m/>
    <m/>
    <m/>
    <m/>
    <m/>
    <s v="No"/>
    <n v="4"/>
    <m/>
    <m/>
    <x v="1"/>
    <d v="2019-01-18T18:30:05.000"/>
    <s v="El 65% de todas las conexiones a #internet en Latinoamérica se realizan por medio de un #Smartphone, según datos de… https://t.co/GNgVaxnaIN"/>
    <s v="https://twitter.com/i/web/status/1086329897948082176"/>
    <s v="twitter.com"/>
    <x v="1"/>
    <m/>
    <s v="http://pbs.twimg.com/profile_images/749913579806130176/hpfkK6Sh_normal.jpg"/>
    <x v="1"/>
    <s v="https://twitter.com/#!/axionnet/status/1086329897948082176"/>
    <m/>
    <m/>
    <s v="1086329897948082176"/>
    <m/>
    <b v="0"/>
    <n v="0"/>
    <s v=""/>
    <b v="0"/>
    <s v="es"/>
    <m/>
    <s v=""/>
    <b v="0"/>
    <n v="0"/>
    <s v=""/>
    <s v="SocialGest"/>
    <b v="1"/>
    <s v="1086329897948082176"/>
    <s v="Tweet"/>
    <n v="0"/>
    <n v="0"/>
    <m/>
    <m/>
    <m/>
    <m/>
    <m/>
    <m/>
    <m/>
    <m/>
    <n v="1"/>
    <s v="11"/>
    <s v="11"/>
    <n v="0"/>
    <n v="0"/>
    <n v="0"/>
    <n v="0"/>
    <n v="0"/>
    <n v="0"/>
    <n v="20"/>
    <n v="100"/>
    <n v="20"/>
  </r>
  <r>
    <s v="prpnews"/>
    <s v="prpnews"/>
    <m/>
    <m/>
    <m/>
    <m/>
    <m/>
    <m/>
    <m/>
    <m/>
    <s v="No"/>
    <n v="5"/>
    <m/>
    <m/>
    <x v="1"/>
    <d v="2019-01-13T00:17:38.000"/>
    <s v="https://t.co/PNvBREMIln Cradlepoints Pathway to 5G for Business Launches at Mobile World Congress Americas"/>
    <s v="http://www.pressreleasepoint.com/cradlepoints-pathway-5g-business-launches-mobile-world-congress-americas"/>
    <s v="pressreleasepoint.com"/>
    <x v="0"/>
    <m/>
    <s v="http://pbs.twimg.com/profile_images/1432162498/zen_logo_normal.jpg"/>
    <x v="2"/>
    <s v="https://twitter.com/#!/prpnews/status/1084243036262068224"/>
    <m/>
    <m/>
    <s v="1084243036262068224"/>
    <m/>
    <b v="0"/>
    <n v="0"/>
    <s v=""/>
    <b v="0"/>
    <s v="en"/>
    <m/>
    <s v=""/>
    <b v="0"/>
    <n v="0"/>
    <s v=""/>
    <s v="PressReleasePoint.Com"/>
    <b v="0"/>
    <s v="1084243036262068224"/>
    <s v="Tweet"/>
    <n v="0"/>
    <n v="0"/>
    <m/>
    <m/>
    <m/>
    <m/>
    <m/>
    <m/>
    <m/>
    <m/>
    <n v="5"/>
    <s v="11"/>
    <s v="11"/>
    <n v="0"/>
    <n v="0"/>
    <n v="0"/>
    <n v="0"/>
    <n v="0"/>
    <n v="0"/>
    <n v="12"/>
    <n v="100"/>
    <n v="12"/>
  </r>
  <r>
    <s v="prpnews"/>
    <s v="prpnews"/>
    <m/>
    <m/>
    <m/>
    <m/>
    <m/>
    <m/>
    <m/>
    <m/>
    <s v="No"/>
    <n v="6"/>
    <m/>
    <m/>
    <x v="1"/>
    <d v="2019-01-13T10:44:37.000"/>
    <s v="https://t.co/T5EzN7G7X9 Cradlepoint Co-Sponsors Pathway to 5G Panel at Mobile World Congress Americas"/>
    <s v="http://www.pressreleasepoint.com/cradlepoint-co-sponsors-pathway-5g-panel-mobile-world-congress-americas"/>
    <s v="pressreleasepoint.com"/>
    <x v="0"/>
    <m/>
    <s v="http://pbs.twimg.com/profile_images/1432162498/zen_logo_normal.jpg"/>
    <x v="3"/>
    <s v="https://twitter.com/#!/prpnews/status/1084400820857253888"/>
    <m/>
    <m/>
    <s v="1084400820857253888"/>
    <m/>
    <b v="0"/>
    <n v="0"/>
    <s v=""/>
    <b v="0"/>
    <s v="en"/>
    <m/>
    <s v=""/>
    <b v="0"/>
    <n v="0"/>
    <s v=""/>
    <s v="PressReleasePoint.Com"/>
    <b v="0"/>
    <s v="1084400820857253888"/>
    <s v="Tweet"/>
    <n v="0"/>
    <n v="0"/>
    <m/>
    <m/>
    <m/>
    <m/>
    <m/>
    <m/>
    <m/>
    <m/>
    <n v="5"/>
    <s v="11"/>
    <s v="11"/>
    <n v="0"/>
    <n v="0"/>
    <n v="0"/>
    <n v="0"/>
    <n v="0"/>
    <n v="0"/>
    <n v="12"/>
    <n v="100"/>
    <n v="12"/>
  </r>
  <r>
    <s v="prpnews"/>
    <s v="prpnews"/>
    <m/>
    <m/>
    <m/>
    <m/>
    <m/>
    <m/>
    <m/>
    <m/>
    <s v="No"/>
    <n v="7"/>
    <m/>
    <m/>
    <x v="1"/>
    <d v="2019-01-13T11:21:33.000"/>
    <s v="https://t.co/UEBufeBVud Comba Telecom Introduces 3.5GHz CBRS Outdoor CPE at Mobile World Congress Americas 2018"/>
    <s v="http://www.pressreleasepoint.com/comba-telecom-introduces-35ghz-cbrs-outdoor-cpe-mobile-world-congress-americas-2018"/>
    <s v="pressreleasepoint.com"/>
    <x v="0"/>
    <m/>
    <s v="http://pbs.twimg.com/profile_images/1432162498/zen_logo_normal.jpg"/>
    <x v="4"/>
    <s v="https://twitter.com/#!/prpnews/status/1084410114939990016"/>
    <m/>
    <m/>
    <s v="1084410114939990016"/>
    <m/>
    <b v="0"/>
    <n v="0"/>
    <s v=""/>
    <b v="0"/>
    <s v="en"/>
    <m/>
    <s v=""/>
    <b v="0"/>
    <n v="0"/>
    <s v=""/>
    <s v="PressReleasePoint.Com"/>
    <b v="0"/>
    <s v="1084410114939990016"/>
    <s v="Tweet"/>
    <n v="0"/>
    <n v="0"/>
    <m/>
    <m/>
    <m/>
    <m/>
    <m/>
    <m/>
    <m/>
    <m/>
    <n v="5"/>
    <s v="11"/>
    <s v="11"/>
    <n v="0"/>
    <n v="0"/>
    <n v="0"/>
    <n v="0"/>
    <n v="0"/>
    <n v="0"/>
    <n v="14"/>
    <n v="100"/>
    <n v="14"/>
  </r>
  <r>
    <s v="prpnews"/>
    <s v="prpnews"/>
    <m/>
    <m/>
    <m/>
    <m/>
    <m/>
    <m/>
    <m/>
    <m/>
    <s v="No"/>
    <n v="8"/>
    <m/>
    <m/>
    <x v="1"/>
    <d v="2019-01-16T16:44:09.000"/>
    <s v="https://t.co/98ayJCeTA7 Sygic Premieres Apple CarPlay Integration At Mobile World Congress Americas 2018"/>
    <s v="http://www.pressreleasepoint.com/sygic-premieres-apple-carplay-integration-mobile-world-congress-americas-2018"/>
    <s v="pressreleasepoint.com"/>
    <x v="0"/>
    <m/>
    <s v="http://pbs.twimg.com/profile_images/1432162498/zen_logo_normal.jpg"/>
    <x v="5"/>
    <s v="https://twitter.com/#!/prpnews/status/1085578464105771008"/>
    <m/>
    <m/>
    <s v="1085578464105771008"/>
    <m/>
    <b v="0"/>
    <n v="0"/>
    <s v=""/>
    <b v="0"/>
    <s v="en"/>
    <m/>
    <s v=""/>
    <b v="0"/>
    <n v="0"/>
    <s v=""/>
    <s v="PressReleasePoint.Com"/>
    <b v="0"/>
    <s v="1085578464105771008"/>
    <s v="Tweet"/>
    <n v="0"/>
    <n v="0"/>
    <m/>
    <m/>
    <m/>
    <m/>
    <m/>
    <m/>
    <m/>
    <m/>
    <n v="5"/>
    <s v="11"/>
    <s v="11"/>
    <n v="0"/>
    <n v="0"/>
    <n v="0"/>
    <n v="0"/>
    <n v="0"/>
    <n v="0"/>
    <n v="11"/>
    <n v="100"/>
    <n v="11"/>
  </r>
  <r>
    <s v="prpnews"/>
    <s v="prpnews"/>
    <m/>
    <m/>
    <m/>
    <m/>
    <m/>
    <m/>
    <m/>
    <m/>
    <s v="No"/>
    <n v="9"/>
    <m/>
    <m/>
    <x v="1"/>
    <d v="2019-01-19T20:09:12.000"/>
    <s v="https://t.co/dDM9qvFsHT Sonitors Game-Changing, Ultrasound-Based Indoor Location Technology Solution to be Demonstrated at Mobile World Congress Americas"/>
    <s v="http://www.pressreleasepoint.com/sonitors-game-changing-ultrasound-based-indoor-location-technology-solution-be-demonstrated-mobile"/>
    <s v="pressreleasepoint.com"/>
    <x v="0"/>
    <m/>
    <s v="http://pbs.twimg.com/profile_images/1432162498/zen_logo_normal.jpg"/>
    <x v="6"/>
    <s v="https://twitter.com/#!/prpnews/status/1086717229541085189"/>
    <m/>
    <m/>
    <s v="1086717229541085189"/>
    <m/>
    <b v="0"/>
    <n v="0"/>
    <s v=""/>
    <b v="0"/>
    <s v="en"/>
    <m/>
    <s v=""/>
    <b v="0"/>
    <n v="0"/>
    <s v=""/>
    <s v="PressReleasePoint.Com"/>
    <b v="0"/>
    <s v="1086717229541085189"/>
    <s v="Tweet"/>
    <n v="0"/>
    <n v="0"/>
    <m/>
    <m/>
    <m/>
    <m/>
    <m/>
    <m/>
    <m/>
    <m/>
    <n v="5"/>
    <s v="11"/>
    <s v="11"/>
    <n v="0"/>
    <n v="0"/>
    <n v="0"/>
    <n v="0"/>
    <n v="0"/>
    <n v="0"/>
    <n v="17"/>
    <n v="100"/>
    <n v="17"/>
  </r>
  <r>
    <s v="darpa"/>
    <s v="darpa"/>
    <m/>
    <m/>
    <m/>
    <m/>
    <m/>
    <m/>
    <m/>
    <m/>
    <s v="No"/>
    <n v="10"/>
    <m/>
    <m/>
    <x v="1"/>
    <d v="2018-12-18T19:21:46.000"/>
    <s v="Congrats to all teams that competed in Spectrum Collaboration Challenge Preliminary Event 2! Six teams each received $750,000 prize, but all 15 teams may compete for grand prize of $2M during SC2 finale at Mobile World Congress Americas, Los Angeles. https://t.co/Bv0OYq7Q09"/>
    <s v="https://spectrum.ieee.org/tech-talk/telecom/wireless/darpas-spectrum-collaboration-challenge-subjects-ais-to-a-gauntlet-of-broadcasting-scenarios-and-they-succeed"/>
    <s v="ieee.org"/>
    <x v="0"/>
    <m/>
    <s v="http://pbs.twimg.com/profile_images/1011252505064493056/8P-2AhX__normal.jpg"/>
    <x v="7"/>
    <s v="https://twitter.com/#!/darpa/status/1075108883088228352"/>
    <m/>
    <m/>
    <s v="1075108883088228352"/>
    <m/>
    <b v="0"/>
    <n v="40"/>
    <s v=""/>
    <b v="0"/>
    <s v="en"/>
    <m/>
    <s v=""/>
    <b v="0"/>
    <n v="20"/>
    <s v=""/>
    <s v="Twitter Web Client"/>
    <b v="0"/>
    <s v="1075108883088228352"/>
    <s v="Retweet"/>
    <n v="0"/>
    <n v="0"/>
    <m/>
    <m/>
    <m/>
    <m/>
    <m/>
    <m/>
    <m/>
    <m/>
    <n v="2"/>
    <s v="7"/>
    <s v="7"/>
    <n v="3"/>
    <n v="7.317073170731708"/>
    <n v="0"/>
    <n v="0"/>
    <n v="0"/>
    <n v="0"/>
    <n v="38"/>
    <n v="92.6829268292683"/>
    <n v="41"/>
  </r>
  <r>
    <s v="darpa"/>
    <s v="darpa"/>
    <m/>
    <m/>
    <m/>
    <m/>
    <m/>
    <m/>
    <m/>
    <m/>
    <s v="No"/>
    <n v="11"/>
    <m/>
    <m/>
    <x v="1"/>
    <d v="2018-09-11T23:19:23.000"/>
    <s v="At Mobile World Congress Americas this week? 2 chances to hear from DARPA's Paul Tilghman, PM for Spectrum Collabor… https://t.co/qAon7por5t"/>
    <s v="https://twitter.com/i/web/status/1039654669419798528"/>
    <s v="twitter.com"/>
    <x v="0"/>
    <m/>
    <s v="http://pbs.twimg.com/profile_images/1011252505064493056/8P-2AhX__normal.jpg"/>
    <x v="8"/>
    <s v="https://twitter.com/#!/darpa/status/1039654669419798528"/>
    <m/>
    <m/>
    <s v="1039654669419798528"/>
    <m/>
    <b v="0"/>
    <n v="14"/>
    <s v=""/>
    <b v="0"/>
    <s v="en"/>
    <m/>
    <s v=""/>
    <b v="0"/>
    <n v="14"/>
    <s v=""/>
    <s v="Hootsuite Inc."/>
    <b v="1"/>
    <s v="1039654669419798528"/>
    <s v="Retweet"/>
    <n v="0"/>
    <n v="0"/>
    <m/>
    <m/>
    <m/>
    <m/>
    <m/>
    <m/>
    <m/>
    <m/>
    <n v="2"/>
    <s v="7"/>
    <s v="7"/>
    <n v="0"/>
    <n v="0"/>
    <n v="0"/>
    <n v="0"/>
    <n v="0"/>
    <n v="0"/>
    <n v="19"/>
    <n v="100"/>
    <n v="19"/>
  </r>
  <r>
    <s v="mercury_hide"/>
    <s v="darpa"/>
    <m/>
    <m/>
    <m/>
    <m/>
    <m/>
    <m/>
    <m/>
    <m/>
    <s v="No"/>
    <n v="12"/>
    <m/>
    <m/>
    <x v="0"/>
    <d v="2019-01-27T19:27:11.000"/>
    <s v="RT @DARPA: At Mobile World Congress Americas this week? 2 chances to hear from DARPA's Paul Tilghman, PM for Spectrum Collaboration Challen…"/>
    <m/>
    <m/>
    <x v="0"/>
    <m/>
    <s v="http://pbs.twimg.com/profile_images/1088797187973107714/x8lfO-yx_normal.jpg"/>
    <x v="9"/>
    <s v="https://twitter.com/#!/mercury_hide/status/1089605759548026880"/>
    <m/>
    <m/>
    <s v="1089605759548026880"/>
    <m/>
    <b v="0"/>
    <n v="0"/>
    <s v=""/>
    <b v="0"/>
    <s v="en"/>
    <m/>
    <s v=""/>
    <b v="0"/>
    <n v="0"/>
    <s v="1039654669419798528"/>
    <s v="Twitter for iPhone"/>
    <b v="0"/>
    <s v="1039654669419798528"/>
    <s v="Tweet"/>
    <n v="0"/>
    <n v="0"/>
    <m/>
    <m/>
    <m/>
    <m/>
    <m/>
    <m/>
    <m/>
    <m/>
    <n v="1"/>
    <s v="7"/>
    <s v="7"/>
    <n v="0"/>
    <n v="0"/>
    <n v="0"/>
    <n v="0"/>
    <n v="0"/>
    <n v="0"/>
    <n v="22"/>
    <n v="100"/>
    <n v="22"/>
  </r>
  <r>
    <s v="sminett"/>
    <s v="syniverse"/>
    <m/>
    <m/>
    <m/>
    <m/>
    <m/>
    <m/>
    <m/>
    <m/>
    <s v="No"/>
    <n v="13"/>
    <m/>
    <m/>
    <x v="0"/>
    <d v="2019-01-29T18:35:04.000"/>
    <s v="RCS Takes Center Stage at Mobile World Congress Americas - Synergy https://t.co/YbbctKoas9 #RCS @Syniverse"/>
    <s v="https://synergy.syniverse.com/2018/09/mobile_world_congress_americas_2018_rcs_experiences/"/>
    <s v="syniverse.com"/>
    <x v="2"/>
    <m/>
    <s v="http://pbs.twimg.com/profile_images/791648342061318144/wYgh_0G3_normal.jpg"/>
    <x v="10"/>
    <s v="https://twitter.com/#!/sminett/status/1090317420202524672"/>
    <m/>
    <m/>
    <s v="1090317420202524672"/>
    <m/>
    <b v="0"/>
    <n v="1"/>
    <s v=""/>
    <b v="0"/>
    <s v="en"/>
    <m/>
    <s v=""/>
    <b v="0"/>
    <n v="0"/>
    <s v=""/>
    <s v="Hootsuite Inc."/>
    <b v="0"/>
    <s v="1090317420202524672"/>
    <s v="Tweet"/>
    <n v="0"/>
    <n v="0"/>
    <m/>
    <m/>
    <m/>
    <m/>
    <m/>
    <m/>
    <m/>
    <m/>
    <n v="1"/>
    <s v="10"/>
    <s v="10"/>
    <n v="0"/>
    <n v="0"/>
    <n v="0"/>
    <n v="0"/>
    <n v="0"/>
    <n v="0"/>
    <n v="12"/>
    <n v="100"/>
    <n v="12"/>
  </r>
  <r>
    <s v="adrftech"/>
    <s v="iotagenda"/>
    <m/>
    <m/>
    <m/>
    <m/>
    <m/>
    <m/>
    <m/>
    <m/>
    <s v="Yes"/>
    <n v="14"/>
    <m/>
    <m/>
    <x v="0"/>
    <d v="2019-01-28T19:08:53.000"/>
    <s v="RT @iotagenda: #IoT use cases dominate #MobileWorldCongressAmericas https://t.co/EDYSTATsu4 by Greg Najjar of @ADRFTECH #IoTapplications #M…"/>
    <s v="https://internetofthingsagenda.techtarget.com/blog/IoT-Agenda/IoT-use-cases-dominate-Mobile-World-Congress-Americas?utm_campaign=iotagenda&amp;utm_content=1548097350&amp;utm_medium=social&amp;utm_source=twitter"/>
    <s v="techtarget.com"/>
    <x v="3"/>
    <m/>
    <s v="http://pbs.twimg.com/profile_images/653700240738938880/kzI5daGd_normal.png"/>
    <x v="11"/>
    <s v="https://twitter.com/#!/adrftech/status/1089963540423823361"/>
    <m/>
    <m/>
    <s v="1089963540423823361"/>
    <m/>
    <b v="0"/>
    <n v="0"/>
    <s v=""/>
    <b v="0"/>
    <s v="en"/>
    <m/>
    <s v=""/>
    <b v="0"/>
    <n v="1"/>
    <s v="1088567876100022273"/>
    <s v="Hootsuite Inc."/>
    <b v="0"/>
    <s v="1088567876100022273"/>
    <s v="Tweet"/>
    <n v="0"/>
    <n v="0"/>
    <m/>
    <m/>
    <m/>
    <m/>
    <m/>
    <m/>
    <m/>
    <m/>
    <n v="1"/>
    <s v="6"/>
    <s v="6"/>
    <n v="1"/>
    <n v="7.142857142857143"/>
    <n v="0"/>
    <n v="0"/>
    <n v="0"/>
    <n v="0"/>
    <n v="13"/>
    <n v="92.85714285714286"/>
    <n v="14"/>
  </r>
  <r>
    <s v="iotagenda"/>
    <s v="adrftech"/>
    <m/>
    <m/>
    <m/>
    <m/>
    <m/>
    <m/>
    <m/>
    <m/>
    <s v="Yes"/>
    <n v="15"/>
    <m/>
    <m/>
    <x v="0"/>
    <d v="2019-01-24T22:43:00.000"/>
    <s v="#IoT use cases dominate #MobileWorldCongressAmericas https://t.co/EDYSTATsu4 by Greg Najjar of @ADRFTECH #IoTapplications #MWCA"/>
    <s v="https://internetofthingsagenda.techtarget.com/blog/IoT-Agenda/IoT-use-cases-dominate-Mobile-World-Congress-Americas?utm_campaign=iotagenda&amp;utm_content=1548097350&amp;utm_medium=social&amp;utm_source=twitter"/>
    <s v="techtarget.com"/>
    <x v="4"/>
    <m/>
    <s v="http://pbs.twimg.com/profile_images/676876225663492096/HgBolQ9p_normal.png"/>
    <x v="12"/>
    <s v="https://twitter.com/#!/iotagenda/status/1088567876100022273"/>
    <m/>
    <m/>
    <s v="1088567876100022273"/>
    <m/>
    <b v="0"/>
    <n v="0"/>
    <s v=""/>
    <b v="0"/>
    <s v="en"/>
    <m/>
    <s v=""/>
    <b v="0"/>
    <n v="0"/>
    <s v=""/>
    <s v="Sprout Social"/>
    <b v="0"/>
    <s v="1088567876100022273"/>
    <s v="Tweet"/>
    <n v="0"/>
    <n v="0"/>
    <m/>
    <m/>
    <m/>
    <m/>
    <m/>
    <m/>
    <m/>
    <m/>
    <n v="1"/>
    <s v="6"/>
    <s v="6"/>
    <n v="1"/>
    <n v="8.333333333333334"/>
    <n v="0"/>
    <n v="0"/>
    <n v="0"/>
    <n v="0"/>
    <n v="11"/>
    <n v="91.66666666666667"/>
    <n v="12"/>
  </r>
  <r>
    <s v="iotagenda"/>
    <s v="iotagenda"/>
    <m/>
    <m/>
    <m/>
    <m/>
    <m/>
    <m/>
    <m/>
    <m/>
    <s v="No"/>
    <n v="16"/>
    <m/>
    <m/>
    <x v="1"/>
    <d v="2019-02-04T19:14:00.000"/>
    <s v="A number of key #IoT trends stood out at Mobile World Congress Americas, from #SmartCities to #ConnectedRetail to #IIoT. https://t.co/w5my8xe7ss #MWCA #EnterpriseIoT"/>
    <s v="https://internetofthingsagenda.techtarget.com/blog/IoT-Agenda/IoT-use-cases-dominate-Mobile-World-Congress-Americas?utm_campaign=iotagenda&amp;utm_content=1549057548&amp;utm_medium=social&amp;utm_source=twitter"/>
    <s v="techtarget.com"/>
    <x v="5"/>
    <m/>
    <s v="http://pbs.twimg.com/profile_images/676876225663492096/HgBolQ9p_normal.png"/>
    <x v="13"/>
    <s v="https://twitter.com/#!/iotagenda/status/1092501543843176449"/>
    <m/>
    <m/>
    <s v="1092501543843176449"/>
    <m/>
    <b v="0"/>
    <n v="0"/>
    <s v=""/>
    <b v="0"/>
    <s v="en"/>
    <m/>
    <s v=""/>
    <b v="0"/>
    <n v="1"/>
    <s v=""/>
    <s v="Sprout Social"/>
    <b v="0"/>
    <s v="1092501543843176449"/>
    <s v="Tweet"/>
    <n v="0"/>
    <n v="0"/>
    <m/>
    <m/>
    <m/>
    <m/>
    <m/>
    <m/>
    <m/>
    <m/>
    <n v="1"/>
    <s v="6"/>
    <s v="6"/>
    <n v="0"/>
    <n v="0"/>
    <n v="0"/>
    <n v="0"/>
    <n v="0"/>
    <n v="0"/>
    <n v="21"/>
    <n v="100"/>
    <n v="21"/>
  </r>
  <r>
    <s v="yourtechcompany"/>
    <s v="iotagenda"/>
    <m/>
    <m/>
    <m/>
    <m/>
    <m/>
    <m/>
    <m/>
    <m/>
    <s v="No"/>
    <n v="17"/>
    <m/>
    <m/>
    <x v="0"/>
    <d v="2019-02-04T19:14:39.000"/>
    <s v="RT @iotagenda: A number of key #IoT trends stood out at Mobile World Congress Americas, from #SmartCities to #ConnectedRetail to #IIoT. httâ€¦"/>
    <m/>
    <m/>
    <x v="6"/>
    <m/>
    <s v="http://pbs.twimg.com/profile_images/1020281627275157505/NzLxTVJ5_normal.jpg"/>
    <x v="14"/>
    <s v="https://twitter.com/#!/yourtechcompany/status/1092501707991515139"/>
    <m/>
    <m/>
    <s v="1092501707991515139"/>
    <m/>
    <b v="0"/>
    <n v="0"/>
    <s v=""/>
    <b v="0"/>
    <s v="en"/>
    <m/>
    <s v=""/>
    <b v="0"/>
    <n v="1"/>
    <s v="1092501543843176449"/>
    <s v="YourTechCompany"/>
    <b v="0"/>
    <s v="1092501543843176449"/>
    <s v="Tweet"/>
    <n v="0"/>
    <n v="0"/>
    <m/>
    <m/>
    <m/>
    <m/>
    <m/>
    <m/>
    <m/>
    <m/>
    <n v="1"/>
    <s v="6"/>
    <s v="6"/>
    <n v="0"/>
    <n v="0"/>
    <n v="0"/>
    <n v="0"/>
    <n v="0"/>
    <n v="0"/>
    <n v="22"/>
    <n v="100"/>
    <n v="22"/>
  </r>
  <r>
    <s v="bobby_gratz"/>
    <s v="zoginstor"/>
    <m/>
    <m/>
    <m/>
    <m/>
    <m/>
    <m/>
    <m/>
    <m/>
    <s v="No"/>
    <n v="18"/>
    <m/>
    <m/>
    <x v="0"/>
    <d v="2019-02-17T01:20:33.000"/>
    <s v="RT @zoginstor: You can see all of IBM Storage's award-winning all flash arrays, modern data protection, VersaStack, and software defined st…"/>
    <m/>
    <m/>
    <x v="0"/>
    <m/>
    <s v="http://pbs.twimg.com/profile_images/565965058673360896/ZezKMnDJ_normal.jpeg"/>
    <x v="15"/>
    <s v="https://twitter.com/#!/bobby_gratz/status/1096942444778790914"/>
    <m/>
    <m/>
    <s v="1096942444778790914"/>
    <m/>
    <b v="0"/>
    <n v="0"/>
    <s v=""/>
    <b v="1"/>
    <s v="en"/>
    <m/>
    <s v="1096858711463587841"/>
    <b v="0"/>
    <n v="3"/>
    <s v="1096915353345519616"/>
    <s v="Twitter for BlackBerry"/>
    <b v="0"/>
    <s v="1096915353345519616"/>
    <s v="Tweet"/>
    <n v="0"/>
    <n v="0"/>
    <m/>
    <m/>
    <m/>
    <m/>
    <m/>
    <m/>
    <m/>
    <m/>
    <n v="1"/>
    <s v="5"/>
    <s v="5"/>
    <n v="4"/>
    <n v="18.181818181818183"/>
    <n v="0"/>
    <n v="0"/>
    <n v="0"/>
    <n v="0"/>
    <n v="18"/>
    <n v="81.81818181818181"/>
    <n v="22"/>
  </r>
  <r>
    <s v="zoginstor"/>
    <s v="zoginstor"/>
    <m/>
    <m/>
    <m/>
    <m/>
    <m/>
    <m/>
    <m/>
    <m/>
    <s v="No"/>
    <n v="19"/>
    <m/>
    <m/>
    <x v="1"/>
    <d v="2019-02-16T23:32:54.000"/>
    <s v="You can see all of IBM Storage's award-winning all flash arrays, modern data protection, VersaStack, and software d… https://t.co/PxBlpN952o"/>
    <s v="https://twitter.com/i/web/status/1096915353345519616"/>
    <s v="twitter.com"/>
    <x v="0"/>
    <m/>
    <s v="http://pbs.twimg.com/profile_images/1066129888816488451/upQ61_TN_normal.jpg"/>
    <x v="16"/>
    <s v="https://twitter.com/#!/zoginstor/status/1096915353345519616"/>
    <m/>
    <m/>
    <s v="1096915353345519616"/>
    <m/>
    <b v="0"/>
    <n v="0"/>
    <s v=""/>
    <b v="1"/>
    <s v="en"/>
    <m/>
    <s v="1096858711463587841"/>
    <b v="0"/>
    <n v="0"/>
    <s v=""/>
    <s v="Twitter Web Client"/>
    <b v="1"/>
    <s v="1096915353345519616"/>
    <s v="Tweet"/>
    <n v="0"/>
    <n v="0"/>
    <m/>
    <m/>
    <m/>
    <m/>
    <m/>
    <m/>
    <m/>
    <m/>
    <n v="2"/>
    <s v="5"/>
    <s v="5"/>
    <n v="4"/>
    <n v="21.05263157894737"/>
    <n v="0"/>
    <n v="0"/>
    <n v="0"/>
    <n v="0"/>
    <n v="15"/>
    <n v="78.94736842105263"/>
    <n v="19"/>
  </r>
  <r>
    <s v="zoginstor"/>
    <s v="zoginstor"/>
    <m/>
    <m/>
    <m/>
    <m/>
    <m/>
    <m/>
    <m/>
    <m/>
    <s v="No"/>
    <n v="20"/>
    <m/>
    <m/>
    <x v="1"/>
    <d v="2019-02-17T01:02:49.000"/>
    <s v="RT @zoginstor: You can see all of IBM Storage's award-winning all flash arrays, modern data protection, VersaStack, and software defined st…"/>
    <m/>
    <m/>
    <x v="0"/>
    <m/>
    <s v="http://pbs.twimg.com/profile_images/1066129888816488451/upQ61_TN_normal.jpg"/>
    <x v="17"/>
    <s v="https://twitter.com/#!/zoginstor/status/1096937979333959680"/>
    <m/>
    <m/>
    <s v="1096937979333959680"/>
    <m/>
    <b v="0"/>
    <n v="0"/>
    <s v=""/>
    <b v="1"/>
    <s v="en"/>
    <m/>
    <s v="1096858711463587841"/>
    <b v="0"/>
    <n v="3"/>
    <s v="1096915353345519616"/>
    <s v="Twitter for iPhone"/>
    <b v="0"/>
    <s v="1096915353345519616"/>
    <s v="Tweet"/>
    <n v="0"/>
    <n v="0"/>
    <m/>
    <m/>
    <m/>
    <m/>
    <m/>
    <m/>
    <m/>
    <m/>
    <n v="2"/>
    <s v="5"/>
    <s v="5"/>
    <n v="4"/>
    <n v="18.181818181818183"/>
    <n v="0"/>
    <n v="0"/>
    <n v="0"/>
    <n v="0"/>
    <n v="18"/>
    <n v="81.81818181818181"/>
    <n v="22"/>
  </r>
  <r>
    <s v="wohlforddr"/>
    <s v="zoginstor"/>
    <m/>
    <m/>
    <m/>
    <m/>
    <m/>
    <m/>
    <m/>
    <m/>
    <s v="No"/>
    <n v="21"/>
    <m/>
    <m/>
    <x v="0"/>
    <d v="2019-02-17T14:41:25.000"/>
    <s v="RT @zoginstor: You can see all of IBM Storage's award-winning all flash arrays, modern data protection, VersaStack, and software defined st…"/>
    <m/>
    <m/>
    <x v="0"/>
    <m/>
    <s v="http://pbs.twimg.com/profile_images/768561409806393344/xVevR4iu_normal.jpg"/>
    <x v="18"/>
    <s v="https://twitter.com/#!/wohlforddr/status/1097143989793366017"/>
    <m/>
    <m/>
    <s v="1097143989793366017"/>
    <m/>
    <b v="0"/>
    <n v="0"/>
    <s v=""/>
    <b v="1"/>
    <s v="en"/>
    <m/>
    <s v="1096858711463587841"/>
    <b v="0"/>
    <n v="3"/>
    <s v="1096915353345519616"/>
    <s v="Twitter Web App"/>
    <b v="0"/>
    <s v="1096915353345519616"/>
    <s v="Tweet"/>
    <n v="0"/>
    <n v="0"/>
    <m/>
    <m/>
    <m/>
    <m/>
    <m/>
    <m/>
    <m/>
    <m/>
    <n v="1"/>
    <s v="5"/>
    <s v="5"/>
    <n v="4"/>
    <n v="18.181818181818183"/>
    <n v="0"/>
    <n v="0"/>
    <n v="0"/>
    <n v="0"/>
    <n v="18"/>
    <n v="81.81818181818181"/>
    <n v="22"/>
  </r>
  <r>
    <s v="andrestrauss1"/>
    <s v="iot_nxt"/>
    <m/>
    <m/>
    <m/>
    <m/>
    <m/>
    <m/>
    <m/>
    <m/>
    <s v="No"/>
    <n v="22"/>
    <m/>
    <m/>
    <x v="0"/>
    <d v="2019-02-26T09:30:32.000"/>
    <s v="RT @iot_nxt: Checking in from the Mobile World Congress again, and we're in good company. Our Chief of Sales Strauss and COO of the America…"/>
    <m/>
    <m/>
    <x v="0"/>
    <m/>
    <s v="http://pbs.twimg.com/profile_images/1038510309001048064/U_45fPnr_normal.jpg"/>
    <x v="19"/>
    <s v="https://twitter.com/#!/andrestrauss1/status/1100327241471479808"/>
    <m/>
    <m/>
    <s v="1100327241471479808"/>
    <m/>
    <b v="0"/>
    <n v="0"/>
    <s v=""/>
    <b v="0"/>
    <s v="en"/>
    <m/>
    <s v=""/>
    <b v="0"/>
    <n v="1"/>
    <s v="1100281833638514688"/>
    <s v="Twitter for iPhone"/>
    <b v="0"/>
    <s v="1100281833638514688"/>
    <s v="Tweet"/>
    <n v="0"/>
    <n v="0"/>
    <m/>
    <m/>
    <m/>
    <m/>
    <m/>
    <m/>
    <m/>
    <m/>
    <n v="1"/>
    <s v="3"/>
    <s v="3"/>
    <n v="1"/>
    <n v="4"/>
    <n v="0"/>
    <n v="0"/>
    <n v="0"/>
    <n v="0"/>
    <n v="24"/>
    <n v="96"/>
    <n v="25"/>
  </r>
  <r>
    <s v="juanram79897900"/>
    <s v="ajitpaifcc"/>
    <m/>
    <m/>
    <m/>
    <m/>
    <m/>
    <m/>
    <m/>
    <m/>
    <s v="No"/>
    <n v="23"/>
    <m/>
    <m/>
    <x v="0"/>
    <d v="2019-02-26T18:26:26.000"/>
    <s v="RT @NETPRonline: Encuentro de la Presidenta del @NETPRonline Sandra Torres López y el Chairman de la FCC  @AjitPaiFCC en el Mobile World Co…"/>
    <m/>
    <m/>
    <x v="0"/>
    <m/>
    <s v="http://abs.twimg.com/sticky/default_profile_images/default_profile_normal.png"/>
    <x v="20"/>
    <s v="https://twitter.com/#!/juanram79897900/status/1100462105277419521"/>
    <m/>
    <m/>
    <s v="1100462105277419521"/>
    <m/>
    <b v="0"/>
    <n v="0"/>
    <s v=""/>
    <b v="0"/>
    <s v="es"/>
    <m/>
    <s v=""/>
    <b v="0"/>
    <n v="3"/>
    <s v="1100441113016631296"/>
    <s v="Twitter for Android"/>
    <b v="0"/>
    <s v="1100441113016631296"/>
    <s v="Tweet"/>
    <n v="0"/>
    <n v="0"/>
    <m/>
    <m/>
    <m/>
    <m/>
    <m/>
    <m/>
    <m/>
    <m/>
    <n v="1"/>
    <s v="2"/>
    <s v="2"/>
    <m/>
    <m/>
    <m/>
    <m/>
    <m/>
    <m/>
    <m/>
    <m/>
    <m/>
  </r>
  <r>
    <s v="mrluisramos"/>
    <s v="notiseis360pr"/>
    <m/>
    <m/>
    <m/>
    <m/>
    <m/>
    <m/>
    <m/>
    <m/>
    <s v="No"/>
    <n v="25"/>
    <m/>
    <m/>
    <x v="0"/>
    <d v="2019-02-26T21:41:58.000"/>
    <s v="RT @notiseis360pr: [INFRAESTRUCTURA] Cisco Systems anunció hoy en el Mobile World Congress 2019 que Puerto Rico figura entre las tres juris…"/>
    <m/>
    <m/>
    <x v="0"/>
    <m/>
    <s v="http://pbs.twimg.com/profile_images/1065963217380245505/kaVax2-Y_normal.jpg"/>
    <x v="21"/>
    <s v="https://twitter.com/#!/mrluisramos/status/1100511312331845635"/>
    <m/>
    <m/>
    <s v="1100511312331845635"/>
    <m/>
    <b v="0"/>
    <n v="0"/>
    <s v=""/>
    <b v="0"/>
    <s v="es"/>
    <m/>
    <s v=""/>
    <b v="0"/>
    <n v="2"/>
    <s v="1100501039755730944"/>
    <s v="Twitter Web App"/>
    <b v="0"/>
    <s v="1100501039755730944"/>
    <s v="Tweet"/>
    <n v="0"/>
    <n v="0"/>
    <m/>
    <m/>
    <m/>
    <m/>
    <m/>
    <m/>
    <m/>
    <m/>
    <n v="1"/>
    <s v="4"/>
    <s v="4"/>
    <n v="0"/>
    <n v="0"/>
    <n v="0"/>
    <n v="0"/>
    <n v="0"/>
    <n v="0"/>
    <n v="21"/>
    <n v="100"/>
    <n v="21"/>
  </r>
  <r>
    <s v="netpronline"/>
    <s v="ajitpaifcc"/>
    <m/>
    <m/>
    <m/>
    <m/>
    <m/>
    <m/>
    <m/>
    <m/>
    <s v="No"/>
    <n v="26"/>
    <m/>
    <m/>
    <x v="0"/>
    <d v="2019-02-26T17:03:01.000"/>
    <s v="Encuentro de la Presidenta del @NETPRonline Sandra Torres López y el Chairman de la FCC  @AjitPaiFCC en el Mobile World Congress 2019 en Barcelona donde participa como parte del panel de mercados de telecomunicaciones de las Américas. #UnEquipo #HoyConstruimos https://t.co/uehzlxi5qx"/>
    <m/>
    <m/>
    <x v="7"/>
    <s v="https://pbs.twimg.com/media/D0WNWvrWwAEFkED.jpg"/>
    <s v="https://pbs.twimg.com/media/D0WNWvrWwAEFkED.jpg"/>
    <x v="22"/>
    <s v="https://twitter.com/#!/netpronline/status/1100441113016631296"/>
    <m/>
    <m/>
    <s v="1100441113016631296"/>
    <m/>
    <b v="0"/>
    <n v="7"/>
    <s v=""/>
    <b v="0"/>
    <s v="es"/>
    <m/>
    <s v=""/>
    <b v="0"/>
    <n v="3"/>
    <s v=""/>
    <s v="Twitter for Android"/>
    <b v="0"/>
    <s v="1100441113016631296"/>
    <s v="Tweet"/>
    <n v="0"/>
    <n v="0"/>
    <m/>
    <m/>
    <m/>
    <m/>
    <m/>
    <m/>
    <m/>
    <m/>
    <n v="1"/>
    <s v="2"/>
    <s v="2"/>
    <n v="0"/>
    <n v="0"/>
    <n v="0"/>
    <n v="0"/>
    <n v="0"/>
    <n v="0"/>
    <n v="39"/>
    <n v="100"/>
    <n v="39"/>
  </r>
  <r>
    <s v="codecom3"/>
    <s v="ajitpaifcc"/>
    <m/>
    <m/>
    <m/>
    <m/>
    <m/>
    <m/>
    <m/>
    <m/>
    <s v="No"/>
    <n v="27"/>
    <m/>
    <m/>
    <x v="0"/>
    <d v="2019-02-26T22:35:43.000"/>
    <s v="RT @NETPRonline: Encuentro de la Presidenta del @NETPRonline Sandra Torres López y el Chairman de la FCC  @AjitPaiFCC en el Mobile World Co…"/>
    <m/>
    <m/>
    <x v="0"/>
    <m/>
    <s v="http://pbs.twimg.com/profile_images/1000027315512881152/w3PZ2tHB_normal.jpg"/>
    <x v="23"/>
    <s v="https://twitter.com/#!/codecom3/status/1100524840572932097"/>
    <m/>
    <m/>
    <s v="1100524840572932097"/>
    <m/>
    <b v="0"/>
    <n v="0"/>
    <s v=""/>
    <b v="0"/>
    <s v="es"/>
    <m/>
    <s v=""/>
    <b v="0"/>
    <n v="3"/>
    <s v="1100441113016631296"/>
    <s v="Twitter for Android"/>
    <b v="0"/>
    <s v="1100441113016631296"/>
    <s v="Tweet"/>
    <n v="0"/>
    <n v="0"/>
    <m/>
    <m/>
    <m/>
    <m/>
    <m/>
    <m/>
    <m/>
    <m/>
    <n v="1"/>
    <s v="2"/>
    <s v="2"/>
    <m/>
    <m/>
    <m/>
    <m/>
    <m/>
    <m/>
    <m/>
    <m/>
    <m/>
  </r>
  <r>
    <s v="notiseis360pr"/>
    <s v="notiseis360pr"/>
    <m/>
    <m/>
    <m/>
    <m/>
    <m/>
    <m/>
    <m/>
    <m/>
    <s v="No"/>
    <n v="29"/>
    <m/>
    <m/>
    <x v="1"/>
    <d v="2019-02-26T21:01:08.000"/>
    <s v="[INFRAESTRUCTURA] Cisco Systems anunció hoy en el Mobile World Congress 2019 que Puerto Rico figura entre las tres jurisdicciones seleccionadas en Las Américas para adelantar proyectos de transformación y aceleración tecnológica en Telecomunicaciones. https://t.co/rjPtYnoVeo"/>
    <s v="https://www.wipr.pr/cisco-systems-anuncia-inversion-de-130-millones-para-la-transformacion-digital-de-puerto-rico/"/>
    <s v="wipr.pr"/>
    <x v="0"/>
    <m/>
    <s v="http://pbs.twimg.com/profile_images/1050397062678736897/MdiQe9I3_normal.jpg"/>
    <x v="24"/>
    <s v="https://twitter.com/#!/notiseis360pr/status/1100501039755730944"/>
    <m/>
    <m/>
    <s v="1100501039755730944"/>
    <m/>
    <b v="0"/>
    <n v="0"/>
    <s v=""/>
    <b v="0"/>
    <s v="es"/>
    <m/>
    <s v=""/>
    <b v="0"/>
    <n v="2"/>
    <s v=""/>
    <s v="Twitter Web Client"/>
    <b v="0"/>
    <s v="1100501039755730944"/>
    <s v="Tweet"/>
    <n v="0"/>
    <n v="0"/>
    <m/>
    <m/>
    <m/>
    <m/>
    <m/>
    <m/>
    <m/>
    <m/>
    <n v="1"/>
    <s v="4"/>
    <s v="4"/>
    <n v="0"/>
    <n v="0"/>
    <n v="0"/>
    <n v="0"/>
    <n v="0"/>
    <n v="0"/>
    <n v="33"/>
    <n v="100"/>
    <n v="33"/>
  </r>
  <r>
    <s v="ortizjohanna75"/>
    <s v="notiseis360pr"/>
    <m/>
    <m/>
    <m/>
    <m/>
    <m/>
    <m/>
    <m/>
    <m/>
    <s v="No"/>
    <n v="30"/>
    <m/>
    <m/>
    <x v="0"/>
    <d v="2019-02-27T00:28:08.000"/>
    <s v="RT @notiseis360pr: [INFRAESTRUCTURA] Cisco Systems anunció hoy en el Mobile World Congress 2019 que Puerto Rico figura entre las tres juris…"/>
    <m/>
    <m/>
    <x v="0"/>
    <m/>
    <s v="http://pbs.twimg.com/profile_images/715339507147649024/pIOBj42j_normal.jpg"/>
    <x v="25"/>
    <s v="https://twitter.com/#!/ortizjohanna75/status/1100553131379826688"/>
    <m/>
    <m/>
    <s v="1100553131379826688"/>
    <m/>
    <b v="0"/>
    <n v="0"/>
    <s v=""/>
    <b v="0"/>
    <s v="es"/>
    <m/>
    <s v=""/>
    <b v="0"/>
    <n v="2"/>
    <s v="1100501039755730944"/>
    <s v="Twitter for Android"/>
    <b v="0"/>
    <s v="1100501039755730944"/>
    <s v="Tweet"/>
    <n v="0"/>
    <n v="0"/>
    <m/>
    <m/>
    <m/>
    <m/>
    <m/>
    <m/>
    <m/>
    <m/>
    <n v="1"/>
    <s v="4"/>
    <s v="4"/>
    <n v="0"/>
    <n v="0"/>
    <n v="0"/>
    <n v="0"/>
    <n v="0"/>
    <n v="0"/>
    <n v="21"/>
    <n v="100"/>
    <n v="21"/>
  </r>
  <r>
    <s v="iot_nxt"/>
    <s v="iot_nxt"/>
    <m/>
    <m/>
    <m/>
    <m/>
    <m/>
    <m/>
    <m/>
    <m/>
    <s v="No"/>
    <n v="31"/>
    <m/>
    <m/>
    <x v="1"/>
    <d v="2019-02-26T06:30:06.000"/>
    <s v="Checking in from the Mobile World Congress again, and we're in good company. Our Chief of Sales Strauss and COO of… https://t.co/nPLU3AIkXL"/>
    <s v="https://twitter.com/i/web/status/1100281833638514688"/>
    <s v="twitter.com"/>
    <x v="0"/>
    <m/>
    <s v="http://pbs.twimg.com/profile_images/1106136186958082053/IL3SsoKm_normal.png"/>
    <x v="26"/>
    <s v="https://twitter.com/#!/iot_nxt/status/1100281833638514688"/>
    <m/>
    <m/>
    <s v="1100281833638514688"/>
    <m/>
    <b v="0"/>
    <n v="0"/>
    <s v=""/>
    <b v="0"/>
    <s v="en"/>
    <m/>
    <s v=""/>
    <b v="0"/>
    <n v="0"/>
    <s v=""/>
    <s v="Hootsuite Inc."/>
    <b v="1"/>
    <s v="1100281833638514688"/>
    <s v="Tweet"/>
    <n v="0"/>
    <n v="0"/>
    <m/>
    <m/>
    <m/>
    <m/>
    <m/>
    <m/>
    <m/>
    <m/>
    <n v="1"/>
    <s v="3"/>
    <s v="3"/>
    <n v="1"/>
    <n v="4.761904761904762"/>
    <n v="0"/>
    <n v="0"/>
    <n v="0"/>
    <n v="0"/>
    <n v="20"/>
    <n v="95.23809523809524"/>
    <n v="21"/>
  </r>
  <r>
    <s v="dwv13"/>
    <s v="iot_nxt"/>
    <m/>
    <m/>
    <m/>
    <m/>
    <m/>
    <m/>
    <m/>
    <m/>
    <s v="No"/>
    <n v="32"/>
    <m/>
    <m/>
    <x v="0"/>
    <d v="2019-02-27T16:24:03.000"/>
    <s v="RT @iot_nxt: Checking in from the Mobile World Congress again, and we're in good company. Our Chief of Sales Strauss and COO of the America…"/>
    <m/>
    <m/>
    <x v="0"/>
    <m/>
    <s v="http://pbs.twimg.com/profile_images/1062342412499066880/0lUgCNwb_normal.jpg"/>
    <x v="27"/>
    <s v="https://twitter.com/#!/dwv13/status/1100793694511394821"/>
    <m/>
    <m/>
    <s v="1100793694511394821"/>
    <m/>
    <b v="0"/>
    <n v="0"/>
    <s v=""/>
    <b v="0"/>
    <s v="en"/>
    <m/>
    <s v=""/>
    <b v="0"/>
    <n v="2"/>
    <s v="1100281833638514688"/>
    <s v="Twitter for Android"/>
    <b v="0"/>
    <s v="1100281833638514688"/>
    <s v="Tweet"/>
    <n v="0"/>
    <n v="0"/>
    <m/>
    <m/>
    <m/>
    <m/>
    <m/>
    <m/>
    <m/>
    <m/>
    <n v="1"/>
    <s v="3"/>
    <s v="3"/>
    <n v="1"/>
    <n v="4"/>
    <n v="0"/>
    <n v="0"/>
    <n v="0"/>
    <n v="0"/>
    <n v="24"/>
    <n v="96"/>
    <n v="25"/>
  </r>
  <r>
    <s v="treda10"/>
    <s v="wsj"/>
    <m/>
    <m/>
    <m/>
    <m/>
    <m/>
    <m/>
    <m/>
    <m/>
    <s v="No"/>
    <n v="33"/>
    <m/>
    <m/>
    <x v="2"/>
    <d v="2019-02-23T09:52:44.000"/>
    <s v="@WSJ On September 10, 2018, at the &quot;Mobile World Congress Americas&quot;, AT&amp;amp;T announced that it has selected Ericsson a… https://t.co/GthndgWRjd"/>
    <s v="https://twitter.com/i/web/status/1099245664922423297"/>
    <s v="twitter.com"/>
    <x v="0"/>
    <m/>
    <s v="http://abs.twimg.com/sticky/default_profile_images/default_profile_normal.png"/>
    <x v="28"/>
    <s v="https://twitter.com/#!/treda10/status/1099245664922423297"/>
    <m/>
    <m/>
    <s v="1099245664922423297"/>
    <s v="1098900243377209352"/>
    <b v="0"/>
    <n v="0"/>
    <s v="3108351"/>
    <b v="0"/>
    <s v="en"/>
    <m/>
    <s v=""/>
    <b v="0"/>
    <n v="0"/>
    <s v=""/>
    <s v="Twitter Web Client"/>
    <b v="1"/>
    <s v="1098900243377209352"/>
    <s v="Tweet"/>
    <n v="0"/>
    <n v="0"/>
    <m/>
    <m/>
    <m/>
    <m/>
    <m/>
    <m/>
    <m/>
    <m/>
    <n v="2"/>
    <s v="9"/>
    <s v="9"/>
    <n v="0"/>
    <n v="0"/>
    <n v="0"/>
    <n v="0"/>
    <n v="0"/>
    <n v="0"/>
    <n v="21"/>
    <n v="100"/>
    <n v="21"/>
  </r>
  <r>
    <s v="treda10"/>
    <s v="wsj"/>
    <m/>
    <m/>
    <m/>
    <m/>
    <m/>
    <m/>
    <m/>
    <m/>
    <s v="No"/>
    <n v="34"/>
    <m/>
    <m/>
    <x v="2"/>
    <d v="2019-02-28T05:37:36.000"/>
    <s v="@WSJ On September 10, 2018, at the &quot;Mobile World Congress Americas&quot;, AT&amp;amp;T announced that it has selected Ericsson a… https://t.co/txHLLszvoh"/>
    <s v="https://twitter.com/i/web/status/1100993398151020544"/>
    <s v="twitter.com"/>
    <x v="0"/>
    <m/>
    <s v="http://abs.twimg.com/sticky/default_profile_images/default_profile_normal.png"/>
    <x v="29"/>
    <s v="https://twitter.com/#!/treda10/status/1100993398151020544"/>
    <m/>
    <m/>
    <s v="1100993398151020544"/>
    <s v="1100957540567998464"/>
    <b v="0"/>
    <n v="0"/>
    <s v="3108351"/>
    <b v="0"/>
    <s v="en"/>
    <m/>
    <s v=""/>
    <b v="0"/>
    <n v="0"/>
    <s v=""/>
    <s v="Twitter Web Client"/>
    <b v="1"/>
    <s v="1100957540567998464"/>
    <s v="Tweet"/>
    <n v="0"/>
    <n v="0"/>
    <m/>
    <m/>
    <m/>
    <m/>
    <m/>
    <m/>
    <m/>
    <m/>
    <n v="2"/>
    <s v="9"/>
    <s v="9"/>
    <n v="0"/>
    <n v="0"/>
    <n v="0"/>
    <n v="0"/>
    <n v="0"/>
    <n v="0"/>
    <n v="21"/>
    <n v="100"/>
    <n v="21"/>
  </r>
  <r>
    <s v="deepstratwealth"/>
    <s v="websummit"/>
    <m/>
    <m/>
    <m/>
    <m/>
    <m/>
    <m/>
    <m/>
    <m/>
    <s v="No"/>
    <n v="35"/>
    <m/>
    <m/>
    <x v="0"/>
    <d v="2019-03-05T21:09:57.000"/>
    <s v="RT @YorkLink: #DidYouKnow you can find all our videos including the #YorkRegion tech spotlights, interviews from @CES, @WebSummit &amp;amp; Mobile…"/>
    <m/>
    <m/>
    <x v="8"/>
    <m/>
    <s v="http://pbs.twimg.com/profile_images/1076160600537993216/hk76yqUL_normal.jpg"/>
    <x v="30"/>
    <s v="https://twitter.com/#!/deepstratwealth/status/1103039973492703232"/>
    <m/>
    <m/>
    <s v="1103039973492703232"/>
    <m/>
    <b v="0"/>
    <n v="0"/>
    <s v=""/>
    <b v="0"/>
    <s v="en"/>
    <m/>
    <s v=""/>
    <b v="0"/>
    <n v="4"/>
    <s v="1103039423107735553"/>
    <s v="Twitter Web Client"/>
    <b v="0"/>
    <s v="1103039423107735553"/>
    <s v="Tweet"/>
    <n v="0"/>
    <n v="0"/>
    <m/>
    <m/>
    <m/>
    <m/>
    <m/>
    <m/>
    <m/>
    <m/>
    <n v="1"/>
    <s v="1"/>
    <s v="1"/>
    <m/>
    <m/>
    <m/>
    <m/>
    <m/>
    <m/>
    <m/>
    <m/>
    <m/>
  </r>
  <r>
    <s v="yorklink"/>
    <s v="yspaceyu"/>
    <m/>
    <m/>
    <m/>
    <m/>
    <m/>
    <m/>
    <m/>
    <m/>
    <s v="Yes"/>
    <n v="38"/>
    <m/>
    <m/>
    <x v="0"/>
    <d v="2019-03-05T21:07:46.000"/>
    <s v="#DidYouKnow you can find all our videos including the #YorkRegion tech spotlights, interviews from @CES, @WebSummit &amp;amp; Mobile World Congress Americas, our tour of @YSpaceYU, &amp;amp; more over on #YouTube. Subscribe to get notified when we post new videos! #YRtech https://t.co/2ufx62GElf https://t.co/N2HfrYvre5"/>
    <s v="https://www.youtube.com/channel/UC-CnZSj1AkotjlkzwGnFvew"/>
    <s v="youtube.com"/>
    <x v="9"/>
    <s v="https://pbs.twimg.com/media/D07IM09XQAAk8aq.jpg"/>
    <s v="https://pbs.twimg.com/media/D07IM09XQAAk8aq.jpg"/>
    <x v="31"/>
    <s v="https://twitter.com/#!/yorklink/status/1103039423107735553"/>
    <m/>
    <m/>
    <s v="1103039423107735553"/>
    <m/>
    <b v="0"/>
    <n v="4"/>
    <s v=""/>
    <b v="0"/>
    <s v="en"/>
    <m/>
    <s v=""/>
    <b v="0"/>
    <n v="4"/>
    <s v=""/>
    <s v="Twitter Web Client"/>
    <b v="0"/>
    <s v="1103039423107735553"/>
    <s v="Tweet"/>
    <n v="0"/>
    <n v="0"/>
    <m/>
    <m/>
    <m/>
    <m/>
    <m/>
    <m/>
    <m/>
    <m/>
    <n v="1"/>
    <s v="1"/>
    <s v="1"/>
    <n v="0"/>
    <n v="0"/>
    <n v="0"/>
    <n v="0"/>
    <n v="0"/>
    <n v="0"/>
    <n v="40"/>
    <n v="100"/>
    <n v="40"/>
  </r>
  <r>
    <s v="yspaceyu"/>
    <s v="websummit"/>
    <m/>
    <m/>
    <m/>
    <m/>
    <m/>
    <m/>
    <m/>
    <m/>
    <s v="No"/>
    <n v="39"/>
    <m/>
    <m/>
    <x v="0"/>
    <d v="2019-03-05T21:35:16.000"/>
    <s v="RT @YorkLink: #DidYouKnow you can find all our videos including the #YorkRegion tech spotlights, interviews from @CES, @WebSummit &amp;amp; Mobile…"/>
    <m/>
    <m/>
    <x v="8"/>
    <m/>
    <s v="http://pbs.twimg.com/profile_images/982032205127081985/bblamXpC_normal.jpg"/>
    <x v="32"/>
    <s v="https://twitter.com/#!/yspaceyu/status/1103046342685982728"/>
    <m/>
    <m/>
    <s v="1103046342685982728"/>
    <m/>
    <b v="0"/>
    <n v="0"/>
    <s v=""/>
    <b v="0"/>
    <s v="en"/>
    <m/>
    <s v=""/>
    <b v="0"/>
    <n v="4"/>
    <s v="1103039423107735553"/>
    <s v="Twitter for iPhone"/>
    <b v="0"/>
    <s v="1103039423107735553"/>
    <s v="Tweet"/>
    <n v="0"/>
    <n v="0"/>
    <m/>
    <m/>
    <m/>
    <m/>
    <m/>
    <m/>
    <m/>
    <m/>
    <n v="1"/>
    <s v="1"/>
    <s v="1"/>
    <m/>
    <m/>
    <m/>
    <m/>
    <m/>
    <m/>
    <m/>
    <m/>
    <m/>
  </r>
  <r>
    <s v="eekfarms"/>
    <s v="websummit"/>
    <m/>
    <m/>
    <m/>
    <m/>
    <m/>
    <m/>
    <m/>
    <m/>
    <s v="No"/>
    <n v="42"/>
    <m/>
    <m/>
    <x v="0"/>
    <d v="2019-03-05T22:42:56.000"/>
    <s v="RT @YorkLink: #DidYouKnow you can find all our videos including the #YorkRegion tech spotlights, interviews from @CES, @WebSummit &amp;amp; Mobile…"/>
    <m/>
    <m/>
    <x v="8"/>
    <m/>
    <s v="http://pbs.twimg.com/profile_images/1024076051889238018/BIXF3nIw_normal.jpg"/>
    <x v="33"/>
    <s v="https://twitter.com/#!/eekfarms/status/1103063370725437440"/>
    <m/>
    <m/>
    <s v="1103063370725437440"/>
    <m/>
    <b v="0"/>
    <n v="0"/>
    <s v=""/>
    <b v="0"/>
    <s v="en"/>
    <m/>
    <s v=""/>
    <b v="0"/>
    <n v="4"/>
    <s v="1103039423107735553"/>
    <s v="Twitter for iPad"/>
    <b v="0"/>
    <s v="1103039423107735553"/>
    <s v="Tweet"/>
    <n v="0"/>
    <n v="0"/>
    <m/>
    <m/>
    <m/>
    <m/>
    <m/>
    <m/>
    <m/>
    <m/>
    <n v="1"/>
    <s v="1"/>
    <s v="1"/>
    <m/>
    <m/>
    <m/>
    <m/>
    <m/>
    <m/>
    <m/>
    <m/>
    <m/>
  </r>
  <r>
    <s v="thetinastream"/>
    <s v="websummit"/>
    <m/>
    <m/>
    <m/>
    <m/>
    <m/>
    <m/>
    <m/>
    <m/>
    <s v="No"/>
    <n v="46"/>
    <m/>
    <m/>
    <x v="0"/>
    <d v="2019-03-06T14:30:51.000"/>
    <s v="RT @YorkLink: #DidYouKnow you can find all our videos including the #YorkRegion tech spotlights, interviews from @CES, @WebSummit &amp;amp; Mobile…"/>
    <m/>
    <m/>
    <x v="8"/>
    <m/>
    <s v="http://pbs.twimg.com/profile_images/1030440676066902016/3-SAfkgq_normal.jpg"/>
    <x v="34"/>
    <s v="https://twitter.com/#!/thetinastream/status/1103301923028041728"/>
    <m/>
    <m/>
    <s v="1103301923028041728"/>
    <m/>
    <b v="0"/>
    <n v="0"/>
    <s v=""/>
    <b v="0"/>
    <s v="en"/>
    <m/>
    <s v=""/>
    <b v="0"/>
    <n v="4"/>
    <s v="1103039423107735553"/>
    <s v="Twitter Web Client"/>
    <b v="0"/>
    <s v="1103039423107735553"/>
    <s v="Tweet"/>
    <n v="0"/>
    <n v="0"/>
    <m/>
    <m/>
    <m/>
    <m/>
    <m/>
    <m/>
    <m/>
    <m/>
    <n v="1"/>
    <s v="1"/>
    <s v="1"/>
    <m/>
    <m/>
    <m/>
    <m/>
    <m/>
    <m/>
    <m/>
    <m/>
    <m/>
  </r>
  <r>
    <s v="marcusbwebster"/>
    <s v="embedded_comp"/>
    <m/>
    <m/>
    <m/>
    <m/>
    <m/>
    <m/>
    <m/>
    <m/>
    <s v="No"/>
    <n v="50"/>
    <m/>
    <m/>
    <x v="0"/>
    <d v="2019-03-06T16:54:35.000"/>
    <s v="Kerlink Unveils WirnetTM iBTS 64 Highway at Mobile World Congress Americas https://t.co/KAMHHWTCwV via @embedded_comp"/>
    <s v="http://embedded-computing.com/news/kerlink-world-congress-americas/?utm_source=dlvr.it&amp;utm_medium=twitter"/>
    <s v="embedded-computing.com"/>
    <x v="0"/>
    <m/>
    <s v="http://pbs.twimg.com/profile_images/573543312763682816/JLsBi0BS_normal.jpeg"/>
    <x v="35"/>
    <s v="https://twitter.com/#!/marcusbwebster/status/1103338096370757632"/>
    <m/>
    <m/>
    <s v="1103338096370757632"/>
    <m/>
    <b v="0"/>
    <n v="0"/>
    <s v=""/>
    <b v="0"/>
    <s v="en"/>
    <m/>
    <s v=""/>
    <b v="0"/>
    <n v="0"/>
    <s v=""/>
    <s v="dlvr.it"/>
    <b v="0"/>
    <s v="1103338096370757632"/>
    <s v="Tweet"/>
    <n v="0"/>
    <n v="0"/>
    <m/>
    <m/>
    <m/>
    <m/>
    <m/>
    <m/>
    <m/>
    <m/>
    <n v="1"/>
    <s v="8"/>
    <s v="8"/>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6"/>
    <field x="65"/>
    <field x="64"/>
    <field x="22"/>
  </rowFields>
  <rowItems count="59">
    <i>
      <x v="1"/>
    </i>
    <i r="1">
      <x v="9"/>
    </i>
    <i r="2">
      <x v="255"/>
    </i>
    <i r="3">
      <x v="24"/>
    </i>
    <i r="1">
      <x v="12"/>
    </i>
    <i r="2">
      <x v="353"/>
    </i>
    <i r="3">
      <x v="20"/>
    </i>
    <i>
      <x v="2"/>
    </i>
    <i r="1">
      <x v="1"/>
    </i>
    <i r="2">
      <x v="6"/>
    </i>
    <i r="3">
      <x v="21"/>
    </i>
    <i r="2">
      <x v="13"/>
    </i>
    <i r="3">
      <x v="1"/>
    </i>
    <i r="3">
      <x v="11"/>
    </i>
    <i r="3">
      <x v="12"/>
    </i>
    <i r="2">
      <x v="16"/>
    </i>
    <i r="3">
      <x v="17"/>
    </i>
    <i r="2">
      <x v="18"/>
    </i>
    <i r="3">
      <x v="19"/>
    </i>
    <i r="2">
      <x v="19"/>
    </i>
    <i r="3">
      <x v="21"/>
    </i>
    <i r="2">
      <x v="24"/>
    </i>
    <i r="3">
      <x v="23"/>
    </i>
    <i r="2">
      <x v="27"/>
    </i>
    <i r="3">
      <x v="20"/>
    </i>
    <i r="2">
      <x v="28"/>
    </i>
    <i r="3">
      <x v="20"/>
    </i>
    <i r="2">
      <x v="29"/>
    </i>
    <i r="3">
      <x v="19"/>
    </i>
    <i r="1">
      <x v="2"/>
    </i>
    <i r="2">
      <x v="35"/>
    </i>
    <i r="3">
      <x v="20"/>
    </i>
    <i r="2">
      <x v="47"/>
    </i>
    <i r="3">
      <x v="24"/>
    </i>
    <i r="2">
      <x v="48"/>
    </i>
    <i r="3">
      <x v="2"/>
    </i>
    <i r="3">
      <x v="15"/>
    </i>
    <i r="2">
      <x v="54"/>
    </i>
    <i r="3">
      <x v="10"/>
    </i>
    <i r="2">
      <x v="57"/>
    </i>
    <i r="3">
      <x v="7"/>
    </i>
    <i r="3">
      <x v="10"/>
    </i>
    <i r="3">
      <x v="18"/>
    </i>
    <i r="3">
      <x v="19"/>
    </i>
    <i r="3">
      <x v="22"/>
    </i>
    <i r="3">
      <x v="23"/>
    </i>
    <i r="2">
      <x v="58"/>
    </i>
    <i r="3">
      <x v="1"/>
    </i>
    <i r="3">
      <x v="17"/>
    </i>
    <i r="2">
      <x v="59"/>
    </i>
    <i r="3">
      <x v="6"/>
    </i>
    <i r="1">
      <x v="3"/>
    </i>
    <i r="2">
      <x v="65"/>
    </i>
    <i r="3">
      <x v="22"/>
    </i>
    <i r="3">
      <x v="23"/>
    </i>
    <i r="2">
      <x v="66"/>
    </i>
    <i r="3">
      <x v="15"/>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10">
        <i x="8" s="1"/>
        <i x="9" s="1"/>
        <i x="1" s="1"/>
        <i x="3" s="1"/>
        <i x="4" s="1"/>
        <i x="6" s="1"/>
        <i x="5" s="1"/>
        <i x="2"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0" totalsRowShown="0" headerRowDxfId="492" dataDxfId="491">
  <autoFilter ref="A2:BL50"/>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362" dataDxfId="361">
  <autoFilter ref="A2:C13"/>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2" totalsRowShown="0" headerRowDxfId="331" dataDxfId="330">
  <autoFilter ref="A14:V22"/>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5:V35" totalsRowShown="0" headerRowDxfId="307" dataDxfId="306">
  <autoFilter ref="A25:V35"/>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8:V48" totalsRowShown="0" headerRowDxfId="282" dataDxfId="281">
  <autoFilter ref="A38:V48"/>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1:V61" totalsRowShown="0" headerRowDxfId="257" dataDxfId="256">
  <autoFilter ref="A51:V61"/>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4:V65" totalsRowShown="0" headerRowDxfId="232" dataDxfId="231">
  <autoFilter ref="A64:V65"/>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8:V78" totalsRowShown="0" headerRowDxfId="229" dataDxfId="228">
  <autoFilter ref="A68:V78"/>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1:V91" totalsRowShown="0" headerRowDxfId="182" dataDxfId="181">
  <autoFilter ref="A81:V91"/>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6" totalsRowShown="0" headerRowDxfId="439" dataDxfId="438">
  <autoFilter ref="A2:BS36"/>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263" totalsRowShown="0" headerRowDxfId="147" dataDxfId="146">
  <autoFilter ref="A1:G263"/>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239" totalsRowShown="0" headerRowDxfId="138" dataDxfId="137">
  <autoFilter ref="A1:L23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8" totalsRowShown="0" headerRowDxfId="64" dataDxfId="63">
  <autoFilter ref="A2:BL3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396">
  <autoFilter ref="A2:AO13"/>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93" dataDxfId="392">
  <autoFilter ref="A1:C3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086329897948082176" TargetMode="External" /><Relationship Id="rId2" Type="http://schemas.openxmlformats.org/officeDocument/2006/relationships/hyperlink" Target="http://www.pressreleasepoint.com/cradlepoints-pathway-5g-business-launches-mobile-world-congress-americas" TargetMode="External" /><Relationship Id="rId3" Type="http://schemas.openxmlformats.org/officeDocument/2006/relationships/hyperlink" Target="http://www.pressreleasepoint.com/cradlepoint-co-sponsors-pathway-5g-panel-mobile-world-congress-americas" TargetMode="External" /><Relationship Id="rId4" Type="http://schemas.openxmlformats.org/officeDocument/2006/relationships/hyperlink" Target="http://www.pressreleasepoint.com/comba-telecom-introduces-35ghz-cbrs-outdoor-cpe-mobile-world-congress-americas-2018" TargetMode="External" /><Relationship Id="rId5" Type="http://schemas.openxmlformats.org/officeDocument/2006/relationships/hyperlink" Target="http://www.pressreleasepoint.com/sygic-premieres-apple-carplay-integration-mobile-world-congress-americas-2018" TargetMode="External" /><Relationship Id="rId6" Type="http://schemas.openxmlformats.org/officeDocument/2006/relationships/hyperlink" Target="http://www.pressreleasepoint.com/sonitors-game-changing-ultrasound-based-indoor-location-technology-solution-be-demonstrated-mobile" TargetMode="External" /><Relationship Id="rId7" Type="http://schemas.openxmlformats.org/officeDocument/2006/relationships/hyperlink" Target="https://spectrum.ieee.org/tech-talk/telecom/wireless/darpas-spectrum-collaboration-challenge-subjects-ais-to-a-gauntlet-of-broadcasting-scenarios-and-they-succeed" TargetMode="External" /><Relationship Id="rId8" Type="http://schemas.openxmlformats.org/officeDocument/2006/relationships/hyperlink" Target="https://twitter.com/i/web/status/1039654669419798528" TargetMode="External" /><Relationship Id="rId9" Type="http://schemas.openxmlformats.org/officeDocument/2006/relationships/hyperlink" Target="https://synergy.syniverse.com/2018/09/mobile_world_congress_americas_2018_rcs_experiences/" TargetMode="External" /><Relationship Id="rId10" Type="http://schemas.openxmlformats.org/officeDocument/2006/relationships/hyperlink" Target="https://internetofthingsagenda.techtarget.com/blog/IoT-Agenda/IoT-use-cases-dominate-Mobile-World-Congress-Americas?utm_campaign=iotagenda&amp;utm_content=1548097350&amp;utm_medium=social&amp;utm_source=twitter" TargetMode="External" /><Relationship Id="rId11" Type="http://schemas.openxmlformats.org/officeDocument/2006/relationships/hyperlink" Target="https://internetofthingsagenda.techtarget.com/blog/IoT-Agenda/IoT-use-cases-dominate-Mobile-World-Congress-Americas?utm_campaign=iotagenda&amp;utm_content=1548097350&amp;utm_medium=social&amp;utm_source=twitter" TargetMode="External" /><Relationship Id="rId12" Type="http://schemas.openxmlformats.org/officeDocument/2006/relationships/hyperlink" Target="https://internetofthingsagenda.techtarget.com/blog/IoT-Agenda/IoT-use-cases-dominate-Mobile-World-Congress-Americas?utm_campaign=iotagenda&amp;utm_content=1549057548&amp;utm_medium=social&amp;utm_source=twitter" TargetMode="External" /><Relationship Id="rId13" Type="http://schemas.openxmlformats.org/officeDocument/2006/relationships/hyperlink" Target="https://twitter.com/i/web/status/1096915353345519616" TargetMode="External" /><Relationship Id="rId14" Type="http://schemas.openxmlformats.org/officeDocument/2006/relationships/hyperlink" Target="https://www.wipr.pr/cisco-systems-anuncia-inversion-de-130-millones-para-la-transformacion-digital-de-puerto-rico/" TargetMode="External" /><Relationship Id="rId15" Type="http://schemas.openxmlformats.org/officeDocument/2006/relationships/hyperlink" Target="https://twitter.com/i/web/status/1100281833638514688" TargetMode="External" /><Relationship Id="rId16" Type="http://schemas.openxmlformats.org/officeDocument/2006/relationships/hyperlink" Target="https://twitter.com/i/web/status/1099245664922423297" TargetMode="External" /><Relationship Id="rId17" Type="http://schemas.openxmlformats.org/officeDocument/2006/relationships/hyperlink" Target="https://twitter.com/i/web/status/1100993398151020544" TargetMode="External" /><Relationship Id="rId18" Type="http://schemas.openxmlformats.org/officeDocument/2006/relationships/hyperlink" Target="https://www.youtube.com/channel/UC-CnZSj1AkotjlkzwGnFvew" TargetMode="External" /><Relationship Id="rId19" Type="http://schemas.openxmlformats.org/officeDocument/2006/relationships/hyperlink" Target="https://www.youtube.com/channel/UC-CnZSj1AkotjlkzwGnFvew" TargetMode="External" /><Relationship Id="rId20" Type="http://schemas.openxmlformats.org/officeDocument/2006/relationships/hyperlink" Target="https://www.youtube.com/channel/UC-CnZSj1AkotjlkzwGnFvew" TargetMode="External" /><Relationship Id="rId21" Type="http://schemas.openxmlformats.org/officeDocument/2006/relationships/hyperlink" Target="http://embedded-computing.com/news/kerlink-world-congress-americas/?utm_source=dlvr.it&amp;utm_medium=twitter" TargetMode="External" /><Relationship Id="rId22" Type="http://schemas.openxmlformats.org/officeDocument/2006/relationships/hyperlink" Target="https://pbs.twimg.com/media/D0WNWvrWwAEFkED.jpg" TargetMode="External" /><Relationship Id="rId23" Type="http://schemas.openxmlformats.org/officeDocument/2006/relationships/hyperlink" Target="https://pbs.twimg.com/media/D07IM09XQAAk8aq.jpg" TargetMode="External" /><Relationship Id="rId24" Type="http://schemas.openxmlformats.org/officeDocument/2006/relationships/hyperlink" Target="https://pbs.twimg.com/media/D07IM09XQAAk8aq.jpg" TargetMode="External" /><Relationship Id="rId25" Type="http://schemas.openxmlformats.org/officeDocument/2006/relationships/hyperlink" Target="https://pbs.twimg.com/media/D07IM09XQAAk8aq.jpg" TargetMode="External" /><Relationship Id="rId26" Type="http://schemas.openxmlformats.org/officeDocument/2006/relationships/hyperlink" Target="http://pbs.twimg.com/profile_images/1850837744/path3891_normal.png" TargetMode="External" /><Relationship Id="rId27" Type="http://schemas.openxmlformats.org/officeDocument/2006/relationships/hyperlink" Target="http://pbs.twimg.com/profile_images/749913579806130176/hpfkK6Sh_normal.jpg" TargetMode="External" /><Relationship Id="rId28" Type="http://schemas.openxmlformats.org/officeDocument/2006/relationships/hyperlink" Target="http://pbs.twimg.com/profile_images/1432162498/zen_logo_normal.jpg" TargetMode="External" /><Relationship Id="rId29" Type="http://schemas.openxmlformats.org/officeDocument/2006/relationships/hyperlink" Target="http://pbs.twimg.com/profile_images/1432162498/zen_logo_normal.jpg" TargetMode="External" /><Relationship Id="rId30" Type="http://schemas.openxmlformats.org/officeDocument/2006/relationships/hyperlink" Target="http://pbs.twimg.com/profile_images/1432162498/zen_logo_normal.jpg" TargetMode="External" /><Relationship Id="rId31" Type="http://schemas.openxmlformats.org/officeDocument/2006/relationships/hyperlink" Target="http://pbs.twimg.com/profile_images/1432162498/zen_logo_normal.jpg" TargetMode="External" /><Relationship Id="rId32" Type="http://schemas.openxmlformats.org/officeDocument/2006/relationships/hyperlink" Target="http://pbs.twimg.com/profile_images/1432162498/zen_logo_normal.jpg" TargetMode="External" /><Relationship Id="rId33" Type="http://schemas.openxmlformats.org/officeDocument/2006/relationships/hyperlink" Target="http://pbs.twimg.com/profile_images/1011252505064493056/8P-2AhX__normal.jpg" TargetMode="External" /><Relationship Id="rId34" Type="http://schemas.openxmlformats.org/officeDocument/2006/relationships/hyperlink" Target="http://pbs.twimg.com/profile_images/1011252505064493056/8P-2AhX__normal.jpg" TargetMode="External" /><Relationship Id="rId35" Type="http://schemas.openxmlformats.org/officeDocument/2006/relationships/hyperlink" Target="http://pbs.twimg.com/profile_images/1088797187973107714/x8lfO-yx_normal.jpg" TargetMode="External" /><Relationship Id="rId36" Type="http://schemas.openxmlformats.org/officeDocument/2006/relationships/hyperlink" Target="http://pbs.twimg.com/profile_images/791648342061318144/wYgh_0G3_normal.jpg" TargetMode="External" /><Relationship Id="rId37" Type="http://schemas.openxmlformats.org/officeDocument/2006/relationships/hyperlink" Target="http://pbs.twimg.com/profile_images/653700240738938880/kzI5daGd_normal.png" TargetMode="External" /><Relationship Id="rId38" Type="http://schemas.openxmlformats.org/officeDocument/2006/relationships/hyperlink" Target="http://pbs.twimg.com/profile_images/676876225663492096/HgBolQ9p_normal.png" TargetMode="External" /><Relationship Id="rId39" Type="http://schemas.openxmlformats.org/officeDocument/2006/relationships/hyperlink" Target="http://pbs.twimg.com/profile_images/676876225663492096/HgBolQ9p_normal.png" TargetMode="External" /><Relationship Id="rId40" Type="http://schemas.openxmlformats.org/officeDocument/2006/relationships/hyperlink" Target="http://pbs.twimg.com/profile_images/1020281627275157505/NzLxTVJ5_normal.jpg" TargetMode="External" /><Relationship Id="rId41" Type="http://schemas.openxmlformats.org/officeDocument/2006/relationships/hyperlink" Target="http://pbs.twimg.com/profile_images/565965058673360896/ZezKMnDJ_normal.jpeg" TargetMode="External" /><Relationship Id="rId42" Type="http://schemas.openxmlformats.org/officeDocument/2006/relationships/hyperlink" Target="http://pbs.twimg.com/profile_images/1066129888816488451/upQ61_TN_normal.jpg" TargetMode="External" /><Relationship Id="rId43" Type="http://schemas.openxmlformats.org/officeDocument/2006/relationships/hyperlink" Target="http://pbs.twimg.com/profile_images/1066129888816488451/upQ61_TN_normal.jpg" TargetMode="External" /><Relationship Id="rId44" Type="http://schemas.openxmlformats.org/officeDocument/2006/relationships/hyperlink" Target="http://pbs.twimg.com/profile_images/768561409806393344/xVevR4iu_normal.jpg" TargetMode="External" /><Relationship Id="rId45" Type="http://schemas.openxmlformats.org/officeDocument/2006/relationships/hyperlink" Target="http://pbs.twimg.com/profile_images/1038510309001048064/U_45fPnr_normal.jpg" TargetMode="External" /><Relationship Id="rId46" Type="http://schemas.openxmlformats.org/officeDocument/2006/relationships/hyperlink" Target="http://abs.twimg.com/sticky/default_profile_images/default_profile_normal.pn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1065963217380245505/kaVax2-Y_normal.jpg" TargetMode="External" /><Relationship Id="rId49" Type="http://schemas.openxmlformats.org/officeDocument/2006/relationships/hyperlink" Target="https://pbs.twimg.com/media/D0WNWvrWwAEFkED.jpg" TargetMode="External" /><Relationship Id="rId50" Type="http://schemas.openxmlformats.org/officeDocument/2006/relationships/hyperlink" Target="http://pbs.twimg.com/profile_images/1000027315512881152/w3PZ2tHB_normal.jpg" TargetMode="External" /><Relationship Id="rId51" Type="http://schemas.openxmlformats.org/officeDocument/2006/relationships/hyperlink" Target="http://pbs.twimg.com/profile_images/1000027315512881152/w3PZ2tHB_normal.jpg" TargetMode="External" /><Relationship Id="rId52" Type="http://schemas.openxmlformats.org/officeDocument/2006/relationships/hyperlink" Target="http://pbs.twimg.com/profile_images/1050397062678736897/MdiQe9I3_normal.jpg" TargetMode="External" /><Relationship Id="rId53" Type="http://schemas.openxmlformats.org/officeDocument/2006/relationships/hyperlink" Target="http://pbs.twimg.com/profile_images/715339507147649024/pIOBj42j_normal.jpg" TargetMode="External" /><Relationship Id="rId54" Type="http://schemas.openxmlformats.org/officeDocument/2006/relationships/hyperlink" Target="http://pbs.twimg.com/profile_images/1106136186958082053/IL3SsoKm_normal.png" TargetMode="External" /><Relationship Id="rId55" Type="http://schemas.openxmlformats.org/officeDocument/2006/relationships/hyperlink" Target="http://pbs.twimg.com/profile_images/1062342412499066880/0lUgCNwb_normal.jpg" TargetMode="External" /><Relationship Id="rId56" Type="http://schemas.openxmlformats.org/officeDocument/2006/relationships/hyperlink" Target="http://abs.twimg.com/sticky/default_profile_images/default_profile_normal.png" TargetMode="External" /><Relationship Id="rId57" Type="http://schemas.openxmlformats.org/officeDocument/2006/relationships/hyperlink" Target="http://abs.twimg.com/sticky/default_profile_images/default_profile_normal.png" TargetMode="External" /><Relationship Id="rId58" Type="http://schemas.openxmlformats.org/officeDocument/2006/relationships/hyperlink" Target="http://pbs.twimg.com/profile_images/1076160600537993216/hk76yqUL_normal.jpg" TargetMode="External" /><Relationship Id="rId59" Type="http://schemas.openxmlformats.org/officeDocument/2006/relationships/hyperlink" Target="http://pbs.twimg.com/profile_images/1076160600537993216/hk76yqUL_normal.jpg" TargetMode="External" /><Relationship Id="rId60" Type="http://schemas.openxmlformats.org/officeDocument/2006/relationships/hyperlink" Target="http://pbs.twimg.com/profile_images/1076160600537993216/hk76yqUL_normal.jpg" TargetMode="External" /><Relationship Id="rId61" Type="http://schemas.openxmlformats.org/officeDocument/2006/relationships/hyperlink" Target="https://pbs.twimg.com/media/D07IM09XQAAk8aq.jpg" TargetMode="External" /><Relationship Id="rId62" Type="http://schemas.openxmlformats.org/officeDocument/2006/relationships/hyperlink" Target="http://pbs.twimg.com/profile_images/982032205127081985/bblamXpC_normal.jpg" TargetMode="External" /><Relationship Id="rId63" Type="http://schemas.openxmlformats.org/officeDocument/2006/relationships/hyperlink" Target="http://pbs.twimg.com/profile_images/982032205127081985/bblamXpC_normal.jpg" TargetMode="External" /><Relationship Id="rId64" Type="http://schemas.openxmlformats.org/officeDocument/2006/relationships/hyperlink" Target="http://pbs.twimg.com/profile_images/982032205127081985/bblamXpC_normal.jpg" TargetMode="External" /><Relationship Id="rId65" Type="http://schemas.openxmlformats.org/officeDocument/2006/relationships/hyperlink" Target="http://pbs.twimg.com/profile_images/1024076051889238018/BIXF3nIw_normal.jpg" TargetMode="External" /><Relationship Id="rId66" Type="http://schemas.openxmlformats.org/officeDocument/2006/relationships/hyperlink" Target="http://pbs.twimg.com/profile_images/1024076051889238018/BIXF3nIw_normal.jpg" TargetMode="External" /><Relationship Id="rId67" Type="http://schemas.openxmlformats.org/officeDocument/2006/relationships/hyperlink" Target="http://pbs.twimg.com/profile_images/1024076051889238018/BIXF3nIw_normal.jpg" TargetMode="External" /><Relationship Id="rId68" Type="http://schemas.openxmlformats.org/officeDocument/2006/relationships/hyperlink" Target="https://pbs.twimg.com/media/D07IM09XQAAk8aq.jpg" TargetMode="External" /><Relationship Id="rId69" Type="http://schemas.openxmlformats.org/officeDocument/2006/relationships/hyperlink" Target="http://pbs.twimg.com/profile_images/1030440676066902016/3-SAfkgq_normal.jpg" TargetMode="External" /><Relationship Id="rId70" Type="http://schemas.openxmlformats.org/officeDocument/2006/relationships/hyperlink" Target="https://pbs.twimg.com/media/D07IM09XQAAk8aq.jpg" TargetMode="External" /><Relationship Id="rId71" Type="http://schemas.openxmlformats.org/officeDocument/2006/relationships/hyperlink" Target="http://pbs.twimg.com/profile_images/1030440676066902016/3-SAfkgq_normal.jpg" TargetMode="External" /><Relationship Id="rId72" Type="http://schemas.openxmlformats.org/officeDocument/2006/relationships/hyperlink" Target="http://pbs.twimg.com/profile_images/1030440676066902016/3-SAfkgq_normal.jpg" TargetMode="External" /><Relationship Id="rId73" Type="http://schemas.openxmlformats.org/officeDocument/2006/relationships/hyperlink" Target="http://pbs.twimg.com/profile_images/573543312763682816/JLsBi0BS_normal.jpeg" TargetMode="External" /><Relationship Id="rId74" Type="http://schemas.openxmlformats.org/officeDocument/2006/relationships/hyperlink" Target="https://twitter.com/#!/disantefederico/status/1082015037710053383" TargetMode="External" /><Relationship Id="rId75" Type="http://schemas.openxmlformats.org/officeDocument/2006/relationships/hyperlink" Target="https://twitter.com/#!/axionnet/status/1086329897948082176" TargetMode="External" /><Relationship Id="rId76" Type="http://schemas.openxmlformats.org/officeDocument/2006/relationships/hyperlink" Target="https://twitter.com/#!/prpnews/status/1084243036262068224" TargetMode="External" /><Relationship Id="rId77" Type="http://schemas.openxmlformats.org/officeDocument/2006/relationships/hyperlink" Target="https://twitter.com/#!/prpnews/status/1084400820857253888" TargetMode="External" /><Relationship Id="rId78" Type="http://schemas.openxmlformats.org/officeDocument/2006/relationships/hyperlink" Target="https://twitter.com/#!/prpnews/status/1084410114939990016" TargetMode="External" /><Relationship Id="rId79" Type="http://schemas.openxmlformats.org/officeDocument/2006/relationships/hyperlink" Target="https://twitter.com/#!/prpnews/status/1085578464105771008" TargetMode="External" /><Relationship Id="rId80" Type="http://schemas.openxmlformats.org/officeDocument/2006/relationships/hyperlink" Target="https://twitter.com/#!/prpnews/status/1086717229541085189" TargetMode="External" /><Relationship Id="rId81" Type="http://schemas.openxmlformats.org/officeDocument/2006/relationships/hyperlink" Target="https://twitter.com/#!/darpa/status/1075108883088228352" TargetMode="External" /><Relationship Id="rId82" Type="http://schemas.openxmlformats.org/officeDocument/2006/relationships/hyperlink" Target="https://twitter.com/#!/darpa/status/1039654669419798528" TargetMode="External" /><Relationship Id="rId83" Type="http://schemas.openxmlformats.org/officeDocument/2006/relationships/hyperlink" Target="https://twitter.com/#!/mercury_hide/status/1089605759548026880" TargetMode="External" /><Relationship Id="rId84" Type="http://schemas.openxmlformats.org/officeDocument/2006/relationships/hyperlink" Target="https://twitter.com/#!/sminett/status/1090317420202524672" TargetMode="External" /><Relationship Id="rId85" Type="http://schemas.openxmlformats.org/officeDocument/2006/relationships/hyperlink" Target="https://twitter.com/#!/adrftech/status/1089963540423823361" TargetMode="External" /><Relationship Id="rId86" Type="http://schemas.openxmlformats.org/officeDocument/2006/relationships/hyperlink" Target="https://twitter.com/#!/iotagenda/status/1088567876100022273" TargetMode="External" /><Relationship Id="rId87" Type="http://schemas.openxmlformats.org/officeDocument/2006/relationships/hyperlink" Target="https://twitter.com/#!/iotagenda/status/1092501543843176449" TargetMode="External" /><Relationship Id="rId88" Type="http://schemas.openxmlformats.org/officeDocument/2006/relationships/hyperlink" Target="https://twitter.com/#!/yourtechcompany/status/1092501707991515139" TargetMode="External" /><Relationship Id="rId89" Type="http://schemas.openxmlformats.org/officeDocument/2006/relationships/hyperlink" Target="https://twitter.com/#!/bobby_gratz/status/1096942444778790914" TargetMode="External" /><Relationship Id="rId90" Type="http://schemas.openxmlformats.org/officeDocument/2006/relationships/hyperlink" Target="https://twitter.com/#!/zoginstor/status/1096915353345519616" TargetMode="External" /><Relationship Id="rId91" Type="http://schemas.openxmlformats.org/officeDocument/2006/relationships/hyperlink" Target="https://twitter.com/#!/zoginstor/status/1096937979333959680" TargetMode="External" /><Relationship Id="rId92" Type="http://schemas.openxmlformats.org/officeDocument/2006/relationships/hyperlink" Target="https://twitter.com/#!/wohlforddr/status/1097143989793366017" TargetMode="External" /><Relationship Id="rId93" Type="http://schemas.openxmlformats.org/officeDocument/2006/relationships/hyperlink" Target="https://twitter.com/#!/andrestrauss1/status/1100327241471479808" TargetMode="External" /><Relationship Id="rId94" Type="http://schemas.openxmlformats.org/officeDocument/2006/relationships/hyperlink" Target="https://twitter.com/#!/juanram79897900/status/1100462105277419521" TargetMode="External" /><Relationship Id="rId95" Type="http://schemas.openxmlformats.org/officeDocument/2006/relationships/hyperlink" Target="https://twitter.com/#!/juanram79897900/status/1100462105277419521" TargetMode="External" /><Relationship Id="rId96" Type="http://schemas.openxmlformats.org/officeDocument/2006/relationships/hyperlink" Target="https://twitter.com/#!/mrluisramos/status/1100511312331845635" TargetMode="External" /><Relationship Id="rId97" Type="http://schemas.openxmlformats.org/officeDocument/2006/relationships/hyperlink" Target="https://twitter.com/#!/netpronline/status/1100441113016631296" TargetMode="External" /><Relationship Id="rId98" Type="http://schemas.openxmlformats.org/officeDocument/2006/relationships/hyperlink" Target="https://twitter.com/#!/codecom3/status/1100524840572932097" TargetMode="External" /><Relationship Id="rId99" Type="http://schemas.openxmlformats.org/officeDocument/2006/relationships/hyperlink" Target="https://twitter.com/#!/codecom3/status/1100524840572932097" TargetMode="External" /><Relationship Id="rId100" Type="http://schemas.openxmlformats.org/officeDocument/2006/relationships/hyperlink" Target="https://twitter.com/#!/notiseis360pr/status/1100501039755730944" TargetMode="External" /><Relationship Id="rId101" Type="http://schemas.openxmlformats.org/officeDocument/2006/relationships/hyperlink" Target="https://twitter.com/#!/ortizjohanna75/status/1100553131379826688" TargetMode="External" /><Relationship Id="rId102" Type="http://schemas.openxmlformats.org/officeDocument/2006/relationships/hyperlink" Target="https://twitter.com/#!/iot_nxt/status/1100281833638514688" TargetMode="External" /><Relationship Id="rId103" Type="http://schemas.openxmlformats.org/officeDocument/2006/relationships/hyperlink" Target="https://twitter.com/#!/dwv13/status/1100793694511394821" TargetMode="External" /><Relationship Id="rId104" Type="http://schemas.openxmlformats.org/officeDocument/2006/relationships/hyperlink" Target="https://twitter.com/#!/treda10/status/1099245664922423297" TargetMode="External" /><Relationship Id="rId105" Type="http://schemas.openxmlformats.org/officeDocument/2006/relationships/hyperlink" Target="https://twitter.com/#!/treda10/status/1100993398151020544" TargetMode="External" /><Relationship Id="rId106" Type="http://schemas.openxmlformats.org/officeDocument/2006/relationships/hyperlink" Target="https://twitter.com/#!/deepstratwealth/status/1103039973492703232" TargetMode="External" /><Relationship Id="rId107" Type="http://schemas.openxmlformats.org/officeDocument/2006/relationships/hyperlink" Target="https://twitter.com/#!/deepstratwealth/status/1103039973492703232" TargetMode="External" /><Relationship Id="rId108" Type="http://schemas.openxmlformats.org/officeDocument/2006/relationships/hyperlink" Target="https://twitter.com/#!/deepstratwealth/status/1103039973492703232" TargetMode="External" /><Relationship Id="rId109" Type="http://schemas.openxmlformats.org/officeDocument/2006/relationships/hyperlink" Target="https://twitter.com/#!/yorklink/status/1103039423107735553" TargetMode="External" /><Relationship Id="rId110" Type="http://schemas.openxmlformats.org/officeDocument/2006/relationships/hyperlink" Target="https://twitter.com/#!/yspaceyu/status/1103046342685982728" TargetMode="External" /><Relationship Id="rId111" Type="http://schemas.openxmlformats.org/officeDocument/2006/relationships/hyperlink" Target="https://twitter.com/#!/yspaceyu/status/1103046342685982728" TargetMode="External" /><Relationship Id="rId112" Type="http://schemas.openxmlformats.org/officeDocument/2006/relationships/hyperlink" Target="https://twitter.com/#!/yspaceyu/status/1103046342685982728" TargetMode="External" /><Relationship Id="rId113" Type="http://schemas.openxmlformats.org/officeDocument/2006/relationships/hyperlink" Target="https://twitter.com/#!/eekfarms/status/1103063370725437440" TargetMode="External" /><Relationship Id="rId114" Type="http://schemas.openxmlformats.org/officeDocument/2006/relationships/hyperlink" Target="https://twitter.com/#!/eekfarms/status/1103063370725437440" TargetMode="External" /><Relationship Id="rId115" Type="http://schemas.openxmlformats.org/officeDocument/2006/relationships/hyperlink" Target="https://twitter.com/#!/eekfarms/status/1103063370725437440" TargetMode="External" /><Relationship Id="rId116" Type="http://schemas.openxmlformats.org/officeDocument/2006/relationships/hyperlink" Target="https://twitter.com/#!/yorklink/status/1103039423107735553" TargetMode="External" /><Relationship Id="rId117" Type="http://schemas.openxmlformats.org/officeDocument/2006/relationships/hyperlink" Target="https://twitter.com/#!/thetinastream/status/1103301923028041728" TargetMode="External" /><Relationship Id="rId118" Type="http://schemas.openxmlformats.org/officeDocument/2006/relationships/hyperlink" Target="https://twitter.com/#!/yorklink/status/1103039423107735553" TargetMode="External" /><Relationship Id="rId119" Type="http://schemas.openxmlformats.org/officeDocument/2006/relationships/hyperlink" Target="https://twitter.com/#!/thetinastream/status/1103301923028041728" TargetMode="External" /><Relationship Id="rId120" Type="http://schemas.openxmlformats.org/officeDocument/2006/relationships/hyperlink" Target="https://twitter.com/#!/thetinastream/status/1103301923028041728" TargetMode="External" /><Relationship Id="rId121" Type="http://schemas.openxmlformats.org/officeDocument/2006/relationships/hyperlink" Target="https://twitter.com/#!/marcusbwebster/status/1103338096370757632" TargetMode="External" /><Relationship Id="rId122" Type="http://schemas.openxmlformats.org/officeDocument/2006/relationships/comments" Target="../comments1.xml" /><Relationship Id="rId123" Type="http://schemas.openxmlformats.org/officeDocument/2006/relationships/vmlDrawing" Target="../drawings/vmlDrawing1.vml" /><Relationship Id="rId124" Type="http://schemas.openxmlformats.org/officeDocument/2006/relationships/table" Target="../tables/table1.xml" /><Relationship Id="rId12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twitter.com/i/web/status/1086329897948082176" TargetMode="External" /><Relationship Id="rId2" Type="http://schemas.openxmlformats.org/officeDocument/2006/relationships/hyperlink" Target="http://www.pressreleasepoint.com/cradlepoints-pathway-5g-business-launches-mobile-world-congress-americas" TargetMode="External" /><Relationship Id="rId3" Type="http://schemas.openxmlformats.org/officeDocument/2006/relationships/hyperlink" Target="http://www.pressreleasepoint.com/cradlepoint-co-sponsors-pathway-5g-panel-mobile-world-congress-americas" TargetMode="External" /><Relationship Id="rId4" Type="http://schemas.openxmlformats.org/officeDocument/2006/relationships/hyperlink" Target="http://www.pressreleasepoint.com/comba-telecom-introduces-35ghz-cbrs-outdoor-cpe-mobile-world-congress-americas-2018" TargetMode="External" /><Relationship Id="rId5" Type="http://schemas.openxmlformats.org/officeDocument/2006/relationships/hyperlink" Target="http://www.pressreleasepoint.com/sygic-premieres-apple-carplay-integration-mobile-world-congress-americas-2018" TargetMode="External" /><Relationship Id="rId6" Type="http://schemas.openxmlformats.org/officeDocument/2006/relationships/hyperlink" Target="http://www.pressreleasepoint.com/sonitors-game-changing-ultrasound-based-indoor-location-technology-solution-be-demonstrated-mobile" TargetMode="External" /><Relationship Id="rId7" Type="http://schemas.openxmlformats.org/officeDocument/2006/relationships/hyperlink" Target="https://spectrum.ieee.org/tech-talk/telecom/wireless/darpas-spectrum-collaboration-challenge-subjects-ais-to-a-gauntlet-of-broadcasting-scenarios-and-they-succeed" TargetMode="External" /><Relationship Id="rId8" Type="http://schemas.openxmlformats.org/officeDocument/2006/relationships/hyperlink" Target="https://twitter.com/i/web/status/1039654669419798528" TargetMode="External" /><Relationship Id="rId9" Type="http://schemas.openxmlformats.org/officeDocument/2006/relationships/hyperlink" Target="https://synergy.syniverse.com/2018/09/mobile_world_congress_americas_2018_rcs_experiences/" TargetMode="External" /><Relationship Id="rId10" Type="http://schemas.openxmlformats.org/officeDocument/2006/relationships/hyperlink" Target="https://internetofthingsagenda.techtarget.com/blog/IoT-Agenda/IoT-use-cases-dominate-Mobile-World-Congress-Americas?utm_campaign=iotagenda&amp;utm_content=1548097350&amp;utm_medium=social&amp;utm_source=twitter" TargetMode="External" /><Relationship Id="rId11" Type="http://schemas.openxmlformats.org/officeDocument/2006/relationships/hyperlink" Target="https://internetofthingsagenda.techtarget.com/blog/IoT-Agenda/IoT-use-cases-dominate-Mobile-World-Congress-Americas?utm_campaign=iotagenda&amp;utm_content=1548097350&amp;utm_medium=social&amp;utm_source=twitter" TargetMode="External" /><Relationship Id="rId12" Type="http://schemas.openxmlformats.org/officeDocument/2006/relationships/hyperlink" Target="https://internetofthingsagenda.techtarget.com/blog/IoT-Agenda/IoT-use-cases-dominate-Mobile-World-Congress-Americas?utm_campaign=iotagenda&amp;utm_content=1549057548&amp;utm_medium=social&amp;utm_source=twitter" TargetMode="External" /><Relationship Id="rId13" Type="http://schemas.openxmlformats.org/officeDocument/2006/relationships/hyperlink" Target="https://twitter.com/i/web/status/1096915353345519616" TargetMode="External" /><Relationship Id="rId14" Type="http://schemas.openxmlformats.org/officeDocument/2006/relationships/hyperlink" Target="https://www.wipr.pr/cisco-systems-anuncia-inversion-de-130-millones-para-la-transformacion-digital-de-puerto-rico/" TargetMode="External" /><Relationship Id="rId15" Type="http://schemas.openxmlformats.org/officeDocument/2006/relationships/hyperlink" Target="https://twitter.com/i/web/status/1100281833638514688" TargetMode="External" /><Relationship Id="rId16" Type="http://schemas.openxmlformats.org/officeDocument/2006/relationships/hyperlink" Target="https://twitter.com/i/web/status/1099245664922423297" TargetMode="External" /><Relationship Id="rId17" Type="http://schemas.openxmlformats.org/officeDocument/2006/relationships/hyperlink" Target="https://twitter.com/i/web/status/1100993398151020544" TargetMode="External" /><Relationship Id="rId18" Type="http://schemas.openxmlformats.org/officeDocument/2006/relationships/hyperlink" Target="https://www.youtube.com/channel/UC-CnZSj1AkotjlkzwGnFvew" TargetMode="External" /><Relationship Id="rId19" Type="http://schemas.openxmlformats.org/officeDocument/2006/relationships/hyperlink" Target="http://embedded-computing.com/news/kerlink-world-congress-americas/?utm_source=dlvr.it&amp;utm_medium=twitter" TargetMode="External" /><Relationship Id="rId20" Type="http://schemas.openxmlformats.org/officeDocument/2006/relationships/hyperlink" Target="https://pbs.twimg.com/media/D0WNWvrWwAEFkED.jpg" TargetMode="External" /><Relationship Id="rId21" Type="http://schemas.openxmlformats.org/officeDocument/2006/relationships/hyperlink" Target="https://pbs.twimg.com/media/D07IM09XQAAk8aq.jpg" TargetMode="External" /><Relationship Id="rId22" Type="http://schemas.openxmlformats.org/officeDocument/2006/relationships/hyperlink" Target="http://pbs.twimg.com/profile_images/1850837744/path3891_normal.png" TargetMode="External" /><Relationship Id="rId23" Type="http://schemas.openxmlformats.org/officeDocument/2006/relationships/hyperlink" Target="http://pbs.twimg.com/profile_images/749913579806130176/hpfkK6Sh_normal.jpg" TargetMode="External" /><Relationship Id="rId24" Type="http://schemas.openxmlformats.org/officeDocument/2006/relationships/hyperlink" Target="http://pbs.twimg.com/profile_images/1432162498/zen_logo_normal.jpg" TargetMode="External" /><Relationship Id="rId25" Type="http://schemas.openxmlformats.org/officeDocument/2006/relationships/hyperlink" Target="http://pbs.twimg.com/profile_images/1432162498/zen_logo_normal.jpg" TargetMode="External" /><Relationship Id="rId26" Type="http://schemas.openxmlformats.org/officeDocument/2006/relationships/hyperlink" Target="http://pbs.twimg.com/profile_images/1432162498/zen_logo_normal.jpg" TargetMode="External" /><Relationship Id="rId27" Type="http://schemas.openxmlformats.org/officeDocument/2006/relationships/hyperlink" Target="http://pbs.twimg.com/profile_images/1432162498/zen_logo_normal.jpg" TargetMode="External" /><Relationship Id="rId28" Type="http://schemas.openxmlformats.org/officeDocument/2006/relationships/hyperlink" Target="http://pbs.twimg.com/profile_images/1432162498/zen_logo_normal.jpg" TargetMode="External" /><Relationship Id="rId29" Type="http://schemas.openxmlformats.org/officeDocument/2006/relationships/hyperlink" Target="http://pbs.twimg.com/profile_images/1011252505064493056/8P-2AhX__normal.jpg" TargetMode="External" /><Relationship Id="rId30" Type="http://schemas.openxmlformats.org/officeDocument/2006/relationships/hyperlink" Target="http://pbs.twimg.com/profile_images/1011252505064493056/8P-2AhX__normal.jpg" TargetMode="External" /><Relationship Id="rId31" Type="http://schemas.openxmlformats.org/officeDocument/2006/relationships/hyperlink" Target="http://pbs.twimg.com/profile_images/1088797187973107714/x8lfO-yx_normal.jpg" TargetMode="External" /><Relationship Id="rId32" Type="http://schemas.openxmlformats.org/officeDocument/2006/relationships/hyperlink" Target="http://pbs.twimg.com/profile_images/791648342061318144/wYgh_0G3_normal.jpg" TargetMode="External" /><Relationship Id="rId33" Type="http://schemas.openxmlformats.org/officeDocument/2006/relationships/hyperlink" Target="http://pbs.twimg.com/profile_images/653700240738938880/kzI5daGd_normal.png" TargetMode="External" /><Relationship Id="rId34" Type="http://schemas.openxmlformats.org/officeDocument/2006/relationships/hyperlink" Target="http://pbs.twimg.com/profile_images/676876225663492096/HgBolQ9p_normal.png" TargetMode="External" /><Relationship Id="rId35" Type="http://schemas.openxmlformats.org/officeDocument/2006/relationships/hyperlink" Target="http://pbs.twimg.com/profile_images/676876225663492096/HgBolQ9p_normal.png" TargetMode="External" /><Relationship Id="rId36" Type="http://schemas.openxmlformats.org/officeDocument/2006/relationships/hyperlink" Target="http://pbs.twimg.com/profile_images/1020281627275157505/NzLxTVJ5_normal.jpg" TargetMode="External" /><Relationship Id="rId37" Type="http://schemas.openxmlformats.org/officeDocument/2006/relationships/hyperlink" Target="http://pbs.twimg.com/profile_images/565965058673360896/ZezKMnDJ_normal.jpeg" TargetMode="External" /><Relationship Id="rId38" Type="http://schemas.openxmlformats.org/officeDocument/2006/relationships/hyperlink" Target="http://pbs.twimg.com/profile_images/1066129888816488451/upQ61_TN_normal.jpg" TargetMode="External" /><Relationship Id="rId39" Type="http://schemas.openxmlformats.org/officeDocument/2006/relationships/hyperlink" Target="http://pbs.twimg.com/profile_images/1066129888816488451/upQ61_TN_normal.jpg" TargetMode="External" /><Relationship Id="rId40" Type="http://schemas.openxmlformats.org/officeDocument/2006/relationships/hyperlink" Target="http://pbs.twimg.com/profile_images/768561409806393344/xVevR4iu_normal.jpg" TargetMode="External" /><Relationship Id="rId41" Type="http://schemas.openxmlformats.org/officeDocument/2006/relationships/hyperlink" Target="http://pbs.twimg.com/profile_images/1038510309001048064/U_45fPnr_normal.jpg" TargetMode="External" /><Relationship Id="rId42" Type="http://schemas.openxmlformats.org/officeDocument/2006/relationships/hyperlink" Target="http://abs.twimg.com/sticky/default_profile_images/default_profile_normal.png" TargetMode="External" /><Relationship Id="rId43" Type="http://schemas.openxmlformats.org/officeDocument/2006/relationships/hyperlink" Target="http://pbs.twimg.com/profile_images/1065963217380245505/kaVax2-Y_normal.jpg" TargetMode="External" /><Relationship Id="rId44" Type="http://schemas.openxmlformats.org/officeDocument/2006/relationships/hyperlink" Target="https://pbs.twimg.com/media/D0WNWvrWwAEFkED.jpg" TargetMode="External" /><Relationship Id="rId45" Type="http://schemas.openxmlformats.org/officeDocument/2006/relationships/hyperlink" Target="http://pbs.twimg.com/profile_images/1000027315512881152/w3PZ2tHB_normal.jpg" TargetMode="External" /><Relationship Id="rId46" Type="http://schemas.openxmlformats.org/officeDocument/2006/relationships/hyperlink" Target="http://pbs.twimg.com/profile_images/1050397062678736897/MdiQe9I3_normal.jpg" TargetMode="External" /><Relationship Id="rId47" Type="http://schemas.openxmlformats.org/officeDocument/2006/relationships/hyperlink" Target="http://pbs.twimg.com/profile_images/715339507147649024/pIOBj42j_normal.jpg" TargetMode="External" /><Relationship Id="rId48" Type="http://schemas.openxmlformats.org/officeDocument/2006/relationships/hyperlink" Target="http://pbs.twimg.com/profile_images/1106136186958082053/IL3SsoKm_normal.png" TargetMode="External" /><Relationship Id="rId49" Type="http://schemas.openxmlformats.org/officeDocument/2006/relationships/hyperlink" Target="http://pbs.twimg.com/profile_images/1062342412499066880/0lUgCNwb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abs.twimg.com/sticky/default_profile_images/default_profile_normal.png" TargetMode="External" /><Relationship Id="rId52" Type="http://schemas.openxmlformats.org/officeDocument/2006/relationships/hyperlink" Target="http://pbs.twimg.com/profile_images/1076160600537993216/hk76yqUL_normal.jpg" TargetMode="External" /><Relationship Id="rId53" Type="http://schemas.openxmlformats.org/officeDocument/2006/relationships/hyperlink" Target="https://pbs.twimg.com/media/D07IM09XQAAk8aq.jpg" TargetMode="External" /><Relationship Id="rId54" Type="http://schemas.openxmlformats.org/officeDocument/2006/relationships/hyperlink" Target="http://pbs.twimg.com/profile_images/982032205127081985/bblamXpC_normal.jpg" TargetMode="External" /><Relationship Id="rId55" Type="http://schemas.openxmlformats.org/officeDocument/2006/relationships/hyperlink" Target="http://pbs.twimg.com/profile_images/1024076051889238018/BIXF3nIw_normal.jpg" TargetMode="External" /><Relationship Id="rId56" Type="http://schemas.openxmlformats.org/officeDocument/2006/relationships/hyperlink" Target="http://pbs.twimg.com/profile_images/1030440676066902016/3-SAfkgq_normal.jpg" TargetMode="External" /><Relationship Id="rId57" Type="http://schemas.openxmlformats.org/officeDocument/2006/relationships/hyperlink" Target="http://pbs.twimg.com/profile_images/573543312763682816/JLsBi0BS_normal.jpeg" TargetMode="External" /><Relationship Id="rId58" Type="http://schemas.openxmlformats.org/officeDocument/2006/relationships/hyperlink" Target="https://twitter.com/#!/disantefederico/status/1082015037710053383" TargetMode="External" /><Relationship Id="rId59" Type="http://schemas.openxmlformats.org/officeDocument/2006/relationships/hyperlink" Target="https://twitter.com/#!/axionnet/status/1086329897948082176" TargetMode="External" /><Relationship Id="rId60" Type="http://schemas.openxmlformats.org/officeDocument/2006/relationships/hyperlink" Target="https://twitter.com/#!/prpnews/status/1084243036262068224" TargetMode="External" /><Relationship Id="rId61" Type="http://schemas.openxmlformats.org/officeDocument/2006/relationships/hyperlink" Target="https://twitter.com/#!/prpnews/status/1084400820857253888" TargetMode="External" /><Relationship Id="rId62" Type="http://schemas.openxmlformats.org/officeDocument/2006/relationships/hyperlink" Target="https://twitter.com/#!/prpnews/status/1084410114939990016" TargetMode="External" /><Relationship Id="rId63" Type="http://schemas.openxmlformats.org/officeDocument/2006/relationships/hyperlink" Target="https://twitter.com/#!/prpnews/status/1085578464105771008" TargetMode="External" /><Relationship Id="rId64" Type="http://schemas.openxmlformats.org/officeDocument/2006/relationships/hyperlink" Target="https://twitter.com/#!/prpnews/status/1086717229541085189" TargetMode="External" /><Relationship Id="rId65" Type="http://schemas.openxmlformats.org/officeDocument/2006/relationships/hyperlink" Target="https://twitter.com/#!/darpa/status/1075108883088228352" TargetMode="External" /><Relationship Id="rId66" Type="http://schemas.openxmlformats.org/officeDocument/2006/relationships/hyperlink" Target="https://twitter.com/#!/darpa/status/1039654669419798528" TargetMode="External" /><Relationship Id="rId67" Type="http://schemas.openxmlformats.org/officeDocument/2006/relationships/hyperlink" Target="https://twitter.com/#!/mercury_hide/status/1089605759548026880" TargetMode="External" /><Relationship Id="rId68" Type="http://schemas.openxmlformats.org/officeDocument/2006/relationships/hyperlink" Target="https://twitter.com/#!/sminett/status/1090317420202524672" TargetMode="External" /><Relationship Id="rId69" Type="http://schemas.openxmlformats.org/officeDocument/2006/relationships/hyperlink" Target="https://twitter.com/#!/adrftech/status/1089963540423823361" TargetMode="External" /><Relationship Id="rId70" Type="http://schemas.openxmlformats.org/officeDocument/2006/relationships/hyperlink" Target="https://twitter.com/#!/iotagenda/status/1088567876100022273" TargetMode="External" /><Relationship Id="rId71" Type="http://schemas.openxmlformats.org/officeDocument/2006/relationships/hyperlink" Target="https://twitter.com/#!/iotagenda/status/1092501543843176449" TargetMode="External" /><Relationship Id="rId72" Type="http://schemas.openxmlformats.org/officeDocument/2006/relationships/hyperlink" Target="https://twitter.com/#!/yourtechcompany/status/1092501707991515139" TargetMode="External" /><Relationship Id="rId73" Type="http://schemas.openxmlformats.org/officeDocument/2006/relationships/hyperlink" Target="https://twitter.com/#!/bobby_gratz/status/1096942444778790914" TargetMode="External" /><Relationship Id="rId74" Type="http://schemas.openxmlformats.org/officeDocument/2006/relationships/hyperlink" Target="https://twitter.com/#!/zoginstor/status/1096915353345519616" TargetMode="External" /><Relationship Id="rId75" Type="http://schemas.openxmlformats.org/officeDocument/2006/relationships/hyperlink" Target="https://twitter.com/#!/zoginstor/status/1096937979333959680" TargetMode="External" /><Relationship Id="rId76" Type="http://schemas.openxmlformats.org/officeDocument/2006/relationships/hyperlink" Target="https://twitter.com/#!/wohlforddr/status/1097143989793366017" TargetMode="External" /><Relationship Id="rId77" Type="http://schemas.openxmlformats.org/officeDocument/2006/relationships/hyperlink" Target="https://twitter.com/#!/andrestrauss1/status/1100327241471479808" TargetMode="External" /><Relationship Id="rId78" Type="http://schemas.openxmlformats.org/officeDocument/2006/relationships/hyperlink" Target="https://twitter.com/#!/juanram79897900/status/1100462105277419521" TargetMode="External" /><Relationship Id="rId79" Type="http://schemas.openxmlformats.org/officeDocument/2006/relationships/hyperlink" Target="https://twitter.com/#!/mrluisramos/status/1100511312331845635" TargetMode="External" /><Relationship Id="rId80" Type="http://schemas.openxmlformats.org/officeDocument/2006/relationships/hyperlink" Target="https://twitter.com/#!/netpronline/status/1100441113016631296" TargetMode="External" /><Relationship Id="rId81" Type="http://schemas.openxmlformats.org/officeDocument/2006/relationships/hyperlink" Target="https://twitter.com/#!/codecom3/status/1100524840572932097" TargetMode="External" /><Relationship Id="rId82" Type="http://schemas.openxmlformats.org/officeDocument/2006/relationships/hyperlink" Target="https://twitter.com/#!/notiseis360pr/status/1100501039755730944" TargetMode="External" /><Relationship Id="rId83" Type="http://schemas.openxmlformats.org/officeDocument/2006/relationships/hyperlink" Target="https://twitter.com/#!/ortizjohanna75/status/1100553131379826688" TargetMode="External" /><Relationship Id="rId84" Type="http://schemas.openxmlformats.org/officeDocument/2006/relationships/hyperlink" Target="https://twitter.com/#!/iot_nxt/status/1100281833638514688" TargetMode="External" /><Relationship Id="rId85" Type="http://schemas.openxmlformats.org/officeDocument/2006/relationships/hyperlink" Target="https://twitter.com/#!/dwv13/status/1100793694511394821" TargetMode="External" /><Relationship Id="rId86" Type="http://schemas.openxmlformats.org/officeDocument/2006/relationships/hyperlink" Target="https://twitter.com/#!/treda10/status/1099245664922423297" TargetMode="External" /><Relationship Id="rId87" Type="http://schemas.openxmlformats.org/officeDocument/2006/relationships/hyperlink" Target="https://twitter.com/#!/treda10/status/1100993398151020544" TargetMode="External" /><Relationship Id="rId88" Type="http://schemas.openxmlformats.org/officeDocument/2006/relationships/hyperlink" Target="https://twitter.com/#!/deepstratwealth/status/1103039973492703232" TargetMode="External" /><Relationship Id="rId89" Type="http://schemas.openxmlformats.org/officeDocument/2006/relationships/hyperlink" Target="https://twitter.com/#!/yorklink/status/1103039423107735553" TargetMode="External" /><Relationship Id="rId90" Type="http://schemas.openxmlformats.org/officeDocument/2006/relationships/hyperlink" Target="https://twitter.com/#!/yspaceyu/status/1103046342685982728" TargetMode="External" /><Relationship Id="rId91" Type="http://schemas.openxmlformats.org/officeDocument/2006/relationships/hyperlink" Target="https://twitter.com/#!/eekfarms/status/1103063370725437440" TargetMode="External" /><Relationship Id="rId92" Type="http://schemas.openxmlformats.org/officeDocument/2006/relationships/hyperlink" Target="https://twitter.com/#!/thetinastream/status/1103301923028041728" TargetMode="External" /><Relationship Id="rId93" Type="http://schemas.openxmlformats.org/officeDocument/2006/relationships/hyperlink" Target="https://twitter.com/#!/marcusbwebster/status/1103338096370757632" TargetMode="External" /><Relationship Id="rId94" Type="http://schemas.openxmlformats.org/officeDocument/2006/relationships/comments" Target="../comments12.xml" /><Relationship Id="rId95" Type="http://schemas.openxmlformats.org/officeDocument/2006/relationships/vmlDrawing" Target="../drawings/vmlDrawing6.vml" /><Relationship Id="rId96" Type="http://schemas.openxmlformats.org/officeDocument/2006/relationships/table" Target="../tables/table22.xml" /><Relationship Id="rId97"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zpABON5mGR" TargetMode="External" /><Relationship Id="rId2" Type="http://schemas.openxmlformats.org/officeDocument/2006/relationships/hyperlink" Target="http://t.co/ZSuTxRRseU" TargetMode="External" /><Relationship Id="rId3" Type="http://schemas.openxmlformats.org/officeDocument/2006/relationships/hyperlink" Target="http://www.pressreleasepoint.com/" TargetMode="External" /><Relationship Id="rId4" Type="http://schemas.openxmlformats.org/officeDocument/2006/relationships/hyperlink" Target="https://t.co/2fU5T4vhSb" TargetMode="External" /><Relationship Id="rId5" Type="http://schemas.openxmlformats.org/officeDocument/2006/relationships/hyperlink" Target="http://www.syniverse.com/" TargetMode="External" /><Relationship Id="rId6" Type="http://schemas.openxmlformats.org/officeDocument/2006/relationships/hyperlink" Target="https://t.co/KEH6G5HHU4" TargetMode="External" /><Relationship Id="rId7" Type="http://schemas.openxmlformats.org/officeDocument/2006/relationships/hyperlink" Target="https://internetofthingsagenda.techtarget.com/" TargetMode="External" /><Relationship Id="rId8" Type="http://schemas.openxmlformats.org/officeDocument/2006/relationships/hyperlink" Target="https://t.co/rSwmKhhjrr" TargetMode="External" /><Relationship Id="rId9" Type="http://schemas.openxmlformats.org/officeDocument/2006/relationships/hyperlink" Target="https://t.co/OJ05gKuf4r" TargetMode="External" /><Relationship Id="rId10" Type="http://schemas.openxmlformats.org/officeDocument/2006/relationships/hyperlink" Target="https://t.co/V3J7Bcr56o" TargetMode="External" /><Relationship Id="rId11" Type="http://schemas.openxmlformats.org/officeDocument/2006/relationships/hyperlink" Target="https://t.co/RXvs3XfVCM" TargetMode="External" /><Relationship Id="rId12" Type="http://schemas.openxmlformats.org/officeDocument/2006/relationships/hyperlink" Target="http://www.iotnxt.com/" TargetMode="External" /><Relationship Id="rId13" Type="http://schemas.openxmlformats.org/officeDocument/2006/relationships/hyperlink" Target="https://t.co/Uafvqs7zGm" TargetMode="External" /><Relationship Id="rId14" Type="http://schemas.openxmlformats.org/officeDocument/2006/relationships/hyperlink" Target="https://t.co/z5I8GU5RN9" TargetMode="External" /><Relationship Id="rId15" Type="http://schemas.openxmlformats.org/officeDocument/2006/relationships/hyperlink" Target="https://t.co/v0LbKrJbzm" TargetMode="External" /><Relationship Id="rId16" Type="http://schemas.openxmlformats.org/officeDocument/2006/relationships/hyperlink" Target="https://t.co/Gn0b29IHxO" TargetMode="External" /><Relationship Id="rId17" Type="http://schemas.openxmlformats.org/officeDocument/2006/relationships/hyperlink" Target="https://t.co/HtLsxYP2rR" TargetMode="External" /><Relationship Id="rId18" Type="http://schemas.openxmlformats.org/officeDocument/2006/relationships/hyperlink" Target="https://t.co/QwIIW7CDuu" TargetMode="External" /><Relationship Id="rId19" Type="http://schemas.openxmlformats.org/officeDocument/2006/relationships/hyperlink" Target="http://wsj.com/" TargetMode="External" /><Relationship Id="rId20" Type="http://schemas.openxmlformats.org/officeDocument/2006/relationships/hyperlink" Target="https://t.co/zhhhC7q7nb" TargetMode="External" /><Relationship Id="rId21" Type="http://schemas.openxmlformats.org/officeDocument/2006/relationships/hyperlink" Target="https://t.co/beHE6Jy5tD" TargetMode="External" /><Relationship Id="rId22" Type="http://schemas.openxmlformats.org/officeDocument/2006/relationships/hyperlink" Target="https://t.co/v1UuzvnFfq" TargetMode="External" /><Relationship Id="rId23" Type="http://schemas.openxmlformats.org/officeDocument/2006/relationships/hyperlink" Target="http://www.yorklink.ca/" TargetMode="External" /><Relationship Id="rId24" Type="http://schemas.openxmlformats.org/officeDocument/2006/relationships/hyperlink" Target="https://t.co/cWIj1Wkstq" TargetMode="External" /><Relationship Id="rId25" Type="http://schemas.openxmlformats.org/officeDocument/2006/relationships/hyperlink" Target="https://t.co/8LVwXnk5wr" TargetMode="External" /><Relationship Id="rId26" Type="http://schemas.openxmlformats.org/officeDocument/2006/relationships/hyperlink" Target="http://embedded-computing.com/" TargetMode="External" /><Relationship Id="rId27" Type="http://schemas.openxmlformats.org/officeDocument/2006/relationships/hyperlink" Target="https://pbs.twimg.com/profile_banners/54645160/1537302456" TargetMode="External" /><Relationship Id="rId28" Type="http://schemas.openxmlformats.org/officeDocument/2006/relationships/hyperlink" Target="https://pbs.twimg.com/profile_banners/1415282533/1539776912" TargetMode="External" /><Relationship Id="rId29" Type="http://schemas.openxmlformats.org/officeDocument/2006/relationships/hyperlink" Target="https://pbs.twimg.com/profile_banners/4699283216/1548505704" TargetMode="External" /><Relationship Id="rId30" Type="http://schemas.openxmlformats.org/officeDocument/2006/relationships/hyperlink" Target="https://pbs.twimg.com/profile_banners/27207323/1548102160" TargetMode="External" /><Relationship Id="rId31" Type="http://schemas.openxmlformats.org/officeDocument/2006/relationships/hyperlink" Target="https://pbs.twimg.com/profile_banners/29599922/1536692734" TargetMode="External" /><Relationship Id="rId32" Type="http://schemas.openxmlformats.org/officeDocument/2006/relationships/hyperlink" Target="https://pbs.twimg.com/profile_banners/80499653/1444689560" TargetMode="External" /><Relationship Id="rId33" Type="http://schemas.openxmlformats.org/officeDocument/2006/relationships/hyperlink" Target="https://pbs.twimg.com/profile_banners/4106341055/1475007891" TargetMode="External" /><Relationship Id="rId34" Type="http://schemas.openxmlformats.org/officeDocument/2006/relationships/hyperlink" Target="https://pbs.twimg.com/profile_banners/1020281469246296064/1532089174" TargetMode="External" /><Relationship Id="rId35" Type="http://schemas.openxmlformats.org/officeDocument/2006/relationships/hyperlink" Target="https://pbs.twimg.com/profile_banners/3017726534/1502738150" TargetMode="External" /><Relationship Id="rId36" Type="http://schemas.openxmlformats.org/officeDocument/2006/relationships/hyperlink" Target="https://pbs.twimg.com/profile_banners/29998130/1525300619" TargetMode="External" /><Relationship Id="rId37" Type="http://schemas.openxmlformats.org/officeDocument/2006/relationships/hyperlink" Target="https://pbs.twimg.com/profile_banners/768558289009258496/1532442047" TargetMode="External" /><Relationship Id="rId38" Type="http://schemas.openxmlformats.org/officeDocument/2006/relationships/hyperlink" Target="https://pbs.twimg.com/profile_banners/4705935502/1540978283" TargetMode="External" /><Relationship Id="rId39" Type="http://schemas.openxmlformats.org/officeDocument/2006/relationships/hyperlink" Target="https://pbs.twimg.com/profile_banners/575658149/1529478346" TargetMode="External" /><Relationship Id="rId40" Type="http://schemas.openxmlformats.org/officeDocument/2006/relationships/hyperlink" Target="https://pbs.twimg.com/profile_banners/1732115048/1523977212" TargetMode="External" /><Relationship Id="rId41" Type="http://schemas.openxmlformats.org/officeDocument/2006/relationships/hyperlink" Target="https://pbs.twimg.com/profile_banners/1143625134/1538240845" TargetMode="External" /><Relationship Id="rId42" Type="http://schemas.openxmlformats.org/officeDocument/2006/relationships/hyperlink" Target="https://pbs.twimg.com/profile_banners/121149313/1539269165" TargetMode="External" /><Relationship Id="rId43" Type="http://schemas.openxmlformats.org/officeDocument/2006/relationships/hyperlink" Target="https://pbs.twimg.com/profile_banners/17710944/1503581753" TargetMode="External" /><Relationship Id="rId44" Type="http://schemas.openxmlformats.org/officeDocument/2006/relationships/hyperlink" Target="https://pbs.twimg.com/profile_banners/3108351/1533138007" TargetMode="External" /><Relationship Id="rId45" Type="http://schemas.openxmlformats.org/officeDocument/2006/relationships/hyperlink" Target="https://pbs.twimg.com/profile_banners/1076142996754702336/1545408394" TargetMode="External" /><Relationship Id="rId46" Type="http://schemas.openxmlformats.org/officeDocument/2006/relationships/hyperlink" Target="https://pbs.twimg.com/profile_banners/74991835/1545133272" TargetMode="External" /><Relationship Id="rId47" Type="http://schemas.openxmlformats.org/officeDocument/2006/relationships/hyperlink" Target="https://pbs.twimg.com/profile_banners/10668202/1547250580" TargetMode="External" /><Relationship Id="rId48" Type="http://schemas.openxmlformats.org/officeDocument/2006/relationships/hyperlink" Target="https://pbs.twimg.com/profile_banners/602047014/1537386135" TargetMode="External" /><Relationship Id="rId49" Type="http://schemas.openxmlformats.org/officeDocument/2006/relationships/hyperlink" Target="https://pbs.twimg.com/profile_banners/883481821182177281/1524678541" TargetMode="External" /><Relationship Id="rId50" Type="http://schemas.openxmlformats.org/officeDocument/2006/relationships/hyperlink" Target="https://pbs.twimg.com/profile_banners/22485207/1552330555" TargetMode="External" /><Relationship Id="rId51" Type="http://schemas.openxmlformats.org/officeDocument/2006/relationships/hyperlink" Target="https://pbs.twimg.com/profile_banners/30987678/1426105010" TargetMode="External" /><Relationship Id="rId52" Type="http://schemas.openxmlformats.org/officeDocument/2006/relationships/hyperlink" Target="https://pbs.twimg.com/profile_banners/27875662/1520888878"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4/bg.gif" TargetMode="External" /><Relationship Id="rId55" Type="http://schemas.openxmlformats.org/officeDocument/2006/relationships/hyperlink" Target="http://abs.twimg.com/images/themes/theme14/bg.gif" TargetMode="External" /><Relationship Id="rId56" Type="http://schemas.openxmlformats.org/officeDocument/2006/relationships/hyperlink" Target="http://abs.twimg.com/images/themes/theme3/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bg.png" TargetMode="External" /><Relationship Id="rId67" Type="http://schemas.openxmlformats.org/officeDocument/2006/relationships/hyperlink" Target="http://abs.twimg.com/images/themes/theme1/bg.png"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abs.twimg.com/images/themes/theme16/bg.gif"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2/bg.gif" TargetMode="External" /><Relationship Id="rId72" Type="http://schemas.openxmlformats.org/officeDocument/2006/relationships/hyperlink" Target="http://abs.twimg.com/images/themes/theme1/bg.png" TargetMode="External" /><Relationship Id="rId73" Type="http://schemas.openxmlformats.org/officeDocument/2006/relationships/hyperlink" Target="http://abs.twimg.com/images/themes/theme14/bg.gif" TargetMode="External" /><Relationship Id="rId74" Type="http://schemas.openxmlformats.org/officeDocument/2006/relationships/hyperlink" Target="http://abs.twimg.com/images/themes/theme15/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4/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4/bg.gif"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pbs.twimg.com/profile_images/1850837744/path3891_normal.png" TargetMode="External" /><Relationship Id="rId82" Type="http://schemas.openxmlformats.org/officeDocument/2006/relationships/hyperlink" Target="http://pbs.twimg.com/profile_images/1011252505064493056/8P-2AhX__normal.jpg" TargetMode="External" /><Relationship Id="rId83" Type="http://schemas.openxmlformats.org/officeDocument/2006/relationships/hyperlink" Target="http://pbs.twimg.com/profile_images/749913579806130176/hpfkK6Sh_normal.jpg" TargetMode="External" /><Relationship Id="rId84" Type="http://schemas.openxmlformats.org/officeDocument/2006/relationships/hyperlink" Target="http://pbs.twimg.com/profile_images/1432162498/zen_logo_normal.jpg" TargetMode="External" /><Relationship Id="rId85" Type="http://schemas.openxmlformats.org/officeDocument/2006/relationships/hyperlink" Target="http://pbs.twimg.com/profile_images/1088797187973107714/x8lfO-yx_normal.jpg" TargetMode="External" /><Relationship Id="rId86" Type="http://schemas.openxmlformats.org/officeDocument/2006/relationships/hyperlink" Target="http://pbs.twimg.com/profile_images/791648342061318144/wYgh_0G3_normal.jpg" TargetMode="External" /><Relationship Id="rId87" Type="http://schemas.openxmlformats.org/officeDocument/2006/relationships/hyperlink" Target="http://pbs.twimg.com/profile_images/1039590712654753792/mXUygJbR_normal.jpg" TargetMode="External" /><Relationship Id="rId88" Type="http://schemas.openxmlformats.org/officeDocument/2006/relationships/hyperlink" Target="http://pbs.twimg.com/profile_images/653700240738938880/kzI5daGd_normal.png" TargetMode="External" /><Relationship Id="rId89" Type="http://schemas.openxmlformats.org/officeDocument/2006/relationships/hyperlink" Target="http://pbs.twimg.com/profile_images/676876225663492096/HgBolQ9p_normal.png" TargetMode="External" /><Relationship Id="rId90" Type="http://schemas.openxmlformats.org/officeDocument/2006/relationships/hyperlink" Target="http://pbs.twimg.com/profile_images/1020281627275157505/NzLxTVJ5_normal.jpg" TargetMode="External" /><Relationship Id="rId91" Type="http://schemas.openxmlformats.org/officeDocument/2006/relationships/hyperlink" Target="http://pbs.twimg.com/profile_images/565965058673360896/ZezKMnDJ_normal.jpeg" TargetMode="External" /><Relationship Id="rId92" Type="http://schemas.openxmlformats.org/officeDocument/2006/relationships/hyperlink" Target="http://pbs.twimg.com/profile_images/1066129888816488451/upQ61_TN_normal.jpg" TargetMode="External" /><Relationship Id="rId93" Type="http://schemas.openxmlformats.org/officeDocument/2006/relationships/hyperlink" Target="http://pbs.twimg.com/profile_images/768561409806393344/xVevR4iu_normal.jpg" TargetMode="External" /><Relationship Id="rId94" Type="http://schemas.openxmlformats.org/officeDocument/2006/relationships/hyperlink" Target="http://pbs.twimg.com/profile_images/1038510309001048064/U_45fPnr_normal.jpg" TargetMode="External" /><Relationship Id="rId95" Type="http://schemas.openxmlformats.org/officeDocument/2006/relationships/hyperlink" Target="http://pbs.twimg.com/profile_images/1106136186958082053/IL3SsoKm_normal.png" TargetMode="External" /><Relationship Id="rId96" Type="http://schemas.openxmlformats.org/officeDocument/2006/relationships/hyperlink" Target="http://abs.twimg.com/sticky/default_profile_images/default_profile_normal.png" TargetMode="External" /><Relationship Id="rId97" Type="http://schemas.openxmlformats.org/officeDocument/2006/relationships/hyperlink" Target="http://pbs.twimg.com/profile_images/724041403735638017/qa4EDYBw_normal.jpg" TargetMode="External" /><Relationship Id="rId98" Type="http://schemas.openxmlformats.org/officeDocument/2006/relationships/hyperlink" Target="http://pbs.twimg.com/profile_images/679981967165755394/4UB5M4Eu_normal.jpg" TargetMode="External" /><Relationship Id="rId99" Type="http://schemas.openxmlformats.org/officeDocument/2006/relationships/hyperlink" Target="http://pbs.twimg.com/profile_images/1065963217380245505/kaVax2-Y_normal.jpg" TargetMode="External" /><Relationship Id="rId100" Type="http://schemas.openxmlformats.org/officeDocument/2006/relationships/hyperlink" Target="http://pbs.twimg.com/profile_images/1050397062678736897/MdiQe9I3_normal.jpg" TargetMode="External" /><Relationship Id="rId101" Type="http://schemas.openxmlformats.org/officeDocument/2006/relationships/hyperlink" Target="http://pbs.twimg.com/profile_images/1000027315512881152/w3PZ2tHB_normal.jpg" TargetMode="External" /><Relationship Id="rId102" Type="http://schemas.openxmlformats.org/officeDocument/2006/relationships/hyperlink" Target="http://pbs.twimg.com/profile_images/715339507147649024/pIOBj42j_normal.jpg" TargetMode="External" /><Relationship Id="rId103" Type="http://schemas.openxmlformats.org/officeDocument/2006/relationships/hyperlink" Target="http://pbs.twimg.com/profile_images/1062342412499066880/0lUgCNwb_normal.jpg" TargetMode="External" /><Relationship Id="rId104" Type="http://schemas.openxmlformats.org/officeDocument/2006/relationships/hyperlink" Target="http://abs.twimg.com/sticky/default_profile_images/default_profile_normal.png" TargetMode="External" /><Relationship Id="rId105" Type="http://schemas.openxmlformats.org/officeDocument/2006/relationships/hyperlink" Target="http://pbs.twimg.com/profile_images/971415515754266624/zCX0q9d5_normal.jpg" TargetMode="External" /><Relationship Id="rId106" Type="http://schemas.openxmlformats.org/officeDocument/2006/relationships/hyperlink" Target="http://pbs.twimg.com/profile_images/1076160600537993216/hk76yqUL_normal.jpg" TargetMode="External" /><Relationship Id="rId107" Type="http://schemas.openxmlformats.org/officeDocument/2006/relationships/hyperlink" Target="http://pbs.twimg.com/profile_images/1080835363336265728/LP3Tx9cB_normal.jpg" TargetMode="External" /><Relationship Id="rId108" Type="http://schemas.openxmlformats.org/officeDocument/2006/relationships/hyperlink" Target="http://pbs.twimg.com/profile_images/674640447860535296/GX-p25a2_normal.jpg" TargetMode="External" /><Relationship Id="rId109" Type="http://schemas.openxmlformats.org/officeDocument/2006/relationships/hyperlink" Target="http://pbs.twimg.com/profile_images/746067421400805377/in48w7zM_normal.jpg" TargetMode="External" /><Relationship Id="rId110" Type="http://schemas.openxmlformats.org/officeDocument/2006/relationships/hyperlink" Target="http://pbs.twimg.com/profile_images/982032205127081985/bblamXpC_normal.jpg" TargetMode="External" /><Relationship Id="rId111" Type="http://schemas.openxmlformats.org/officeDocument/2006/relationships/hyperlink" Target="http://pbs.twimg.com/profile_images/1024076051889238018/BIXF3nIw_normal.jpg" TargetMode="External" /><Relationship Id="rId112" Type="http://schemas.openxmlformats.org/officeDocument/2006/relationships/hyperlink" Target="http://pbs.twimg.com/profile_images/1030440676066902016/3-SAfkgq_normal.jpg" TargetMode="External" /><Relationship Id="rId113" Type="http://schemas.openxmlformats.org/officeDocument/2006/relationships/hyperlink" Target="http://pbs.twimg.com/profile_images/573543312763682816/JLsBi0BS_normal.jpeg" TargetMode="External" /><Relationship Id="rId114" Type="http://schemas.openxmlformats.org/officeDocument/2006/relationships/hyperlink" Target="http://pbs.twimg.com/profile_images/516686758004539392/z7KEPM3C_normal.png" TargetMode="External" /><Relationship Id="rId115" Type="http://schemas.openxmlformats.org/officeDocument/2006/relationships/hyperlink" Target="https://twitter.com/disantefederico" TargetMode="External" /><Relationship Id="rId116" Type="http://schemas.openxmlformats.org/officeDocument/2006/relationships/hyperlink" Target="https://twitter.com/darpa" TargetMode="External" /><Relationship Id="rId117" Type="http://schemas.openxmlformats.org/officeDocument/2006/relationships/hyperlink" Target="https://twitter.com/axionnet" TargetMode="External" /><Relationship Id="rId118" Type="http://schemas.openxmlformats.org/officeDocument/2006/relationships/hyperlink" Target="https://twitter.com/prpnews" TargetMode="External" /><Relationship Id="rId119" Type="http://schemas.openxmlformats.org/officeDocument/2006/relationships/hyperlink" Target="https://twitter.com/mercury_hide" TargetMode="External" /><Relationship Id="rId120" Type="http://schemas.openxmlformats.org/officeDocument/2006/relationships/hyperlink" Target="https://twitter.com/sminett" TargetMode="External" /><Relationship Id="rId121" Type="http://schemas.openxmlformats.org/officeDocument/2006/relationships/hyperlink" Target="https://twitter.com/syniverse" TargetMode="External" /><Relationship Id="rId122" Type="http://schemas.openxmlformats.org/officeDocument/2006/relationships/hyperlink" Target="https://twitter.com/adrftech" TargetMode="External" /><Relationship Id="rId123" Type="http://schemas.openxmlformats.org/officeDocument/2006/relationships/hyperlink" Target="https://twitter.com/iotagenda" TargetMode="External" /><Relationship Id="rId124" Type="http://schemas.openxmlformats.org/officeDocument/2006/relationships/hyperlink" Target="https://twitter.com/yourtechcompany" TargetMode="External" /><Relationship Id="rId125" Type="http://schemas.openxmlformats.org/officeDocument/2006/relationships/hyperlink" Target="https://twitter.com/bobby_gratz" TargetMode="External" /><Relationship Id="rId126" Type="http://schemas.openxmlformats.org/officeDocument/2006/relationships/hyperlink" Target="https://twitter.com/zoginstor" TargetMode="External" /><Relationship Id="rId127" Type="http://schemas.openxmlformats.org/officeDocument/2006/relationships/hyperlink" Target="https://twitter.com/wohlforddr" TargetMode="External" /><Relationship Id="rId128" Type="http://schemas.openxmlformats.org/officeDocument/2006/relationships/hyperlink" Target="https://twitter.com/andrestrauss1" TargetMode="External" /><Relationship Id="rId129" Type="http://schemas.openxmlformats.org/officeDocument/2006/relationships/hyperlink" Target="https://twitter.com/iot_nxt" TargetMode="External" /><Relationship Id="rId130" Type="http://schemas.openxmlformats.org/officeDocument/2006/relationships/hyperlink" Target="https://twitter.com/juanram79897900" TargetMode="External" /><Relationship Id="rId131" Type="http://schemas.openxmlformats.org/officeDocument/2006/relationships/hyperlink" Target="https://twitter.com/ajitpaifcc" TargetMode="External" /><Relationship Id="rId132" Type="http://schemas.openxmlformats.org/officeDocument/2006/relationships/hyperlink" Target="https://twitter.com/netpronline" TargetMode="External" /><Relationship Id="rId133" Type="http://schemas.openxmlformats.org/officeDocument/2006/relationships/hyperlink" Target="https://twitter.com/mrluisramos" TargetMode="External" /><Relationship Id="rId134" Type="http://schemas.openxmlformats.org/officeDocument/2006/relationships/hyperlink" Target="https://twitter.com/notiseis360pr" TargetMode="External" /><Relationship Id="rId135" Type="http://schemas.openxmlformats.org/officeDocument/2006/relationships/hyperlink" Target="https://twitter.com/codecom3" TargetMode="External" /><Relationship Id="rId136" Type="http://schemas.openxmlformats.org/officeDocument/2006/relationships/hyperlink" Target="https://twitter.com/ortizjohanna75" TargetMode="External" /><Relationship Id="rId137" Type="http://schemas.openxmlformats.org/officeDocument/2006/relationships/hyperlink" Target="https://twitter.com/dwv13" TargetMode="External" /><Relationship Id="rId138" Type="http://schemas.openxmlformats.org/officeDocument/2006/relationships/hyperlink" Target="https://twitter.com/treda10" TargetMode="External" /><Relationship Id="rId139" Type="http://schemas.openxmlformats.org/officeDocument/2006/relationships/hyperlink" Target="https://twitter.com/wsj" TargetMode="External" /><Relationship Id="rId140" Type="http://schemas.openxmlformats.org/officeDocument/2006/relationships/hyperlink" Target="https://twitter.com/deepstratwealth" TargetMode="External" /><Relationship Id="rId141" Type="http://schemas.openxmlformats.org/officeDocument/2006/relationships/hyperlink" Target="https://twitter.com/websummit" TargetMode="External" /><Relationship Id="rId142" Type="http://schemas.openxmlformats.org/officeDocument/2006/relationships/hyperlink" Target="https://twitter.com/ces" TargetMode="External" /><Relationship Id="rId143" Type="http://schemas.openxmlformats.org/officeDocument/2006/relationships/hyperlink" Target="https://twitter.com/yorklink" TargetMode="External" /><Relationship Id="rId144" Type="http://schemas.openxmlformats.org/officeDocument/2006/relationships/hyperlink" Target="https://twitter.com/yspaceyu" TargetMode="External" /><Relationship Id="rId145" Type="http://schemas.openxmlformats.org/officeDocument/2006/relationships/hyperlink" Target="https://twitter.com/eekfarms" TargetMode="External" /><Relationship Id="rId146" Type="http://schemas.openxmlformats.org/officeDocument/2006/relationships/hyperlink" Target="https://twitter.com/thetinastream" TargetMode="External" /><Relationship Id="rId147" Type="http://schemas.openxmlformats.org/officeDocument/2006/relationships/hyperlink" Target="https://twitter.com/marcusbwebster" TargetMode="External" /><Relationship Id="rId148" Type="http://schemas.openxmlformats.org/officeDocument/2006/relationships/hyperlink" Target="https://twitter.com/embedded_comp" TargetMode="External" /><Relationship Id="rId149" Type="http://schemas.openxmlformats.org/officeDocument/2006/relationships/comments" Target="../comments2.xml" /><Relationship Id="rId150" Type="http://schemas.openxmlformats.org/officeDocument/2006/relationships/vmlDrawing" Target="../drawings/vmlDrawing2.vml" /><Relationship Id="rId151" Type="http://schemas.openxmlformats.org/officeDocument/2006/relationships/table" Target="../tables/table2.xml" /><Relationship Id="rId15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internetofthingsagenda.techtarget.com/blog/IoT-Agenda/IoT-use-cases-dominate-Mobile-World-Congress-Americas?utm_campaign=iotagenda&amp;utm_content=1548097350&amp;utm_medium=social&amp;utm_source=twitter" TargetMode="External" /><Relationship Id="rId2" Type="http://schemas.openxmlformats.org/officeDocument/2006/relationships/hyperlink" Target="http://embedded-computing.com/news/kerlink-world-congress-americas/?utm_source=dlvr.it&amp;utm_medium=twitter" TargetMode="External" /><Relationship Id="rId3" Type="http://schemas.openxmlformats.org/officeDocument/2006/relationships/hyperlink" Target="https://www.youtube.com/channel/UC-CnZSj1AkotjlkzwGnFvew" TargetMode="External" /><Relationship Id="rId4" Type="http://schemas.openxmlformats.org/officeDocument/2006/relationships/hyperlink" Target="https://twitter.com/i/web/status/1100993398151020544" TargetMode="External" /><Relationship Id="rId5" Type="http://schemas.openxmlformats.org/officeDocument/2006/relationships/hyperlink" Target="https://twitter.com/i/web/status/1099245664922423297" TargetMode="External" /><Relationship Id="rId6" Type="http://schemas.openxmlformats.org/officeDocument/2006/relationships/hyperlink" Target="https://www.wipr.pr/cisco-systems-anuncia-inversion-de-130-millones-para-la-transformacion-digital-de-puerto-rico/" TargetMode="External" /><Relationship Id="rId7" Type="http://schemas.openxmlformats.org/officeDocument/2006/relationships/hyperlink" Target="https://twitter.com/i/web/status/1100281833638514688" TargetMode="External" /><Relationship Id="rId8" Type="http://schemas.openxmlformats.org/officeDocument/2006/relationships/hyperlink" Target="https://twitter.com/i/web/status/1096915353345519616" TargetMode="External" /><Relationship Id="rId9" Type="http://schemas.openxmlformats.org/officeDocument/2006/relationships/hyperlink" Target="https://internetofthingsagenda.techtarget.com/blog/IoT-Agenda/IoT-use-cases-dominate-Mobile-World-Congress-Americas?utm_campaign=iotagenda&amp;utm_content=1549057548&amp;utm_medium=social&amp;utm_source=twitter" TargetMode="External" /><Relationship Id="rId10" Type="http://schemas.openxmlformats.org/officeDocument/2006/relationships/hyperlink" Target="https://synergy.syniverse.com/2018/09/mobile_world_congress_americas_2018_rcs_experiences/" TargetMode="External" /><Relationship Id="rId11" Type="http://schemas.openxmlformats.org/officeDocument/2006/relationships/hyperlink" Target="https://www.youtube.com/channel/UC-CnZSj1AkotjlkzwGnFvew" TargetMode="External" /><Relationship Id="rId12" Type="http://schemas.openxmlformats.org/officeDocument/2006/relationships/hyperlink" Target="https://twitter.com/i/web/status/1100281833638514688" TargetMode="External" /><Relationship Id="rId13" Type="http://schemas.openxmlformats.org/officeDocument/2006/relationships/hyperlink" Target="https://www.wipr.pr/cisco-systems-anuncia-inversion-de-130-millones-para-la-transformacion-digital-de-puerto-rico/" TargetMode="External" /><Relationship Id="rId14" Type="http://schemas.openxmlformats.org/officeDocument/2006/relationships/hyperlink" Target="https://twitter.com/i/web/status/1096915353345519616" TargetMode="External" /><Relationship Id="rId15" Type="http://schemas.openxmlformats.org/officeDocument/2006/relationships/hyperlink" Target="https://internetofthingsagenda.techtarget.com/blog/IoT-Agenda/IoT-use-cases-dominate-Mobile-World-Congress-Americas?utm_campaign=iotagenda&amp;utm_content=1548097350&amp;utm_medium=social&amp;utm_source=twitter" TargetMode="External" /><Relationship Id="rId16" Type="http://schemas.openxmlformats.org/officeDocument/2006/relationships/hyperlink" Target="https://internetofthingsagenda.techtarget.com/blog/IoT-Agenda/IoT-use-cases-dominate-Mobile-World-Congress-Americas?utm_campaign=iotagenda&amp;utm_content=1549057548&amp;utm_medium=social&amp;utm_source=twitter" TargetMode="External" /><Relationship Id="rId17" Type="http://schemas.openxmlformats.org/officeDocument/2006/relationships/hyperlink" Target="https://twitter.com/i/web/status/1039654669419798528" TargetMode="External" /><Relationship Id="rId18" Type="http://schemas.openxmlformats.org/officeDocument/2006/relationships/hyperlink" Target="https://spectrum.ieee.org/tech-talk/telecom/wireless/darpas-spectrum-collaboration-challenge-subjects-ais-to-a-gauntlet-of-broadcasting-scenarios-and-they-succeed" TargetMode="External" /><Relationship Id="rId19" Type="http://schemas.openxmlformats.org/officeDocument/2006/relationships/hyperlink" Target="http://embedded-computing.com/news/kerlink-world-congress-americas/?utm_source=dlvr.it&amp;utm_medium=twitter" TargetMode="External" /><Relationship Id="rId20" Type="http://schemas.openxmlformats.org/officeDocument/2006/relationships/hyperlink" Target="https://twitter.com/i/web/status/1100993398151020544" TargetMode="External" /><Relationship Id="rId21" Type="http://schemas.openxmlformats.org/officeDocument/2006/relationships/hyperlink" Target="https://twitter.com/i/web/status/1099245664922423297" TargetMode="External" /><Relationship Id="rId22" Type="http://schemas.openxmlformats.org/officeDocument/2006/relationships/hyperlink" Target="https://synergy.syniverse.com/2018/09/mobile_world_congress_americas_2018_rcs_experiences/" TargetMode="External" /><Relationship Id="rId23" Type="http://schemas.openxmlformats.org/officeDocument/2006/relationships/table" Target="../tables/table12.xml" /><Relationship Id="rId24" Type="http://schemas.openxmlformats.org/officeDocument/2006/relationships/table" Target="../tables/table13.xml" /><Relationship Id="rId25" Type="http://schemas.openxmlformats.org/officeDocument/2006/relationships/table" Target="../tables/table14.xm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714</v>
      </c>
      <c r="BB2" s="13" t="s">
        <v>738</v>
      </c>
      <c r="BC2" s="13" t="s">
        <v>739</v>
      </c>
      <c r="BD2" s="67" t="s">
        <v>1150</v>
      </c>
      <c r="BE2" s="67" t="s">
        <v>1151</v>
      </c>
      <c r="BF2" s="67" t="s">
        <v>1152</v>
      </c>
      <c r="BG2" s="67" t="s">
        <v>1153</v>
      </c>
      <c r="BH2" s="67" t="s">
        <v>1154</v>
      </c>
      <c r="BI2" s="67" t="s">
        <v>1155</v>
      </c>
      <c r="BJ2" s="67" t="s">
        <v>1156</v>
      </c>
      <c r="BK2" s="67" t="s">
        <v>1157</v>
      </c>
      <c r="BL2" s="67" t="s">
        <v>1158</v>
      </c>
    </row>
    <row r="3" spans="1:64" ht="15" customHeight="1">
      <c r="A3" s="84" t="s">
        <v>212</v>
      </c>
      <c r="B3" s="84" t="s">
        <v>215</v>
      </c>
      <c r="C3" s="53" t="s">
        <v>1207</v>
      </c>
      <c r="D3" s="54">
        <v>3</v>
      </c>
      <c r="E3" s="65" t="s">
        <v>132</v>
      </c>
      <c r="F3" s="55">
        <v>35</v>
      </c>
      <c r="G3" s="53"/>
      <c r="H3" s="57"/>
      <c r="I3" s="56"/>
      <c r="J3" s="56"/>
      <c r="K3" s="36" t="s">
        <v>65</v>
      </c>
      <c r="L3" s="62">
        <v>3</v>
      </c>
      <c r="M3" s="62"/>
      <c r="N3" s="63"/>
      <c r="O3" s="85" t="s">
        <v>246</v>
      </c>
      <c r="P3" s="87">
        <v>43471.86414351852</v>
      </c>
      <c r="Q3" s="85" t="s">
        <v>248</v>
      </c>
      <c r="R3" s="85"/>
      <c r="S3" s="85"/>
      <c r="T3" s="85"/>
      <c r="U3" s="85"/>
      <c r="V3" s="90" t="s">
        <v>313</v>
      </c>
      <c r="W3" s="87">
        <v>43471.86414351852</v>
      </c>
      <c r="X3" s="90" t="s">
        <v>338</v>
      </c>
      <c r="Y3" s="85"/>
      <c r="Z3" s="85"/>
      <c r="AA3" s="91" t="s">
        <v>374</v>
      </c>
      <c r="AB3" s="85"/>
      <c r="AC3" s="85" t="b">
        <v>0</v>
      </c>
      <c r="AD3" s="85">
        <v>0</v>
      </c>
      <c r="AE3" s="91" t="s">
        <v>412</v>
      </c>
      <c r="AF3" s="85" t="b">
        <v>0</v>
      </c>
      <c r="AG3" s="85" t="s">
        <v>414</v>
      </c>
      <c r="AH3" s="85"/>
      <c r="AI3" s="91" t="s">
        <v>412</v>
      </c>
      <c r="AJ3" s="85" t="b">
        <v>0</v>
      </c>
      <c r="AK3" s="85">
        <v>20</v>
      </c>
      <c r="AL3" s="91" t="s">
        <v>381</v>
      </c>
      <c r="AM3" s="85" t="s">
        <v>417</v>
      </c>
      <c r="AN3" s="85" t="b">
        <v>0</v>
      </c>
      <c r="AO3" s="91" t="s">
        <v>381</v>
      </c>
      <c r="AP3" s="85" t="s">
        <v>176</v>
      </c>
      <c r="AQ3" s="85">
        <v>0</v>
      </c>
      <c r="AR3" s="85">
        <v>0</v>
      </c>
      <c r="AS3" s="85"/>
      <c r="AT3" s="85"/>
      <c r="AU3" s="85"/>
      <c r="AV3" s="85"/>
      <c r="AW3" s="85"/>
      <c r="AX3" s="85"/>
      <c r="AY3" s="85"/>
      <c r="AZ3" s="85"/>
      <c r="BA3">
        <v>1</v>
      </c>
      <c r="BB3" s="85" t="str">
        <f>REPLACE(INDEX(GroupVertices[Group],MATCH(Edges[[#This Row],[Vertex 1]],GroupVertices[Vertex],0)),1,1,"")</f>
        <v>7</v>
      </c>
      <c r="BC3" s="85" t="str">
        <f>REPLACE(INDEX(GroupVertices[Group],MATCH(Edges[[#This Row],[Vertex 2]],GroupVertices[Vertex],0)),1,1,"")</f>
        <v>7</v>
      </c>
      <c r="BD3" s="51">
        <v>0</v>
      </c>
      <c r="BE3" s="52">
        <v>0</v>
      </c>
      <c r="BF3" s="51">
        <v>0</v>
      </c>
      <c r="BG3" s="52">
        <v>0</v>
      </c>
      <c r="BH3" s="51">
        <v>0</v>
      </c>
      <c r="BI3" s="52">
        <v>0</v>
      </c>
      <c r="BJ3" s="51">
        <v>22</v>
      </c>
      <c r="BK3" s="52">
        <v>100</v>
      </c>
      <c r="BL3" s="51">
        <v>22</v>
      </c>
    </row>
    <row r="4" spans="1:64" ht="15" customHeight="1">
      <c r="A4" s="84" t="s">
        <v>213</v>
      </c>
      <c r="B4" s="84" t="s">
        <v>213</v>
      </c>
      <c r="C4" s="53" t="s">
        <v>1207</v>
      </c>
      <c r="D4" s="54">
        <v>3</v>
      </c>
      <c r="E4" s="65" t="s">
        <v>132</v>
      </c>
      <c r="F4" s="55">
        <v>35</v>
      </c>
      <c r="G4" s="53"/>
      <c r="H4" s="57"/>
      <c r="I4" s="56"/>
      <c r="J4" s="56"/>
      <c r="K4" s="36" t="s">
        <v>65</v>
      </c>
      <c r="L4" s="83">
        <v>4</v>
      </c>
      <c r="M4" s="83"/>
      <c r="N4" s="63"/>
      <c r="O4" s="86" t="s">
        <v>176</v>
      </c>
      <c r="P4" s="88">
        <v>43483.770891203705</v>
      </c>
      <c r="Q4" s="86" t="s">
        <v>249</v>
      </c>
      <c r="R4" s="89" t="s">
        <v>276</v>
      </c>
      <c r="S4" s="86" t="s">
        <v>294</v>
      </c>
      <c r="T4" s="86" t="s">
        <v>302</v>
      </c>
      <c r="U4" s="86"/>
      <c r="V4" s="89" t="s">
        <v>314</v>
      </c>
      <c r="W4" s="88">
        <v>43483.770891203705</v>
      </c>
      <c r="X4" s="89" t="s">
        <v>339</v>
      </c>
      <c r="Y4" s="86"/>
      <c r="Z4" s="86"/>
      <c r="AA4" s="92" t="s">
        <v>375</v>
      </c>
      <c r="AB4" s="86"/>
      <c r="AC4" s="86" t="b">
        <v>0</v>
      </c>
      <c r="AD4" s="86">
        <v>0</v>
      </c>
      <c r="AE4" s="92" t="s">
        <v>412</v>
      </c>
      <c r="AF4" s="86" t="b">
        <v>0</v>
      </c>
      <c r="AG4" s="86" t="s">
        <v>415</v>
      </c>
      <c r="AH4" s="86"/>
      <c r="AI4" s="92" t="s">
        <v>412</v>
      </c>
      <c r="AJ4" s="86" t="b">
        <v>0</v>
      </c>
      <c r="AK4" s="86">
        <v>0</v>
      </c>
      <c r="AL4" s="92" t="s">
        <v>412</v>
      </c>
      <c r="AM4" s="86" t="s">
        <v>418</v>
      </c>
      <c r="AN4" s="86" t="b">
        <v>1</v>
      </c>
      <c r="AO4" s="92" t="s">
        <v>375</v>
      </c>
      <c r="AP4" s="86" t="s">
        <v>176</v>
      </c>
      <c r="AQ4" s="86">
        <v>0</v>
      </c>
      <c r="AR4" s="86">
        <v>0</v>
      </c>
      <c r="AS4" s="86"/>
      <c r="AT4" s="86"/>
      <c r="AU4" s="86"/>
      <c r="AV4" s="86"/>
      <c r="AW4" s="86"/>
      <c r="AX4" s="86"/>
      <c r="AY4" s="86"/>
      <c r="AZ4" s="86"/>
      <c r="BA4">
        <v>1</v>
      </c>
      <c r="BB4" s="85" t="str">
        <f>REPLACE(INDEX(GroupVertices[Group],MATCH(Edges[[#This Row],[Vertex 1]],GroupVertices[Vertex],0)),1,1,"")</f>
        <v>11</v>
      </c>
      <c r="BC4" s="85" t="str">
        <f>REPLACE(INDEX(GroupVertices[Group],MATCH(Edges[[#This Row],[Vertex 2]],GroupVertices[Vertex],0)),1,1,"")</f>
        <v>11</v>
      </c>
      <c r="BD4" s="51">
        <v>0</v>
      </c>
      <c r="BE4" s="52">
        <v>0</v>
      </c>
      <c r="BF4" s="51">
        <v>0</v>
      </c>
      <c r="BG4" s="52">
        <v>0</v>
      </c>
      <c r="BH4" s="51">
        <v>0</v>
      </c>
      <c r="BI4" s="52">
        <v>0</v>
      </c>
      <c r="BJ4" s="51">
        <v>20</v>
      </c>
      <c r="BK4" s="52">
        <v>100</v>
      </c>
      <c r="BL4" s="51">
        <v>20</v>
      </c>
    </row>
    <row r="5" spans="1:64" ht="30">
      <c r="A5" s="84" t="s">
        <v>214</v>
      </c>
      <c r="B5" s="84" t="s">
        <v>214</v>
      </c>
      <c r="C5" s="53" t="s">
        <v>1208</v>
      </c>
      <c r="D5" s="54">
        <v>10</v>
      </c>
      <c r="E5" s="65" t="s">
        <v>136</v>
      </c>
      <c r="F5" s="55">
        <v>12</v>
      </c>
      <c r="G5" s="53"/>
      <c r="H5" s="57"/>
      <c r="I5" s="56"/>
      <c r="J5" s="56"/>
      <c r="K5" s="36" t="s">
        <v>65</v>
      </c>
      <c r="L5" s="83">
        <v>5</v>
      </c>
      <c r="M5" s="83"/>
      <c r="N5" s="63"/>
      <c r="O5" s="86" t="s">
        <v>176</v>
      </c>
      <c r="P5" s="88">
        <v>43478.01224537037</v>
      </c>
      <c r="Q5" s="86" t="s">
        <v>250</v>
      </c>
      <c r="R5" s="89" t="s">
        <v>277</v>
      </c>
      <c r="S5" s="86" t="s">
        <v>295</v>
      </c>
      <c r="T5" s="86"/>
      <c r="U5" s="86"/>
      <c r="V5" s="89" t="s">
        <v>315</v>
      </c>
      <c r="W5" s="88">
        <v>43478.01224537037</v>
      </c>
      <c r="X5" s="89" t="s">
        <v>340</v>
      </c>
      <c r="Y5" s="86"/>
      <c r="Z5" s="86"/>
      <c r="AA5" s="92" t="s">
        <v>376</v>
      </c>
      <c r="AB5" s="86"/>
      <c r="AC5" s="86" t="b">
        <v>0</v>
      </c>
      <c r="AD5" s="86">
        <v>0</v>
      </c>
      <c r="AE5" s="92" t="s">
        <v>412</v>
      </c>
      <c r="AF5" s="86" t="b">
        <v>0</v>
      </c>
      <c r="AG5" s="86" t="s">
        <v>414</v>
      </c>
      <c r="AH5" s="86"/>
      <c r="AI5" s="92" t="s">
        <v>412</v>
      </c>
      <c r="AJ5" s="86" t="b">
        <v>0</v>
      </c>
      <c r="AK5" s="86">
        <v>0</v>
      </c>
      <c r="AL5" s="92" t="s">
        <v>412</v>
      </c>
      <c r="AM5" s="86" t="s">
        <v>419</v>
      </c>
      <c r="AN5" s="86" t="b">
        <v>0</v>
      </c>
      <c r="AO5" s="92" t="s">
        <v>376</v>
      </c>
      <c r="AP5" s="86" t="s">
        <v>176</v>
      </c>
      <c r="AQ5" s="86">
        <v>0</v>
      </c>
      <c r="AR5" s="86">
        <v>0</v>
      </c>
      <c r="AS5" s="86"/>
      <c r="AT5" s="86"/>
      <c r="AU5" s="86"/>
      <c r="AV5" s="86"/>
      <c r="AW5" s="86"/>
      <c r="AX5" s="86"/>
      <c r="AY5" s="86"/>
      <c r="AZ5" s="86"/>
      <c r="BA5">
        <v>5</v>
      </c>
      <c r="BB5" s="85" t="str">
        <f>REPLACE(INDEX(GroupVertices[Group],MATCH(Edges[[#This Row],[Vertex 1]],GroupVertices[Vertex],0)),1,1,"")</f>
        <v>11</v>
      </c>
      <c r="BC5" s="85" t="str">
        <f>REPLACE(INDEX(GroupVertices[Group],MATCH(Edges[[#This Row],[Vertex 2]],GroupVertices[Vertex],0)),1,1,"")</f>
        <v>11</v>
      </c>
      <c r="BD5" s="51">
        <v>0</v>
      </c>
      <c r="BE5" s="52">
        <v>0</v>
      </c>
      <c r="BF5" s="51">
        <v>0</v>
      </c>
      <c r="BG5" s="52">
        <v>0</v>
      </c>
      <c r="BH5" s="51">
        <v>0</v>
      </c>
      <c r="BI5" s="52">
        <v>0</v>
      </c>
      <c r="BJ5" s="51">
        <v>12</v>
      </c>
      <c r="BK5" s="52">
        <v>100</v>
      </c>
      <c r="BL5" s="51">
        <v>12</v>
      </c>
    </row>
    <row r="6" spans="1:64" ht="30">
      <c r="A6" s="84" t="s">
        <v>214</v>
      </c>
      <c r="B6" s="84" t="s">
        <v>214</v>
      </c>
      <c r="C6" s="53" t="s">
        <v>1208</v>
      </c>
      <c r="D6" s="54">
        <v>10</v>
      </c>
      <c r="E6" s="65" t="s">
        <v>136</v>
      </c>
      <c r="F6" s="55">
        <v>12</v>
      </c>
      <c r="G6" s="53"/>
      <c r="H6" s="57"/>
      <c r="I6" s="56"/>
      <c r="J6" s="56"/>
      <c r="K6" s="36" t="s">
        <v>65</v>
      </c>
      <c r="L6" s="83">
        <v>6</v>
      </c>
      <c r="M6" s="83"/>
      <c r="N6" s="63"/>
      <c r="O6" s="86" t="s">
        <v>176</v>
      </c>
      <c r="P6" s="88">
        <v>43478.447650462964</v>
      </c>
      <c r="Q6" s="86" t="s">
        <v>251</v>
      </c>
      <c r="R6" s="89" t="s">
        <v>278</v>
      </c>
      <c r="S6" s="86" t="s">
        <v>295</v>
      </c>
      <c r="T6" s="86"/>
      <c r="U6" s="86"/>
      <c r="V6" s="89" t="s">
        <v>315</v>
      </c>
      <c r="W6" s="88">
        <v>43478.447650462964</v>
      </c>
      <c r="X6" s="89" t="s">
        <v>341</v>
      </c>
      <c r="Y6" s="86"/>
      <c r="Z6" s="86"/>
      <c r="AA6" s="92" t="s">
        <v>377</v>
      </c>
      <c r="AB6" s="86"/>
      <c r="AC6" s="86" t="b">
        <v>0</v>
      </c>
      <c r="AD6" s="86">
        <v>0</v>
      </c>
      <c r="AE6" s="92" t="s">
        <v>412</v>
      </c>
      <c r="AF6" s="86" t="b">
        <v>0</v>
      </c>
      <c r="AG6" s="86" t="s">
        <v>414</v>
      </c>
      <c r="AH6" s="86"/>
      <c r="AI6" s="92" t="s">
        <v>412</v>
      </c>
      <c r="AJ6" s="86" t="b">
        <v>0</v>
      </c>
      <c r="AK6" s="86">
        <v>0</v>
      </c>
      <c r="AL6" s="92" t="s">
        <v>412</v>
      </c>
      <c r="AM6" s="86" t="s">
        <v>419</v>
      </c>
      <c r="AN6" s="86" t="b">
        <v>0</v>
      </c>
      <c r="AO6" s="92" t="s">
        <v>377</v>
      </c>
      <c r="AP6" s="86" t="s">
        <v>176</v>
      </c>
      <c r="AQ6" s="86">
        <v>0</v>
      </c>
      <c r="AR6" s="86">
        <v>0</v>
      </c>
      <c r="AS6" s="86"/>
      <c r="AT6" s="86"/>
      <c r="AU6" s="86"/>
      <c r="AV6" s="86"/>
      <c r="AW6" s="86"/>
      <c r="AX6" s="86"/>
      <c r="AY6" s="86"/>
      <c r="AZ6" s="86"/>
      <c r="BA6">
        <v>5</v>
      </c>
      <c r="BB6" s="85" t="str">
        <f>REPLACE(INDEX(GroupVertices[Group],MATCH(Edges[[#This Row],[Vertex 1]],GroupVertices[Vertex],0)),1,1,"")</f>
        <v>11</v>
      </c>
      <c r="BC6" s="85" t="str">
        <f>REPLACE(INDEX(GroupVertices[Group],MATCH(Edges[[#This Row],[Vertex 2]],GroupVertices[Vertex],0)),1,1,"")</f>
        <v>11</v>
      </c>
      <c r="BD6" s="51">
        <v>0</v>
      </c>
      <c r="BE6" s="52">
        <v>0</v>
      </c>
      <c r="BF6" s="51">
        <v>0</v>
      </c>
      <c r="BG6" s="52">
        <v>0</v>
      </c>
      <c r="BH6" s="51">
        <v>0</v>
      </c>
      <c r="BI6" s="52">
        <v>0</v>
      </c>
      <c r="BJ6" s="51">
        <v>12</v>
      </c>
      <c r="BK6" s="52">
        <v>100</v>
      </c>
      <c r="BL6" s="51">
        <v>12</v>
      </c>
    </row>
    <row r="7" spans="1:64" ht="30">
      <c r="A7" s="84" t="s">
        <v>214</v>
      </c>
      <c r="B7" s="84" t="s">
        <v>214</v>
      </c>
      <c r="C7" s="53" t="s">
        <v>1208</v>
      </c>
      <c r="D7" s="54">
        <v>10</v>
      </c>
      <c r="E7" s="65" t="s">
        <v>136</v>
      </c>
      <c r="F7" s="55">
        <v>12</v>
      </c>
      <c r="G7" s="53"/>
      <c r="H7" s="57"/>
      <c r="I7" s="56"/>
      <c r="J7" s="56"/>
      <c r="K7" s="36" t="s">
        <v>65</v>
      </c>
      <c r="L7" s="83">
        <v>7</v>
      </c>
      <c r="M7" s="83"/>
      <c r="N7" s="63"/>
      <c r="O7" s="86" t="s">
        <v>176</v>
      </c>
      <c r="P7" s="88">
        <v>43478.47329861111</v>
      </c>
      <c r="Q7" s="86" t="s">
        <v>252</v>
      </c>
      <c r="R7" s="89" t="s">
        <v>279</v>
      </c>
      <c r="S7" s="86" t="s">
        <v>295</v>
      </c>
      <c r="T7" s="86"/>
      <c r="U7" s="86"/>
      <c r="V7" s="89" t="s">
        <v>315</v>
      </c>
      <c r="W7" s="88">
        <v>43478.47329861111</v>
      </c>
      <c r="X7" s="89" t="s">
        <v>342</v>
      </c>
      <c r="Y7" s="86"/>
      <c r="Z7" s="86"/>
      <c r="AA7" s="92" t="s">
        <v>378</v>
      </c>
      <c r="AB7" s="86"/>
      <c r="AC7" s="86" t="b">
        <v>0</v>
      </c>
      <c r="AD7" s="86">
        <v>0</v>
      </c>
      <c r="AE7" s="92" t="s">
        <v>412</v>
      </c>
      <c r="AF7" s="86" t="b">
        <v>0</v>
      </c>
      <c r="AG7" s="86" t="s">
        <v>414</v>
      </c>
      <c r="AH7" s="86"/>
      <c r="AI7" s="92" t="s">
        <v>412</v>
      </c>
      <c r="AJ7" s="86" t="b">
        <v>0</v>
      </c>
      <c r="AK7" s="86">
        <v>0</v>
      </c>
      <c r="AL7" s="92" t="s">
        <v>412</v>
      </c>
      <c r="AM7" s="86" t="s">
        <v>419</v>
      </c>
      <c r="AN7" s="86" t="b">
        <v>0</v>
      </c>
      <c r="AO7" s="92" t="s">
        <v>378</v>
      </c>
      <c r="AP7" s="86" t="s">
        <v>176</v>
      </c>
      <c r="AQ7" s="86">
        <v>0</v>
      </c>
      <c r="AR7" s="86">
        <v>0</v>
      </c>
      <c r="AS7" s="86"/>
      <c r="AT7" s="86"/>
      <c r="AU7" s="86"/>
      <c r="AV7" s="86"/>
      <c r="AW7" s="86"/>
      <c r="AX7" s="86"/>
      <c r="AY7" s="86"/>
      <c r="AZ7" s="86"/>
      <c r="BA7">
        <v>5</v>
      </c>
      <c r="BB7" s="85" t="str">
        <f>REPLACE(INDEX(GroupVertices[Group],MATCH(Edges[[#This Row],[Vertex 1]],GroupVertices[Vertex],0)),1,1,"")</f>
        <v>11</v>
      </c>
      <c r="BC7" s="85" t="str">
        <f>REPLACE(INDEX(GroupVertices[Group],MATCH(Edges[[#This Row],[Vertex 2]],GroupVertices[Vertex],0)),1,1,"")</f>
        <v>11</v>
      </c>
      <c r="BD7" s="51">
        <v>0</v>
      </c>
      <c r="BE7" s="52">
        <v>0</v>
      </c>
      <c r="BF7" s="51">
        <v>0</v>
      </c>
      <c r="BG7" s="52">
        <v>0</v>
      </c>
      <c r="BH7" s="51">
        <v>0</v>
      </c>
      <c r="BI7" s="52">
        <v>0</v>
      </c>
      <c r="BJ7" s="51">
        <v>14</v>
      </c>
      <c r="BK7" s="52">
        <v>100</v>
      </c>
      <c r="BL7" s="51">
        <v>14</v>
      </c>
    </row>
    <row r="8" spans="1:64" ht="30">
      <c r="A8" s="84" t="s">
        <v>214</v>
      </c>
      <c r="B8" s="84" t="s">
        <v>214</v>
      </c>
      <c r="C8" s="53" t="s">
        <v>1208</v>
      </c>
      <c r="D8" s="54">
        <v>10</v>
      </c>
      <c r="E8" s="65" t="s">
        <v>136</v>
      </c>
      <c r="F8" s="55">
        <v>12</v>
      </c>
      <c r="G8" s="53"/>
      <c r="H8" s="57"/>
      <c r="I8" s="56"/>
      <c r="J8" s="56"/>
      <c r="K8" s="36" t="s">
        <v>65</v>
      </c>
      <c r="L8" s="83">
        <v>8</v>
      </c>
      <c r="M8" s="83"/>
      <c r="N8" s="63"/>
      <c r="O8" s="86" t="s">
        <v>176</v>
      </c>
      <c r="P8" s="88">
        <v>43481.69732638889</v>
      </c>
      <c r="Q8" s="86" t="s">
        <v>253</v>
      </c>
      <c r="R8" s="89" t="s">
        <v>280</v>
      </c>
      <c r="S8" s="86" t="s">
        <v>295</v>
      </c>
      <c r="T8" s="86"/>
      <c r="U8" s="86"/>
      <c r="V8" s="89" t="s">
        <v>315</v>
      </c>
      <c r="W8" s="88">
        <v>43481.69732638889</v>
      </c>
      <c r="X8" s="89" t="s">
        <v>343</v>
      </c>
      <c r="Y8" s="86"/>
      <c r="Z8" s="86"/>
      <c r="AA8" s="92" t="s">
        <v>379</v>
      </c>
      <c r="AB8" s="86"/>
      <c r="AC8" s="86" t="b">
        <v>0</v>
      </c>
      <c r="AD8" s="86">
        <v>0</v>
      </c>
      <c r="AE8" s="92" t="s">
        <v>412</v>
      </c>
      <c r="AF8" s="86" t="b">
        <v>0</v>
      </c>
      <c r="AG8" s="86" t="s">
        <v>414</v>
      </c>
      <c r="AH8" s="86"/>
      <c r="AI8" s="92" t="s">
        <v>412</v>
      </c>
      <c r="AJ8" s="86" t="b">
        <v>0</v>
      </c>
      <c r="AK8" s="86">
        <v>0</v>
      </c>
      <c r="AL8" s="92" t="s">
        <v>412</v>
      </c>
      <c r="AM8" s="86" t="s">
        <v>419</v>
      </c>
      <c r="AN8" s="86" t="b">
        <v>0</v>
      </c>
      <c r="AO8" s="92" t="s">
        <v>379</v>
      </c>
      <c r="AP8" s="86" t="s">
        <v>176</v>
      </c>
      <c r="AQ8" s="86">
        <v>0</v>
      </c>
      <c r="AR8" s="86">
        <v>0</v>
      </c>
      <c r="AS8" s="86"/>
      <c r="AT8" s="86"/>
      <c r="AU8" s="86"/>
      <c r="AV8" s="86"/>
      <c r="AW8" s="86"/>
      <c r="AX8" s="86"/>
      <c r="AY8" s="86"/>
      <c r="AZ8" s="86"/>
      <c r="BA8">
        <v>5</v>
      </c>
      <c r="BB8" s="85" t="str">
        <f>REPLACE(INDEX(GroupVertices[Group],MATCH(Edges[[#This Row],[Vertex 1]],GroupVertices[Vertex],0)),1,1,"")</f>
        <v>11</v>
      </c>
      <c r="BC8" s="85" t="str">
        <f>REPLACE(INDEX(GroupVertices[Group],MATCH(Edges[[#This Row],[Vertex 2]],GroupVertices[Vertex],0)),1,1,"")</f>
        <v>11</v>
      </c>
      <c r="BD8" s="51">
        <v>0</v>
      </c>
      <c r="BE8" s="52">
        <v>0</v>
      </c>
      <c r="BF8" s="51">
        <v>0</v>
      </c>
      <c r="BG8" s="52">
        <v>0</v>
      </c>
      <c r="BH8" s="51">
        <v>0</v>
      </c>
      <c r="BI8" s="52">
        <v>0</v>
      </c>
      <c r="BJ8" s="51">
        <v>11</v>
      </c>
      <c r="BK8" s="52">
        <v>100</v>
      </c>
      <c r="BL8" s="51">
        <v>11</v>
      </c>
    </row>
    <row r="9" spans="1:64" ht="30">
      <c r="A9" s="84" t="s">
        <v>214</v>
      </c>
      <c r="B9" s="84" t="s">
        <v>214</v>
      </c>
      <c r="C9" s="53" t="s">
        <v>1208</v>
      </c>
      <c r="D9" s="54">
        <v>10</v>
      </c>
      <c r="E9" s="65" t="s">
        <v>136</v>
      </c>
      <c r="F9" s="55">
        <v>12</v>
      </c>
      <c r="G9" s="53"/>
      <c r="H9" s="57"/>
      <c r="I9" s="56"/>
      <c r="J9" s="56"/>
      <c r="K9" s="36" t="s">
        <v>65</v>
      </c>
      <c r="L9" s="83">
        <v>9</v>
      </c>
      <c r="M9" s="83"/>
      <c r="N9" s="63"/>
      <c r="O9" s="86" t="s">
        <v>176</v>
      </c>
      <c r="P9" s="88">
        <v>43484.83972222222</v>
      </c>
      <c r="Q9" s="86" t="s">
        <v>254</v>
      </c>
      <c r="R9" s="89" t="s">
        <v>281</v>
      </c>
      <c r="S9" s="86" t="s">
        <v>295</v>
      </c>
      <c r="T9" s="86"/>
      <c r="U9" s="86"/>
      <c r="V9" s="89" t="s">
        <v>315</v>
      </c>
      <c r="W9" s="88">
        <v>43484.83972222222</v>
      </c>
      <c r="X9" s="89" t="s">
        <v>344</v>
      </c>
      <c r="Y9" s="86"/>
      <c r="Z9" s="86"/>
      <c r="AA9" s="92" t="s">
        <v>380</v>
      </c>
      <c r="AB9" s="86"/>
      <c r="AC9" s="86" t="b">
        <v>0</v>
      </c>
      <c r="AD9" s="86">
        <v>0</v>
      </c>
      <c r="AE9" s="92" t="s">
        <v>412</v>
      </c>
      <c r="AF9" s="86" t="b">
        <v>0</v>
      </c>
      <c r="AG9" s="86" t="s">
        <v>414</v>
      </c>
      <c r="AH9" s="86"/>
      <c r="AI9" s="92" t="s">
        <v>412</v>
      </c>
      <c r="AJ9" s="86" t="b">
        <v>0</v>
      </c>
      <c r="AK9" s="86">
        <v>0</v>
      </c>
      <c r="AL9" s="92" t="s">
        <v>412</v>
      </c>
      <c r="AM9" s="86" t="s">
        <v>419</v>
      </c>
      <c r="AN9" s="86" t="b">
        <v>0</v>
      </c>
      <c r="AO9" s="92" t="s">
        <v>380</v>
      </c>
      <c r="AP9" s="86" t="s">
        <v>176</v>
      </c>
      <c r="AQ9" s="86">
        <v>0</v>
      </c>
      <c r="AR9" s="86">
        <v>0</v>
      </c>
      <c r="AS9" s="86"/>
      <c r="AT9" s="86"/>
      <c r="AU9" s="86"/>
      <c r="AV9" s="86"/>
      <c r="AW9" s="86"/>
      <c r="AX9" s="86"/>
      <c r="AY9" s="86"/>
      <c r="AZ9" s="86"/>
      <c r="BA9">
        <v>5</v>
      </c>
      <c r="BB9" s="85" t="str">
        <f>REPLACE(INDEX(GroupVertices[Group],MATCH(Edges[[#This Row],[Vertex 1]],GroupVertices[Vertex],0)),1,1,"")</f>
        <v>11</v>
      </c>
      <c r="BC9" s="85" t="str">
        <f>REPLACE(INDEX(GroupVertices[Group],MATCH(Edges[[#This Row],[Vertex 2]],GroupVertices[Vertex],0)),1,1,"")</f>
        <v>11</v>
      </c>
      <c r="BD9" s="51">
        <v>0</v>
      </c>
      <c r="BE9" s="52">
        <v>0</v>
      </c>
      <c r="BF9" s="51">
        <v>0</v>
      </c>
      <c r="BG9" s="52">
        <v>0</v>
      </c>
      <c r="BH9" s="51">
        <v>0</v>
      </c>
      <c r="BI9" s="52">
        <v>0</v>
      </c>
      <c r="BJ9" s="51">
        <v>17</v>
      </c>
      <c r="BK9" s="52">
        <v>100</v>
      </c>
      <c r="BL9" s="51">
        <v>17</v>
      </c>
    </row>
    <row r="10" spans="1:64" ht="30">
      <c r="A10" s="84" t="s">
        <v>215</v>
      </c>
      <c r="B10" s="84" t="s">
        <v>215</v>
      </c>
      <c r="C10" s="53" t="s">
        <v>1208</v>
      </c>
      <c r="D10" s="54">
        <v>10</v>
      </c>
      <c r="E10" s="65" t="s">
        <v>136</v>
      </c>
      <c r="F10" s="55">
        <v>12</v>
      </c>
      <c r="G10" s="53"/>
      <c r="H10" s="57"/>
      <c r="I10" s="56"/>
      <c r="J10" s="56"/>
      <c r="K10" s="36" t="s">
        <v>65</v>
      </c>
      <c r="L10" s="83">
        <v>10</v>
      </c>
      <c r="M10" s="83"/>
      <c r="N10" s="63"/>
      <c r="O10" s="86" t="s">
        <v>176</v>
      </c>
      <c r="P10" s="88">
        <v>43452.80678240741</v>
      </c>
      <c r="Q10" s="86" t="s">
        <v>255</v>
      </c>
      <c r="R10" s="89" t="s">
        <v>282</v>
      </c>
      <c r="S10" s="86" t="s">
        <v>296</v>
      </c>
      <c r="T10" s="86"/>
      <c r="U10" s="86"/>
      <c r="V10" s="89" t="s">
        <v>316</v>
      </c>
      <c r="W10" s="88">
        <v>43452.80678240741</v>
      </c>
      <c r="X10" s="89" t="s">
        <v>345</v>
      </c>
      <c r="Y10" s="86"/>
      <c r="Z10" s="86"/>
      <c r="AA10" s="92" t="s">
        <v>381</v>
      </c>
      <c r="AB10" s="86"/>
      <c r="AC10" s="86" t="b">
        <v>0</v>
      </c>
      <c r="AD10" s="86">
        <v>40</v>
      </c>
      <c r="AE10" s="92" t="s">
        <v>412</v>
      </c>
      <c r="AF10" s="86" t="b">
        <v>0</v>
      </c>
      <c r="AG10" s="86" t="s">
        <v>414</v>
      </c>
      <c r="AH10" s="86"/>
      <c r="AI10" s="92" t="s">
        <v>412</v>
      </c>
      <c r="AJ10" s="86" t="b">
        <v>0</v>
      </c>
      <c r="AK10" s="86">
        <v>20</v>
      </c>
      <c r="AL10" s="92" t="s">
        <v>412</v>
      </c>
      <c r="AM10" s="86" t="s">
        <v>420</v>
      </c>
      <c r="AN10" s="86" t="b">
        <v>0</v>
      </c>
      <c r="AO10" s="92" t="s">
        <v>381</v>
      </c>
      <c r="AP10" s="86" t="s">
        <v>429</v>
      </c>
      <c r="AQ10" s="86">
        <v>0</v>
      </c>
      <c r="AR10" s="86">
        <v>0</v>
      </c>
      <c r="AS10" s="86"/>
      <c r="AT10" s="86"/>
      <c r="AU10" s="86"/>
      <c r="AV10" s="86"/>
      <c r="AW10" s="86"/>
      <c r="AX10" s="86"/>
      <c r="AY10" s="86"/>
      <c r="AZ10" s="86"/>
      <c r="BA10">
        <v>2</v>
      </c>
      <c r="BB10" s="85" t="str">
        <f>REPLACE(INDEX(GroupVertices[Group],MATCH(Edges[[#This Row],[Vertex 1]],GroupVertices[Vertex],0)),1,1,"")</f>
        <v>7</v>
      </c>
      <c r="BC10" s="85" t="str">
        <f>REPLACE(INDEX(GroupVertices[Group],MATCH(Edges[[#This Row],[Vertex 2]],GroupVertices[Vertex],0)),1,1,"")</f>
        <v>7</v>
      </c>
      <c r="BD10" s="51">
        <v>3</v>
      </c>
      <c r="BE10" s="52">
        <v>7.317073170731708</v>
      </c>
      <c r="BF10" s="51">
        <v>0</v>
      </c>
      <c r="BG10" s="52">
        <v>0</v>
      </c>
      <c r="BH10" s="51">
        <v>0</v>
      </c>
      <c r="BI10" s="52">
        <v>0</v>
      </c>
      <c r="BJ10" s="51">
        <v>38</v>
      </c>
      <c r="BK10" s="52">
        <v>92.6829268292683</v>
      </c>
      <c r="BL10" s="51">
        <v>41</v>
      </c>
    </row>
    <row r="11" spans="1:64" ht="30">
      <c r="A11" s="84" t="s">
        <v>215</v>
      </c>
      <c r="B11" s="84" t="s">
        <v>215</v>
      </c>
      <c r="C11" s="53" t="s">
        <v>1208</v>
      </c>
      <c r="D11" s="54">
        <v>10</v>
      </c>
      <c r="E11" s="65" t="s">
        <v>136</v>
      </c>
      <c r="F11" s="55">
        <v>12</v>
      </c>
      <c r="G11" s="53"/>
      <c r="H11" s="57"/>
      <c r="I11" s="56"/>
      <c r="J11" s="56"/>
      <c r="K11" s="36" t="s">
        <v>65</v>
      </c>
      <c r="L11" s="83">
        <v>11</v>
      </c>
      <c r="M11" s="83"/>
      <c r="N11" s="63"/>
      <c r="O11" s="86" t="s">
        <v>176</v>
      </c>
      <c r="P11" s="88">
        <v>43354.97179398148</v>
      </c>
      <c r="Q11" s="86" t="s">
        <v>256</v>
      </c>
      <c r="R11" s="89" t="s">
        <v>283</v>
      </c>
      <c r="S11" s="86" t="s">
        <v>294</v>
      </c>
      <c r="T11" s="86"/>
      <c r="U11" s="86"/>
      <c r="V11" s="89" t="s">
        <v>316</v>
      </c>
      <c r="W11" s="88">
        <v>43354.97179398148</v>
      </c>
      <c r="X11" s="89" t="s">
        <v>346</v>
      </c>
      <c r="Y11" s="86"/>
      <c r="Z11" s="86"/>
      <c r="AA11" s="92" t="s">
        <v>382</v>
      </c>
      <c r="AB11" s="86"/>
      <c r="AC11" s="86" t="b">
        <v>0</v>
      </c>
      <c r="AD11" s="86">
        <v>14</v>
      </c>
      <c r="AE11" s="92" t="s">
        <v>412</v>
      </c>
      <c r="AF11" s="86" t="b">
        <v>0</v>
      </c>
      <c r="AG11" s="86" t="s">
        <v>414</v>
      </c>
      <c r="AH11" s="86"/>
      <c r="AI11" s="92" t="s">
        <v>412</v>
      </c>
      <c r="AJ11" s="86" t="b">
        <v>0</v>
      </c>
      <c r="AK11" s="86">
        <v>14</v>
      </c>
      <c r="AL11" s="92" t="s">
        <v>412</v>
      </c>
      <c r="AM11" s="86" t="s">
        <v>421</v>
      </c>
      <c r="AN11" s="86" t="b">
        <v>1</v>
      </c>
      <c r="AO11" s="92" t="s">
        <v>382</v>
      </c>
      <c r="AP11" s="86" t="s">
        <v>429</v>
      </c>
      <c r="AQ11" s="86">
        <v>0</v>
      </c>
      <c r="AR11" s="86">
        <v>0</v>
      </c>
      <c r="AS11" s="86"/>
      <c r="AT11" s="86"/>
      <c r="AU11" s="86"/>
      <c r="AV11" s="86"/>
      <c r="AW11" s="86"/>
      <c r="AX11" s="86"/>
      <c r="AY11" s="86"/>
      <c r="AZ11" s="86"/>
      <c r="BA11">
        <v>2</v>
      </c>
      <c r="BB11" s="85" t="str">
        <f>REPLACE(INDEX(GroupVertices[Group],MATCH(Edges[[#This Row],[Vertex 1]],GroupVertices[Vertex],0)),1,1,"")</f>
        <v>7</v>
      </c>
      <c r="BC11" s="85" t="str">
        <f>REPLACE(INDEX(GroupVertices[Group],MATCH(Edges[[#This Row],[Vertex 2]],GroupVertices[Vertex],0)),1,1,"")</f>
        <v>7</v>
      </c>
      <c r="BD11" s="51">
        <v>0</v>
      </c>
      <c r="BE11" s="52">
        <v>0</v>
      </c>
      <c r="BF11" s="51">
        <v>0</v>
      </c>
      <c r="BG11" s="52">
        <v>0</v>
      </c>
      <c r="BH11" s="51">
        <v>0</v>
      </c>
      <c r="BI11" s="52">
        <v>0</v>
      </c>
      <c r="BJ11" s="51">
        <v>19</v>
      </c>
      <c r="BK11" s="52">
        <v>100</v>
      </c>
      <c r="BL11" s="51">
        <v>19</v>
      </c>
    </row>
    <row r="12" spans="1:64" ht="45">
      <c r="A12" s="84" t="s">
        <v>216</v>
      </c>
      <c r="B12" s="84" t="s">
        <v>215</v>
      </c>
      <c r="C12" s="53" t="s">
        <v>1207</v>
      </c>
      <c r="D12" s="54">
        <v>3</v>
      </c>
      <c r="E12" s="65" t="s">
        <v>132</v>
      </c>
      <c r="F12" s="55">
        <v>35</v>
      </c>
      <c r="G12" s="53"/>
      <c r="H12" s="57"/>
      <c r="I12" s="56"/>
      <c r="J12" s="56"/>
      <c r="K12" s="36" t="s">
        <v>65</v>
      </c>
      <c r="L12" s="83">
        <v>12</v>
      </c>
      <c r="M12" s="83"/>
      <c r="N12" s="63"/>
      <c r="O12" s="86" t="s">
        <v>246</v>
      </c>
      <c r="P12" s="88">
        <v>43492.81054398148</v>
      </c>
      <c r="Q12" s="86" t="s">
        <v>257</v>
      </c>
      <c r="R12" s="86"/>
      <c r="S12" s="86"/>
      <c r="T12" s="86"/>
      <c r="U12" s="86"/>
      <c r="V12" s="89" t="s">
        <v>317</v>
      </c>
      <c r="W12" s="88">
        <v>43492.81054398148</v>
      </c>
      <c r="X12" s="89" t="s">
        <v>347</v>
      </c>
      <c r="Y12" s="86"/>
      <c r="Z12" s="86"/>
      <c r="AA12" s="92" t="s">
        <v>383</v>
      </c>
      <c r="AB12" s="86"/>
      <c r="AC12" s="86" t="b">
        <v>0</v>
      </c>
      <c r="AD12" s="86">
        <v>0</v>
      </c>
      <c r="AE12" s="92" t="s">
        <v>412</v>
      </c>
      <c r="AF12" s="86" t="b">
        <v>0</v>
      </c>
      <c r="AG12" s="86" t="s">
        <v>414</v>
      </c>
      <c r="AH12" s="86"/>
      <c r="AI12" s="92" t="s">
        <v>412</v>
      </c>
      <c r="AJ12" s="86" t="b">
        <v>0</v>
      </c>
      <c r="AK12" s="86">
        <v>0</v>
      </c>
      <c r="AL12" s="92" t="s">
        <v>382</v>
      </c>
      <c r="AM12" s="86" t="s">
        <v>422</v>
      </c>
      <c r="AN12" s="86" t="b">
        <v>0</v>
      </c>
      <c r="AO12" s="92" t="s">
        <v>382</v>
      </c>
      <c r="AP12" s="86" t="s">
        <v>176</v>
      </c>
      <c r="AQ12" s="86">
        <v>0</v>
      </c>
      <c r="AR12" s="86">
        <v>0</v>
      </c>
      <c r="AS12" s="86"/>
      <c r="AT12" s="86"/>
      <c r="AU12" s="86"/>
      <c r="AV12" s="86"/>
      <c r="AW12" s="86"/>
      <c r="AX12" s="86"/>
      <c r="AY12" s="86"/>
      <c r="AZ12" s="86"/>
      <c r="BA12">
        <v>1</v>
      </c>
      <c r="BB12" s="85" t="str">
        <f>REPLACE(INDEX(GroupVertices[Group],MATCH(Edges[[#This Row],[Vertex 1]],GroupVertices[Vertex],0)),1,1,"")</f>
        <v>7</v>
      </c>
      <c r="BC12" s="85" t="str">
        <f>REPLACE(INDEX(GroupVertices[Group],MATCH(Edges[[#This Row],[Vertex 2]],GroupVertices[Vertex],0)),1,1,"")</f>
        <v>7</v>
      </c>
      <c r="BD12" s="51">
        <v>0</v>
      </c>
      <c r="BE12" s="52">
        <v>0</v>
      </c>
      <c r="BF12" s="51">
        <v>0</v>
      </c>
      <c r="BG12" s="52">
        <v>0</v>
      </c>
      <c r="BH12" s="51">
        <v>0</v>
      </c>
      <c r="BI12" s="52">
        <v>0</v>
      </c>
      <c r="BJ12" s="51">
        <v>22</v>
      </c>
      <c r="BK12" s="52">
        <v>100</v>
      </c>
      <c r="BL12" s="51">
        <v>22</v>
      </c>
    </row>
    <row r="13" spans="1:64" ht="45">
      <c r="A13" s="84" t="s">
        <v>217</v>
      </c>
      <c r="B13" s="84" t="s">
        <v>240</v>
      </c>
      <c r="C13" s="53" t="s">
        <v>1207</v>
      </c>
      <c r="D13" s="54">
        <v>3</v>
      </c>
      <c r="E13" s="65" t="s">
        <v>132</v>
      </c>
      <c r="F13" s="55">
        <v>35</v>
      </c>
      <c r="G13" s="53"/>
      <c r="H13" s="57"/>
      <c r="I13" s="56"/>
      <c r="J13" s="56"/>
      <c r="K13" s="36" t="s">
        <v>65</v>
      </c>
      <c r="L13" s="83">
        <v>13</v>
      </c>
      <c r="M13" s="83"/>
      <c r="N13" s="63"/>
      <c r="O13" s="86" t="s">
        <v>246</v>
      </c>
      <c r="P13" s="88">
        <v>43494.774351851855</v>
      </c>
      <c r="Q13" s="86" t="s">
        <v>258</v>
      </c>
      <c r="R13" s="89" t="s">
        <v>284</v>
      </c>
      <c r="S13" s="86" t="s">
        <v>297</v>
      </c>
      <c r="T13" s="86" t="s">
        <v>303</v>
      </c>
      <c r="U13" s="86"/>
      <c r="V13" s="89" t="s">
        <v>318</v>
      </c>
      <c r="W13" s="88">
        <v>43494.774351851855</v>
      </c>
      <c r="X13" s="89" t="s">
        <v>348</v>
      </c>
      <c r="Y13" s="86"/>
      <c r="Z13" s="86"/>
      <c r="AA13" s="92" t="s">
        <v>384</v>
      </c>
      <c r="AB13" s="86"/>
      <c r="AC13" s="86" t="b">
        <v>0</v>
      </c>
      <c r="AD13" s="86">
        <v>1</v>
      </c>
      <c r="AE13" s="92" t="s">
        <v>412</v>
      </c>
      <c r="AF13" s="86" t="b">
        <v>0</v>
      </c>
      <c r="AG13" s="86" t="s">
        <v>414</v>
      </c>
      <c r="AH13" s="86"/>
      <c r="AI13" s="92" t="s">
        <v>412</v>
      </c>
      <c r="AJ13" s="86" t="b">
        <v>0</v>
      </c>
      <c r="AK13" s="86">
        <v>0</v>
      </c>
      <c r="AL13" s="92" t="s">
        <v>412</v>
      </c>
      <c r="AM13" s="86" t="s">
        <v>421</v>
      </c>
      <c r="AN13" s="86" t="b">
        <v>0</v>
      </c>
      <c r="AO13" s="92" t="s">
        <v>384</v>
      </c>
      <c r="AP13" s="86" t="s">
        <v>176</v>
      </c>
      <c r="AQ13" s="86">
        <v>0</v>
      </c>
      <c r="AR13" s="86">
        <v>0</v>
      </c>
      <c r="AS13" s="86"/>
      <c r="AT13" s="86"/>
      <c r="AU13" s="86"/>
      <c r="AV13" s="86"/>
      <c r="AW13" s="86"/>
      <c r="AX13" s="86"/>
      <c r="AY13" s="86"/>
      <c r="AZ13" s="86"/>
      <c r="BA13">
        <v>1</v>
      </c>
      <c r="BB13" s="85" t="str">
        <f>REPLACE(INDEX(GroupVertices[Group],MATCH(Edges[[#This Row],[Vertex 1]],GroupVertices[Vertex],0)),1,1,"")</f>
        <v>10</v>
      </c>
      <c r="BC13" s="85" t="str">
        <f>REPLACE(INDEX(GroupVertices[Group],MATCH(Edges[[#This Row],[Vertex 2]],GroupVertices[Vertex],0)),1,1,"")</f>
        <v>10</v>
      </c>
      <c r="BD13" s="51">
        <v>0</v>
      </c>
      <c r="BE13" s="52">
        <v>0</v>
      </c>
      <c r="BF13" s="51">
        <v>0</v>
      </c>
      <c r="BG13" s="52">
        <v>0</v>
      </c>
      <c r="BH13" s="51">
        <v>0</v>
      </c>
      <c r="BI13" s="52">
        <v>0</v>
      </c>
      <c r="BJ13" s="51">
        <v>12</v>
      </c>
      <c r="BK13" s="52">
        <v>100</v>
      </c>
      <c r="BL13" s="51">
        <v>12</v>
      </c>
    </row>
    <row r="14" spans="1:64" ht="45">
      <c r="A14" s="84" t="s">
        <v>218</v>
      </c>
      <c r="B14" s="84" t="s">
        <v>219</v>
      </c>
      <c r="C14" s="53" t="s">
        <v>1207</v>
      </c>
      <c r="D14" s="54">
        <v>3</v>
      </c>
      <c r="E14" s="65" t="s">
        <v>132</v>
      </c>
      <c r="F14" s="55">
        <v>35</v>
      </c>
      <c r="G14" s="53"/>
      <c r="H14" s="57"/>
      <c r="I14" s="56"/>
      <c r="J14" s="56"/>
      <c r="K14" s="36" t="s">
        <v>66</v>
      </c>
      <c r="L14" s="83">
        <v>14</v>
      </c>
      <c r="M14" s="83"/>
      <c r="N14" s="63"/>
      <c r="O14" s="86" t="s">
        <v>246</v>
      </c>
      <c r="P14" s="88">
        <v>43493.79783564815</v>
      </c>
      <c r="Q14" s="86" t="s">
        <v>259</v>
      </c>
      <c r="R14" s="89" t="s">
        <v>285</v>
      </c>
      <c r="S14" s="86" t="s">
        <v>298</v>
      </c>
      <c r="T14" s="86" t="s">
        <v>304</v>
      </c>
      <c r="U14" s="86"/>
      <c r="V14" s="89" t="s">
        <v>319</v>
      </c>
      <c r="W14" s="88">
        <v>43493.79783564815</v>
      </c>
      <c r="X14" s="89" t="s">
        <v>349</v>
      </c>
      <c r="Y14" s="86"/>
      <c r="Z14" s="86"/>
      <c r="AA14" s="92" t="s">
        <v>385</v>
      </c>
      <c r="AB14" s="86"/>
      <c r="AC14" s="86" t="b">
        <v>0</v>
      </c>
      <c r="AD14" s="86">
        <v>0</v>
      </c>
      <c r="AE14" s="92" t="s">
        <v>412</v>
      </c>
      <c r="AF14" s="86" t="b">
        <v>0</v>
      </c>
      <c r="AG14" s="86" t="s">
        <v>414</v>
      </c>
      <c r="AH14" s="86"/>
      <c r="AI14" s="92" t="s">
        <v>412</v>
      </c>
      <c r="AJ14" s="86" t="b">
        <v>0</v>
      </c>
      <c r="AK14" s="86">
        <v>1</v>
      </c>
      <c r="AL14" s="92" t="s">
        <v>386</v>
      </c>
      <c r="AM14" s="86" t="s">
        <v>421</v>
      </c>
      <c r="AN14" s="86" t="b">
        <v>0</v>
      </c>
      <c r="AO14" s="92" t="s">
        <v>386</v>
      </c>
      <c r="AP14" s="86" t="s">
        <v>176</v>
      </c>
      <c r="AQ14" s="86">
        <v>0</v>
      </c>
      <c r="AR14" s="86">
        <v>0</v>
      </c>
      <c r="AS14" s="86"/>
      <c r="AT14" s="86"/>
      <c r="AU14" s="86"/>
      <c r="AV14" s="86"/>
      <c r="AW14" s="86"/>
      <c r="AX14" s="86"/>
      <c r="AY14" s="86"/>
      <c r="AZ14" s="86"/>
      <c r="BA14">
        <v>1</v>
      </c>
      <c r="BB14" s="85" t="str">
        <f>REPLACE(INDEX(GroupVertices[Group],MATCH(Edges[[#This Row],[Vertex 1]],GroupVertices[Vertex],0)),1,1,"")</f>
        <v>6</v>
      </c>
      <c r="BC14" s="85" t="str">
        <f>REPLACE(INDEX(GroupVertices[Group],MATCH(Edges[[#This Row],[Vertex 2]],GroupVertices[Vertex],0)),1,1,"")</f>
        <v>6</v>
      </c>
      <c r="BD14" s="51">
        <v>1</v>
      </c>
      <c r="BE14" s="52">
        <v>7.142857142857143</v>
      </c>
      <c r="BF14" s="51">
        <v>0</v>
      </c>
      <c r="BG14" s="52">
        <v>0</v>
      </c>
      <c r="BH14" s="51">
        <v>0</v>
      </c>
      <c r="BI14" s="52">
        <v>0</v>
      </c>
      <c r="BJ14" s="51">
        <v>13</v>
      </c>
      <c r="BK14" s="52">
        <v>92.85714285714286</v>
      </c>
      <c r="BL14" s="51">
        <v>14</v>
      </c>
    </row>
    <row r="15" spans="1:64" ht="45">
      <c r="A15" s="84" t="s">
        <v>219</v>
      </c>
      <c r="B15" s="84" t="s">
        <v>218</v>
      </c>
      <c r="C15" s="53" t="s">
        <v>1207</v>
      </c>
      <c r="D15" s="54">
        <v>3</v>
      </c>
      <c r="E15" s="65" t="s">
        <v>132</v>
      </c>
      <c r="F15" s="55">
        <v>35</v>
      </c>
      <c r="G15" s="53"/>
      <c r="H15" s="57"/>
      <c r="I15" s="56"/>
      <c r="J15" s="56"/>
      <c r="K15" s="36" t="s">
        <v>66</v>
      </c>
      <c r="L15" s="83">
        <v>15</v>
      </c>
      <c r="M15" s="83"/>
      <c r="N15" s="63"/>
      <c r="O15" s="86" t="s">
        <v>246</v>
      </c>
      <c r="P15" s="88">
        <v>43489.94652777778</v>
      </c>
      <c r="Q15" s="86" t="s">
        <v>260</v>
      </c>
      <c r="R15" s="89" t="s">
        <v>285</v>
      </c>
      <c r="S15" s="86" t="s">
        <v>298</v>
      </c>
      <c r="T15" s="86" t="s">
        <v>305</v>
      </c>
      <c r="U15" s="86"/>
      <c r="V15" s="89" t="s">
        <v>320</v>
      </c>
      <c r="W15" s="88">
        <v>43489.94652777778</v>
      </c>
      <c r="X15" s="89" t="s">
        <v>350</v>
      </c>
      <c r="Y15" s="86"/>
      <c r="Z15" s="86"/>
      <c r="AA15" s="92" t="s">
        <v>386</v>
      </c>
      <c r="AB15" s="86"/>
      <c r="AC15" s="86" t="b">
        <v>0</v>
      </c>
      <c r="AD15" s="86">
        <v>0</v>
      </c>
      <c r="AE15" s="92" t="s">
        <v>412</v>
      </c>
      <c r="AF15" s="86" t="b">
        <v>0</v>
      </c>
      <c r="AG15" s="86" t="s">
        <v>414</v>
      </c>
      <c r="AH15" s="86"/>
      <c r="AI15" s="92" t="s">
        <v>412</v>
      </c>
      <c r="AJ15" s="86" t="b">
        <v>0</v>
      </c>
      <c r="AK15" s="86">
        <v>0</v>
      </c>
      <c r="AL15" s="92" t="s">
        <v>412</v>
      </c>
      <c r="AM15" s="86" t="s">
        <v>423</v>
      </c>
      <c r="AN15" s="86" t="b">
        <v>0</v>
      </c>
      <c r="AO15" s="92" t="s">
        <v>386</v>
      </c>
      <c r="AP15" s="86" t="s">
        <v>176</v>
      </c>
      <c r="AQ15" s="86">
        <v>0</v>
      </c>
      <c r="AR15" s="86">
        <v>0</v>
      </c>
      <c r="AS15" s="86"/>
      <c r="AT15" s="86"/>
      <c r="AU15" s="86"/>
      <c r="AV15" s="86"/>
      <c r="AW15" s="86"/>
      <c r="AX15" s="86"/>
      <c r="AY15" s="86"/>
      <c r="AZ15" s="86"/>
      <c r="BA15">
        <v>1</v>
      </c>
      <c r="BB15" s="85" t="str">
        <f>REPLACE(INDEX(GroupVertices[Group],MATCH(Edges[[#This Row],[Vertex 1]],GroupVertices[Vertex],0)),1,1,"")</f>
        <v>6</v>
      </c>
      <c r="BC15" s="85" t="str">
        <f>REPLACE(INDEX(GroupVertices[Group],MATCH(Edges[[#This Row],[Vertex 2]],GroupVertices[Vertex],0)),1,1,"")</f>
        <v>6</v>
      </c>
      <c r="BD15" s="51">
        <v>1</v>
      </c>
      <c r="BE15" s="52">
        <v>8.333333333333334</v>
      </c>
      <c r="BF15" s="51">
        <v>0</v>
      </c>
      <c r="BG15" s="52">
        <v>0</v>
      </c>
      <c r="BH15" s="51">
        <v>0</v>
      </c>
      <c r="BI15" s="52">
        <v>0</v>
      </c>
      <c r="BJ15" s="51">
        <v>11</v>
      </c>
      <c r="BK15" s="52">
        <v>91.66666666666667</v>
      </c>
      <c r="BL15" s="51">
        <v>12</v>
      </c>
    </row>
    <row r="16" spans="1:64" ht="45">
      <c r="A16" s="84" t="s">
        <v>219</v>
      </c>
      <c r="B16" s="84" t="s">
        <v>219</v>
      </c>
      <c r="C16" s="53" t="s">
        <v>1207</v>
      </c>
      <c r="D16" s="54">
        <v>3</v>
      </c>
      <c r="E16" s="65" t="s">
        <v>132</v>
      </c>
      <c r="F16" s="55">
        <v>35</v>
      </c>
      <c r="G16" s="53"/>
      <c r="H16" s="57"/>
      <c r="I16" s="56"/>
      <c r="J16" s="56"/>
      <c r="K16" s="36" t="s">
        <v>65</v>
      </c>
      <c r="L16" s="83">
        <v>16</v>
      </c>
      <c r="M16" s="83"/>
      <c r="N16" s="63"/>
      <c r="O16" s="86" t="s">
        <v>176</v>
      </c>
      <c r="P16" s="88">
        <v>43500.80138888889</v>
      </c>
      <c r="Q16" s="86" t="s">
        <v>261</v>
      </c>
      <c r="R16" s="89" t="s">
        <v>286</v>
      </c>
      <c r="S16" s="86" t="s">
        <v>298</v>
      </c>
      <c r="T16" s="86" t="s">
        <v>306</v>
      </c>
      <c r="U16" s="86"/>
      <c r="V16" s="89" t="s">
        <v>320</v>
      </c>
      <c r="W16" s="88">
        <v>43500.80138888889</v>
      </c>
      <c r="X16" s="89" t="s">
        <v>351</v>
      </c>
      <c r="Y16" s="86"/>
      <c r="Z16" s="86"/>
      <c r="AA16" s="92" t="s">
        <v>387</v>
      </c>
      <c r="AB16" s="86"/>
      <c r="AC16" s="86" t="b">
        <v>0</v>
      </c>
      <c r="AD16" s="86">
        <v>0</v>
      </c>
      <c r="AE16" s="92" t="s">
        <v>412</v>
      </c>
      <c r="AF16" s="86" t="b">
        <v>0</v>
      </c>
      <c r="AG16" s="86" t="s">
        <v>414</v>
      </c>
      <c r="AH16" s="86"/>
      <c r="AI16" s="92" t="s">
        <v>412</v>
      </c>
      <c r="AJ16" s="86" t="b">
        <v>0</v>
      </c>
      <c r="AK16" s="86">
        <v>1</v>
      </c>
      <c r="AL16" s="92" t="s">
        <v>412</v>
      </c>
      <c r="AM16" s="86" t="s">
        <v>423</v>
      </c>
      <c r="AN16" s="86" t="b">
        <v>0</v>
      </c>
      <c r="AO16" s="92" t="s">
        <v>387</v>
      </c>
      <c r="AP16" s="86" t="s">
        <v>176</v>
      </c>
      <c r="AQ16" s="86">
        <v>0</v>
      </c>
      <c r="AR16" s="86">
        <v>0</v>
      </c>
      <c r="AS16" s="86"/>
      <c r="AT16" s="86"/>
      <c r="AU16" s="86"/>
      <c r="AV16" s="86"/>
      <c r="AW16" s="86"/>
      <c r="AX16" s="86"/>
      <c r="AY16" s="86"/>
      <c r="AZ16" s="86"/>
      <c r="BA16">
        <v>1</v>
      </c>
      <c r="BB16" s="85" t="str">
        <f>REPLACE(INDEX(GroupVertices[Group],MATCH(Edges[[#This Row],[Vertex 1]],GroupVertices[Vertex],0)),1,1,"")</f>
        <v>6</v>
      </c>
      <c r="BC16" s="85" t="str">
        <f>REPLACE(INDEX(GroupVertices[Group],MATCH(Edges[[#This Row],[Vertex 2]],GroupVertices[Vertex],0)),1,1,"")</f>
        <v>6</v>
      </c>
      <c r="BD16" s="51">
        <v>0</v>
      </c>
      <c r="BE16" s="52">
        <v>0</v>
      </c>
      <c r="BF16" s="51">
        <v>0</v>
      </c>
      <c r="BG16" s="52">
        <v>0</v>
      </c>
      <c r="BH16" s="51">
        <v>0</v>
      </c>
      <c r="BI16" s="52">
        <v>0</v>
      </c>
      <c r="BJ16" s="51">
        <v>21</v>
      </c>
      <c r="BK16" s="52">
        <v>100</v>
      </c>
      <c r="BL16" s="51">
        <v>21</v>
      </c>
    </row>
    <row r="17" spans="1:64" ht="45">
      <c r="A17" s="84" t="s">
        <v>220</v>
      </c>
      <c r="B17" s="84" t="s">
        <v>219</v>
      </c>
      <c r="C17" s="53" t="s">
        <v>1207</v>
      </c>
      <c r="D17" s="54">
        <v>3</v>
      </c>
      <c r="E17" s="65" t="s">
        <v>132</v>
      </c>
      <c r="F17" s="55">
        <v>35</v>
      </c>
      <c r="G17" s="53"/>
      <c r="H17" s="57"/>
      <c r="I17" s="56"/>
      <c r="J17" s="56"/>
      <c r="K17" s="36" t="s">
        <v>65</v>
      </c>
      <c r="L17" s="83">
        <v>17</v>
      </c>
      <c r="M17" s="83"/>
      <c r="N17" s="63"/>
      <c r="O17" s="86" t="s">
        <v>246</v>
      </c>
      <c r="P17" s="88">
        <v>43500.801840277774</v>
      </c>
      <c r="Q17" s="86" t="s">
        <v>262</v>
      </c>
      <c r="R17" s="86"/>
      <c r="S17" s="86"/>
      <c r="T17" s="86" t="s">
        <v>307</v>
      </c>
      <c r="U17" s="86"/>
      <c r="V17" s="89" t="s">
        <v>321</v>
      </c>
      <c r="W17" s="88">
        <v>43500.801840277774</v>
      </c>
      <c r="X17" s="89" t="s">
        <v>352</v>
      </c>
      <c r="Y17" s="86"/>
      <c r="Z17" s="86"/>
      <c r="AA17" s="92" t="s">
        <v>388</v>
      </c>
      <c r="AB17" s="86"/>
      <c r="AC17" s="86" t="b">
        <v>0</v>
      </c>
      <c r="AD17" s="86">
        <v>0</v>
      </c>
      <c r="AE17" s="92" t="s">
        <v>412</v>
      </c>
      <c r="AF17" s="86" t="b">
        <v>0</v>
      </c>
      <c r="AG17" s="86" t="s">
        <v>414</v>
      </c>
      <c r="AH17" s="86"/>
      <c r="AI17" s="92" t="s">
        <v>412</v>
      </c>
      <c r="AJ17" s="86" t="b">
        <v>0</v>
      </c>
      <c r="AK17" s="86">
        <v>1</v>
      </c>
      <c r="AL17" s="92" t="s">
        <v>387</v>
      </c>
      <c r="AM17" s="86" t="s">
        <v>424</v>
      </c>
      <c r="AN17" s="86" t="b">
        <v>0</v>
      </c>
      <c r="AO17" s="92" t="s">
        <v>387</v>
      </c>
      <c r="AP17" s="86" t="s">
        <v>176</v>
      </c>
      <c r="AQ17" s="86">
        <v>0</v>
      </c>
      <c r="AR17" s="86">
        <v>0</v>
      </c>
      <c r="AS17" s="86"/>
      <c r="AT17" s="86"/>
      <c r="AU17" s="86"/>
      <c r="AV17" s="86"/>
      <c r="AW17" s="86"/>
      <c r="AX17" s="86"/>
      <c r="AY17" s="86"/>
      <c r="AZ17" s="86"/>
      <c r="BA17">
        <v>1</v>
      </c>
      <c r="BB17" s="85" t="str">
        <f>REPLACE(INDEX(GroupVertices[Group],MATCH(Edges[[#This Row],[Vertex 1]],GroupVertices[Vertex],0)),1,1,"")</f>
        <v>6</v>
      </c>
      <c r="BC17" s="85" t="str">
        <f>REPLACE(INDEX(GroupVertices[Group],MATCH(Edges[[#This Row],[Vertex 2]],GroupVertices[Vertex],0)),1,1,"")</f>
        <v>6</v>
      </c>
      <c r="BD17" s="51">
        <v>0</v>
      </c>
      <c r="BE17" s="52">
        <v>0</v>
      </c>
      <c r="BF17" s="51">
        <v>0</v>
      </c>
      <c r="BG17" s="52">
        <v>0</v>
      </c>
      <c r="BH17" s="51">
        <v>0</v>
      </c>
      <c r="BI17" s="52">
        <v>0</v>
      </c>
      <c r="BJ17" s="51">
        <v>22</v>
      </c>
      <c r="BK17" s="52">
        <v>100</v>
      </c>
      <c r="BL17" s="51">
        <v>22</v>
      </c>
    </row>
    <row r="18" spans="1:64" ht="45">
      <c r="A18" s="84" t="s">
        <v>221</v>
      </c>
      <c r="B18" s="84" t="s">
        <v>222</v>
      </c>
      <c r="C18" s="53" t="s">
        <v>1207</v>
      </c>
      <c r="D18" s="54">
        <v>3</v>
      </c>
      <c r="E18" s="65" t="s">
        <v>132</v>
      </c>
      <c r="F18" s="55">
        <v>35</v>
      </c>
      <c r="G18" s="53"/>
      <c r="H18" s="57"/>
      <c r="I18" s="56"/>
      <c r="J18" s="56"/>
      <c r="K18" s="36" t="s">
        <v>65</v>
      </c>
      <c r="L18" s="83">
        <v>18</v>
      </c>
      <c r="M18" s="83"/>
      <c r="N18" s="63"/>
      <c r="O18" s="86" t="s">
        <v>246</v>
      </c>
      <c r="P18" s="88">
        <v>43513.0559375</v>
      </c>
      <c r="Q18" s="86" t="s">
        <v>263</v>
      </c>
      <c r="R18" s="86"/>
      <c r="S18" s="86"/>
      <c r="T18" s="86"/>
      <c r="U18" s="86"/>
      <c r="V18" s="89" t="s">
        <v>322</v>
      </c>
      <c r="W18" s="88">
        <v>43513.0559375</v>
      </c>
      <c r="X18" s="89" t="s">
        <v>353</v>
      </c>
      <c r="Y18" s="86"/>
      <c r="Z18" s="86"/>
      <c r="AA18" s="92" t="s">
        <v>389</v>
      </c>
      <c r="AB18" s="86"/>
      <c r="AC18" s="86" t="b">
        <v>0</v>
      </c>
      <c r="AD18" s="86">
        <v>0</v>
      </c>
      <c r="AE18" s="92" t="s">
        <v>412</v>
      </c>
      <c r="AF18" s="86" t="b">
        <v>1</v>
      </c>
      <c r="AG18" s="86" t="s">
        <v>414</v>
      </c>
      <c r="AH18" s="86"/>
      <c r="AI18" s="92" t="s">
        <v>416</v>
      </c>
      <c r="AJ18" s="86" t="b">
        <v>0</v>
      </c>
      <c r="AK18" s="86">
        <v>3</v>
      </c>
      <c r="AL18" s="92" t="s">
        <v>390</v>
      </c>
      <c r="AM18" s="86" t="s">
        <v>425</v>
      </c>
      <c r="AN18" s="86" t="b">
        <v>0</v>
      </c>
      <c r="AO18" s="92" t="s">
        <v>390</v>
      </c>
      <c r="AP18" s="86" t="s">
        <v>176</v>
      </c>
      <c r="AQ18" s="86">
        <v>0</v>
      </c>
      <c r="AR18" s="86">
        <v>0</v>
      </c>
      <c r="AS18" s="86"/>
      <c r="AT18" s="86"/>
      <c r="AU18" s="86"/>
      <c r="AV18" s="86"/>
      <c r="AW18" s="86"/>
      <c r="AX18" s="86"/>
      <c r="AY18" s="86"/>
      <c r="AZ18" s="86"/>
      <c r="BA18">
        <v>1</v>
      </c>
      <c r="BB18" s="85" t="str">
        <f>REPLACE(INDEX(GroupVertices[Group],MATCH(Edges[[#This Row],[Vertex 1]],GroupVertices[Vertex],0)),1,1,"")</f>
        <v>5</v>
      </c>
      <c r="BC18" s="85" t="str">
        <f>REPLACE(INDEX(GroupVertices[Group],MATCH(Edges[[#This Row],[Vertex 2]],GroupVertices[Vertex],0)),1,1,"")</f>
        <v>5</v>
      </c>
      <c r="BD18" s="51">
        <v>4</v>
      </c>
      <c r="BE18" s="52">
        <v>18.181818181818183</v>
      </c>
      <c r="BF18" s="51">
        <v>0</v>
      </c>
      <c r="BG18" s="52">
        <v>0</v>
      </c>
      <c r="BH18" s="51">
        <v>0</v>
      </c>
      <c r="BI18" s="52">
        <v>0</v>
      </c>
      <c r="BJ18" s="51">
        <v>18</v>
      </c>
      <c r="BK18" s="52">
        <v>81.81818181818181</v>
      </c>
      <c r="BL18" s="51">
        <v>22</v>
      </c>
    </row>
    <row r="19" spans="1:64" ht="30">
      <c r="A19" s="84" t="s">
        <v>222</v>
      </c>
      <c r="B19" s="84" t="s">
        <v>222</v>
      </c>
      <c r="C19" s="53" t="s">
        <v>1208</v>
      </c>
      <c r="D19" s="54">
        <v>10</v>
      </c>
      <c r="E19" s="65" t="s">
        <v>136</v>
      </c>
      <c r="F19" s="55">
        <v>12</v>
      </c>
      <c r="G19" s="53"/>
      <c r="H19" s="57"/>
      <c r="I19" s="56"/>
      <c r="J19" s="56"/>
      <c r="K19" s="36" t="s">
        <v>65</v>
      </c>
      <c r="L19" s="83">
        <v>19</v>
      </c>
      <c r="M19" s="83"/>
      <c r="N19" s="63"/>
      <c r="O19" s="86" t="s">
        <v>176</v>
      </c>
      <c r="P19" s="88">
        <v>43512.98118055556</v>
      </c>
      <c r="Q19" s="86" t="s">
        <v>264</v>
      </c>
      <c r="R19" s="89" t="s">
        <v>287</v>
      </c>
      <c r="S19" s="86" t="s">
        <v>294</v>
      </c>
      <c r="T19" s="86"/>
      <c r="U19" s="86"/>
      <c r="V19" s="89" t="s">
        <v>323</v>
      </c>
      <c r="W19" s="88">
        <v>43512.98118055556</v>
      </c>
      <c r="X19" s="89" t="s">
        <v>354</v>
      </c>
      <c r="Y19" s="86"/>
      <c r="Z19" s="86"/>
      <c r="AA19" s="92" t="s">
        <v>390</v>
      </c>
      <c r="AB19" s="86"/>
      <c r="AC19" s="86" t="b">
        <v>0</v>
      </c>
      <c r="AD19" s="86">
        <v>0</v>
      </c>
      <c r="AE19" s="92" t="s">
        <v>412</v>
      </c>
      <c r="AF19" s="86" t="b">
        <v>1</v>
      </c>
      <c r="AG19" s="86" t="s">
        <v>414</v>
      </c>
      <c r="AH19" s="86"/>
      <c r="AI19" s="92" t="s">
        <v>416</v>
      </c>
      <c r="AJ19" s="86" t="b">
        <v>0</v>
      </c>
      <c r="AK19" s="86">
        <v>0</v>
      </c>
      <c r="AL19" s="92" t="s">
        <v>412</v>
      </c>
      <c r="AM19" s="86" t="s">
        <v>420</v>
      </c>
      <c r="AN19" s="86" t="b">
        <v>1</v>
      </c>
      <c r="AO19" s="92" t="s">
        <v>390</v>
      </c>
      <c r="AP19" s="86" t="s">
        <v>176</v>
      </c>
      <c r="AQ19" s="86">
        <v>0</v>
      </c>
      <c r="AR19" s="86">
        <v>0</v>
      </c>
      <c r="AS19" s="86"/>
      <c r="AT19" s="86"/>
      <c r="AU19" s="86"/>
      <c r="AV19" s="86"/>
      <c r="AW19" s="86"/>
      <c r="AX19" s="86"/>
      <c r="AY19" s="86"/>
      <c r="AZ19" s="86"/>
      <c r="BA19">
        <v>2</v>
      </c>
      <c r="BB19" s="85" t="str">
        <f>REPLACE(INDEX(GroupVertices[Group],MATCH(Edges[[#This Row],[Vertex 1]],GroupVertices[Vertex],0)),1,1,"")</f>
        <v>5</v>
      </c>
      <c r="BC19" s="85" t="str">
        <f>REPLACE(INDEX(GroupVertices[Group],MATCH(Edges[[#This Row],[Vertex 2]],GroupVertices[Vertex],0)),1,1,"")</f>
        <v>5</v>
      </c>
      <c r="BD19" s="51">
        <v>4</v>
      </c>
      <c r="BE19" s="52">
        <v>21.05263157894737</v>
      </c>
      <c r="BF19" s="51">
        <v>0</v>
      </c>
      <c r="BG19" s="52">
        <v>0</v>
      </c>
      <c r="BH19" s="51">
        <v>0</v>
      </c>
      <c r="BI19" s="52">
        <v>0</v>
      </c>
      <c r="BJ19" s="51">
        <v>15</v>
      </c>
      <c r="BK19" s="52">
        <v>78.94736842105263</v>
      </c>
      <c r="BL19" s="51">
        <v>19</v>
      </c>
    </row>
    <row r="20" spans="1:64" ht="30">
      <c r="A20" s="84" t="s">
        <v>222</v>
      </c>
      <c r="B20" s="84" t="s">
        <v>222</v>
      </c>
      <c r="C20" s="53" t="s">
        <v>1208</v>
      </c>
      <c r="D20" s="54">
        <v>10</v>
      </c>
      <c r="E20" s="65" t="s">
        <v>136</v>
      </c>
      <c r="F20" s="55">
        <v>12</v>
      </c>
      <c r="G20" s="53"/>
      <c r="H20" s="57"/>
      <c r="I20" s="56"/>
      <c r="J20" s="56"/>
      <c r="K20" s="36" t="s">
        <v>65</v>
      </c>
      <c r="L20" s="83">
        <v>20</v>
      </c>
      <c r="M20" s="83"/>
      <c r="N20" s="63"/>
      <c r="O20" s="86" t="s">
        <v>176</v>
      </c>
      <c r="P20" s="88">
        <v>43513.04362268518</v>
      </c>
      <c r="Q20" s="86" t="s">
        <v>263</v>
      </c>
      <c r="R20" s="86"/>
      <c r="S20" s="86"/>
      <c r="T20" s="86"/>
      <c r="U20" s="86"/>
      <c r="V20" s="89" t="s">
        <v>323</v>
      </c>
      <c r="W20" s="88">
        <v>43513.04362268518</v>
      </c>
      <c r="X20" s="89" t="s">
        <v>355</v>
      </c>
      <c r="Y20" s="86"/>
      <c r="Z20" s="86"/>
      <c r="AA20" s="92" t="s">
        <v>391</v>
      </c>
      <c r="AB20" s="86"/>
      <c r="AC20" s="86" t="b">
        <v>0</v>
      </c>
      <c r="AD20" s="86">
        <v>0</v>
      </c>
      <c r="AE20" s="92" t="s">
        <v>412</v>
      </c>
      <c r="AF20" s="86" t="b">
        <v>1</v>
      </c>
      <c r="AG20" s="86" t="s">
        <v>414</v>
      </c>
      <c r="AH20" s="86"/>
      <c r="AI20" s="92" t="s">
        <v>416</v>
      </c>
      <c r="AJ20" s="86" t="b">
        <v>0</v>
      </c>
      <c r="AK20" s="86">
        <v>3</v>
      </c>
      <c r="AL20" s="92" t="s">
        <v>390</v>
      </c>
      <c r="AM20" s="86" t="s">
        <v>422</v>
      </c>
      <c r="AN20" s="86" t="b">
        <v>0</v>
      </c>
      <c r="AO20" s="92" t="s">
        <v>390</v>
      </c>
      <c r="AP20" s="86" t="s">
        <v>176</v>
      </c>
      <c r="AQ20" s="86">
        <v>0</v>
      </c>
      <c r="AR20" s="86">
        <v>0</v>
      </c>
      <c r="AS20" s="86"/>
      <c r="AT20" s="86"/>
      <c r="AU20" s="86"/>
      <c r="AV20" s="86"/>
      <c r="AW20" s="86"/>
      <c r="AX20" s="86"/>
      <c r="AY20" s="86"/>
      <c r="AZ20" s="86"/>
      <c r="BA20">
        <v>2</v>
      </c>
      <c r="BB20" s="85" t="str">
        <f>REPLACE(INDEX(GroupVertices[Group],MATCH(Edges[[#This Row],[Vertex 1]],GroupVertices[Vertex],0)),1,1,"")</f>
        <v>5</v>
      </c>
      <c r="BC20" s="85" t="str">
        <f>REPLACE(INDEX(GroupVertices[Group],MATCH(Edges[[#This Row],[Vertex 2]],GroupVertices[Vertex],0)),1,1,"")</f>
        <v>5</v>
      </c>
      <c r="BD20" s="51">
        <v>4</v>
      </c>
      <c r="BE20" s="52">
        <v>18.181818181818183</v>
      </c>
      <c r="BF20" s="51">
        <v>0</v>
      </c>
      <c r="BG20" s="52">
        <v>0</v>
      </c>
      <c r="BH20" s="51">
        <v>0</v>
      </c>
      <c r="BI20" s="52">
        <v>0</v>
      </c>
      <c r="BJ20" s="51">
        <v>18</v>
      </c>
      <c r="BK20" s="52">
        <v>81.81818181818181</v>
      </c>
      <c r="BL20" s="51">
        <v>22</v>
      </c>
    </row>
    <row r="21" spans="1:64" ht="45">
      <c r="A21" s="84" t="s">
        <v>223</v>
      </c>
      <c r="B21" s="84" t="s">
        <v>222</v>
      </c>
      <c r="C21" s="53" t="s">
        <v>1207</v>
      </c>
      <c r="D21" s="54">
        <v>3</v>
      </c>
      <c r="E21" s="65" t="s">
        <v>132</v>
      </c>
      <c r="F21" s="55">
        <v>35</v>
      </c>
      <c r="G21" s="53"/>
      <c r="H21" s="57"/>
      <c r="I21" s="56"/>
      <c r="J21" s="56"/>
      <c r="K21" s="36" t="s">
        <v>65</v>
      </c>
      <c r="L21" s="83">
        <v>21</v>
      </c>
      <c r="M21" s="83"/>
      <c r="N21" s="63"/>
      <c r="O21" s="86" t="s">
        <v>246</v>
      </c>
      <c r="P21" s="88">
        <v>43513.61209490741</v>
      </c>
      <c r="Q21" s="86" t="s">
        <v>263</v>
      </c>
      <c r="R21" s="86"/>
      <c r="S21" s="86"/>
      <c r="T21" s="86"/>
      <c r="U21" s="86"/>
      <c r="V21" s="89" t="s">
        <v>324</v>
      </c>
      <c r="W21" s="88">
        <v>43513.61209490741</v>
      </c>
      <c r="X21" s="89" t="s">
        <v>356</v>
      </c>
      <c r="Y21" s="86"/>
      <c r="Z21" s="86"/>
      <c r="AA21" s="92" t="s">
        <v>392</v>
      </c>
      <c r="AB21" s="86"/>
      <c r="AC21" s="86" t="b">
        <v>0</v>
      </c>
      <c r="AD21" s="86">
        <v>0</v>
      </c>
      <c r="AE21" s="92" t="s">
        <v>412</v>
      </c>
      <c r="AF21" s="86" t="b">
        <v>1</v>
      </c>
      <c r="AG21" s="86" t="s">
        <v>414</v>
      </c>
      <c r="AH21" s="86"/>
      <c r="AI21" s="92" t="s">
        <v>416</v>
      </c>
      <c r="AJ21" s="86" t="b">
        <v>0</v>
      </c>
      <c r="AK21" s="86">
        <v>3</v>
      </c>
      <c r="AL21" s="92" t="s">
        <v>390</v>
      </c>
      <c r="AM21" s="86" t="s">
        <v>426</v>
      </c>
      <c r="AN21" s="86" t="b">
        <v>0</v>
      </c>
      <c r="AO21" s="92" t="s">
        <v>390</v>
      </c>
      <c r="AP21" s="86" t="s">
        <v>176</v>
      </c>
      <c r="AQ21" s="86">
        <v>0</v>
      </c>
      <c r="AR21" s="86">
        <v>0</v>
      </c>
      <c r="AS21" s="86"/>
      <c r="AT21" s="86"/>
      <c r="AU21" s="86"/>
      <c r="AV21" s="86"/>
      <c r="AW21" s="86"/>
      <c r="AX21" s="86"/>
      <c r="AY21" s="86"/>
      <c r="AZ21" s="86"/>
      <c r="BA21">
        <v>1</v>
      </c>
      <c r="BB21" s="85" t="str">
        <f>REPLACE(INDEX(GroupVertices[Group],MATCH(Edges[[#This Row],[Vertex 1]],GroupVertices[Vertex],0)),1,1,"")</f>
        <v>5</v>
      </c>
      <c r="BC21" s="85" t="str">
        <f>REPLACE(INDEX(GroupVertices[Group],MATCH(Edges[[#This Row],[Vertex 2]],GroupVertices[Vertex],0)),1,1,"")</f>
        <v>5</v>
      </c>
      <c r="BD21" s="51">
        <v>4</v>
      </c>
      <c r="BE21" s="52">
        <v>18.181818181818183</v>
      </c>
      <c r="BF21" s="51">
        <v>0</v>
      </c>
      <c r="BG21" s="52">
        <v>0</v>
      </c>
      <c r="BH21" s="51">
        <v>0</v>
      </c>
      <c r="BI21" s="52">
        <v>0</v>
      </c>
      <c r="BJ21" s="51">
        <v>18</v>
      </c>
      <c r="BK21" s="52">
        <v>81.81818181818181</v>
      </c>
      <c r="BL21" s="51">
        <v>22</v>
      </c>
    </row>
    <row r="22" spans="1:64" ht="45">
      <c r="A22" s="84" t="s">
        <v>224</v>
      </c>
      <c r="B22" s="84" t="s">
        <v>231</v>
      </c>
      <c r="C22" s="53" t="s">
        <v>1207</v>
      </c>
      <c r="D22" s="54">
        <v>3</v>
      </c>
      <c r="E22" s="65" t="s">
        <v>132</v>
      </c>
      <c r="F22" s="55">
        <v>35</v>
      </c>
      <c r="G22" s="53"/>
      <c r="H22" s="57"/>
      <c r="I22" s="56"/>
      <c r="J22" s="56"/>
      <c r="K22" s="36" t="s">
        <v>65</v>
      </c>
      <c r="L22" s="83">
        <v>22</v>
      </c>
      <c r="M22" s="83"/>
      <c r="N22" s="63"/>
      <c r="O22" s="86" t="s">
        <v>246</v>
      </c>
      <c r="P22" s="88">
        <v>43522.396203703705</v>
      </c>
      <c r="Q22" s="86" t="s">
        <v>265</v>
      </c>
      <c r="R22" s="86"/>
      <c r="S22" s="86"/>
      <c r="T22" s="86"/>
      <c r="U22" s="86"/>
      <c r="V22" s="89" t="s">
        <v>325</v>
      </c>
      <c r="W22" s="88">
        <v>43522.396203703705</v>
      </c>
      <c r="X22" s="89" t="s">
        <v>357</v>
      </c>
      <c r="Y22" s="86"/>
      <c r="Z22" s="86"/>
      <c r="AA22" s="92" t="s">
        <v>393</v>
      </c>
      <c r="AB22" s="86"/>
      <c r="AC22" s="86" t="b">
        <v>0</v>
      </c>
      <c r="AD22" s="86">
        <v>0</v>
      </c>
      <c r="AE22" s="92" t="s">
        <v>412</v>
      </c>
      <c r="AF22" s="86" t="b">
        <v>0</v>
      </c>
      <c r="AG22" s="86" t="s">
        <v>414</v>
      </c>
      <c r="AH22" s="86"/>
      <c r="AI22" s="92" t="s">
        <v>412</v>
      </c>
      <c r="AJ22" s="86" t="b">
        <v>0</v>
      </c>
      <c r="AK22" s="86">
        <v>1</v>
      </c>
      <c r="AL22" s="92" t="s">
        <v>400</v>
      </c>
      <c r="AM22" s="86" t="s">
        <v>422</v>
      </c>
      <c r="AN22" s="86" t="b">
        <v>0</v>
      </c>
      <c r="AO22" s="92" t="s">
        <v>400</v>
      </c>
      <c r="AP22" s="86" t="s">
        <v>176</v>
      </c>
      <c r="AQ22" s="86">
        <v>0</v>
      </c>
      <c r="AR22" s="86">
        <v>0</v>
      </c>
      <c r="AS22" s="86"/>
      <c r="AT22" s="86"/>
      <c r="AU22" s="86"/>
      <c r="AV22" s="86"/>
      <c r="AW22" s="86"/>
      <c r="AX22" s="86"/>
      <c r="AY22" s="86"/>
      <c r="AZ22" s="86"/>
      <c r="BA22">
        <v>1</v>
      </c>
      <c r="BB22" s="85" t="str">
        <f>REPLACE(INDEX(GroupVertices[Group],MATCH(Edges[[#This Row],[Vertex 1]],GroupVertices[Vertex],0)),1,1,"")</f>
        <v>3</v>
      </c>
      <c r="BC22" s="85" t="str">
        <f>REPLACE(INDEX(GroupVertices[Group],MATCH(Edges[[#This Row],[Vertex 2]],GroupVertices[Vertex],0)),1,1,"")</f>
        <v>3</v>
      </c>
      <c r="BD22" s="51">
        <v>1</v>
      </c>
      <c r="BE22" s="52">
        <v>4</v>
      </c>
      <c r="BF22" s="51">
        <v>0</v>
      </c>
      <c r="BG22" s="52">
        <v>0</v>
      </c>
      <c r="BH22" s="51">
        <v>0</v>
      </c>
      <c r="BI22" s="52">
        <v>0</v>
      </c>
      <c r="BJ22" s="51">
        <v>24</v>
      </c>
      <c r="BK22" s="52">
        <v>96</v>
      </c>
      <c r="BL22" s="51">
        <v>25</v>
      </c>
    </row>
    <row r="23" spans="1:64" ht="45">
      <c r="A23" s="84" t="s">
        <v>225</v>
      </c>
      <c r="B23" s="84" t="s">
        <v>241</v>
      </c>
      <c r="C23" s="53" t="s">
        <v>1207</v>
      </c>
      <c r="D23" s="54">
        <v>3</v>
      </c>
      <c r="E23" s="65" t="s">
        <v>132</v>
      </c>
      <c r="F23" s="55">
        <v>35</v>
      </c>
      <c r="G23" s="53"/>
      <c r="H23" s="57"/>
      <c r="I23" s="56"/>
      <c r="J23" s="56"/>
      <c r="K23" s="36" t="s">
        <v>65</v>
      </c>
      <c r="L23" s="83">
        <v>23</v>
      </c>
      <c r="M23" s="83"/>
      <c r="N23" s="63"/>
      <c r="O23" s="86" t="s">
        <v>246</v>
      </c>
      <c r="P23" s="88">
        <v>43522.76835648148</v>
      </c>
      <c r="Q23" s="86" t="s">
        <v>266</v>
      </c>
      <c r="R23" s="86"/>
      <c r="S23" s="86"/>
      <c r="T23" s="86"/>
      <c r="U23" s="86"/>
      <c r="V23" s="89" t="s">
        <v>326</v>
      </c>
      <c r="W23" s="88">
        <v>43522.76835648148</v>
      </c>
      <c r="X23" s="89" t="s">
        <v>358</v>
      </c>
      <c r="Y23" s="86"/>
      <c r="Z23" s="86"/>
      <c r="AA23" s="92" t="s">
        <v>394</v>
      </c>
      <c r="AB23" s="86"/>
      <c r="AC23" s="86" t="b">
        <v>0</v>
      </c>
      <c r="AD23" s="86">
        <v>0</v>
      </c>
      <c r="AE23" s="92" t="s">
        <v>412</v>
      </c>
      <c r="AF23" s="86" t="b">
        <v>0</v>
      </c>
      <c r="AG23" s="86" t="s">
        <v>415</v>
      </c>
      <c r="AH23" s="86"/>
      <c r="AI23" s="92" t="s">
        <v>412</v>
      </c>
      <c r="AJ23" s="86" t="b">
        <v>0</v>
      </c>
      <c r="AK23" s="86">
        <v>3</v>
      </c>
      <c r="AL23" s="92" t="s">
        <v>396</v>
      </c>
      <c r="AM23" s="86" t="s">
        <v>417</v>
      </c>
      <c r="AN23" s="86" t="b">
        <v>0</v>
      </c>
      <c r="AO23" s="92" t="s">
        <v>396</v>
      </c>
      <c r="AP23" s="86" t="s">
        <v>176</v>
      </c>
      <c r="AQ23" s="86">
        <v>0</v>
      </c>
      <c r="AR23" s="86">
        <v>0</v>
      </c>
      <c r="AS23" s="86"/>
      <c r="AT23" s="86"/>
      <c r="AU23" s="86"/>
      <c r="AV23" s="86"/>
      <c r="AW23" s="86"/>
      <c r="AX23" s="86"/>
      <c r="AY23" s="86"/>
      <c r="AZ23" s="86"/>
      <c r="BA23">
        <v>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225</v>
      </c>
      <c r="B24" s="84" t="s">
        <v>227</v>
      </c>
      <c r="C24" s="53" t="s">
        <v>1207</v>
      </c>
      <c r="D24" s="54">
        <v>3</v>
      </c>
      <c r="E24" s="65" t="s">
        <v>132</v>
      </c>
      <c r="F24" s="55">
        <v>35</v>
      </c>
      <c r="G24" s="53"/>
      <c r="H24" s="57"/>
      <c r="I24" s="56"/>
      <c r="J24" s="56"/>
      <c r="K24" s="36" t="s">
        <v>65</v>
      </c>
      <c r="L24" s="83">
        <v>24</v>
      </c>
      <c r="M24" s="83"/>
      <c r="N24" s="63"/>
      <c r="O24" s="86" t="s">
        <v>246</v>
      </c>
      <c r="P24" s="88">
        <v>43522.76835648148</v>
      </c>
      <c r="Q24" s="86" t="s">
        <v>266</v>
      </c>
      <c r="R24" s="86"/>
      <c r="S24" s="86"/>
      <c r="T24" s="86"/>
      <c r="U24" s="86"/>
      <c r="V24" s="89" t="s">
        <v>326</v>
      </c>
      <c r="W24" s="88">
        <v>43522.76835648148</v>
      </c>
      <c r="X24" s="89" t="s">
        <v>358</v>
      </c>
      <c r="Y24" s="86"/>
      <c r="Z24" s="86"/>
      <c r="AA24" s="92" t="s">
        <v>394</v>
      </c>
      <c r="AB24" s="86"/>
      <c r="AC24" s="86" t="b">
        <v>0</v>
      </c>
      <c r="AD24" s="86">
        <v>0</v>
      </c>
      <c r="AE24" s="92" t="s">
        <v>412</v>
      </c>
      <c r="AF24" s="86" t="b">
        <v>0</v>
      </c>
      <c r="AG24" s="86" t="s">
        <v>415</v>
      </c>
      <c r="AH24" s="86"/>
      <c r="AI24" s="92" t="s">
        <v>412</v>
      </c>
      <c r="AJ24" s="86" t="b">
        <v>0</v>
      </c>
      <c r="AK24" s="86">
        <v>3</v>
      </c>
      <c r="AL24" s="92" t="s">
        <v>396</v>
      </c>
      <c r="AM24" s="86" t="s">
        <v>417</v>
      </c>
      <c r="AN24" s="86" t="b">
        <v>0</v>
      </c>
      <c r="AO24" s="92" t="s">
        <v>396</v>
      </c>
      <c r="AP24" s="86" t="s">
        <v>176</v>
      </c>
      <c r="AQ24" s="86">
        <v>0</v>
      </c>
      <c r="AR24" s="86">
        <v>0</v>
      </c>
      <c r="AS24" s="86"/>
      <c r="AT24" s="86"/>
      <c r="AU24" s="86"/>
      <c r="AV24" s="86"/>
      <c r="AW24" s="86"/>
      <c r="AX24" s="86"/>
      <c r="AY24" s="86"/>
      <c r="AZ24" s="86"/>
      <c r="BA24">
        <v>1</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23</v>
      </c>
      <c r="BK24" s="52">
        <v>100</v>
      </c>
      <c r="BL24" s="51">
        <v>23</v>
      </c>
    </row>
    <row r="25" spans="1:64" ht="45">
      <c r="A25" s="84" t="s">
        <v>226</v>
      </c>
      <c r="B25" s="84" t="s">
        <v>229</v>
      </c>
      <c r="C25" s="53" t="s">
        <v>1207</v>
      </c>
      <c r="D25" s="54">
        <v>3</v>
      </c>
      <c r="E25" s="65" t="s">
        <v>132</v>
      </c>
      <c r="F25" s="55">
        <v>35</v>
      </c>
      <c r="G25" s="53"/>
      <c r="H25" s="57"/>
      <c r="I25" s="56"/>
      <c r="J25" s="56"/>
      <c r="K25" s="36" t="s">
        <v>65</v>
      </c>
      <c r="L25" s="83">
        <v>25</v>
      </c>
      <c r="M25" s="83"/>
      <c r="N25" s="63"/>
      <c r="O25" s="86" t="s">
        <v>246</v>
      </c>
      <c r="P25" s="88">
        <v>43522.90414351852</v>
      </c>
      <c r="Q25" s="86" t="s">
        <v>267</v>
      </c>
      <c r="R25" s="86"/>
      <c r="S25" s="86"/>
      <c r="T25" s="86"/>
      <c r="U25" s="86"/>
      <c r="V25" s="89" t="s">
        <v>327</v>
      </c>
      <c r="W25" s="88">
        <v>43522.90414351852</v>
      </c>
      <c r="X25" s="89" t="s">
        <v>359</v>
      </c>
      <c r="Y25" s="86"/>
      <c r="Z25" s="86"/>
      <c r="AA25" s="92" t="s">
        <v>395</v>
      </c>
      <c r="AB25" s="86"/>
      <c r="AC25" s="86" t="b">
        <v>0</v>
      </c>
      <c r="AD25" s="86">
        <v>0</v>
      </c>
      <c r="AE25" s="92" t="s">
        <v>412</v>
      </c>
      <c r="AF25" s="86" t="b">
        <v>0</v>
      </c>
      <c r="AG25" s="86" t="s">
        <v>415</v>
      </c>
      <c r="AH25" s="86"/>
      <c r="AI25" s="92" t="s">
        <v>412</v>
      </c>
      <c r="AJ25" s="86" t="b">
        <v>0</v>
      </c>
      <c r="AK25" s="86">
        <v>2</v>
      </c>
      <c r="AL25" s="92" t="s">
        <v>398</v>
      </c>
      <c r="AM25" s="86" t="s">
        <v>426</v>
      </c>
      <c r="AN25" s="86" t="b">
        <v>0</v>
      </c>
      <c r="AO25" s="92" t="s">
        <v>398</v>
      </c>
      <c r="AP25" s="86" t="s">
        <v>176</v>
      </c>
      <c r="AQ25" s="86">
        <v>0</v>
      </c>
      <c r="AR25" s="86">
        <v>0</v>
      </c>
      <c r="AS25" s="86"/>
      <c r="AT25" s="86"/>
      <c r="AU25" s="86"/>
      <c r="AV25" s="86"/>
      <c r="AW25" s="86"/>
      <c r="AX25" s="86"/>
      <c r="AY25" s="86"/>
      <c r="AZ25" s="86"/>
      <c r="BA25">
        <v>1</v>
      </c>
      <c r="BB25" s="85" t="str">
        <f>REPLACE(INDEX(GroupVertices[Group],MATCH(Edges[[#This Row],[Vertex 1]],GroupVertices[Vertex],0)),1,1,"")</f>
        <v>4</v>
      </c>
      <c r="BC25" s="85" t="str">
        <f>REPLACE(INDEX(GroupVertices[Group],MATCH(Edges[[#This Row],[Vertex 2]],GroupVertices[Vertex],0)),1,1,"")</f>
        <v>4</v>
      </c>
      <c r="BD25" s="51">
        <v>0</v>
      </c>
      <c r="BE25" s="52">
        <v>0</v>
      </c>
      <c r="BF25" s="51">
        <v>0</v>
      </c>
      <c r="BG25" s="52">
        <v>0</v>
      </c>
      <c r="BH25" s="51">
        <v>0</v>
      </c>
      <c r="BI25" s="52">
        <v>0</v>
      </c>
      <c r="BJ25" s="51">
        <v>21</v>
      </c>
      <c r="BK25" s="52">
        <v>100</v>
      </c>
      <c r="BL25" s="51">
        <v>21</v>
      </c>
    </row>
    <row r="26" spans="1:64" ht="45">
      <c r="A26" s="84" t="s">
        <v>227</v>
      </c>
      <c r="B26" s="84" t="s">
        <v>241</v>
      </c>
      <c r="C26" s="53" t="s">
        <v>1207</v>
      </c>
      <c r="D26" s="54">
        <v>3</v>
      </c>
      <c r="E26" s="65" t="s">
        <v>132</v>
      </c>
      <c r="F26" s="55">
        <v>35</v>
      </c>
      <c r="G26" s="53"/>
      <c r="H26" s="57"/>
      <c r="I26" s="56"/>
      <c r="J26" s="56"/>
      <c r="K26" s="36" t="s">
        <v>65</v>
      </c>
      <c r="L26" s="83">
        <v>26</v>
      </c>
      <c r="M26" s="83"/>
      <c r="N26" s="63"/>
      <c r="O26" s="86" t="s">
        <v>246</v>
      </c>
      <c r="P26" s="88">
        <v>43522.71042824074</v>
      </c>
      <c r="Q26" s="86" t="s">
        <v>268</v>
      </c>
      <c r="R26" s="86"/>
      <c r="S26" s="86"/>
      <c r="T26" s="86" t="s">
        <v>308</v>
      </c>
      <c r="U26" s="89" t="s">
        <v>311</v>
      </c>
      <c r="V26" s="89" t="s">
        <v>311</v>
      </c>
      <c r="W26" s="88">
        <v>43522.71042824074</v>
      </c>
      <c r="X26" s="89" t="s">
        <v>360</v>
      </c>
      <c r="Y26" s="86"/>
      <c r="Z26" s="86"/>
      <c r="AA26" s="92" t="s">
        <v>396</v>
      </c>
      <c r="AB26" s="86"/>
      <c r="AC26" s="86" t="b">
        <v>0</v>
      </c>
      <c r="AD26" s="86">
        <v>7</v>
      </c>
      <c r="AE26" s="92" t="s">
        <v>412</v>
      </c>
      <c r="AF26" s="86" t="b">
        <v>0</v>
      </c>
      <c r="AG26" s="86" t="s">
        <v>415</v>
      </c>
      <c r="AH26" s="86"/>
      <c r="AI26" s="92" t="s">
        <v>412</v>
      </c>
      <c r="AJ26" s="86" t="b">
        <v>0</v>
      </c>
      <c r="AK26" s="86">
        <v>3</v>
      </c>
      <c r="AL26" s="92" t="s">
        <v>412</v>
      </c>
      <c r="AM26" s="86" t="s">
        <v>417</v>
      </c>
      <c r="AN26" s="86" t="b">
        <v>0</v>
      </c>
      <c r="AO26" s="92" t="s">
        <v>396</v>
      </c>
      <c r="AP26" s="86" t="s">
        <v>176</v>
      </c>
      <c r="AQ26" s="86">
        <v>0</v>
      </c>
      <c r="AR26" s="86">
        <v>0</v>
      </c>
      <c r="AS26" s="86"/>
      <c r="AT26" s="86"/>
      <c r="AU26" s="86"/>
      <c r="AV26" s="86"/>
      <c r="AW26" s="86"/>
      <c r="AX26" s="86"/>
      <c r="AY26" s="86"/>
      <c r="AZ26" s="86"/>
      <c r="BA26">
        <v>1</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39</v>
      </c>
      <c r="BK26" s="52">
        <v>100</v>
      </c>
      <c r="BL26" s="51">
        <v>39</v>
      </c>
    </row>
    <row r="27" spans="1:64" ht="45">
      <c r="A27" s="84" t="s">
        <v>228</v>
      </c>
      <c r="B27" s="84" t="s">
        <v>241</v>
      </c>
      <c r="C27" s="53" t="s">
        <v>1207</v>
      </c>
      <c r="D27" s="54">
        <v>3</v>
      </c>
      <c r="E27" s="65" t="s">
        <v>132</v>
      </c>
      <c r="F27" s="55">
        <v>35</v>
      </c>
      <c r="G27" s="53"/>
      <c r="H27" s="57"/>
      <c r="I27" s="56"/>
      <c r="J27" s="56"/>
      <c r="K27" s="36" t="s">
        <v>65</v>
      </c>
      <c r="L27" s="83">
        <v>27</v>
      </c>
      <c r="M27" s="83"/>
      <c r="N27" s="63"/>
      <c r="O27" s="86" t="s">
        <v>246</v>
      </c>
      <c r="P27" s="88">
        <v>43522.941469907404</v>
      </c>
      <c r="Q27" s="86" t="s">
        <v>266</v>
      </c>
      <c r="R27" s="86"/>
      <c r="S27" s="86"/>
      <c r="T27" s="86"/>
      <c r="U27" s="86"/>
      <c r="V27" s="89" t="s">
        <v>328</v>
      </c>
      <c r="W27" s="88">
        <v>43522.941469907404</v>
      </c>
      <c r="X27" s="89" t="s">
        <v>361</v>
      </c>
      <c r="Y27" s="86"/>
      <c r="Z27" s="86"/>
      <c r="AA27" s="92" t="s">
        <v>397</v>
      </c>
      <c r="AB27" s="86"/>
      <c r="AC27" s="86" t="b">
        <v>0</v>
      </c>
      <c r="AD27" s="86">
        <v>0</v>
      </c>
      <c r="AE27" s="92" t="s">
        <v>412</v>
      </c>
      <c r="AF27" s="86" t="b">
        <v>0</v>
      </c>
      <c r="AG27" s="86" t="s">
        <v>415</v>
      </c>
      <c r="AH27" s="86"/>
      <c r="AI27" s="92" t="s">
        <v>412</v>
      </c>
      <c r="AJ27" s="86" t="b">
        <v>0</v>
      </c>
      <c r="AK27" s="86">
        <v>3</v>
      </c>
      <c r="AL27" s="92" t="s">
        <v>396</v>
      </c>
      <c r="AM27" s="86" t="s">
        <v>417</v>
      </c>
      <c r="AN27" s="86" t="b">
        <v>0</v>
      </c>
      <c r="AO27" s="92" t="s">
        <v>396</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228</v>
      </c>
      <c r="B28" s="84" t="s">
        <v>227</v>
      </c>
      <c r="C28" s="53" t="s">
        <v>1207</v>
      </c>
      <c r="D28" s="54">
        <v>3</v>
      </c>
      <c r="E28" s="65" t="s">
        <v>132</v>
      </c>
      <c r="F28" s="55">
        <v>35</v>
      </c>
      <c r="G28" s="53"/>
      <c r="H28" s="57"/>
      <c r="I28" s="56"/>
      <c r="J28" s="56"/>
      <c r="K28" s="36" t="s">
        <v>65</v>
      </c>
      <c r="L28" s="83">
        <v>28</v>
      </c>
      <c r="M28" s="83"/>
      <c r="N28" s="63"/>
      <c r="O28" s="86" t="s">
        <v>246</v>
      </c>
      <c r="P28" s="88">
        <v>43522.941469907404</v>
      </c>
      <c r="Q28" s="86" t="s">
        <v>266</v>
      </c>
      <c r="R28" s="86"/>
      <c r="S28" s="86"/>
      <c r="T28" s="86"/>
      <c r="U28" s="86"/>
      <c r="V28" s="89" t="s">
        <v>328</v>
      </c>
      <c r="W28" s="88">
        <v>43522.941469907404</v>
      </c>
      <c r="X28" s="89" t="s">
        <v>361</v>
      </c>
      <c r="Y28" s="86"/>
      <c r="Z28" s="86"/>
      <c r="AA28" s="92" t="s">
        <v>397</v>
      </c>
      <c r="AB28" s="86"/>
      <c r="AC28" s="86" t="b">
        <v>0</v>
      </c>
      <c r="AD28" s="86">
        <v>0</v>
      </c>
      <c r="AE28" s="92" t="s">
        <v>412</v>
      </c>
      <c r="AF28" s="86" t="b">
        <v>0</v>
      </c>
      <c r="AG28" s="86" t="s">
        <v>415</v>
      </c>
      <c r="AH28" s="86"/>
      <c r="AI28" s="92" t="s">
        <v>412</v>
      </c>
      <c r="AJ28" s="86" t="b">
        <v>0</v>
      </c>
      <c r="AK28" s="86">
        <v>3</v>
      </c>
      <c r="AL28" s="92" t="s">
        <v>396</v>
      </c>
      <c r="AM28" s="86" t="s">
        <v>417</v>
      </c>
      <c r="AN28" s="86" t="b">
        <v>0</v>
      </c>
      <c r="AO28" s="92" t="s">
        <v>396</v>
      </c>
      <c r="AP28" s="86" t="s">
        <v>176</v>
      </c>
      <c r="AQ28" s="86">
        <v>0</v>
      </c>
      <c r="AR28" s="86">
        <v>0</v>
      </c>
      <c r="AS28" s="86"/>
      <c r="AT28" s="86"/>
      <c r="AU28" s="86"/>
      <c r="AV28" s="86"/>
      <c r="AW28" s="86"/>
      <c r="AX28" s="86"/>
      <c r="AY28" s="86"/>
      <c r="AZ28" s="86"/>
      <c r="BA28">
        <v>1</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23</v>
      </c>
      <c r="BK28" s="52">
        <v>100</v>
      </c>
      <c r="BL28" s="51">
        <v>23</v>
      </c>
    </row>
    <row r="29" spans="1:64" ht="45">
      <c r="A29" s="84" t="s">
        <v>229</v>
      </c>
      <c r="B29" s="84" t="s">
        <v>229</v>
      </c>
      <c r="C29" s="53" t="s">
        <v>1207</v>
      </c>
      <c r="D29" s="54">
        <v>3</v>
      </c>
      <c r="E29" s="65" t="s">
        <v>132</v>
      </c>
      <c r="F29" s="55">
        <v>35</v>
      </c>
      <c r="G29" s="53"/>
      <c r="H29" s="57"/>
      <c r="I29" s="56"/>
      <c r="J29" s="56"/>
      <c r="K29" s="36" t="s">
        <v>65</v>
      </c>
      <c r="L29" s="83">
        <v>29</v>
      </c>
      <c r="M29" s="83"/>
      <c r="N29" s="63"/>
      <c r="O29" s="86" t="s">
        <v>176</v>
      </c>
      <c r="P29" s="88">
        <v>43522.87578703704</v>
      </c>
      <c r="Q29" s="86" t="s">
        <v>269</v>
      </c>
      <c r="R29" s="89" t="s">
        <v>288</v>
      </c>
      <c r="S29" s="86" t="s">
        <v>299</v>
      </c>
      <c r="T29" s="86"/>
      <c r="U29" s="86"/>
      <c r="V29" s="89" t="s">
        <v>329</v>
      </c>
      <c r="W29" s="88">
        <v>43522.87578703704</v>
      </c>
      <c r="X29" s="89" t="s">
        <v>362</v>
      </c>
      <c r="Y29" s="86"/>
      <c r="Z29" s="86"/>
      <c r="AA29" s="92" t="s">
        <v>398</v>
      </c>
      <c r="AB29" s="86"/>
      <c r="AC29" s="86" t="b">
        <v>0</v>
      </c>
      <c r="AD29" s="86">
        <v>0</v>
      </c>
      <c r="AE29" s="92" t="s">
        <v>412</v>
      </c>
      <c r="AF29" s="86" t="b">
        <v>0</v>
      </c>
      <c r="AG29" s="86" t="s">
        <v>415</v>
      </c>
      <c r="AH29" s="86"/>
      <c r="AI29" s="92" t="s">
        <v>412</v>
      </c>
      <c r="AJ29" s="86" t="b">
        <v>0</v>
      </c>
      <c r="AK29" s="86">
        <v>2</v>
      </c>
      <c r="AL29" s="92" t="s">
        <v>412</v>
      </c>
      <c r="AM29" s="86" t="s">
        <v>420</v>
      </c>
      <c r="AN29" s="86" t="b">
        <v>0</v>
      </c>
      <c r="AO29" s="92" t="s">
        <v>398</v>
      </c>
      <c r="AP29" s="86" t="s">
        <v>176</v>
      </c>
      <c r="AQ29" s="86">
        <v>0</v>
      </c>
      <c r="AR29" s="86">
        <v>0</v>
      </c>
      <c r="AS29" s="86"/>
      <c r="AT29" s="86"/>
      <c r="AU29" s="86"/>
      <c r="AV29" s="86"/>
      <c r="AW29" s="86"/>
      <c r="AX29" s="86"/>
      <c r="AY29" s="86"/>
      <c r="AZ29" s="86"/>
      <c r="BA29">
        <v>1</v>
      </c>
      <c r="BB29" s="85" t="str">
        <f>REPLACE(INDEX(GroupVertices[Group],MATCH(Edges[[#This Row],[Vertex 1]],GroupVertices[Vertex],0)),1,1,"")</f>
        <v>4</v>
      </c>
      <c r="BC29" s="85" t="str">
        <f>REPLACE(INDEX(GroupVertices[Group],MATCH(Edges[[#This Row],[Vertex 2]],GroupVertices[Vertex],0)),1,1,"")</f>
        <v>4</v>
      </c>
      <c r="BD29" s="51">
        <v>0</v>
      </c>
      <c r="BE29" s="52">
        <v>0</v>
      </c>
      <c r="BF29" s="51">
        <v>0</v>
      </c>
      <c r="BG29" s="52">
        <v>0</v>
      </c>
      <c r="BH29" s="51">
        <v>0</v>
      </c>
      <c r="BI29" s="52">
        <v>0</v>
      </c>
      <c r="BJ29" s="51">
        <v>33</v>
      </c>
      <c r="BK29" s="52">
        <v>100</v>
      </c>
      <c r="BL29" s="51">
        <v>33</v>
      </c>
    </row>
    <row r="30" spans="1:64" ht="45">
      <c r="A30" s="84" t="s">
        <v>230</v>
      </c>
      <c r="B30" s="84" t="s">
        <v>229</v>
      </c>
      <c r="C30" s="53" t="s">
        <v>1207</v>
      </c>
      <c r="D30" s="54">
        <v>3</v>
      </c>
      <c r="E30" s="65" t="s">
        <v>132</v>
      </c>
      <c r="F30" s="55">
        <v>35</v>
      </c>
      <c r="G30" s="53"/>
      <c r="H30" s="57"/>
      <c r="I30" s="56"/>
      <c r="J30" s="56"/>
      <c r="K30" s="36" t="s">
        <v>65</v>
      </c>
      <c r="L30" s="83">
        <v>30</v>
      </c>
      <c r="M30" s="83"/>
      <c r="N30" s="63"/>
      <c r="O30" s="86" t="s">
        <v>246</v>
      </c>
      <c r="P30" s="88">
        <v>43523.019537037035</v>
      </c>
      <c r="Q30" s="86" t="s">
        <v>267</v>
      </c>
      <c r="R30" s="86"/>
      <c r="S30" s="86"/>
      <c r="T30" s="86"/>
      <c r="U30" s="86"/>
      <c r="V30" s="89" t="s">
        <v>330</v>
      </c>
      <c r="W30" s="88">
        <v>43523.019537037035</v>
      </c>
      <c r="X30" s="89" t="s">
        <v>363</v>
      </c>
      <c r="Y30" s="86"/>
      <c r="Z30" s="86"/>
      <c r="AA30" s="92" t="s">
        <v>399</v>
      </c>
      <c r="AB30" s="86"/>
      <c r="AC30" s="86" t="b">
        <v>0</v>
      </c>
      <c r="AD30" s="86">
        <v>0</v>
      </c>
      <c r="AE30" s="92" t="s">
        <v>412</v>
      </c>
      <c r="AF30" s="86" t="b">
        <v>0</v>
      </c>
      <c r="AG30" s="86" t="s">
        <v>415</v>
      </c>
      <c r="AH30" s="86"/>
      <c r="AI30" s="92" t="s">
        <v>412</v>
      </c>
      <c r="AJ30" s="86" t="b">
        <v>0</v>
      </c>
      <c r="AK30" s="86">
        <v>2</v>
      </c>
      <c r="AL30" s="92" t="s">
        <v>398</v>
      </c>
      <c r="AM30" s="86" t="s">
        <v>417</v>
      </c>
      <c r="AN30" s="86" t="b">
        <v>0</v>
      </c>
      <c r="AO30" s="92" t="s">
        <v>398</v>
      </c>
      <c r="AP30" s="86" t="s">
        <v>176</v>
      </c>
      <c r="AQ30" s="86">
        <v>0</v>
      </c>
      <c r="AR30" s="86">
        <v>0</v>
      </c>
      <c r="AS30" s="86"/>
      <c r="AT30" s="86"/>
      <c r="AU30" s="86"/>
      <c r="AV30" s="86"/>
      <c r="AW30" s="86"/>
      <c r="AX30" s="86"/>
      <c r="AY30" s="86"/>
      <c r="AZ30" s="86"/>
      <c r="BA30">
        <v>1</v>
      </c>
      <c r="BB30" s="85" t="str">
        <f>REPLACE(INDEX(GroupVertices[Group],MATCH(Edges[[#This Row],[Vertex 1]],GroupVertices[Vertex],0)),1,1,"")</f>
        <v>4</v>
      </c>
      <c r="BC30" s="85" t="str">
        <f>REPLACE(INDEX(GroupVertices[Group],MATCH(Edges[[#This Row],[Vertex 2]],GroupVertices[Vertex],0)),1,1,"")</f>
        <v>4</v>
      </c>
      <c r="BD30" s="51">
        <v>0</v>
      </c>
      <c r="BE30" s="52">
        <v>0</v>
      </c>
      <c r="BF30" s="51">
        <v>0</v>
      </c>
      <c r="BG30" s="52">
        <v>0</v>
      </c>
      <c r="BH30" s="51">
        <v>0</v>
      </c>
      <c r="BI30" s="52">
        <v>0</v>
      </c>
      <c r="BJ30" s="51">
        <v>21</v>
      </c>
      <c r="BK30" s="52">
        <v>100</v>
      </c>
      <c r="BL30" s="51">
        <v>21</v>
      </c>
    </row>
    <row r="31" spans="1:64" ht="45">
      <c r="A31" s="84" t="s">
        <v>231</v>
      </c>
      <c r="B31" s="84" t="s">
        <v>231</v>
      </c>
      <c r="C31" s="53" t="s">
        <v>1207</v>
      </c>
      <c r="D31" s="54">
        <v>3</v>
      </c>
      <c r="E31" s="65" t="s">
        <v>132</v>
      </c>
      <c r="F31" s="55">
        <v>35</v>
      </c>
      <c r="G31" s="53"/>
      <c r="H31" s="57"/>
      <c r="I31" s="56"/>
      <c r="J31" s="56"/>
      <c r="K31" s="36" t="s">
        <v>65</v>
      </c>
      <c r="L31" s="83">
        <v>31</v>
      </c>
      <c r="M31" s="83"/>
      <c r="N31" s="63"/>
      <c r="O31" s="86" t="s">
        <v>176</v>
      </c>
      <c r="P31" s="88">
        <v>43522.270902777775</v>
      </c>
      <c r="Q31" s="86" t="s">
        <v>270</v>
      </c>
      <c r="R31" s="89" t="s">
        <v>289</v>
      </c>
      <c r="S31" s="86" t="s">
        <v>294</v>
      </c>
      <c r="T31" s="86"/>
      <c r="U31" s="86"/>
      <c r="V31" s="89" t="s">
        <v>331</v>
      </c>
      <c r="W31" s="88">
        <v>43522.270902777775</v>
      </c>
      <c r="X31" s="89" t="s">
        <v>364</v>
      </c>
      <c r="Y31" s="86"/>
      <c r="Z31" s="86"/>
      <c r="AA31" s="92" t="s">
        <v>400</v>
      </c>
      <c r="AB31" s="86"/>
      <c r="AC31" s="86" t="b">
        <v>0</v>
      </c>
      <c r="AD31" s="86">
        <v>0</v>
      </c>
      <c r="AE31" s="92" t="s">
        <v>412</v>
      </c>
      <c r="AF31" s="86" t="b">
        <v>0</v>
      </c>
      <c r="AG31" s="86" t="s">
        <v>414</v>
      </c>
      <c r="AH31" s="86"/>
      <c r="AI31" s="92" t="s">
        <v>412</v>
      </c>
      <c r="AJ31" s="86" t="b">
        <v>0</v>
      </c>
      <c r="AK31" s="86">
        <v>0</v>
      </c>
      <c r="AL31" s="92" t="s">
        <v>412</v>
      </c>
      <c r="AM31" s="86" t="s">
        <v>421</v>
      </c>
      <c r="AN31" s="86" t="b">
        <v>1</v>
      </c>
      <c r="AO31" s="92" t="s">
        <v>400</v>
      </c>
      <c r="AP31" s="86" t="s">
        <v>176</v>
      </c>
      <c r="AQ31" s="86">
        <v>0</v>
      </c>
      <c r="AR31" s="86">
        <v>0</v>
      </c>
      <c r="AS31" s="86"/>
      <c r="AT31" s="86"/>
      <c r="AU31" s="86"/>
      <c r="AV31" s="86"/>
      <c r="AW31" s="86"/>
      <c r="AX31" s="86"/>
      <c r="AY31" s="86"/>
      <c r="AZ31" s="86"/>
      <c r="BA31">
        <v>1</v>
      </c>
      <c r="BB31" s="85" t="str">
        <f>REPLACE(INDEX(GroupVertices[Group],MATCH(Edges[[#This Row],[Vertex 1]],GroupVertices[Vertex],0)),1,1,"")</f>
        <v>3</v>
      </c>
      <c r="BC31" s="85" t="str">
        <f>REPLACE(INDEX(GroupVertices[Group],MATCH(Edges[[#This Row],[Vertex 2]],GroupVertices[Vertex],0)),1,1,"")</f>
        <v>3</v>
      </c>
      <c r="BD31" s="51">
        <v>1</v>
      </c>
      <c r="BE31" s="52">
        <v>4.761904761904762</v>
      </c>
      <c r="BF31" s="51">
        <v>0</v>
      </c>
      <c r="BG31" s="52">
        <v>0</v>
      </c>
      <c r="BH31" s="51">
        <v>0</v>
      </c>
      <c r="BI31" s="52">
        <v>0</v>
      </c>
      <c r="BJ31" s="51">
        <v>20</v>
      </c>
      <c r="BK31" s="52">
        <v>95.23809523809524</v>
      </c>
      <c r="BL31" s="51">
        <v>21</v>
      </c>
    </row>
    <row r="32" spans="1:64" ht="45">
      <c r="A32" s="84" t="s">
        <v>232</v>
      </c>
      <c r="B32" s="84" t="s">
        <v>231</v>
      </c>
      <c r="C32" s="53" t="s">
        <v>1207</v>
      </c>
      <c r="D32" s="54">
        <v>3</v>
      </c>
      <c r="E32" s="65" t="s">
        <v>132</v>
      </c>
      <c r="F32" s="55">
        <v>35</v>
      </c>
      <c r="G32" s="53"/>
      <c r="H32" s="57"/>
      <c r="I32" s="56"/>
      <c r="J32" s="56"/>
      <c r="K32" s="36" t="s">
        <v>65</v>
      </c>
      <c r="L32" s="83">
        <v>32</v>
      </c>
      <c r="M32" s="83"/>
      <c r="N32" s="63"/>
      <c r="O32" s="86" t="s">
        <v>246</v>
      </c>
      <c r="P32" s="88">
        <v>43523.68336805556</v>
      </c>
      <c r="Q32" s="86" t="s">
        <v>265</v>
      </c>
      <c r="R32" s="86"/>
      <c r="S32" s="86"/>
      <c r="T32" s="86"/>
      <c r="U32" s="86"/>
      <c r="V32" s="89" t="s">
        <v>332</v>
      </c>
      <c r="W32" s="88">
        <v>43523.68336805556</v>
      </c>
      <c r="X32" s="89" t="s">
        <v>365</v>
      </c>
      <c r="Y32" s="86"/>
      <c r="Z32" s="86"/>
      <c r="AA32" s="92" t="s">
        <v>401</v>
      </c>
      <c r="AB32" s="86"/>
      <c r="AC32" s="86" t="b">
        <v>0</v>
      </c>
      <c r="AD32" s="86">
        <v>0</v>
      </c>
      <c r="AE32" s="92" t="s">
        <v>412</v>
      </c>
      <c r="AF32" s="86" t="b">
        <v>0</v>
      </c>
      <c r="AG32" s="86" t="s">
        <v>414</v>
      </c>
      <c r="AH32" s="86"/>
      <c r="AI32" s="92" t="s">
        <v>412</v>
      </c>
      <c r="AJ32" s="86" t="b">
        <v>0</v>
      </c>
      <c r="AK32" s="86">
        <v>2</v>
      </c>
      <c r="AL32" s="92" t="s">
        <v>400</v>
      </c>
      <c r="AM32" s="86" t="s">
        <v>417</v>
      </c>
      <c r="AN32" s="86" t="b">
        <v>0</v>
      </c>
      <c r="AO32" s="92" t="s">
        <v>400</v>
      </c>
      <c r="AP32" s="86" t="s">
        <v>176</v>
      </c>
      <c r="AQ32" s="86">
        <v>0</v>
      </c>
      <c r="AR32" s="86">
        <v>0</v>
      </c>
      <c r="AS32" s="86"/>
      <c r="AT32" s="86"/>
      <c r="AU32" s="86"/>
      <c r="AV32" s="86"/>
      <c r="AW32" s="86"/>
      <c r="AX32" s="86"/>
      <c r="AY32" s="86"/>
      <c r="AZ32" s="86"/>
      <c r="BA32">
        <v>1</v>
      </c>
      <c r="BB32" s="85" t="str">
        <f>REPLACE(INDEX(GroupVertices[Group],MATCH(Edges[[#This Row],[Vertex 1]],GroupVertices[Vertex],0)),1,1,"")</f>
        <v>3</v>
      </c>
      <c r="BC32" s="85" t="str">
        <f>REPLACE(INDEX(GroupVertices[Group],MATCH(Edges[[#This Row],[Vertex 2]],GroupVertices[Vertex],0)),1,1,"")</f>
        <v>3</v>
      </c>
      <c r="BD32" s="51">
        <v>1</v>
      </c>
      <c r="BE32" s="52">
        <v>4</v>
      </c>
      <c r="BF32" s="51">
        <v>0</v>
      </c>
      <c r="BG32" s="52">
        <v>0</v>
      </c>
      <c r="BH32" s="51">
        <v>0</v>
      </c>
      <c r="BI32" s="52">
        <v>0</v>
      </c>
      <c r="BJ32" s="51">
        <v>24</v>
      </c>
      <c r="BK32" s="52">
        <v>96</v>
      </c>
      <c r="BL32" s="51">
        <v>25</v>
      </c>
    </row>
    <row r="33" spans="1:64" ht="30">
      <c r="A33" s="84" t="s">
        <v>233</v>
      </c>
      <c r="B33" s="84" t="s">
        <v>242</v>
      </c>
      <c r="C33" s="53" t="s">
        <v>1208</v>
      </c>
      <c r="D33" s="54">
        <v>10</v>
      </c>
      <c r="E33" s="65" t="s">
        <v>136</v>
      </c>
      <c r="F33" s="55">
        <v>12</v>
      </c>
      <c r="G33" s="53"/>
      <c r="H33" s="57"/>
      <c r="I33" s="56"/>
      <c r="J33" s="56"/>
      <c r="K33" s="36" t="s">
        <v>65</v>
      </c>
      <c r="L33" s="83">
        <v>33</v>
      </c>
      <c r="M33" s="83"/>
      <c r="N33" s="63"/>
      <c r="O33" s="86" t="s">
        <v>247</v>
      </c>
      <c r="P33" s="88">
        <v>43519.41162037037</v>
      </c>
      <c r="Q33" s="86" t="s">
        <v>271</v>
      </c>
      <c r="R33" s="89" t="s">
        <v>290</v>
      </c>
      <c r="S33" s="86" t="s">
        <v>294</v>
      </c>
      <c r="T33" s="86"/>
      <c r="U33" s="86"/>
      <c r="V33" s="89" t="s">
        <v>326</v>
      </c>
      <c r="W33" s="88">
        <v>43519.41162037037</v>
      </c>
      <c r="X33" s="89" t="s">
        <v>366</v>
      </c>
      <c r="Y33" s="86"/>
      <c r="Z33" s="86"/>
      <c r="AA33" s="92" t="s">
        <v>402</v>
      </c>
      <c r="AB33" s="92" t="s">
        <v>410</v>
      </c>
      <c r="AC33" s="86" t="b">
        <v>0</v>
      </c>
      <c r="AD33" s="86">
        <v>0</v>
      </c>
      <c r="AE33" s="92" t="s">
        <v>413</v>
      </c>
      <c r="AF33" s="86" t="b">
        <v>0</v>
      </c>
      <c r="AG33" s="86" t="s">
        <v>414</v>
      </c>
      <c r="AH33" s="86"/>
      <c r="AI33" s="92" t="s">
        <v>412</v>
      </c>
      <c r="AJ33" s="86" t="b">
        <v>0</v>
      </c>
      <c r="AK33" s="86">
        <v>0</v>
      </c>
      <c r="AL33" s="92" t="s">
        <v>412</v>
      </c>
      <c r="AM33" s="86" t="s">
        <v>420</v>
      </c>
      <c r="AN33" s="86" t="b">
        <v>1</v>
      </c>
      <c r="AO33" s="92" t="s">
        <v>410</v>
      </c>
      <c r="AP33" s="86" t="s">
        <v>176</v>
      </c>
      <c r="AQ33" s="86">
        <v>0</v>
      </c>
      <c r="AR33" s="86">
        <v>0</v>
      </c>
      <c r="AS33" s="86"/>
      <c r="AT33" s="86"/>
      <c r="AU33" s="86"/>
      <c r="AV33" s="86"/>
      <c r="AW33" s="86"/>
      <c r="AX33" s="86"/>
      <c r="AY33" s="86"/>
      <c r="AZ33" s="86"/>
      <c r="BA33">
        <v>2</v>
      </c>
      <c r="BB33" s="85" t="str">
        <f>REPLACE(INDEX(GroupVertices[Group],MATCH(Edges[[#This Row],[Vertex 1]],GroupVertices[Vertex],0)),1,1,"")</f>
        <v>9</v>
      </c>
      <c r="BC33" s="85" t="str">
        <f>REPLACE(INDEX(GroupVertices[Group],MATCH(Edges[[#This Row],[Vertex 2]],GroupVertices[Vertex],0)),1,1,"")</f>
        <v>9</v>
      </c>
      <c r="BD33" s="51">
        <v>0</v>
      </c>
      <c r="BE33" s="52">
        <v>0</v>
      </c>
      <c r="BF33" s="51">
        <v>0</v>
      </c>
      <c r="BG33" s="52">
        <v>0</v>
      </c>
      <c r="BH33" s="51">
        <v>0</v>
      </c>
      <c r="BI33" s="52">
        <v>0</v>
      </c>
      <c r="BJ33" s="51">
        <v>21</v>
      </c>
      <c r="BK33" s="52">
        <v>100</v>
      </c>
      <c r="BL33" s="51">
        <v>21</v>
      </c>
    </row>
    <row r="34" spans="1:64" ht="30">
      <c r="A34" s="84" t="s">
        <v>233</v>
      </c>
      <c r="B34" s="84" t="s">
        <v>242</v>
      </c>
      <c r="C34" s="53" t="s">
        <v>1208</v>
      </c>
      <c r="D34" s="54">
        <v>10</v>
      </c>
      <c r="E34" s="65" t="s">
        <v>136</v>
      </c>
      <c r="F34" s="55">
        <v>12</v>
      </c>
      <c r="G34" s="53"/>
      <c r="H34" s="57"/>
      <c r="I34" s="56"/>
      <c r="J34" s="56"/>
      <c r="K34" s="36" t="s">
        <v>65</v>
      </c>
      <c r="L34" s="83">
        <v>34</v>
      </c>
      <c r="M34" s="83"/>
      <c r="N34" s="63"/>
      <c r="O34" s="86" t="s">
        <v>247</v>
      </c>
      <c r="P34" s="88">
        <v>43524.234444444446</v>
      </c>
      <c r="Q34" s="86" t="s">
        <v>272</v>
      </c>
      <c r="R34" s="89" t="s">
        <v>291</v>
      </c>
      <c r="S34" s="86" t="s">
        <v>294</v>
      </c>
      <c r="T34" s="86"/>
      <c r="U34" s="86"/>
      <c r="V34" s="89" t="s">
        <v>326</v>
      </c>
      <c r="W34" s="88">
        <v>43524.234444444446</v>
      </c>
      <c r="X34" s="89" t="s">
        <v>367</v>
      </c>
      <c r="Y34" s="86"/>
      <c r="Z34" s="86"/>
      <c r="AA34" s="92" t="s">
        <v>403</v>
      </c>
      <c r="AB34" s="92" t="s">
        <v>411</v>
      </c>
      <c r="AC34" s="86" t="b">
        <v>0</v>
      </c>
      <c r="AD34" s="86">
        <v>0</v>
      </c>
      <c r="AE34" s="92" t="s">
        <v>413</v>
      </c>
      <c r="AF34" s="86" t="b">
        <v>0</v>
      </c>
      <c r="AG34" s="86" t="s">
        <v>414</v>
      </c>
      <c r="AH34" s="86"/>
      <c r="AI34" s="92" t="s">
        <v>412</v>
      </c>
      <c r="AJ34" s="86" t="b">
        <v>0</v>
      </c>
      <c r="AK34" s="86">
        <v>0</v>
      </c>
      <c r="AL34" s="92" t="s">
        <v>412</v>
      </c>
      <c r="AM34" s="86" t="s">
        <v>420</v>
      </c>
      <c r="AN34" s="86" t="b">
        <v>1</v>
      </c>
      <c r="AO34" s="92" t="s">
        <v>411</v>
      </c>
      <c r="AP34" s="86" t="s">
        <v>176</v>
      </c>
      <c r="AQ34" s="86">
        <v>0</v>
      </c>
      <c r="AR34" s="86">
        <v>0</v>
      </c>
      <c r="AS34" s="86"/>
      <c r="AT34" s="86"/>
      <c r="AU34" s="86"/>
      <c r="AV34" s="86"/>
      <c r="AW34" s="86"/>
      <c r="AX34" s="86"/>
      <c r="AY34" s="86"/>
      <c r="AZ34" s="86"/>
      <c r="BA34">
        <v>2</v>
      </c>
      <c r="BB34" s="85" t="str">
        <f>REPLACE(INDEX(GroupVertices[Group],MATCH(Edges[[#This Row],[Vertex 1]],GroupVertices[Vertex],0)),1,1,"")</f>
        <v>9</v>
      </c>
      <c r="BC34" s="85" t="str">
        <f>REPLACE(INDEX(GroupVertices[Group],MATCH(Edges[[#This Row],[Vertex 2]],GroupVertices[Vertex],0)),1,1,"")</f>
        <v>9</v>
      </c>
      <c r="BD34" s="51">
        <v>0</v>
      </c>
      <c r="BE34" s="52">
        <v>0</v>
      </c>
      <c r="BF34" s="51">
        <v>0</v>
      </c>
      <c r="BG34" s="52">
        <v>0</v>
      </c>
      <c r="BH34" s="51">
        <v>0</v>
      </c>
      <c r="BI34" s="52">
        <v>0</v>
      </c>
      <c r="BJ34" s="51">
        <v>21</v>
      </c>
      <c r="BK34" s="52">
        <v>100</v>
      </c>
      <c r="BL34" s="51">
        <v>21</v>
      </c>
    </row>
    <row r="35" spans="1:64" ht="45">
      <c r="A35" s="84" t="s">
        <v>234</v>
      </c>
      <c r="B35" s="84" t="s">
        <v>243</v>
      </c>
      <c r="C35" s="53" t="s">
        <v>1207</v>
      </c>
      <c r="D35" s="54">
        <v>3</v>
      </c>
      <c r="E35" s="65" t="s">
        <v>132</v>
      </c>
      <c r="F35" s="55">
        <v>35</v>
      </c>
      <c r="G35" s="53"/>
      <c r="H35" s="57"/>
      <c r="I35" s="56"/>
      <c r="J35" s="56"/>
      <c r="K35" s="36" t="s">
        <v>65</v>
      </c>
      <c r="L35" s="83">
        <v>35</v>
      </c>
      <c r="M35" s="83"/>
      <c r="N35" s="63"/>
      <c r="O35" s="86" t="s">
        <v>246</v>
      </c>
      <c r="P35" s="88">
        <v>43529.88190972222</v>
      </c>
      <c r="Q35" s="86" t="s">
        <v>273</v>
      </c>
      <c r="R35" s="86"/>
      <c r="S35" s="86"/>
      <c r="T35" s="86" t="s">
        <v>309</v>
      </c>
      <c r="U35" s="86"/>
      <c r="V35" s="89" t="s">
        <v>333</v>
      </c>
      <c r="W35" s="88">
        <v>43529.88190972222</v>
      </c>
      <c r="X35" s="89" t="s">
        <v>368</v>
      </c>
      <c r="Y35" s="86"/>
      <c r="Z35" s="86"/>
      <c r="AA35" s="92" t="s">
        <v>404</v>
      </c>
      <c r="AB35" s="86"/>
      <c r="AC35" s="86" t="b">
        <v>0</v>
      </c>
      <c r="AD35" s="86">
        <v>0</v>
      </c>
      <c r="AE35" s="92" t="s">
        <v>412</v>
      </c>
      <c r="AF35" s="86" t="b">
        <v>0</v>
      </c>
      <c r="AG35" s="86" t="s">
        <v>414</v>
      </c>
      <c r="AH35" s="86"/>
      <c r="AI35" s="92" t="s">
        <v>412</v>
      </c>
      <c r="AJ35" s="86" t="b">
        <v>0</v>
      </c>
      <c r="AK35" s="86">
        <v>4</v>
      </c>
      <c r="AL35" s="92" t="s">
        <v>405</v>
      </c>
      <c r="AM35" s="86" t="s">
        <v>420</v>
      </c>
      <c r="AN35" s="86" t="b">
        <v>0</v>
      </c>
      <c r="AO35" s="92" t="s">
        <v>405</v>
      </c>
      <c r="AP35" s="86" t="s">
        <v>176</v>
      </c>
      <c r="AQ35" s="86">
        <v>0</v>
      </c>
      <c r="AR35" s="86">
        <v>0</v>
      </c>
      <c r="AS35" s="86"/>
      <c r="AT35" s="86"/>
      <c r="AU35" s="86"/>
      <c r="AV35" s="86"/>
      <c r="AW35" s="86"/>
      <c r="AX35" s="86"/>
      <c r="AY35" s="86"/>
      <c r="AZ35" s="86"/>
      <c r="BA35">
        <v>1</v>
      </c>
      <c r="BB35" s="85" t="str">
        <f>REPLACE(INDEX(GroupVertices[Group],MATCH(Edges[[#This Row],[Vertex 1]],GroupVertices[Vertex],0)),1,1,"")</f>
        <v>1</v>
      </c>
      <c r="BC35" s="85" t="str">
        <f>REPLACE(INDEX(GroupVertices[Group],MATCH(Edges[[#This Row],[Vertex 2]],GroupVertices[Vertex],0)),1,1,"")</f>
        <v>1</v>
      </c>
      <c r="BD35" s="51"/>
      <c r="BE35" s="52"/>
      <c r="BF35" s="51"/>
      <c r="BG35" s="52"/>
      <c r="BH35" s="51"/>
      <c r="BI35" s="52"/>
      <c r="BJ35" s="51"/>
      <c r="BK35" s="52"/>
      <c r="BL35" s="51"/>
    </row>
    <row r="36" spans="1:64" ht="45">
      <c r="A36" s="84" t="s">
        <v>234</v>
      </c>
      <c r="B36" s="84" t="s">
        <v>244</v>
      </c>
      <c r="C36" s="53" t="s">
        <v>1207</v>
      </c>
      <c r="D36" s="54">
        <v>3</v>
      </c>
      <c r="E36" s="65" t="s">
        <v>132</v>
      </c>
      <c r="F36" s="55">
        <v>35</v>
      </c>
      <c r="G36" s="53"/>
      <c r="H36" s="57"/>
      <c r="I36" s="56"/>
      <c r="J36" s="56"/>
      <c r="K36" s="36" t="s">
        <v>65</v>
      </c>
      <c r="L36" s="83">
        <v>36</v>
      </c>
      <c r="M36" s="83"/>
      <c r="N36" s="63"/>
      <c r="O36" s="86" t="s">
        <v>246</v>
      </c>
      <c r="P36" s="88">
        <v>43529.88190972222</v>
      </c>
      <c r="Q36" s="86" t="s">
        <v>273</v>
      </c>
      <c r="R36" s="86"/>
      <c r="S36" s="86"/>
      <c r="T36" s="86" t="s">
        <v>309</v>
      </c>
      <c r="U36" s="86"/>
      <c r="V36" s="89" t="s">
        <v>333</v>
      </c>
      <c r="W36" s="88">
        <v>43529.88190972222</v>
      </c>
      <c r="X36" s="89" t="s">
        <v>368</v>
      </c>
      <c r="Y36" s="86"/>
      <c r="Z36" s="86"/>
      <c r="AA36" s="92" t="s">
        <v>404</v>
      </c>
      <c r="AB36" s="86"/>
      <c r="AC36" s="86" t="b">
        <v>0</v>
      </c>
      <c r="AD36" s="86">
        <v>0</v>
      </c>
      <c r="AE36" s="92" t="s">
        <v>412</v>
      </c>
      <c r="AF36" s="86" t="b">
        <v>0</v>
      </c>
      <c r="AG36" s="86" t="s">
        <v>414</v>
      </c>
      <c r="AH36" s="86"/>
      <c r="AI36" s="92" t="s">
        <v>412</v>
      </c>
      <c r="AJ36" s="86" t="b">
        <v>0</v>
      </c>
      <c r="AK36" s="86">
        <v>4</v>
      </c>
      <c r="AL36" s="92" t="s">
        <v>405</v>
      </c>
      <c r="AM36" s="86" t="s">
        <v>420</v>
      </c>
      <c r="AN36" s="86" t="b">
        <v>0</v>
      </c>
      <c r="AO36" s="92" t="s">
        <v>405</v>
      </c>
      <c r="AP36" s="86" t="s">
        <v>176</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c r="BE36" s="52"/>
      <c r="BF36" s="51"/>
      <c r="BG36" s="52"/>
      <c r="BH36" s="51"/>
      <c r="BI36" s="52"/>
      <c r="BJ36" s="51"/>
      <c r="BK36" s="52"/>
      <c r="BL36" s="51"/>
    </row>
    <row r="37" spans="1:64" ht="45">
      <c r="A37" s="84" t="s">
        <v>234</v>
      </c>
      <c r="B37" s="84" t="s">
        <v>235</v>
      </c>
      <c r="C37" s="53" t="s">
        <v>1207</v>
      </c>
      <c r="D37" s="54">
        <v>3</v>
      </c>
      <c r="E37" s="65" t="s">
        <v>132</v>
      </c>
      <c r="F37" s="55">
        <v>35</v>
      </c>
      <c r="G37" s="53"/>
      <c r="H37" s="57"/>
      <c r="I37" s="56"/>
      <c r="J37" s="56"/>
      <c r="K37" s="36" t="s">
        <v>65</v>
      </c>
      <c r="L37" s="83">
        <v>37</v>
      </c>
      <c r="M37" s="83"/>
      <c r="N37" s="63"/>
      <c r="O37" s="86" t="s">
        <v>246</v>
      </c>
      <c r="P37" s="88">
        <v>43529.88190972222</v>
      </c>
      <c r="Q37" s="86" t="s">
        <v>273</v>
      </c>
      <c r="R37" s="86"/>
      <c r="S37" s="86"/>
      <c r="T37" s="86" t="s">
        <v>309</v>
      </c>
      <c r="U37" s="86"/>
      <c r="V37" s="89" t="s">
        <v>333</v>
      </c>
      <c r="W37" s="88">
        <v>43529.88190972222</v>
      </c>
      <c r="X37" s="89" t="s">
        <v>368</v>
      </c>
      <c r="Y37" s="86"/>
      <c r="Z37" s="86"/>
      <c r="AA37" s="92" t="s">
        <v>404</v>
      </c>
      <c r="AB37" s="86"/>
      <c r="AC37" s="86" t="b">
        <v>0</v>
      </c>
      <c r="AD37" s="86">
        <v>0</v>
      </c>
      <c r="AE37" s="92" t="s">
        <v>412</v>
      </c>
      <c r="AF37" s="86" t="b">
        <v>0</v>
      </c>
      <c r="AG37" s="86" t="s">
        <v>414</v>
      </c>
      <c r="AH37" s="86"/>
      <c r="AI37" s="92" t="s">
        <v>412</v>
      </c>
      <c r="AJ37" s="86" t="b">
        <v>0</v>
      </c>
      <c r="AK37" s="86">
        <v>4</v>
      </c>
      <c r="AL37" s="92" t="s">
        <v>405</v>
      </c>
      <c r="AM37" s="86" t="s">
        <v>420</v>
      </c>
      <c r="AN37" s="86" t="b">
        <v>0</v>
      </c>
      <c r="AO37" s="92" t="s">
        <v>405</v>
      </c>
      <c r="AP37" s="86" t="s">
        <v>176</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0</v>
      </c>
      <c r="BE37" s="52">
        <v>0</v>
      </c>
      <c r="BF37" s="51">
        <v>0</v>
      </c>
      <c r="BG37" s="52">
        <v>0</v>
      </c>
      <c r="BH37" s="51">
        <v>0</v>
      </c>
      <c r="BI37" s="52">
        <v>0</v>
      </c>
      <c r="BJ37" s="51">
        <v>20</v>
      </c>
      <c r="BK37" s="52">
        <v>100</v>
      </c>
      <c r="BL37" s="51">
        <v>20</v>
      </c>
    </row>
    <row r="38" spans="1:64" ht="45">
      <c r="A38" s="84" t="s">
        <v>235</v>
      </c>
      <c r="B38" s="84" t="s">
        <v>236</v>
      </c>
      <c r="C38" s="53" t="s">
        <v>1207</v>
      </c>
      <c r="D38" s="54">
        <v>3</v>
      </c>
      <c r="E38" s="65" t="s">
        <v>132</v>
      </c>
      <c r="F38" s="55">
        <v>35</v>
      </c>
      <c r="G38" s="53"/>
      <c r="H38" s="57"/>
      <c r="I38" s="56"/>
      <c r="J38" s="56"/>
      <c r="K38" s="36" t="s">
        <v>66</v>
      </c>
      <c r="L38" s="83">
        <v>38</v>
      </c>
      <c r="M38" s="83"/>
      <c r="N38" s="63"/>
      <c r="O38" s="86" t="s">
        <v>246</v>
      </c>
      <c r="P38" s="88">
        <v>43529.88039351852</v>
      </c>
      <c r="Q38" s="86" t="s">
        <v>274</v>
      </c>
      <c r="R38" s="89" t="s">
        <v>292</v>
      </c>
      <c r="S38" s="86" t="s">
        <v>300</v>
      </c>
      <c r="T38" s="86" t="s">
        <v>310</v>
      </c>
      <c r="U38" s="89" t="s">
        <v>312</v>
      </c>
      <c r="V38" s="89" t="s">
        <v>312</v>
      </c>
      <c r="W38" s="88">
        <v>43529.88039351852</v>
      </c>
      <c r="X38" s="89" t="s">
        <v>369</v>
      </c>
      <c r="Y38" s="86"/>
      <c r="Z38" s="86"/>
      <c r="AA38" s="92" t="s">
        <v>405</v>
      </c>
      <c r="AB38" s="86"/>
      <c r="AC38" s="86" t="b">
        <v>0</v>
      </c>
      <c r="AD38" s="86">
        <v>4</v>
      </c>
      <c r="AE38" s="92" t="s">
        <v>412</v>
      </c>
      <c r="AF38" s="86" t="b">
        <v>0</v>
      </c>
      <c r="AG38" s="86" t="s">
        <v>414</v>
      </c>
      <c r="AH38" s="86"/>
      <c r="AI38" s="92" t="s">
        <v>412</v>
      </c>
      <c r="AJ38" s="86" t="b">
        <v>0</v>
      </c>
      <c r="AK38" s="86">
        <v>4</v>
      </c>
      <c r="AL38" s="92" t="s">
        <v>412</v>
      </c>
      <c r="AM38" s="86" t="s">
        <v>420</v>
      </c>
      <c r="AN38" s="86" t="b">
        <v>0</v>
      </c>
      <c r="AO38" s="92" t="s">
        <v>405</v>
      </c>
      <c r="AP38" s="86" t="s">
        <v>176</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0</v>
      </c>
      <c r="BE38" s="52">
        <v>0</v>
      </c>
      <c r="BF38" s="51">
        <v>0</v>
      </c>
      <c r="BG38" s="52">
        <v>0</v>
      </c>
      <c r="BH38" s="51">
        <v>0</v>
      </c>
      <c r="BI38" s="52">
        <v>0</v>
      </c>
      <c r="BJ38" s="51">
        <v>40</v>
      </c>
      <c r="BK38" s="52">
        <v>100</v>
      </c>
      <c r="BL38" s="51">
        <v>40</v>
      </c>
    </row>
    <row r="39" spans="1:64" ht="45">
      <c r="A39" s="84" t="s">
        <v>236</v>
      </c>
      <c r="B39" s="84" t="s">
        <v>243</v>
      </c>
      <c r="C39" s="53" t="s">
        <v>1207</v>
      </c>
      <c r="D39" s="54">
        <v>3</v>
      </c>
      <c r="E39" s="65" t="s">
        <v>132</v>
      </c>
      <c r="F39" s="55">
        <v>35</v>
      </c>
      <c r="G39" s="53"/>
      <c r="H39" s="57"/>
      <c r="I39" s="56"/>
      <c r="J39" s="56"/>
      <c r="K39" s="36" t="s">
        <v>65</v>
      </c>
      <c r="L39" s="83">
        <v>39</v>
      </c>
      <c r="M39" s="83"/>
      <c r="N39" s="63"/>
      <c r="O39" s="86" t="s">
        <v>246</v>
      </c>
      <c r="P39" s="88">
        <v>43529.89949074074</v>
      </c>
      <c r="Q39" s="86" t="s">
        <v>273</v>
      </c>
      <c r="R39" s="86"/>
      <c r="S39" s="86"/>
      <c r="T39" s="86" t="s">
        <v>309</v>
      </c>
      <c r="U39" s="86"/>
      <c r="V39" s="89" t="s">
        <v>334</v>
      </c>
      <c r="W39" s="88">
        <v>43529.89949074074</v>
      </c>
      <c r="X39" s="89" t="s">
        <v>370</v>
      </c>
      <c r="Y39" s="86"/>
      <c r="Z39" s="86"/>
      <c r="AA39" s="92" t="s">
        <v>406</v>
      </c>
      <c r="AB39" s="86"/>
      <c r="AC39" s="86" t="b">
        <v>0</v>
      </c>
      <c r="AD39" s="86">
        <v>0</v>
      </c>
      <c r="AE39" s="92" t="s">
        <v>412</v>
      </c>
      <c r="AF39" s="86" t="b">
        <v>0</v>
      </c>
      <c r="AG39" s="86" t="s">
        <v>414</v>
      </c>
      <c r="AH39" s="86"/>
      <c r="AI39" s="92" t="s">
        <v>412</v>
      </c>
      <c r="AJ39" s="86" t="b">
        <v>0</v>
      </c>
      <c r="AK39" s="86">
        <v>4</v>
      </c>
      <c r="AL39" s="92" t="s">
        <v>405</v>
      </c>
      <c r="AM39" s="86" t="s">
        <v>422</v>
      </c>
      <c r="AN39" s="86" t="b">
        <v>0</v>
      </c>
      <c r="AO39" s="92" t="s">
        <v>405</v>
      </c>
      <c r="AP39" s="86" t="s">
        <v>176</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c r="BE39" s="52"/>
      <c r="BF39" s="51"/>
      <c r="BG39" s="52"/>
      <c r="BH39" s="51"/>
      <c r="BI39" s="52"/>
      <c r="BJ39" s="51"/>
      <c r="BK39" s="52"/>
      <c r="BL39" s="51"/>
    </row>
    <row r="40" spans="1:64" ht="45">
      <c r="A40" s="84" t="s">
        <v>236</v>
      </c>
      <c r="B40" s="84" t="s">
        <v>244</v>
      </c>
      <c r="C40" s="53" t="s">
        <v>1207</v>
      </c>
      <c r="D40" s="54">
        <v>3</v>
      </c>
      <c r="E40" s="65" t="s">
        <v>132</v>
      </c>
      <c r="F40" s="55">
        <v>35</v>
      </c>
      <c r="G40" s="53"/>
      <c r="H40" s="57"/>
      <c r="I40" s="56"/>
      <c r="J40" s="56"/>
      <c r="K40" s="36" t="s">
        <v>65</v>
      </c>
      <c r="L40" s="83">
        <v>40</v>
      </c>
      <c r="M40" s="83"/>
      <c r="N40" s="63"/>
      <c r="O40" s="86" t="s">
        <v>246</v>
      </c>
      <c r="P40" s="88">
        <v>43529.89949074074</v>
      </c>
      <c r="Q40" s="86" t="s">
        <v>273</v>
      </c>
      <c r="R40" s="86"/>
      <c r="S40" s="86"/>
      <c r="T40" s="86" t="s">
        <v>309</v>
      </c>
      <c r="U40" s="86"/>
      <c r="V40" s="89" t="s">
        <v>334</v>
      </c>
      <c r="W40" s="88">
        <v>43529.89949074074</v>
      </c>
      <c r="X40" s="89" t="s">
        <v>370</v>
      </c>
      <c r="Y40" s="86"/>
      <c r="Z40" s="86"/>
      <c r="AA40" s="92" t="s">
        <v>406</v>
      </c>
      <c r="AB40" s="86"/>
      <c r="AC40" s="86" t="b">
        <v>0</v>
      </c>
      <c r="AD40" s="86">
        <v>0</v>
      </c>
      <c r="AE40" s="92" t="s">
        <v>412</v>
      </c>
      <c r="AF40" s="86" t="b">
        <v>0</v>
      </c>
      <c r="AG40" s="86" t="s">
        <v>414</v>
      </c>
      <c r="AH40" s="86"/>
      <c r="AI40" s="92" t="s">
        <v>412</v>
      </c>
      <c r="AJ40" s="86" t="b">
        <v>0</v>
      </c>
      <c r="AK40" s="86">
        <v>4</v>
      </c>
      <c r="AL40" s="92" t="s">
        <v>405</v>
      </c>
      <c r="AM40" s="86" t="s">
        <v>422</v>
      </c>
      <c r="AN40" s="86" t="b">
        <v>0</v>
      </c>
      <c r="AO40" s="92" t="s">
        <v>405</v>
      </c>
      <c r="AP40" s="86" t="s">
        <v>176</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c r="BE40" s="52"/>
      <c r="BF40" s="51"/>
      <c r="BG40" s="52"/>
      <c r="BH40" s="51"/>
      <c r="BI40" s="52"/>
      <c r="BJ40" s="51"/>
      <c r="BK40" s="52"/>
      <c r="BL40" s="51"/>
    </row>
    <row r="41" spans="1:64" ht="45">
      <c r="A41" s="84" t="s">
        <v>236</v>
      </c>
      <c r="B41" s="84" t="s">
        <v>235</v>
      </c>
      <c r="C41" s="53" t="s">
        <v>1207</v>
      </c>
      <c r="D41" s="54">
        <v>3</v>
      </c>
      <c r="E41" s="65" t="s">
        <v>132</v>
      </c>
      <c r="F41" s="55">
        <v>35</v>
      </c>
      <c r="G41" s="53"/>
      <c r="H41" s="57"/>
      <c r="I41" s="56"/>
      <c r="J41" s="56"/>
      <c r="K41" s="36" t="s">
        <v>66</v>
      </c>
      <c r="L41" s="83">
        <v>41</v>
      </c>
      <c r="M41" s="83"/>
      <c r="N41" s="63"/>
      <c r="O41" s="86" t="s">
        <v>246</v>
      </c>
      <c r="P41" s="88">
        <v>43529.89949074074</v>
      </c>
      <c r="Q41" s="86" t="s">
        <v>273</v>
      </c>
      <c r="R41" s="86"/>
      <c r="S41" s="86"/>
      <c r="T41" s="86" t="s">
        <v>309</v>
      </c>
      <c r="U41" s="86"/>
      <c r="V41" s="89" t="s">
        <v>334</v>
      </c>
      <c r="W41" s="88">
        <v>43529.89949074074</v>
      </c>
      <c r="X41" s="89" t="s">
        <v>370</v>
      </c>
      <c r="Y41" s="86"/>
      <c r="Z41" s="86"/>
      <c r="AA41" s="92" t="s">
        <v>406</v>
      </c>
      <c r="AB41" s="86"/>
      <c r="AC41" s="86" t="b">
        <v>0</v>
      </c>
      <c r="AD41" s="86">
        <v>0</v>
      </c>
      <c r="AE41" s="92" t="s">
        <v>412</v>
      </c>
      <c r="AF41" s="86" t="b">
        <v>0</v>
      </c>
      <c r="AG41" s="86" t="s">
        <v>414</v>
      </c>
      <c r="AH41" s="86"/>
      <c r="AI41" s="92" t="s">
        <v>412</v>
      </c>
      <c r="AJ41" s="86" t="b">
        <v>0</v>
      </c>
      <c r="AK41" s="86">
        <v>4</v>
      </c>
      <c r="AL41" s="92" t="s">
        <v>405</v>
      </c>
      <c r="AM41" s="86" t="s">
        <v>422</v>
      </c>
      <c r="AN41" s="86" t="b">
        <v>0</v>
      </c>
      <c r="AO41" s="92" t="s">
        <v>405</v>
      </c>
      <c r="AP41" s="86" t="s">
        <v>176</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0</v>
      </c>
      <c r="BE41" s="52">
        <v>0</v>
      </c>
      <c r="BF41" s="51">
        <v>0</v>
      </c>
      <c r="BG41" s="52">
        <v>0</v>
      </c>
      <c r="BH41" s="51">
        <v>0</v>
      </c>
      <c r="BI41" s="52">
        <v>0</v>
      </c>
      <c r="BJ41" s="51">
        <v>20</v>
      </c>
      <c r="BK41" s="52">
        <v>100</v>
      </c>
      <c r="BL41" s="51">
        <v>20</v>
      </c>
    </row>
    <row r="42" spans="1:64" ht="45">
      <c r="A42" s="84" t="s">
        <v>237</v>
      </c>
      <c r="B42" s="84" t="s">
        <v>243</v>
      </c>
      <c r="C42" s="53" t="s">
        <v>1207</v>
      </c>
      <c r="D42" s="54">
        <v>3</v>
      </c>
      <c r="E42" s="65" t="s">
        <v>132</v>
      </c>
      <c r="F42" s="55">
        <v>35</v>
      </c>
      <c r="G42" s="53"/>
      <c r="H42" s="57"/>
      <c r="I42" s="56"/>
      <c r="J42" s="56"/>
      <c r="K42" s="36" t="s">
        <v>65</v>
      </c>
      <c r="L42" s="83">
        <v>42</v>
      </c>
      <c r="M42" s="83"/>
      <c r="N42" s="63"/>
      <c r="O42" s="86" t="s">
        <v>246</v>
      </c>
      <c r="P42" s="88">
        <v>43529.94648148148</v>
      </c>
      <c r="Q42" s="86" t="s">
        <v>273</v>
      </c>
      <c r="R42" s="86"/>
      <c r="S42" s="86"/>
      <c r="T42" s="86" t="s">
        <v>309</v>
      </c>
      <c r="U42" s="86"/>
      <c r="V42" s="89" t="s">
        <v>335</v>
      </c>
      <c r="W42" s="88">
        <v>43529.94648148148</v>
      </c>
      <c r="X42" s="89" t="s">
        <v>371</v>
      </c>
      <c r="Y42" s="86"/>
      <c r="Z42" s="86"/>
      <c r="AA42" s="92" t="s">
        <v>407</v>
      </c>
      <c r="AB42" s="86"/>
      <c r="AC42" s="86" t="b">
        <v>0</v>
      </c>
      <c r="AD42" s="86">
        <v>0</v>
      </c>
      <c r="AE42" s="92" t="s">
        <v>412</v>
      </c>
      <c r="AF42" s="86" t="b">
        <v>0</v>
      </c>
      <c r="AG42" s="86" t="s">
        <v>414</v>
      </c>
      <c r="AH42" s="86"/>
      <c r="AI42" s="92" t="s">
        <v>412</v>
      </c>
      <c r="AJ42" s="86" t="b">
        <v>0</v>
      </c>
      <c r="AK42" s="86">
        <v>4</v>
      </c>
      <c r="AL42" s="92" t="s">
        <v>405</v>
      </c>
      <c r="AM42" s="86" t="s">
        <v>427</v>
      </c>
      <c r="AN42" s="86" t="b">
        <v>0</v>
      </c>
      <c r="AO42" s="92" t="s">
        <v>405</v>
      </c>
      <c r="AP42" s="86" t="s">
        <v>176</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c r="BE42" s="52"/>
      <c r="BF42" s="51"/>
      <c r="BG42" s="52"/>
      <c r="BH42" s="51"/>
      <c r="BI42" s="52"/>
      <c r="BJ42" s="51"/>
      <c r="BK42" s="52"/>
      <c r="BL42" s="51"/>
    </row>
    <row r="43" spans="1:64" ht="45">
      <c r="A43" s="84" t="s">
        <v>237</v>
      </c>
      <c r="B43" s="84" t="s">
        <v>244</v>
      </c>
      <c r="C43" s="53" t="s">
        <v>1207</v>
      </c>
      <c r="D43" s="54">
        <v>3</v>
      </c>
      <c r="E43" s="65" t="s">
        <v>132</v>
      </c>
      <c r="F43" s="55">
        <v>35</v>
      </c>
      <c r="G43" s="53"/>
      <c r="H43" s="57"/>
      <c r="I43" s="56"/>
      <c r="J43" s="56"/>
      <c r="K43" s="36" t="s">
        <v>65</v>
      </c>
      <c r="L43" s="83">
        <v>43</v>
      </c>
      <c r="M43" s="83"/>
      <c r="N43" s="63"/>
      <c r="O43" s="86" t="s">
        <v>246</v>
      </c>
      <c r="P43" s="88">
        <v>43529.94648148148</v>
      </c>
      <c r="Q43" s="86" t="s">
        <v>273</v>
      </c>
      <c r="R43" s="86"/>
      <c r="S43" s="86"/>
      <c r="T43" s="86" t="s">
        <v>309</v>
      </c>
      <c r="U43" s="86"/>
      <c r="V43" s="89" t="s">
        <v>335</v>
      </c>
      <c r="W43" s="88">
        <v>43529.94648148148</v>
      </c>
      <c r="X43" s="89" t="s">
        <v>371</v>
      </c>
      <c r="Y43" s="86"/>
      <c r="Z43" s="86"/>
      <c r="AA43" s="92" t="s">
        <v>407</v>
      </c>
      <c r="AB43" s="86"/>
      <c r="AC43" s="86" t="b">
        <v>0</v>
      </c>
      <c r="AD43" s="86">
        <v>0</v>
      </c>
      <c r="AE43" s="92" t="s">
        <v>412</v>
      </c>
      <c r="AF43" s="86" t="b">
        <v>0</v>
      </c>
      <c r="AG43" s="86" t="s">
        <v>414</v>
      </c>
      <c r="AH43" s="86"/>
      <c r="AI43" s="92" t="s">
        <v>412</v>
      </c>
      <c r="AJ43" s="86" t="b">
        <v>0</v>
      </c>
      <c r="AK43" s="86">
        <v>4</v>
      </c>
      <c r="AL43" s="92" t="s">
        <v>405</v>
      </c>
      <c r="AM43" s="86" t="s">
        <v>427</v>
      </c>
      <c r="AN43" s="86" t="b">
        <v>0</v>
      </c>
      <c r="AO43" s="92" t="s">
        <v>405</v>
      </c>
      <c r="AP43" s="86" t="s">
        <v>176</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c r="BE43" s="52"/>
      <c r="BF43" s="51"/>
      <c r="BG43" s="52"/>
      <c r="BH43" s="51"/>
      <c r="BI43" s="52"/>
      <c r="BJ43" s="51"/>
      <c r="BK43" s="52"/>
      <c r="BL43" s="51"/>
    </row>
    <row r="44" spans="1:64" ht="45">
      <c r="A44" s="84" t="s">
        <v>237</v>
      </c>
      <c r="B44" s="84" t="s">
        <v>235</v>
      </c>
      <c r="C44" s="53" t="s">
        <v>1207</v>
      </c>
      <c r="D44" s="54">
        <v>3</v>
      </c>
      <c r="E44" s="65" t="s">
        <v>132</v>
      </c>
      <c r="F44" s="55">
        <v>35</v>
      </c>
      <c r="G44" s="53"/>
      <c r="H44" s="57"/>
      <c r="I44" s="56"/>
      <c r="J44" s="56"/>
      <c r="K44" s="36" t="s">
        <v>65</v>
      </c>
      <c r="L44" s="83">
        <v>44</v>
      </c>
      <c r="M44" s="83"/>
      <c r="N44" s="63"/>
      <c r="O44" s="86" t="s">
        <v>246</v>
      </c>
      <c r="P44" s="88">
        <v>43529.94648148148</v>
      </c>
      <c r="Q44" s="86" t="s">
        <v>273</v>
      </c>
      <c r="R44" s="86"/>
      <c r="S44" s="86"/>
      <c r="T44" s="86" t="s">
        <v>309</v>
      </c>
      <c r="U44" s="86"/>
      <c r="V44" s="89" t="s">
        <v>335</v>
      </c>
      <c r="W44" s="88">
        <v>43529.94648148148</v>
      </c>
      <c r="X44" s="89" t="s">
        <v>371</v>
      </c>
      <c r="Y44" s="86"/>
      <c r="Z44" s="86"/>
      <c r="AA44" s="92" t="s">
        <v>407</v>
      </c>
      <c r="AB44" s="86"/>
      <c r="AC44" s="86" t="b">
        <v>0</v>
      </c>
      <c r="AD44" s="86">
        <v>0</v>
      </c>
      <c r="AE44" s="92" t="s">
        <v>412</v>
      </c>
      <c r="AF44" s="86" t="b">
        <v>0</v>
      </c>
      <c r="AG44" s="86" t="s">
        <v>414</v>
      </c>
      <c r="AH44" s="86"/>
      <c r="AI44" s="92" t="s">
        <v>412</v>
      </c>
      <c r="AJ44" s="86" t="b">
        <v>0</v>
      </c>
      <c r="AK44" s="86">
        <v>4</v>
      </c>
      <c r="AL44" s="92" t="s">
        <v>405</v>
      </c>
      <c r="AM44" s="86" t="s">
        <v>427</v>
      </c>
      <c r="AN44" s="86" t="b">
        <v>0</v>
      </c>
      <c r="AO44" s="92" t="s">
        <v>405</v>
      </c>
      <c r="AP44" s="86" t="s">
        <v>176</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0</v>
      </c>
      <c r="BE44" s="52">
        <v>0</v>
      </c>
      <c r="BF44" s="51">
        <v>0</v>
      </c>
      <c r="BG44" s="52">
        <v>0</v>
      </c>
      <c r="BH44" s="51">
        <v>0</v>
      </c>
      <c r="BI44" s="52">
        <v>0</v>
      </c>
      <c r="BJ44" s="51">
        <v>20</v>
      </c>
      <c r="BK44" s="52">
        <v>100</v>
      </c>
      <c r="BL44" s="51">
        <v>20</v>
      </c>
    </row>
    <row r="45" spans="1:64" ht="45">
      <c r="A45" s="84" t="s">
        <v>235</v>
      </c>
      <c r="B45" s="84" t="s">
        <v>243</v>
      </c>
      <c r="C45" s="53" t="s">
        <v>1207</v>
      </c>
      <c r="D45" s="54">
        <v>3</v>
      </c>
      <c r="E45" s="65" t="s">
        <v>132</v>
      </c>
      <c r="F45" s="55">
        <v>35</v>
      </c>
      <c r="G45" s="53"/>
      <c r="H45" s="57"/>
      <c r="I45" s="56"/>
      <c r="J45" s="56"/>
      <c r="K45" s="36" t="s">
        <v>65</v>
      </c>
      <c r="L45" s="83">
        <v>45</v>
      </c>
      <c r="M45" s="83"/>
      <c r="N45" s="63"/>
      <c r="O45" s="86" t="s">
        <v>246</v>
      </c>
      <c r="P45" s="88">
        <v>43529.88039351852</v>
      </c>
      <c r="Q45" s="86" t="s">
        <v>274</v>
      </c>
      <c r="R45" s="89" t="s">
        <v>292</v>
      </c>
      <c r="S45" s="86" t="s">
        <v>300</v>
      </c>
      <c r="T45" s="86" t="s">
        <v>310</v>
      </c>
      <c r="U45" s="89" t="s">
        <v>312</v>
      </c>
      <c r="V45" s="89" t="s">
        <v>312</v>
      </c>
      <c r="W45" s="88">
        <v>43529.88039351852</v>
      </c>
      <c r="X45" s="89" t="s">
        <v>369</v>
      </c>
      <c r="Y45" s="86"/>
      <c r="Z45" s="86"/>
      <c r="AA45" s="92" t="s">
        <v>405</v>
      </c>
      <c r="AB45" s="86"/>
      <c r="AC45" s="86" t="b">
        <v>0</v>
      </c>
      <c r="AD45" s="86">
        <v>4</v>
      </c>
      <c r="AE45" s="92" t="s">
        <v>412</v>
      </c>
      <c r="AF45" s="86" t="b">
        <v>0</v>
      </c>
      <c r="AG45" s="86" t="s">
        <v>414</v>
      </c>
      <c r="AH45" s="86"/>
      <c r="AI45" s="92" t="s">
        <v>412</v>
      </c>
      <c r="AJ45" s="86" t="b">
        <v>0</v>
      </c>
      <c r="AK45" s="86">
        <v>4</v>
      </c>
      <c r="AL45" s="92" t="s">
        <v>412</v>
      </c>
      <c r="AM45" s="86" t="s">
        <v>420</v>
      </c>
      <c r="AN45" s="86" t="b">
        <v>0</v>
      </c>
      <c r="AO45" s="92" t="s">
        <v>405</v>
      </c>
      <c r="AP45" s="86" t="s">
        <v>176</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c r="BE45" s="52"/>
      <c r="BF45" s="51"/>
      <c r="BG45" s="52"/>
      <c r="BH45" s="51"/>
      <c r="BI45" s="52"/>
      <c r="BJ45" s="51"/>
      <c r="BK45" s="52"/>
      <c r="BL45" s="51"/>
    </row>
    <row r="46" spans="1:64" ht="45">
      <c r="A46" s="84" t="s">
        <v>238</v>
      </c>
      <c r="B46" s="84" t="s">
        <v>243</v>
      </c>
      <c r="C46" s="53" t="s">
        <v>1207</v>
      </c>
      <c r="D46" s="54">
        <v>3</v>
      </c>
      <c r="E46" s="65" t="s">
        <v>132</v>
      </c>
      <c r="F46" s="55">
        <v>35</v>
      </c>
      <c r="G46" s="53"/>
      <c r="H46" s="57"/>
      <c r="I46" s="56"/>
      <c r="J46" s="56"/>
      <c r="K46" s="36" t="s">
        <v>65</v>
      </c>
      <c r="L46" s="83">
        <v>46</v>
      </c>
      <c r="M46" s="83"/>
      <c r="N46" s="63"/>
      <c r="O46" s="86" t="s">
        <v>246</v>
      </c>
      <c r="P46" s="88">
        <v>43530.60475694444</v>
      </c>
      <c r="Q46" s="86" t="s">
        <v>273</v>
      </c>
      <c r="R46" s="86"/>
      <c r="S46" s="86"/>
      <c r="T46" s="86" t="s">
        <v>309</v>
      </c>
      <c r="U46" s="86"/>
      <c r="V46" s="89" t="s">
        <v>336</v>
      </c>
      <c r="W46" s="88">
        <v>43530.60475694444</v>
      </c>
      <c r="X46" s="89" t="s">
        <v>372</v>
      </c>
      <c r="Y46" s="86"/>
      <c r="Z46" s="86"/>
      <c r="AA46" s="92" t="s">
        <v>408</v>
      </c>
      <c r="AB46" s="86"/>
      <c r="AC46" s="86" t="b">
        <v>0</v>
      </c>
      <c r="AD46" s="86">
        <v>0</v>
      </c>
      <c r="AE46" s="92" t="s">
        <v>412</v>
      </c>
      <c r="AF46" s="86" t="b">
        <v>0</v>
      </c>
      <c r="AG46" s="86" t="s">
        <v>414</v>
      </c>
      <c r="AH46" s="86"/>
      <c r="AI46" s="92" t="s">
        <v>412</v>
      </c>
      <c r="AJ46" s="86" t="b">
        <v>0</v>
      </c>
      <c r="AK46" s="86">
        <v>4</v>
      </c>
      <c r="AL46" s="92" t="s">
        <v>405</v>
      </c>
      <c r="AM46" s="86" t="s">
        <v>420</v>
      </c>
      <c r="AN46" s="86" t="b">
        <v>0</v>
      </c>
      <c r="AO46" s="92" t="s">
        <v>405</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1</v>
      </c>
      <c r="BD46" s="51"/>
      <c r="BE46" s="52"/>
      <c r="BF46" s="51"/>
      <c r="BG46" s="52"/>
      <c r="BH46" s="51"/>
      <c r="BI46" s="52"/>
      <c r="BJ46" s="51"/>
      <c r="BK46" s="52"/>
      <c r="BL46" s="51"/>
    </row>
    <row r="47" spans="1:64" ht="45">
      <c r="A47" s="84" t="s">
        <v>235</v>
      </c>
      <c r="B47" s="84" t="s">
        <v>244</v>
      </c>
      <c r="C47" s="53" t="s">
        <v>1207</v>
      </c>
      <c r="D47" s="54">
        <v>3</v>
      </c>
      <c r="E47" s="65" t="s">
        <v>132</v>
      </c>
      <c r="F47" s="55">
        <v>35</v>
      </c>
      <c r="G47" s="53"/>
      <c r="H47" s="57"/>
      <c r="I47" s="56"/>
      <c r="J47" s="56"/>
      <c r="K47" s="36" t="s">
        <v>65</v>
      </c>
      <c r="L47" s="83">
        <v>47</v>
      </c>
      <c r="M47" s="83"/>
      <c r="N47" s="63"/>
      <c r="O47" s="86" t="s">
        <v>246</v>
      </c>
      <c r="P47" s="88">
        <v>43529.88039351852</v>
      </c>
      <c r="Q47" s="86" t="s">
        <v>274</v>
      </c>
      <c r="R47" s="89" t="s">
        <v>292</v>
      </c>
      <c r="S47" s="86" t="s">
        <v>300</v>
      </c>
      <c r="T47" s="86" t="s">
        <v>310</v>
      </c>
      <c r="U47" s="89" t="s">
        <v>312</v>
      </c>
      <c r="V47" s="89" t="s">
        <v>312</v>
      </c>
      <c r="W47" s="88">
        <v>43529.88039351852</v>
      </c>
      <c r="X47" s="89" t="s">
        <v>369</v>
      </c>
      <c r="Y47" s="86"/>
      <c r="Z47" s="86"/>
      <c r="AA47" s="92" t="s">
        <v>405</v>
      </c>
      <c r="AB47" s="86"/>
      <c r="AC47" s="86" t="b">
        <v>0</v>
      </c>
      <c r="AD47" s="86">
        <v>4</v>
      </c>
      <c r="AE47" s="92" t="s">
        <v>412</v>
      </c>
      <c r="AF47" s="86" t="b">
        <v>0</v>
      </c>
      <c r="AG47" s="86" t="s">
        <v>414</v>
      </c>
      <c r="AH47" s="86"/>
      <c r="AI47" s="92" t="s">
        <v>412</v>
      </c>
      <c r="AJ47" s="86" t="b">
        <v>0</v>
      </c>
      <c r="AK47" s="86">
        <v>4</v>
      </c>
      <c r="AL47" s="92" t="s">
        <v>412</v>
      </c>
      <c r="AM47" s="86" t="s">
        <v>420</v>
      </c>
      <c r="AN47" s="86" t="b">
        <v>0</v>
      </c>
      <c r="AO47" s="92" t="s">
        <v>405</v>
      </c>
      <c r="AP47" s="86" t="s">
        <v>176</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c r="BE47" s="52"/>
      <c r="BF47" s="51"/>
      <c r="BG47" s="52"/>
      <c r="BH47" s="51"/>
      <c r="BI47" s="52"/>
      <c r="BJ47" s="51"/>
      <c r="BK47" s="52"/>
      <c r="BL47" s="51"/>
    </row>
    <row r="48" spans="1:64" ht="45">
      <c r="A48" s="84" t="s">
        <v>238</v>
      </c>
      <c r="B48" s="84" t="s">
        <v>244</v>
      </c>
      <c r="C48" s="53" t="s">
        <v>1207</v>
      </c>
      <c r="D48" s="54">
        <v>3</v>
      </c>
      <c r="E48" s="65" t="s">
        <v>132</v>
      </c>
      <c r="F48" s="55">
        <v>35</v>
      </c>
      <c r="G48" s="53"/>
      <c r="H48" s="57"/>
      <c r="I48" s="56"/>
      <c r="J48" s="56"/>
      <c r="K48" s="36" t="s">
        <v>65</v>
      </c>
      <c r="L48" s="83">
        <v>48</v>
      </c>
      <c r="M48" s="83"/>
      <c r="N48" s="63"/>
      <c r="O48" s="86" t="s">
        <v>246</v>
      </c>
      <c r="P48" s="88">
        <v>43530.60475694444</v>
      </c>
      <c r="Q48" s="86" t="s">
        <v>273</v>
      </c>
      <c r="R48" s="86"/>
      <c r="S48" s="86"/>
      <c r="T48" s="86" t="s">
        <v>309</v>
      </c>
      <c r="U48" s="86"/>
      <c r="V48" s="89" t="s">
        <v>336</v>
      </c>
      <c r="W48" s="88">
        <v>43530.60475694444</v>
      </c>
      <c r="X48" s="89" t="s">
        <v>372</v>
      </c>
      <c r="Y48" s="86"/>
      <c r="Z48" s="86"/>
      <c r="AA48" s="92" t="s">
        <v>408</v>
      </c>
      <c r="AB48" s="86"/>
      <c r="AC48" s="86" t="b">
        <v>0</v>
      </c>
      <c r="AD48" s="86">
        <v>0</v>
      </c>
      <c r="AE48" s="92" t="s">
        <v>412</v>
      </c>
      <c r="AF48" s="86" t="b">
        <v>0</v>
      </c>
      <c r="AG48" s="86" t="s">
        <v>414</v>
      </c>
      <c r="AH48" s="86"/>
      <c r="AI48" s="92" t="s">
        <v>412</v>
      </c>
      <c r="AJ48" s="86" t="b">
        <v>0</v>
      </c>
      <c r="AK48" s="86">
        <v>4</v>
      </c>
      <c r="AL48" s="92" t="s">
        <v>405</v>
      </c>
      <c r="AM48" s="86" t="s">
        <v>420</v>
      </c>
      <c r="AN48" s="86" t="b">
        <v>0</v>
      </c>
      <c r="AO48" s="92" t="s">
        <v>405</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1</v>
      </c>
      <c r="BD48" s="51"/>
      <c r="BE48" s="52"/>
      <c r="BF48" s="51"/>
      <c r="BG48" s="52"/>
      <c r="BH48" s="51"/>
      <c r="BI48" s="52"/>
      <c r="BJ48" s="51"/>
      <c r="BK48" s="52"/>
      <c r="BL48" s="51"/>
    </row>
    <row r="49" spans="1:64" ht="45">
      <c r="A49" s="84" t="s">
        <v>238</v>
      </c>
      <c r="B49" s="84" t="s">
        <v>235</v>
      </c>
      <c r="C49" s="53" t="s">
        <v>1207</v>
      </c>
      <c r="D49" s="54">
        <v>3</v>
      </c>
      <c r="E49" s="65" t="s">
        <v>132</v>
      </c>
      <c r="F49" s="55">
        <v>35</v>
      </c>
      <c r="G49" s="53"/>
      <c r="H49" s="57"/>
      <c r="I49" s="56"/>
      <c r="J49" s="56"/>
      <c r="K49" s="36" t="s">
        <v>65</v>
      </c>
      <c r="L49" s="83">
        <v>49</v>
      </c>
      <c r="M49" s="83"/>
      <c r="N49" s="63"/>
      <c r="O49" s="86" t="s">
        <v>246</v>
      </c>
      <c r="P49" s="88">
        <v>43530.60475694444</v>
      </c>
      <c r="Q49" s="86" t="s">
        <v>273</v>
      </c>
      <c r="R49" s="86"/>
      <c r="S49" s="86"/>
      <c r="T49" s="86" t="s">
        <v>309</v>
      </c>
      <c r="U49" s="86"/>
      <c r="V49" s="89" t="s">
        <v>336</v>
      </c>
      <c r="W49" s="88">
        <v>43530.60475694444</v>
      </c>
      <c r="X49" s="89" t="s">
        <v>372</v>
      </c>
      <c r="Y49" s="86"/>
      <c r="Z49" s="86"/>
      <c r="AA49" s="92" t="s">
        <v>408</v>
      </c>
      <c r="AB49" s="86"/>
      <c r="AC49" s="86" t="b">
        <v>0</v>
      </c>
      <c r="AD49" s="86">
        <v>0</v>
      </c>
      <c r="AE49" s="92" t="s">
        <v>412</v>
      </c>
      <c r="AF49" s="86" t="b">
        <v>0</v>
      </c>
      <c r="AG49" s="86" t="s">
        <v>414</v>
      </c>
      <c r="AH49" s="86"/>
      <c r="AI49" s="92" t="s">
        <v>412</v>
      </c>
      <c r="AJ49" s="86" t="b">
        <v>0</v>
      </c>
      <c r="AK49" s="86">
        <v>4</v>
      </c>
      <c r="AL49" s="92" t="s">
        <v>405</v>
      </c>
      <c r="AM49" s="86" t="s">
        <v>420</v>
      </c>
      <c r="AN49" s="86" t="b">
        <v>0</v>
      </c>
      <c r="AO49" s="92" t="s">
        <v>405</v>
      </c>
      <c r="AP49" s="86" t="s">
        <v>176</v>
      </c>
      <c r="AQ49" s="86">
        <v>0</v>
      </c>
      <c r="AR49" s="86">
        <v>0</v>
      </c>
      <c r="AS49" s="86"/>
      <c r="AT49" s="86"/>
      <c r="AU49" s="86"/>
      <c r="AV49" s="86"/>
      <c r="AW49" s="86"/>
      <c r="AX49" s="86"/>
      <c r="AY49" s="86"/>
      <c r="AZ49" s="86"/>
      <c r="BA49">
        <v>1</v>
      </c>
      <c r="BB49" s="85" t="str">
        <f>REPLACE(INDEX(GroupVertices[Group],MATCH(Edges[[#This Row],[Vertex 1]],GroupVertices[Vertex],0)),1,1,"")</f>
        <v>1</v>
      </c>
      <c r="BC49" s="85" t="str">
        <f>REPLACE(INDEX(GroupVertices[Group],MATCH(Edges[[#This Row],[Vertex 2]],GroupVertices[Vertex],0)),1,1,"")</f>
        <v>1</v>
      </c>
      <c r="BD49" s="51">
        <v>0</v>
      </c>
      <c r="BE49" s="52">
        <v>0</v>
      </c>
      <c r="BF49" s="51">
        <v>0</v>
      </c>
      <c r="BG49" s="52">
        <v>0</v>
      </c>
      <c r="BH49" s="51">
        <v>0</v>
      </c>
      <c r="BI49" s="52">
        <v>0</v>
      </c>
      <c r="BJ49" s="51">
        <v>20</v>
      </c>
      <c r="BK49" s="52">
        <v>100</v>
      </c>
      <c r="BL49" s="51">
        <v>20</v>
      </c>
    </row>
    <row r="50" spans="1:64" ht="45">
      <c r="A50" s="84" t="s">
        <v>239</v>
      </c>
      <c r="B50" s="84" t="s">
        <v>245</v>
      </c>
      <c r="C50" s="53" t="s">
        <v>1207</v>
      </c>
      <c r="D50" s="54">
        <v>3</v>
      </c>
      <c r="E50" s="65" t="s">
        <v>132</v>
      </c>
      <c r="F50" s="55">
        <v>35</v>
      </c>
      <c r="G50" s="53"/>
      <c r="H50" s="57"/>
      <c r="I50" s="56"/>
      <c r="J50" s="56"/>
      <c r="K50" s="36" t="s">
        <v>65</v>
      </c>
      <c r="L50" s="83">
        <v>50</v>
      </c>
      <c r="M50" s="83"/>
      <c r="N50" s="63"/>
      <c r="O50" s="86" t="s">
        <v>246</v>
      </c>
      <c r="P50" s="88">
        <v>43530.70457175926</v>
      </c>
      <c r="Q50" s="86" t="s">
        <v>275</v>
      </c>
      <c r="R50" s="89" t="s">
        <v>293</v>
      </c>
      <c r="S50" s="86" t="s">
        <v>301</v>
      </c>
      <c r="T50" s="86"/>
      <c r="U50" s="86"/>
      <c r="V50" s="89" t="s">
        <v>337</v>
      </c>
      <c r="W50" s="88">
        <v>43530.70457175926</v>
      </c>
      <c r="X50" s="89" t="s">
        <v>373</v>
      </c>
      <c r="Y50" s="86"/>
      <c r="Z50" s="86"/>
      <c r="AA50" s="92" t="s">
        <v>409</v>
      </c>
      <c r="AB50" s="86"/>
      <c r="AC50" s="86" t="b">
        <v>0</v>
      </c>
      <c r="AD50" s="86">
        <v>0</v>
      </c>
      <c r="AE50" s="92" t="s">
        <v>412</v>
      </c>
      <c r="AF50" s="86" t="b">
        <v>0</v>
      </c>
      <c r="AG50" s="86" t="s">
        <v>414</v>
      </c>
      <c r="AH50" s="86"/>
      <c r="AI50" s="92" t="s">
        <v>412</v>
      </c>
      <c r="AJ50" s="86" t="b">
        <v>0</v>
      </c>
      <c r="AK50" s="86">
        <v>0</v>
      </c>
      <c r="AL50" s="92" t="s">
        <v>412</v>
      </c>
      <c r="AM50" s="86" t="s">
        <v>428</v>
      </c>
      <c r="AN50" s="86" t="b">
        <v>0</v>
      </c>
      <c r="AO50" s="92" t="s">
        <v>409</v>
      </c>
      <c r="AP50" s="86" t="s">
        <v>176</v>
      </c>
      <c r="AQ50" s="86">
        <v>0</v>
      </c>
      <c r="AR50" s="86">
        <v>0</v>
      </c>
      <c r="AS50" s="86"/>
      <c r="AT50" s="86"/>
      <c r="AU50" s="86"/>
      <c r="AV50" s="86"/>
      <c r="AW50" s="86"/>
      <c r="AX50" s="86"/>
      <c r="AY50" s="86"/>
      <c r="AZ50" s="86"/>
      <c r="BA50">
        <v>1</v>
      </c>
      <c r="BB50" s="85" t="str">
        <f>REPLACE(INDEX(GroupVertices[Group],MATCH(Edges[[#This Row],[Vertex 1]],GroupVertices[Vertex],0)),1,1,"")</f>
        <v>8</v>
      </c>
      <c r="BC50" s="85" t="str">
        <f>REPLACE(INDEX(GroupVertices[Group],MATCH(Edges[[#This Row],[Vertex 2]],GroupVertices[Vertex],0)),1,1,"")</f>
        <v>8</v>
      </c>
      <c r="BD50" s="51">
        <v>0</v>
      </c>
      <c r="BE50" s="52">
        <v>0</v>
      </c>
      <c r="BF50" s="51">
        <v>0</v>
      </c>
      <c r="BG50" s="52">
        <v>0</v>
      </c>
      <c r="BH50" s="51">
        <v>0</v>
      </c>
      <c r="BI50" s="52">
        <v>0</v>
      </c>
      <c r="BJ50" s="51">
        <v>13</v>
      </c>
      <c r="BK50" s="52">
        <v>100</v>
      </c>
      <c r="BL50"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0"/>
    <dataValidation allowBlank="1" showErrorMessage="1" sqref="N2:N5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0"/>
    <dataValidation allowBlank="1" showInputMessage="1" promptTitle="Edge Color" prompt="To select an optional edge color, right-click and select Select Color on the right-click menu." sqref="C3:C50"/>
    <dataValidation allowBlank="1" showInputMessage="1" promptTitle="Edge Width" prompt="Enter an optional edge width between 1 and 10." errorTitle="Invalid Edge Width" error="The optional edge width must be a whole number between 1 and 10." sqref="D3:D50"/>
    <dataValidation allowBlank="1" showInputMessage="1" promptTitle="Edge Opacity" prompt="Enter an optional edge opacity between 0 (transparent) and 100 (opaque)." errorTitle="Invalid Edge Opacity" error="The optional edge opacity must be a whole number between 0 and 10." sqref="F3:F5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0">
      <formula1>ValidEdgeVisibilities</formula1>
    </dataValidation>
    <dataValidation allowBlank="1" showInputMessage="1" showErrorMessage="1" promptTitle="Vertex 1 Name" prompt="Enter the name of the edge's first vertex." sqref="A3:A50"/>
    <dataValidation allowBlank="1" showInputMessage="1" showErrorMessage="1" promptTitle="Vertex 2 Name" prompt="Enter the name of the edge's second vertex." sqref="B3:B50"/>
    <dataValidation allowBlank="1" showInputMessage="1" showErrorMessage="1" promptTitle="Edge Label" prompt="Enter an optional edge label." errorTitle="Invalid Edge Visibility" error="You have entered an unrecognized edge visibility.  Try selecting from the drop-down list instead." sqref="H3:H5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0"/>
  </dataValidations>
  <hyperlinks>
    <hyperlink ref="R4" r:id="rId1" display="https://twitter.com/i/web/status/1086329897948082176"/>
    <hyperlink ref="R5" r:id="rId2" display="http://www.pressreleasepoint.com/cradlepoints-pathway-5g-business-launches-mobile-world-congress-americas"/>
    <hyperlink ref="R6" r:id="rId3" display="http://www.pressreleasepoint.com/cradlepoint-co-sponsors-pathway-5g-panel-mobile-world-congress-americas"/>
    <hyperlink ref="R7" r:id="rId4" display="http://www.pressreleasepoint.com/comba-telecom-introduces-35ghz-cbrs-outdoor-cpe-mobile-world-congress-americas-2018"/>
    <hyperlink ref="R8" r:id="rId5" display="http://www.pressreleasepoint.com/sygic-premieres-apple-carplay-integration-mobile-world-congress-americas-2018"/>
    <hyperlink ref="R9" r:id="rId6" display="http://www.pressreleasepoint.com/sonitors-game-changing-ultrasound-based-indoor-location-technology-solution-be-demonstrated-mobile"/>
    <hyperlink ref="R10" r:id="rId7" display="https://spectrum.ieee.org/tech-talk/telecom/wireless/darpas-spectrum-collaboration-challenge-subjects-ais-to-a-gauntlet-of-broadcasting-scenarios-and-they-succeed"/>
    <hyperlink ref="R11" r:id="rId8" display="https://twitter.com/i/web/status/1039654669419798528"/>
    <hyperlink ref="R13" r:id="rId9" display="https://synergy.syniverse.com/2018/09/mobile_world_congress_americas_2018_rcs_experiences/"/>
    <hyperlink ref="R14" r:id="rId10" display="https://internetofthingsagenda.techtarget.com/blog/IoT-Agenda/IoT-use-cases-dominate-Mobile-World-Congress-Americas?utm_campaign=iotagenda&amp;utm_content=1548097350&amp;utm_medium=social&amp;utm_source=twitter"/>
    <hyperlink ref="R15" r:id="rId11" display="https://internetofthingsagenda.techtarget.com/blog/IoT-Agenda/IoT-use-cases-dominate-Mobile-World-Congress-Americas?utm_campaign=iotagenda&amp;utm_content=1548097350&amp;utm_medium=social&amp;utm_source=twitter"/>
    <hyperlink ref="R16" r:id="rId12" display="https://internetofthingsagenda.techtarget.com/blog/IoT-Agenda/IoT-use-cases-dominate-Mobile-World-Congress-Americas?utm_campaign=iotagenda&amp;utm_content=1549057548&amp;utm_medium=social&amp;utm_source=twitter"/>
    <hyperlink ref="R19" r:id="rId13" display="https://twitter.com/i/web/status/1096915353345519616"/>
    <hyperlink ref="R29" r:id="rId14" display="https://www.wipr.pr/cisco-systems-anuncia-inversion-de-130-millones-para-la-transformacion-digital-de-puerto-rico/"/>
    <hyperlink ref="R31" r:id="rId15" display="https://twitter.com/i/web/status/1100281833638514688"/>
    <hyperlink ref="R33" r:id="rId16" display="https://twitter.com/i/web/status/1099245664922423297"/>
    <hyperlink ref="R34" r:id="rId17" display="https://twitter.com/i/web/status/1100993398151020544"/>
    <hyperlink ref="R38" r:id="rId18" display="https://www.youtube.com/channel/UC-CnZSj1AkotjlkzwGnFvew"/>
    <hyperlink ref="R45" r:id="rId19" display="https://www.youtube.com/channel/UC-CnZSj1AkotjlkzwGnFvew"/>
    <hyperlink ref="R47" r:id="rId20" display="https://www.youtube.com/channel/UC-CnZSj1AkotjlkzwGnFvew"/>
    <hyperlink ref="R50" r:id="rId21" display="http://embedded-computing.com/news/kerlink-world-congress-americas/?utm_source=dlvr.it&amp;utm_medium=twitter"/>
    <hyperlink ref="U26" r:id="rId22" display="https://pbs.twimg.com/media/D0WNWvrWwAEFkED.jpg"/>
    <hyperlink ref="U38" r:id="rId23" display="https://pbs.twimg.com/media/D07IM09XQAAk8aq.jpg"/>
    <hyperlink ref="U45" r:id="rId24" display="https://pbs.twimg.com/media/D07IM09XQAAk8aq.jpg"/>
    <hyperlink ref="U47" r:id="rId25" display="https://pbs.twimg.com/media/D07IM09XQAAk8aq.jpg"/>
    <hyperlink ref="V3" r:id="rId26" display="http://pbs.twimg.com/profile_images/1850837744/path3891_normal.png"/>
    <hyperlink ref="V4" r:id="rId27" display="http://pbs.twimg.com/profile_images/749913579806130176/hpfkK6Sh_normal.jpg"/>
    <hyperlink ref="V5" r:id="rId28" display="http://pbs.twimg.com/profile_images/1432162498/zen_logo_normal.jpg"/>
    <hyperlink ref="V6" r:id="rId29" display="http://pbs.twimg.com/profile_images/1432162498/zen_logo_normal.jpg"/>
    <hyperlink ref="V7" r:id="rId30" display="http://pbs.twimg.com/profile_images/1432162498/zen_logo_normal.jpg"/>
    <hyperlink ref="V8" r:id="rId31" display="http://pbs.twimg.com/profile_images/1432162498/zen_logo_normal.jpg"/>
    <hyperlink ref="V9" r:id="rId32" display="http://pbs.twimg.com/profile_images/1432162498/zen_logo_normal.jpg"/>
    <hyperlink ref="V10" r:id="rId33" display="http://pbs.twimg.com/profile_images/1011252505064493056/8P-2AhX__normal.jpg"/>
    <hyperlink ref="V11" r:id="rId34" display="http://pbs.twimg.com/profile_images/1011252505064493056/8P-2AhX__normal.jpg"/>
    <hyperlink ref="V12" r:id="rId35" display="http://pbs.twimg.com/profile_images/1088797187973107714/x8lfO-yx_normal.jpg"/>
    <hyperlink ref="V13" r:id="rId36" display="http://pbs.twimg.com/profile_images/791648342061318144/wYgh_0G3_normal.jpg"/>
    <hyperlink ref="V14" r:id="rId37" display="http://pbs.twimg.com/profile_images/653700240738938880/kzI5daGd_normal.png"/>
    <hyperlink ref="V15" r:id="rId38" display="http://pbs.twimg.com/profile_images/676876225663492096/HgBolQ9p_normal.png"/>
    <hyperlink ref="V16" r:id="rId39" display="http://pbs.twimg.com/profile_images/676876225663492096/HgBolQ9p_normal.png"/>
    <hyperlink ref="V17" r:id="rId40" display="http://pbs.twimg.com/profile_images/1020281627275157505/NzLxTVJ5_normal.jpg"/>
    <hyperlink ref="V18" r:id="rId41" display="http://pbs.twimg.com/profile_images/565965058673360896/ZezKMnDJ_normal.jpeg"/>
    <hyperlink ref="V19" r:id="rId42" display="http://pbs.twimg.com/profile_images/1066129888816488451/upQ61_TN_normal.jpg"/>
    <hyperlink ref="V20" r:id="rId43" display="http://pbs.twimg.com/profile_images/1066129888816488451/upQ61_TN_normal.jpg"/>
    <hyperlink ref="V21" r:id="rId44" display="http://pbs.twimg.com/profile_images/768561409806393344/xVevR4iu_normal.jpg"/>
    <hyperlink ref="V22" r:id="rId45" display="http://pbs.twimg.com/profile_images/1038510309001048064/U_45fPnr_normal.jpg"/>
    <hyperlink ref="V23" r:id="rId46" display="http://abs.twimg.com/sticky/default_profile_images/default_profile_normal.png"/>
    <hyperlink ref="V24" r:id="rId47" display="http://abs.twimg.com/sticky/default_profile_images/default_profile_normal.png"/>
    <hyperlink ref="V25" r:id="rId48" display="http://pbs.twimg.com/profile_images/1065963217380245505/kaVax2-Y_normal.jpg"/>
    <hyperlink ref="V26" r:id="rId49" display="https://pbs.twimg.com/media/D0WNWvrWwAEFkED.jpg"/>
    <hyperlink ref="V27" r:id="rId50" display="http://pbs.twimg.com/profile_images/1000027315512881152/w3PZ2tHB_normal.jpg"/>
    <hyperlink ref="V28" r:id="rId51" display="http://pbs.twimg.com/profile_images/1000027315512881152/w3PZ2tHB_normal.jpg"/>
    <hyperlink ref="V29" r:id="rId52" display="http://pbs.twimg.com/profile_images/1050397062678736897/MdiQe9I3_normal.jpg"/>
    <hyperlink ref="V30" r:id="rId53" display="http://pbs.twimg.com/profile_images/715339507147649024/pIOBj42j_normal.jpg"/>
    <hyperlink ref="V31" r:id="rId54" display="http://pbs.twimg.com/profile_images/1106136186958082053/IL3SsoKm_normal.png"/>
    <hyperlink ref="V32" r:id="rId55" display="http://pbs.twimg.com/profile_images/1062342412499066880/0lUgCNwb_normal.jpg"/>
    <hyperlink ref="V33" r:id="rId56" display="http://abs.twimg.com/sticky/default_profile_images/default_profile_normal.png"/>
    <hyperlink ref="V34" r:id="rId57" display="http://abs.twimg.com/sticky/default_profile_images/default_profile_normal.png"/>
    <hyperlink ref="V35" r:id="rId58" display="http://pbs.twimg.com/profile_images/1076160600537993216/hk76yqUL_normal.jpg"/>
    <hyperlink ref="V36" r:id="rId59" display="http://pbs.twimg.com/profile_images/1076160600537993216/hk76yqUL_normal.jpg"/>
    <hyperlink ref="V37" r:id="rId60" display="http://pbs.twimg.com/profile_images/1076160600537993216/hk76yqUL_normal.jpg"/>
    <hyperlink ref="V38" r:id="rId61" display="https://pbs.twimg.com/media/D07IM09XQAAk8aq.jpg"/>
    <hyperlink ref="V39" r:id="rId62" display="http://pbs.twimg.com/profile_images/982032205127081985/bblamXpC_normal.jpg"/>
    <hyperlink ref="V40" r:id="rId63" display="http://pbs.twimg.com/profile_images/982032205127081985/bblamXpC_normal.jpg"/>
    <hyperlink ref="V41" r:id="rId64" display="http://pbs.twimg.com/profile_images/982032205127081985/bblamXpC_normal.jpg"/>
    <hyperlink ref="V42" r:id="rId65" display="http://pbs.twimg.com/profile_images/1024076051889238018/BIXF3nIw_normal.jpg"/>
    <hyperlink ref="V43" r:id="rId66" display="http://pbs.twimg.com/profile_images/1024076051889238018/BIXF3nIw_normal.jpg"/>
    <hyperlink ref="V44" r:id="rId67" display="http://pbs.twimg.com/profile_images/1024076051889238018/BIXF3nIw_normal.jpg"/>
    <hyperlink ref="V45" r:id="rId68" display="https://pbs.twimg.com/media/D07IM09XQAAk8aq.jpg"/>
    <hyperlink ref="V46" r:id="rId69" display="http://pbs.twimg.com/profile_images/1030440676066902016/3-SAfkgq_normal.jpg"/>
    <hyperlink ref="V47" r:id="rId70" display="https://pbs.twimg.com/media/D07IM09XQAAk8aq.jpg"/>
    <hyperlink ref="V48" r:id="rId71" display="http://pbs.twimg.com/profile_images/1030440676066902016/3-SAfkgq_normal.jpg"/>
    <hyperlink ref="V49" r:id="rId72" display="http://pbs.twimg.com/profile_images/1030440676066902016/3-SAfkgq_normal.jpg"/>
    <hyperlink ref="V50" r:id="rId73" display="http://pbs.twimg.com/profile_images/573543312763682816/JLsBi0BS_normal.jpeg"/>
    <hyperlink ref="X3" r:id="rId74" display="https://twitter.com/#!/disantefederico/status/1082015037710053383"/>
    <hyperlink ref="X4" r:id="rId75" display="https://twitter.com/#!/axionnet/status/1086329897948082176"/>
    <hyperlink ref="X5" r:id="rId76" display="https://twitter.com/#!/prpnews/status/1084243036262068224"/>
    <hyperlink ref="X6" r:id="rId77" display="https://twitter.com/#!/prpnews/status/1084400820857253888"/>
    <hyperlink ref="X7" r:id="rId78" display="https://twitter.com/#!/prpnews/status/1084410114939990016"/>
    <hyperlink ref="X8" r:id="rId79" display="https://twitter.com/#!/prpnews/status/1085578464105771008"/>
    <hyperlink ref="X9" r:id="rId80" display="https://twitter.com/#!/prpnews/status/1086717229541085189"/>
    <hyperlink ref="X10" r:id="rId81" display="https://twitter.com/#!/darpa/status/1075108883088228352"/>
    <hyperlink ref="X11" r:id="rId82" display="https://twitter.com/#!/darpa/status/1039654669419798528"/>
    <hyperlink ref="X12" r:id="rId83" display="https://twitter.com/#!/mercury_hide/status/1089605759548026880"/>
    <hyperlink ref="X13" r:id="rId84" display="https://twitter.com/#!/sminett/status/1090317420202524672"/>
    <hyperlink ref="X14" r:id="rId85" display="https://twitter.com/#!/adrftech/status/1089963540423823361"/>
    <hyperlink ref="X15" r:id="rId86" display="https://twitter.com/#!/iotagenda/status/1088567876100022273"/>
    <hyperlink ref="X16" r:id="rId87" display="https://twitter.com/#!/iotagenda/status/1092501543843176449"/>
    <hyperlink ref="X17" r:id="rId88" display="https://twitter.com/#!/yourtechcompany/status/1092501707991515139"/>
    <hyperlink ref="X18" r:id="rId89" display="https://twitter.com/#!/bobby_gratz/status/1096942444778790914"/>
    <hyperlink ref="X19" r:id="rId90" display="https://twitter.com/#!/zoginstor/status/1096915353345519616"/>
    <hyperlink ref="X20" r:id="rId91" display="https://twitter.com/#!/zoginstor/status/1096937979333959680"/>
    <hyperlink ref="X21" r:id="rId92" display="https://twitter.com/#!/wohlforddr/status/1097143989793366017"/>
    <hyperlink ref="X22" r:id="rId93" display="https://twitter.com/#!/andrestrauss1/status/1100327241471479808"/>
    <hyperlink ref="X23" r:id="rId94" display="https://twitter.com/#!/juanram79897900/status/1100462105277419521"/>
    <hyperlink ref="X24" r:id="rId95" display="https://twitter.com/#!/juanram79897900/status/1100462105277419521"/>
    <hyperlink ref="X25" r:id="rId96" display="https://twitter.com/#!/mrluisramos/status/1100511312331845635"/>
    <hyperlink ref="X26" r:id="rId97" display="https://twitter.com/#!/netpronline/status/1100441113016631296"/>
    <hyperlink ref="X27" r:id="rId98" display="https://twitter.com/#!/codecom3/status/1100524840572932097"/>
    <hyperlink ref="X28" r:id="rId99" display="https://twitter.com/#!/codecom3/status/1100524840572932097"/>
    <hyperlink ref="X29" r:id="rId100" display="https://twitter.com/#!/notiseis360pr/status/1100501039755730944"/>
    <hyperlink ref="X30" r:id="rId101" display="https://twitter.com/#!/ortizjohanna75/status/1100553131379826688"/>
    <hyperlink ref="X31" r:id="rId102" display="https://twitter.com/#!/iot_nxt/status/1100281833638514688"/>
    <hyperlink ref="X32" r:id="rId103" display="https://twitter.com/#!/dwv13/status/1100793694511394821"/>
    <hyperlink ref="X33" r:id="rId104" display="https://twitter.com/#!/treda10/status/1099245664922423297"/>
    <hyperlink ref="X34" r:id="rId105" display="https://twitter.com/#!/treda10/status/1100993398151020544"/>
    <hyperlink ref="X35" r:id="rId106" display="https://twitter.com/#!/deepstratwealth/status/1103039973492703232"/>
    <hyperlink ref="X36" r:id="rId107" display="https://twitter.com/#!/deepstratwealth/status/1103039973492703232"/>
    <hyperlink ref="X37" r:id="rId108" display="https://twitter.com/#!/deepstratwealth/status/1103039973492703232"/>
    <hyperlink ref="X38" r:id="rId109" display="https://twitter.com/#!/yorklink/status/1103039423107735553"/>
    <hyperlink ref="X39" r:id="rId110" display="https://twitter.com/#!/yspaceyu/status/1103046342685982728"/>
    <hyperlink ref="X40" r:id="rId111" display="https://twitter.com/#!/yspaceyu/status/1103046342685982728"/>
    <hyperlink ref="X41" r:id="rId112" display="https://twitter.com/#!/yspaceyu/status/1103046342685982728"/>
    <hyperlink ref="X42" r:id="rId113" display="https://twitter.com/#!/eekfarms/status/1103063370725437440"/>
    <hyperlink ref="X43" r:id="rId114" display="https://twitter.com/#!/eekfarms/status/1103063370725437440"/>
    <hyperlink ref="X44" r:id="rId115" display="https://twitter.com/#!/eekfarms/status/1103063370725437440"/>
    <hyperlink ref="X45" r:id="rId116" display="https://twitter.com/#!/yorklink/status/1103039423107735553"/>
    <hyperlink ref="X46" r:id="rId117" display="https://twitter.com/#!/thetinastream/status/1103301923028041728"/>
    <hyperlink ref="X47" r:id="rId118" display="https://twitter.com/#!/yorklink/status/1103039423107735553"/>
    <hyperlink ref="X48" r:id="rId119" display="https://twitter.com/#!/thetinastream/status/1103301923028041728"/>
    <hyperlink ref="X49" r:id="rId120" display="https://twitter.com/#!/thetinastream/status/1103301923028041728"/>
    <hyperlink ref="X50" r:id="rId121" display="https://twitter.com/#!/marcusbwebster/status/1103338096370757632"/>
  </hyperlinks>
  <printOptions/>
  <pageMargins left="0.7" right="0.7" top="0.75" bottom="0.75" header="0.3" footer="0.3"/>
  <pageSetup horizontalDpi="600" verticalDpi="600" orientation="portrait" r:id="rId125"/>
  <legacyDrawing r:id="rId123"/>
  <tableParts>
    <tablePart r:id="rId12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1093</v>
      </c>
      <c r="B1" s="13" t="s">
        <v>1135</v>
      </c>
      <c r="C1" s="13" t="s">
        <v>1136</v>
      </c>
      <c r="D1" s="13" t="s">
        <v>144</v>
      </c>
      <c r="E1" s="13" t="s">
        <v>1138</v>
      </c>
      <c r="F1" s="13" t="s">
        <v>1139</v>
      </c>
      <c r="G1" s="13" t="s">
        <v>1140</v>
      </c>
    </row>
    <row r="2" spans="1:7" ht="15">
      <c r="A2" s="85" t="s">
        <v>817</v>
      </c>
      <c r="B2" s="85">
        <v>24</v>
      </c>
      <c r="C2" s="132">
        <v>0.031496062992125984</v>
      </c>
      <c r="D2" s="85" t="s">
        <v>1137</v>
      </c>
      <c r="E2" s="85"/>
      <c r="F2" s="85"/>
      <c r="G2" s="85"/>
    </row>
    <row r="3" spans="1:7" ht="15">
      <c r="A3" s="85" t="s">
        <v>818</v>
      </c>
      <c r="B3" s="85">
        <v>0</v>
      </c>
      <c r="C3" s="132">
        <v>0</v>
      </c>
      <c r="D3" s="85" t="s">
        <v>1137</v>
      </c>
      <c r="E3" s="85"/>
      <c r="F3" s="85"/>
      <c r="G3" s="85"/>
    </row>
    <row r="4" spans="1:7" ht="15">
      <c r="A4" s="85" t="s">
        <v>819</v>
      </c>
      <c r="B4" s="85">
        <v>0</v>
      </c>
      <c r="C4" s="132">
        <v>0</v>
      </c>
      <c r="D4" s="85" t="s">
        <v>1137</v>
      </c>
      <c r="E4" s="85"/>
      <c r="F4" s="85"/>
      <c r="G4" s="85"/>
    </row>
    <row r="5" spans="1:7" ht="15">
      <c r="A5" s="85" t="s">
        <v>820</v>
      </c>
      <c r="B5" s="85">
        <v>738</v>
      </c>
      <c r="C5" s="132">
        <v>0.9685039370078741</v>
      </c>
      <c r="D5" s="85" t="s">
        <v>1137</v>
      </c>
      <c r="E5" s="85"/>
      <c r="F5" s="85"/>
      <c r="G5" s="85"/>
    </row>
    <row r="6" spans="1:7" ht="15">
      <c r="A6" s="85" t="s">
        <v>821</v>
      </c>
      <c r="B6" s="85">
        <v>762</v>
      </c>
      <c r="C6" s="132">
        <v>1</v>
      </c>
      <c r="D6" s="85" t="s">
        <v>1137</v>
      </c>
      <c r="E6" s="85"/>
      <c r="F6" s="85"/>
      <c r="G6" s="85"/>
    </row>
    <row r="7" spans="1:7" ht="15">
      <c r="A7" s="91" t="s">
        <v>822</v>
      </c>
      <c r="B7" s="91">
        <v>28</v>
      </c>
      <c r="C7" s="133">
        <v>0.00596883817168341</v>
      </c>
      <c r="D7" s="91" t="s">
        <v>1137</v>
      </c>
      <c r="E7" s="91" t="b">
        <v>0</v>
      </c>
      <c r="F7" s="91" t="b">
        <v>0</v>
      </c>
      <c r="G7" s="91" t="b">
        <v>0</v>
      </c>
    </row>
    <row r="8" spans="1:7" ht="15">
      <c r="A8" s="91" t="s">
        <v>823</v>
      </c>
      <c r="B8" s="91">
        <v>24</v>
      </c>
      <c r="C8" s="133">
        <v>0.008254277768235058</v>
      </c>
      <c r="D8" s="91" t="s">
        <v>1137</v>
      </c>
      <c r="E8" s="91" t="b">
        <v>0</v>
      </c>
      <c r="F8" s="91" t="b">
        <v>0</v>
      </c>
      <c r="G8" s="91" t="b">
        <v>0</v>
      </c>
    </row>
    <row r="9" spans="1:7" ht="15">
      <c r="A9" s="91" t="s">
        <v>824</v>
      </c>
      <c r="B9" s="91">
        <v>22</v>
      </c>
      <c r="C9" s="133">
        <v>0.009190148513265202</v>
      </c>
      <c r="D9" s="91" t="s">
        <v>1137</v>
      </c>
      <c r="E9" s="91" t="b">
        <v>0</v>
      </c>
      <c r="F9" s="91" t="b">
        <v>0</v>
      </c>
      <c r="G9" s="91" t="b">
        <v>0</v>
      </c>
    </row>
    <row r="10" spans="1:7" ht="15">
      <c r="A10" s="91" t="s">
        <v>825</v>
      </c>
      <c r="B10" s="91">
        <v>15</v>
      </c>
      <c r="C10" s="133">
        <v>0.011139001222019707</v>
      </c>
      <c r="D10" s="91" t="s">
        <v>1137</v>
      </c>
      <c r="E10" s="91" t="b">
        <v>0</v>
      </c>
      <c r="F10" s="91" t="b">
        <v>0</v>
      </c>
      <c r="G10" s="91" t="b">
        <v>0</v>
      </c>
    </row>
    <row r="11" spans="1:7" ht="15">
      <c r="A11" s="91" t="s">
        <v>826</v>
      </c>
      <c r="B11" s="91">
        <v>6</v>
      </c>
      <c r="C11" s="133">
        <v>0.010046865192553928</v>
      </c>
      <c r="D11" s="91" t="s">
        <v>1137</v>
      </c>
      <c r="E11" s="91" t="b">
        <v>0</v>
      </c>
      <c r="F11" s="91" t="b">
        <v>0</v>
      </c>
      <c r="G11" s="91" t="b">
        <v>0</v>
      </c>
    </row>
    <row r="12" spans="1:7" ht="15">
      <c r="A12" s="91" t="s">
        <v>790</v>
      </c>
      <c r="B12" s="91">
        <v>5</v>
      </c>
      <c r="C12" s="133">
        <v>0.008372387660461608</v>
      </c>
      <c r="D12" s="91" t="s">
        <v>1137</v>
      </c>
      <c r="E12" s="91" t="b">
        <v>0</v>
      </c>
      <c r="F12" s="91" t="b">
        <v>0</v>
      </c>
      <c r="G12" s="91" t="b">
        <v>0</v>
      </c>
    </row>
    <row r="13" spans="1:7" ht="15">
      <c r="A13" s="91" t="s">
        <v>828</v>
      </c>
      <c r="B13" s="91">
        <v>5</v>
      </c>
      <c r="C13" s="133">
        <v>0.008372387660461608</v>
      </c>
      <c r="D13" s="91" t="s">
        <v>1137</v>
      </c>
      <c r="E13" s="91" t="b">
        <v>0</v>
      </c>
      <c r="F13" s="91" t="b">
        <v>0</v>
      </c>
      <c r="G13" s="91" t="b">
        <v>0</v>
      </c>
    </row>
    <row r="14" spans="1:7" ht="15">
      <c r="A14" s="91" t="s">
        <v>829</v>
      </c>
      <c r="B14" s="91">
        <v>5</v>
      </c>
      <c r="C14" s="133">
        <v>0.008372387660461608</v>
      </c>
      <c r="D14" s="91" t="s">
        <v>1137</v>
      </c>
      <c r="E14" s="91" t="b">
        <v>0</v>
      </c>
      <c r="F14" s="91" t="b">
        <v>0</v>
      </c>
      <c r="G14" s="91" t="b">
        <v>0</v>
      </c>
    </row>
    <row r="15" spans="1:7" ht="15">
      <c r="A15" s="91" t="s">
        <v>791</v>
      </c>
      <c r="B15" s="91">
        <v>5</v>
      </c>
      <c r="C15" s="133">
        <v>0.008372387660461608</v>
      </c>
      <c r="D15" s="91" t="s">
        <v>1137</v>
      </c>
      <c r="E15" s="91" t="b">
        <v>0</v>
      </c>
      <c r="F15" s="91" t="b">
        <v>0</v>
      </c>
      <c r="G15" s="91" t="b">
        <v>0</v>
      </c>
    </row>
    <row r="16" spans="1:7" ht="15">
      <c r="A16" s="91" t="s">
        <v>830</v>
      </c>
      <c r="B16" s="91">
        <v>5</v>
      </c>
      <c r="C16" s="133">
        <v>0.008372387660461608</v>
      </c>
      <c r="D16" s="91" t="s">
        <v>1137</v>
      </c>
      <c r="E16" s="91" t="b">
        <v>0</v>
      </c>
      <c r="F16" s="91" t="b">
        <v>0</v>
      </c>
      <c r="G16" s="91" t="b">
        <v>0</v>
      </c>
    </row>
    <row r="17" spans="1:7" ht="15">
      <c r="A17" s="91" t="s">
        <v>831</v>
      </c>
      <c r="B17" s="91">
        <v>5</v>
      </c>
      <c r="C17" s="133">
        <v>0.008372387660461608</v>
      </c>
      <c r="D17" s="91" t="s">
        <v>1137</v>
      </c>
      <c r="E17" s="91" t="b">
        <v>0</v>
      </c>
      <c r="F17" s="91" t="b">
        <v>0</v>
      </c>
      <c r="G17" s="91" t="b">
        <v>0</v>
      </c>
    </row>
    <row r="18" spans="1:7" ht="15">
      <c r="A18" s="91" t="s">
        <v>832</v>
      </c>
      <c r="B18" s="91">
        <v>5</v>
      </c>
      <c r="C18" s="133">
        <v>0.008372387660461608</v>
      </c>
      <c r="D18" s="91" t="s">
        <v>1137</v>
      </c>
      <c r="E18" s="91" t="b">
        <v>0</v>
      </c>
      <c r="F18" s="91" t="b">
        <v>0</v>
      </c>
      <c r="G18" s="91" t="b">
        <v>0</v>
      </c>
    </row>
    <row r="19" spans="1:7" ht="15">
      <c r="A19" s="91" t="s">
        <v>244</v>
      </c>
      <c r="B19" s="91">
        <v>5</v>
      </c>
      <c r="C19" s="133">
        <v>0.008372387660461608</v>
      </c>
      <c r="D19" s="91" t="s">
        <v>1137</v>
      </c>
      <c r="E19" s="91" t="b">
        <v>0</v>
      </c>
      <c r="F19" s="91" t="b">
        <v>0</v>
      </c>
      <c r="G19" s="91" t="b">
        <v>0</v>
      </c>
    </row>
    <row r="20" spans="1:7" ht="15">
      <c r="A20" s="91" t="s">
        <v>243</v>
      </c>
      <c r="B20" s="91">
        <v>5</v>
      </c>
      <c r="C20" s="133">
        <v>0.008372387660461608</v>
      </c>
      <c r="D20" s="91" t="s">
        <v>1137</v>
      </c>
      <c r="E20" s="91" t="b">
        <v>0</v>
      </c>
      <c r="F20" s="91" t="b">
        <v>0</v>
      </c>
      <c r="G20" s="91" t="b">
        <v>0</v>
      </c>
    </row>
    <row r="21" spans="1:7" ht="15">
      <c r="A21" s="91" t="s">
        <v>227</v>
      </c>
      <c r="B21" s="91">
        <v>5</v>
      </c>
      <c r="C21" s="133">
        <v>0.010538879355933837</v>
      </c>
      <c r="D21" s="91" t="s">
        <v>1137</v>
      </c>
      <c r="E21" s="91" t="b">
        <v>0</v>
      </c>
      <c r="F21" s="91" t="b">
        <v>0</v>
      </c>
      <c r="G21" s="91" t="b">
        <v>0</v>
      </c>
    </row>
    <row r="22" spans="1:7" ht="15">
      <c r="A22" s="91" t="s">
        <v>875</v>
      </c>
      <c r="B22" s="91">
        <v>5</v>
      </c>
      <c r="C22" s="133">
        <v>0.012258520557649474</v>
      </c>
      <c r="D22" s="91" t="s">
        <v>1137</v>
      </c>
      <c r="E22" s="91" t="b">
        <v>0</v>
      </c>
      <c r="F22" s="91" t="b">
        <v>0</v>
      </c>
      <c r="G22" s="91" t="b">
        <v>0</v>
      </c>
    </row>
    <row r="23" spans="1:7" ht="15">
      <c r="A23" s="91" t="s">
        <v>235</v>
      </c>
      <c r="B23" s="91">
        <v>4</v>
      </c>
      <c r="C23" s="133">
        <v>0.0074550196049947256</v>
      </c>
      <c r="D23" s="91" t="s">
        <v>1137</v>
      </c>
      <c r="E23" s="91" t="b">
        <v>0</v>
      </c>
      <c r="F23" s="91" t="b">
        <v>0</v>
      </c>
      <c r="G23" s="91" t="b">
        <v>0</v>
      </c>
    </row>
    <row r="24" spans="1:7" ht="15">
      <c r="A24" s="91" t="s">
        <v>884</v>
      </c>
      <c r="B24" s="91">
        <v>4</v>
      </c>
      <c r="C24" s="133">
        <v>0.0074550196049947256</v>
      </c>
      <c r="D24" s="91" t="s">
        <v>1137</v>
      </c>
      <c r="E24" s="91" t="b">
        <v>0</v>
      </c>
      <c r="F24" s="91" t="b">
        <v>0</v>
      </c>
      <c r="G24" s="91" t="b">
        <v>0</v>
      </c>
    </row>
    <row r="25" spans="1:7" ht="15">
      <c r="A25" s="91" t="s">
        <v>855</v>
      </c>
      <c r="B25" s="91">
        <v>4</v>
      </c>
      <c r="C25" s="133">
        <v>0.0074550196049947256</v>
      </c>
      <c r="D25" s="91" t="s">
        <v>1137</v>
      </c>
      <c r="E25" s="91" t="b">
        <v>0</v>
      </c>
      <c r="F25" s="91" t="b">
        <v>0</v>
      </c>
      <c r="G25" s="91" t="b">
        <v>0</v>
      </c>
    </row>
    <row r="26" spans="1:7" ht="15">
      <c r="A26" s="91" t="s">
        <v>858</v>
      </c>
      <c r="B26" s="91">
        <v>4</v>
      </c>
      <c r="C26" s="133">
        <v>0.0074550196049947256</v>
      </c>
      <c r="D26" s="91" t="s">
        <v>1137</v>
      </c>
      <c r="E26" s="91" t="b">
        <v>0</v>
      </c>
      <c r="F26" s="91" t="b">
        <v>0</v>
      </c>
      <c r="G26" s="91" t="b">
        <v>0</v>
      </c>
    </row>
    <row r="27" spans="1:7" ht="15">
      <c r="A27" s="91" t="s">
        <v>859</v>
      </c>
      <c r="B27" s="91">
        <v>4</v>
      </c>
      <c r="C27" s="133">
        <v>0.0074550196049947256</v>
      </c>
      <c r="D27" s="91" t="s">
        <v>1137</v>
      </c>
      <c r="E27" s="91" t="b">
        <v>0</v>
      </c>
      <c r="F27" s="91" t="b">
        <v>0</v>
      </c>
      <c r="G27" s="91" t="b">
        <v>0</v>
      </c>
    </row>
    <row r="28" spans="1:7" ht="15">
      <c r="A28" s="91" t="s">
        <v>860</v>
      </c>
      <c r="B28" s="91">
        <v>4</v>
      </c>
      <c r="C28" s="133">
        <v>0.0074550196049947256</v>
      </c>
      <c r="D28" s="91" t="s">
        <v>1137</v>
      </c>
      <c r="E28" s="91" t="b">
        <v>0</v>
      </c>
      <c r="F28" s="91" t="b">
        <v>0</v>
      </c>
      <c r="G28" s="91" t="b">
        <v>0</v>
      </c>
    </row>
    <row r="29" spans="1:7" ht="15">
      <c r="A29" s="91" t="s">
        <v>861</v>
      </c>
      <c r="B29" s="91">
        <v>4</v>
      </c>
      <c r="C29" s="133">
        <v>0.0074550196049947256</v>
      </c>
      <c r="D29" s="91" t="s">
        <v>1137</v>
      </c>
      <c r="E29" s="91" t="b">
        <v>1</v>
      </c>
      <c r="F29" s="91" t="b">
        <v>0</v>
      </c>
      <c r="G29" s="91" t="b">
        <v>0</v>
      </c>
    </row>
    <row r="30" spans="1:7" ht="15">
      <c r="A30" s="91" t="s">
        <v>862</v>
      </c>
      <c r="B30" s="91">
        <v>4</v>
      </c>
      <c r="C30" s="133">
        <v>0.0074550196049947256</v>
      </c>
      <c r="D30" s="91" t="s">
        <v>1137</v>
      </c>
      <c r="E30" s="91" t="b">
        <v>1</v>
      </c>
      <c r="F30" s="91" t="b">
        <v>0</v>
      </c>
      <c r="G30" s="91" t="b">
        <v>0</v>
      </c>
    </row>
    <row r="31" spans="1:7" ht="15">
      <c r="A31" s="91" t="s">
        <v>863</v>
      </c>
      <c r="B31" s="91">
        <v>4</v>
      </c>
      <c r="C31" s="133">
        <v>0.0074550196049947256</v>
      </c>
      <c r="D31" s="91" t="s">
        <v>1137</v>
      </c>
      <c r="E31" s="91" t="b">
        <v>0</v>
      </c>
      <c r="F31" s="91" t="b">
        <v>0</v>
      </c>
      <c r="G31" s="91" t="b">
        <v>0</v>
      </c>
    </row>
    <row r="32" spans="1:7" ht="15">
      <c r="A32" s="91" t="s">
        <v>864</v>
      </c>
      <c r="B32" s="91">
        <v>4</v>
      </c>
      <c r="C32" s="133">
        <v>0.0074550196049947256</v>
      </c>
      <c r="D32" s="91" t="s">
        <v>1137</v>
      </c>
      <c r="E32" s="91" t="b">
        <v>0</v>
      </c>
      <c r="F32" s="91" t="b">
        <v>0</v>
      </c>
      <c r="G32" s="91" t="b">
        <v>0</v>
      </c>
    </row>
    <row r="33" spans="1:7" ht="15">
      <c r="A33" s="91" t="s">
        <v>865</v>
      </c>
      <c r="B33" s="91">
        <v>4</v>
      </c>
      <c r="C33" s="133">
        <v>0.0074550196049947256</v>
      </c>
      <c r="D33" s="91" t="s">
        <v>1137</v>
      </c>
      <c r="E33" s="91" t="b">
        <v>1</v>
      </c>
      <c r="F33" s="91" t="b">
        <v>0</v>
      </c>
      <c r="G33" s="91" t="b">
        <v>0</v>
      </c>
    </row>
    <row r="34" spans="1:7" ht="15">
      <c r="A34" s="91" t="s">
        <v>866</v>
      </c>
      <c r="B34" s="91">
        <v>4</v>
      </c>
      <c r="C34" s="133">
        <v>0.0074550196049947256</v>
      </c>
      <c r="D34" s="91" t="s">
        <v>1137</v>
      </c>
      <c r="E34" s="91" t="b">
        <v>0</v>
      </c>
      <c r="F34" s="91" t="b">
        <v>0</v>
      </c>
      <c r="G34" s="91" t="b">
        <v>0</v>
      </c>
    </row>
    <row r="35" spans="1:7" ht="15">
      <c r="A35" s="91" t="s">
        <v>867</v>
      </c>
      <c r="B35" s="91">
        <v>4</v>
      </c>
      <c r="C35" s="133">
        <v>0.0074550196049947256</v>
      </c>
      <c r="D35" s="91" t="s">
        <v>1137</v>
      </c>
      <c r="E35" s="91" t="b">
        <v>1</v>
      </c>
      <c r="F35" s="91" t="b">
        <v>0</v>
      </c>
      <c r="G35" s="91" t="b">
        <v>0</v>
      </c>
    </row>
    <row r="36" spans="1:7" ht="15">
      <c r="A36" s="91" t="s">
        <v>1094</v>
      </c>
      <c r="B36" s="91">
        <v>4</v>
      </c>
      <c r="C36" s="133">
        <v>0.0074550196049947256</v>
      </c>
      <c r="D36" s="91" t="s">
        <v>1137</v>
      </c>
      <c r="E36" s="91" t="b">
        <v>0</v>
      </c>
      <c r="F36" s="91" t="b">
        <v>0</v>
      </c>
      <c r="G36" s="91" t="b">
        <v>0</v>
      </c>
    </row>
    <row r="37" spans="1:7" ht="15">
      <c r="A37" s="91" t="s">
        <v>1095</v>
      </c>
      <c r="B37" s="91">
        <v>4</v>
      </c>
      <c r="C37" s="133">
        <v>0.0074550196049947256</v>
      </c>
      <c r="D37" s="91" t="s">
        <v>1137</v>
      </c>
      <c r="E37" s="91" t="b">
        <v>0</v>
      </c>
      <c r="F37" s="91" t="b">
        <v>0</v>
      </c>
      <c r="G37" s="91" t="b">
        <v>0</v>
      </c>
    </row>
    <row r="38" spans="1:7" ht="15">
      <c r="A38" s="91" t="s">
        <v>792</v>
      </c>
      <c r="B38" s="91">
        <v>4</v>
      </c>
      <c r="C38" s="133">
        <v>0.0074550196049947256</v>
      </c>
      <c r="D38" s="91" t="s">
        <v>1137</v>
      </c>
      <c r="E38" s="91" t="b">
        <v>0</v>
      </c>
      <c r="F38" s="91" t="b">
        <v>0</v>
      </c>
      <c r="G38" s="91" t="b">
        <v>0</v>
      </c>
    </row>
    <row r="39" spans="1:7" ht="15">
      <c r="A39" s="91" t="s">
        <v>876</v>
      </c>
      <c r="B39" s="91">
        <v>4</v>
      </c>
      <c r="C39" s="133">
        <v>0.0074550196049947256</v>
      </c>
      <c r="D39" s="91" t="s">
        <v>1137</v>
      </c>
      <c r="E39" s="91" t="b">
        <v>0</v>
      </c>
      <c r="F39" s="91" t="b">
        <v>0</v>
      </c>
      <c r="G39" s="91" t="b">
        <v>0</v>
      </c>
    </row>
    <row r="40" spans="1:7" ht="15">
      <c r="A40" s="91" t="s">
        <v>877</v>
      </c>
      <c r="B40" s="91">
        <v>4</v>
      </c>
      <c r="C40" s="133">
        <v>0.0074550196049947256</v>
      </c>
      <c r="D40" s="91" t="s">
        <v>1137</v>
      </c>
      <c r="E40" s="91" t="b">
        <v>0</v>
      </c>
      <c r="F40" s="91" t="b">
        <v>0</v>
      </c>
      <c r="G40" s="91" t="b">
        <v>0</v>
      </c>
    </row>
    <row r="41" spans="1:7" ht="15">
      <c r="A41" s="91" t="s">
        <v>842</v>
      </c>
      <c r="B41" s="91">
        <v>3</v>
      </c>
      <c r="C41" s="133">
        <v>0.006323327613560302</v>
      </c>
      <c r="D41" s="91" t="s">
        <v>1137</v>
      </c>
      <c r="E41" s="91" t="b">
        <v>0</v>
      </c>
      <c r="F41" s="91" t="b">
        <v>0</v>
      </c>
      <c r="G41" s="91" t="b">
        <v>0</v>
      </c>
    </row>
    <row r="42" spans="1:7" ht="15">
      <c r="A42" s="91" t="s">
        <v>843</v>
      </c>
      <c r="B42" s="91">
        <v>3</v>
      </c>
      <c r="C42" s="133">
        <v>0.006323327613560302</v>
      </c>
      <c r="D42" s="91" t="s">
        <v>1137</v>
      </c>
      <c r="E42" s="91" t="b">
        <v>0</v>
      </c>
      <c r="F42" s="91" t="b">
        <v>0</v>
      </c>
      <c r="G42" s="91" t="b">
        <v>0</v>
      </c>
    </row>
    <row r="43" spans="1:7" ht="15">
      <c r="A43" s="91" t="s">
        <v>844</v>
      </c>
      <c r="B43" s="91">
        <v>3</v>
      </c>
      <c r="C43" s="133">
        <v>0.006323327613560302</v>
      </c>
      <c r="D43" s="91" t="s">
        <v>1137</v>
      </c>
      <c r="E43" s="91" t="b">
        <v>1</v>
      </c>
      <c r="F43" s="91" t="b">
        <v>0</v>
      </c>
      <c r="G43" s="91" t="b">
        <v>0</v>
      </c>
    </row>
    <row r="44" spans="1:7" ht="15">
      <c r="A44" s="91" t="s">
        <v>845</v>
      </c>
      <c r="B44" s="91">
        <v>3</v>
      </c>
      <c r="C44" s="133">
        <v>0.006323327613560302</v>
      </c>
      <c r="D44" s="91" t="s">
        <v>1137</v>
      </c>
      <c r="E44" s="91" t="b">
        <v>0</v>
      </c>
      <c r="F44" s="91" t="b">
        <v>0</v>
      </c>
      <c r="G44" s="91" t="b">
        <v>0</v>
      </c>
    </row>
    <row r="45" spans="1:7" ht="15">
      <c r="A45" s="91" t="s">
        <v>846</v>
      </c>
      <c r="B45" s="91">
        <v>3</v>
      </c>
      <c r="C45" s="133">
        <v>0.006323327613560302</v>
      </c>
      <c r="D45" s="91" t="s">
        <v>1137</v>
      </c>
      <c r="E45" s="91" t="b">
        <v>0</v>
      </c>
      <c r="F45" s="91" t="b">
        <v>0</v>
      </c>
      <c r="G45" s="91" t="b">
        <v>0</v>
      </c>
    </row>
    <row r="46" spans="1:7" ht="15">
      <c r="A46" s="91" t="s">
        <v>847</v>
      </c>
      <c r="B46" s="91">
        <v>3</v>
      </c>
      <c r="C46" s="133">
        <v>0.006323327613560302</v>
      </c>
      <c r="D46" s="91" t="s">
        <v>1137</v>
      </c>
      <c r="E46" s="91" t="b">
        <v>0</v>
      </c>
      <c r="F46" s="91" t="b">
        <v>0</v>
      </c>
      <c r="G46" s="91" t="b">
        <v>0</v>
      </c>
    </row>
    <row r="47" spans="1:7" ht="15">
      <c r="A47" s="91" t="s">
        <v>848</v>
      </c>
      <c r="B47" s="91">
        <v>3</v>
      </c>
      <c r="C47" s="133">
        <v>0.006323327613560302</v>
      </c>
      <c r="D47" s="91" t="s">
        <v>1137</v>
      </c>
      <c r="E47" s="91" t="b">
        <v>0</v>
      </c>
      <c r="F47" s="91" t="b">
        <v>0</v>
      </c>
      <c r="G47" s="91" t="b">
        <v>0</v>
      </c>
    </row>
    <row r="48" spans="1:7" ht="15">
      <c r="A48" s="91" t="s">
        <v>1096</v>
      </c>
      <c r="B48" s="91">
        <v>3</v>
      </c>
      <c r="C48" s="133">
        <v>0.006323327613560302</v>
      </c>
      <c r="D48" s="91" t="s">
        <v>1137</v>
      </c>
      <c r="E48" s="91" t="b">
        <v>0</v>
      </c>
      <c r="F48" s="91" t="b">
        <v>0</v>
      </c>
      <c r="G48" s="91" t="b">
        <v>0</v>
      </c>
    </row>
    <row r="49" spans="1:7" ht="15">
      <c r="A49" s="91" t="s">
        <v>850</v>
      </c>
      <c r="B49" s="91">
        <v>3</v>
      </c>
      <c r="C49" s="133">
        <v>0.006323327613560302</v>
      </c>
      <c r="D49" s="91" t="s">
        <v>1137</v>
      </c>
      <c r="E49" s="91" t="b">
        <v>0</v>
      </c>
      <c r="F49" s="91" t="b">
        <v>0</v>
      </c>
      <c r="G49" s="91" t="b">
        <v>0</v>
      </c>
    </row>
    <row r="50" spans="1:7" ht="15">
      <c r="A50" s="91" t="s">
        <v>851</v>
      </c>
      <c r="B50" s="91">
        <v>3</v>
      </c>
      <c r="C50" s="133">
        <v>0.006323327613560302</v>
      </c>
      <c r="D50" s="91" t="s">
        <v>1137</v>
      </c>
      <c r="E50" s="91" t="b">
        <v>0</v>
      </c>
      <c r="F50" s="91" t="b">
        <v>0</v>
      </c>
      <c r="G50" s="91" t="b">
        <v>0</v>
      </c>
    </row>
    <row r="51" spans="1:7" ht="15">
      <c r="A51" s="91" t="s">
        <v>852</v>
      </c>
      <c r="B51" s="91">
        <v>3</v>
      </c>
      <c r="C51" s="133">
        <v>0.006323327613560302</v>
      </c>
      <c r="D51" s="91" t="s">
        <v>1137</v>
      </c>
      <c r="E51" s="91" t="b">
        <v>0</v>
      </c>
      <c r="F51" s="91" t="b">
        <v>0</v>
      </c>
      <c r="G51" s="91" t="b">
        <v>0</v>
      </c>
    </row>
    <row r="52" spans="1:7" ht="15">
      <c r="A52" s="91" t="s">
        <v>853</v>
      </c>
      <c r="B52" s="91">
        <v>3</v>
      </c>
      <c r="C52" s="133">
        <v>0.006323327613560302</v>
      </c>
      <c r="D52" s="91" t="s">
        <v>1137</v>
      </c>
      <c r="E52" s="91" t="b">
        <v>0</v>
      </c>
      <c r="F52" s="91" t="b">
        <v>0</v>
      </c>
      <c r="G52" s="91" t="b">
        <v>0</v>
      </c>
    </row>
    <row r="53" spans="1:7" ht="15">
      <c r="A53" s="91" t="s">
        <v>854</v>
      </c>
      <c r="B53" s="91">
        <v>3</v>
      </c>
      <c r="C53" s="133">
        <v>0.006323327613560302</v>
      </c>
      <c r="D53" s="91" t="s">
        <v>1137</v>
      </c>
      <c r="E53" s="91" t="b">
        <v>0</v>
      </c>
      <c r="F53" s="91" t="b">
        <v>0</v>
      </c>
      <c r="G53" s="91" t="b">
        <v>0</v>
      </c>
    </row>
    <row r="54" spans="1:7" ht="15">
      <c r="A54" s="91" t="s">
        <v>856</v>
      </c>
      <c r="B54" s="91">
        <v>3</v>
      </c>
      <c r="C54" s="133">
        <v>0.006323327613560302</v>
      </c>
      <c r="D54" s="91" t="s">
        <v>1137</v>
      </c>
      <c r="E54" s="91" t="b">
        <v>0</v>
      </c>
      <c r="F54" s="91" t="b">
        <v>0</v>
      </c>
      <c r="G54" s="91" t="b">
        <v>0</v>
      </c>
    </row>
    <row r="55" spans="1:7" ht="15">
      <c r="A55" s="91" t="s">
        <v>1097</v>
      </c>
      <c r="B55" s="91">
        <v>3</v>
      </c>
      <c r="C55" s="133">
        <v>0.006323327613560302</v>
      </c>
      <c r="D55" s="91" t="s">
        <v>1137</v>
      </c>
      <c r="E55" s="91" t="b">
        <v>0</v>
      </c>
      <c r="F55" s="91" t="b">
        <v>0</v>
      </c>
      <c r="G55" s="91" t="b">
        <v>0</v>
      </c>
    </row>
    <row r="56" spans="1:7" ht="15">
      <c r="A56" s="91" t="s">
        <v>1098</v>
      </c>
      <c r="B56" s="91">
        <v>3</v>
      </c>
      <c r="C56" s="133">
        <v>0.006323327613560302</v>
      </c>
      <c r="D56" s="91" t="s">
        <v>1137</v>
      </c>
      <c r="E56" s="91" t="b">
        <v>0</v>
      </c>
      <c r="F56" s="91" t="b">
        <v>0</v>
      </c>
      <c r="G56" s="91" t="b">
        <v>0</v>
      </c>
    </row>
    <row r="57" spans="1:7" ht="15">
      <c r="A57" s="91" t="s">
        <v>1099</v>
      </c>
      <c r="B57" s="91">
        <v>3</v>
      </c>
      <c r="C57" s="133">
        <v>0.006323327613560302</v>
      </c>
      <c r="D57" s="91" t="s">
        <v>1137</v>
      </c>
      <c r="E57" s="91" t="b">
        <v>0</v>
      </c>
      <c r="F57" s="91" t="b">
        <v>0</v>
      </c>
      <c r="G57" s="91" t="b">
        <v>0</v>
      </c>
    </row>
    <row r="58" spans="1:7" ht="15">
      <c r="A58" s="91" t="s">
        <v>1100</v>
      </c>
      <c r="B58" s="91">
        <v>3</v>
      </c>
      <c r="C58" s="133">
        <v>0.006323327613560302</v>
      </c>
      <c r="D58" s="91" t="s">
        <v>1137</v>
      </c>
      <c r="E58" s="91" t="b">
        <v>0</v>
      </c>
      <c r="F58" s="91" t="b">
        <v>0</v>
      </c>
      <c r="G58" s="91" t="b">
        <v>0</v>
      </c>
    </row>
    <row r="59" spans="1:7" ht="15">
      <c r="A59" s="91" t="s">
        <v>834</v>
      </c>
      <c r="B59" s="91">
        <v>3</v>
      </c>
      <c r="C59" s="133">
        <v>0.006323327613560302</v>
      </c>
      <c r="D59" s="91" t="s">
        <v>1137</v>
      </c>
      <c r="E59" s="91" t="b">
        <v>0</v>
      </c>
      <c r="F59" s="91" t="b">
        <v>0</v>
      </c>
      <c r="G59" s="91" t="b">
        <v>0</v>
      </c>
    </row>
    <row r="60" spans="1:7" ht="15">
      <c r="A60" s="91" t="s">
        <v>835</v>
      </c>
      <c r="B60" s="91">
        <v>3</v>
      </c>
      <c r="C60" s="133">
        <v>0.006323327613560302</v>
      </c>
      <c r="D60" s="91" t="s">
        <v>1137</v>
      </c>
      <c r="E60" s="91" t="b">
        <v>0</v>
      </c>
      <c r="F60" s="91" t="b">
        <v>0</v>
      </c>
      <c r="G60" s="91" t="b">
        <v>0</v>
      </c>
    </row>
    <row r="61" spans="1:7" ht="15">
      <c r="A61" s="91" t="s">
        <v>836</v>
      </c>
      <c r="B61" s="91">
        <v>3</v>
      </c>
      <c r="C61" s="133">
        <v>0.006323327613560302</v>
      </c>
      <c r="D61" s="91" t="s">
        <v>1137</v>
      </c>
      <c r="E61" s="91" t="b">
        <v>0</v>
      </c>
      <c r="F61" s="91" t="b">
        <v>0</v>
      </c>
      <c r="G61" s="91" t="b">
        <v>0</v>
      </c>
    </row>
    <row r="62" spans="1:7" ht="15">
      <c r="A62" s="91" t="s">
        <v>837</v>
      </c>
      <c r="B62" s="91">
        <v>3</v>
      </c>
      <c r="C62" s="133">
        <v>0.006323327613560302</v>
      </c>
      <c r="D62" s="91" t="s">
        <v>1137</v>
      </c>
      <c r="E62" s="91" t="b">
        <v>0</v>
      </c>
      <c r="F62" s="91" t="b">
        <v>0</v>
      </c>
      <c r="G62" s="91" t="b">
        <v>0</v>
      </c>
    </row>
    <row r="63" spans="1:7" ht="15">
      <c r="A63" s="91" t="s">
        <v>838</v>
      </c>
      <c r="B63" s="91">
        <v>3</v>
      </c>
      <c r="C63" s="133">
        <v>0.006323327613560302</v>
      </c>
      <c r="D63" s="91" t="s">
        <v>1137</v>
      </c>
      <c r="E63" s="91" t="b">
        <v>0</v>
      </c>
      <c r="F63" s="91" t="b">
        <v>0</v>
      </c>
      <c r="G63" s="91" t="b">
        <v>0</v>
      </c>
    </row>
    <row r="64" spans="1:7" ht="15">
      <c r="A64" s="91" t="s">
        <v>839</v>
      </c>
      <c r="B64" s="91">
        <v>3</v>
      </c>
      <c r="C64" s="133">
        <v>0.006323327613560302</v>
      </c>
      <c r="D64" s="91" t="s">
        <v>1137</v>
      </c>
      <c r="E64" s="91" t="b">
        <v>0</v>
      </c>
      <c r="F64" s="91" t="b">
        <v>0</v>
      </c>
      <c r="G64" s="91" t="b">
        <v>0</v>
      </c>
    </row>
    <row r="65" spans="1:7" ht="15">
      <c r="A65" s="91" t="s">
        <v>840</v>
      </c>
      <c r="B65" s="91">
        <v>3</v>
      </c>
      <c r="C65" s="133">
        <v>0.006323327613560302</v>
      </c>
      <c r="D65" s="91" t="s">
        <v>1137</v>
      </c>
      <c r="E65" s="91" t="b">
        <v>0</v>
      </c>
      <c r="F65" s="91" t="b">
        <v>0</v>
      </c>
      <c r="G65" s="91" t="b">
        <v>0</v>
      </c>
    </row>
    <row r="66" spans="1:7" ht="15">
      <c r="A66" s="91" t="s">
        <v>241</v>
      </c>
      <c r="B66" s="91">
        <v>3</v>
      </c>
      <c r="C66" s="133">
        <v>0.006323327613560302</v>
      </c>
      <c r="D66" s="91" t="s">
        <v>1137</v>
      </c>
      <c r="E66" s="91" t="b">
        <v>0</v>
      </c>
      <c r="F66" s="91" t="b">
        <v>0</v>
      </c>
      <c r="G66" s="91" t="b">
        <v>0</v>
      </c>
    </row>
    <row r="67" spans="1:7" ht="15">
      <c r="A67" s="91" t="s">
        <v>1101</v>
      </c>
      <c r="B67" s="91">
        <v>3</v>
      </c>
      <c r="C67" s="133">
        <v>0.006323327613560302</v>
      </c>
      <c r="D67" s="91" t="s">
        <v>1137</v>
      </c>
      <c r="E67" s="91" t="b">
        <v>0</v>
      </c>
      <c r="F67" s="91" t="b">
        <v>0</v>
      </c>
      <c r="G67" s="91" t="b">
        <v>0</v>
      </c>
    </row>
    <row r="68" spans="1:7" ht="15">
      <c r="A68" s="91" t="s">
        <v>222</v>
      </c>
      <c r="B68" s="91">
        <v>3</v>
      </c>
      <c r="C68" s="133">
        <v>0.006323327613560302</v>
      </c>
      <c r="D68" s="91" t="s">
        <v>1137</v>
      </c>
      <c r="E68" s="91" t="b">
        <v>0</v>
      </c>
      <c r="F68" s="91" t="b">
        <v>0</v>
      </c>
      <c r="G68" s="91" t="b">
        <v>0</v>
      </c>
    </row>
    <row r="69" spans="1:7" ht="15">
      <c r="A69" s="91" t="s">
        <v>1102</v>
      </c>
      <c r="B69" s="91">
        <v>3</v>
      </c>
      <c r="C69" s="133">
        <v>0.006323327613560302</v>
      </c>
      <c r="D69" s="91" t="s">
        <v>1137</v>
      </c>
      <c r="E69" s="91" t="b">
        <v>0</v>
      </c>
      <c r="F69" s="91" t="b">
        <v>0</v>
      </c>
      <c r="G69" s="91" t="b">
        <v>0</v>
      </c>
    </row>
    <row r="70" spans="1:7" ht="15">
      <c r="A70" s="91" t="s">
        <v>1103</v>
      </c>
      <c r="B70" s="91">
        <v>3</v>
      </c>
      <c r="C70" s="133">
        <v>0.006323327613560302</v>
      </c>
      <c r="D70" s="91" t="s">
        <v>1137</v>
      </c>
      <c r="E70" s="91" t="b">
        <v>0</v>
      </c>
      <c r="F70" s="91" t="b">
        <v>0</v>
      </c>
      <c r="G70" s="91" t="b">
        <v>0</v>
      </c>
    </row>
    <row r="71" spans="1:7" ht="15">
      <c r="A71" s="91" t="s">
        <v>878</v>
      </c>
      <c r="B71" s="91">
        <v>3</v>
      </c>
      <c r="C71" s="133">
        <v>0.006323327613560302</v>
      </c>
      <c r="D71" s="91" t="s">
        <v>1137</v>
      </c>
      <c r="E71" s="91" t="b">
        <v>0</v>
      </c>
      <c r="F71" s="91" t="b">
        <v>0</v>
      </c>
      <c r="G71" s="91" t="b">
        <v>0</v>
      </c>
    </row>
    <row r="72" spans="1:7" ht="15">
      <c r="A72" s="91" t="s">
        <v>242</v>
      </c>
      <c r="B72" s="91">
        <v>2</v>
      </c>
      <c r="C72" s="133">
        <v>0.004903408223059789</v>
      </c>
      <c r="D72" s="91" t="s">
        <v>1137</v>
      </c>
      <c r="E72" s="91" t="b">
        <v>0</v>
      </c>
      <c r="F72" s="91" t="b">
        <v>0</v>
      </c>
      <c r="G72" s="91" t="b">
        <v>0</v>
      </c>
    </row>
    <row r="73" spans="1:7" ht="15">
      <c r="A73" s="91" t="s">
        <v>882</v>
      </c>
      <c r="B73" s="91">
        <v>2</v>
      </c>
      <c r="C73" s="133">
        <v>0.004903408223059789</v>
      </c>
      <c r="D73" s="91" t="s">
        <v>1137</v>
      </c>
      <c r="E73" s="91" t="b">
        <v>0</v>
      </c>
      <c r="F73" s="91" t="b">
        <v>0</v>
      </c>
      <c r="G73" s="91" t="b">
        <v>0</v>
      </c>
    </row>
    <row r="74" spans="1:7" ht="15">
      <c r="A74" s="91" t="s">
        <v>883</v>
      </c>
      <c r="B74" s="91">
        <v>2</v>
      </c>
      <c r="C74" s="133">
        <v>0.004903408223059789</v>
      </c>
      <c r="D74" s="91" t="s">
        <v>1137</v>
      </c>
      <c r="E74" s="91" t="b">
        <v>0</v>
      </c>
      <c r="F74" s="91" t="b">
        <v>0</v>
      </c>
      <c r="G74" s="91" t="b">
        <v>0</v>
      </c>
    </row>
    <row r="75" spans="1:7" ht="15">
      <c r="A75" s="91" t="s">
        <v>885</v>
      </c>
      <c r="B75" s="91">
        <v>2</v>
      </c>
      <c r="C75" s="133">
        <v>0.004903408223059789</v>
      </c>
      <c r="D75" s="91" t="s">
        <v>1137</v>
      </c>
      <c r="E75" s="91" t="b">
        <v>0</v>
      </c>
      <c r="F75" s="91" t="b">
        <v>0</v>
      </c>
      <c r="G75" s="91" t="b">
        <v>0</v>
      </c>
    </row>
    <row r="76" spans="1:7" ht="15">
      <c r="A76" s="91" t="s">
        <v>886</v>
      </c>
      <c r="B76" s="91">
        <v>2</v>
      </c>
      <c r="C76" s="133">
        <v>0.004903408223059789</v>
      </c>
      <c r="D76" s="91" t="s">
        <v>1137</v>
      </c>
      <c r="E76" s="91" t="b">
        <v>0</v>
      </c>
      <c r="F76" s="91" t="b">
        <v>0</v>
      </c>
      <c r="G76" s="91" t="b">
        <v>0</v>
      </c>
    </row>
    <row r="77" spans="1:7" ht="15">
      <c r="A77" s="91" t="s">
        <v>1104</v>
      </c>
      <c r="B77" s="91">
        <v>2</v>
      </c>
      <c r="C77" s="133">
        <v>0.004903408223059789</v>
      </c>
      <c r="D77" s="91" t="s">
        <v>1137</v>
      </c>
      <c r="E77" s="91" t="b">
        <v>0</v>
      </c>
      <c r="F77" s="91" t="b">
        <v>0</v>
      </c>
      <c r="G77" s="91" t="b">
        <v>0</v>
      </c>
    </row>
    <row r="78" spans="1:7" ht="15">
      <c r="A78" s="91" t="s">
        <v>1105</v>
      </c>
      <c r="B78" s="91">
        <v>2</v>
      </c>
      <c r="C78" s="133">
        <v>0.004903408223059789</v>
      </c>
      <c r="D78" s="91" t="s">
        <v>1137</v>
      </c>
      <c r="E78" s="91" t="b">
        <v>0</v>
      </c>
      <c r="F78" s="91" t="b">
        <v>0</v>
      </c>
      <c r="G78" s="91" t="b">
        <v>0</v>
      </c>
    </row>
    <row r="79" spans="1:7" ht="15">
      <c r="A79" s="91" t="s">
        <v>231</v>
      </c>
      <c r="B79" s="91">
        <v>2</v>
      </c>
      <c r="C79" s="133">
        <v>0.004903408223059789</v>
      </c>
      <c r="D79" s="91" t="s">
        <v>1137</v>
      </c>
      <c r="E79" s="91" t="b">
        <v>0</v>
      </c>
      <c r="F79" s="91" t="b">
        <v>0</v>
      </c>
      <c r="G79" s="91" t="b">
        <v>0</v>
      </c>
    </row>
    <row r="80" spans="1:7" ht="15">
      <c r="A80" s="91" t="s">
        <v>1106</v>
      </c>
      <c r="B80" s="91">
        <v>2</v>
      </c>
      <c r="C80" s="133">
        <v>0.004903408223059789</v>
      </c>
      <c r="D80" s="91" t="s">
        <v>1137</v>
      </c>
      <c r="E80" s="91" t="b">
        <v>0</v>
      </c>
      <c r="F80" s="91" t="b">
        <v>0</v>
      </c>
      <c r="G80" s="91" t="b">
        <v>0</v>
      </c>
    </row>
    <row r="81" spans="1:7" ht="15">
      <c r="A81" s="91" t="s">
        <v>229</v>
      </c>
      <c r="B81" s="91">
        <v>2</v>
      </c>
      <c r="C81" s="133">
        <v>0.004903408223059789</v>
      </c>
      <c r="D81" s="91" t="s">
        <v>1137</v>
      </c>
      <c r="E81" s="91" t="b">
        <v>0</v>
      </c>
      <c r="F81" s="91" t="b">
        <v>0</v>
      </c>
      <c r="G81" s="91" t="b">
        <v>0</v>
      </c>
    </row>
    <row r="82" spans="1:7" ht="15">
      <c r="A82" s="91" t="s">
        <v>1107</v>
      </c>
      <c r="B82" s="91">
        <v>2</v>
      </c>
      <c r="C82" s="133">
        <v>0.004903408223059789</v>
      </c>
      <c r="D82" s="91" t="s">
        <v>1137</v>
      </c>
      <c r="E82" s="91" t="b">
        <v>0</v>
      </c>
      <c r="F82" s="91" t="b">
        <v>0</v>
      </c>
      <c r="G82" s="91" t="b">
        <v>0</v>
      </c>
    </row>
    <row r="83" spans="1:7" ht="15">
      <c r="A83" s="91" t="s">
        <v>1108</v>
      </c>
      <c r="B83" s="91">
        <v>2</v>
      </c>
      <c r="C83" s="133">
        <v>0.004903408223059789</v>
      </c>
      <c r="D83" s="91" t="s">
        <v>1137</v>
      </c>
      <c r="E83" s="91" t="b">
        <v>0</v>
      </c>
      <c r="F83" s="91" t="b">
        <v>0</v>
      </c>
      <c r="G83" s="91" t="b">
        <v>0</v>
      </c>
    </row>
    <row r="84" spans="1:7" ht="15">
      <c r="A84" s="91" t="s">
        <v>1109</v>
      </c>
      <c r="B84" s="91">
        <v>2</v>
      </c>
      <c r="C84" s="133">
        <v>0.004903408223059789</v>
      </c>
      <c r="D84" s="91" t="s">
        <v>1137</v>
      </c>
      <c r="E84" s="91" t="b">
        <v>0</v>
      </c>
      <c r="F84" s="91" t="b">
        <v>0</v>
      </c>
      <c r="G84" s="91" t="b">
        <v>0</v>
      </c>
    </row>
    <row r="85" spans="1:7" ht="15">
      <c r="A85" s="91" t="s">
        <v>1110</v>
      </c>
      <c r="B85" s="91">
        <v>2</v>
      </c>
      <c r="C85" s="133">
        <v>0.004903408223059789</v>
      </c>
      <c r="D85" s="91" t="s">
        <v>1137</v>
      </c>
      <c r="E85" s="91" t="b">
        <v>0</v>
      </c>
      <c r="F85" s="91" t="b">
        <v>0</v>
      </c>
      <c r="G85" s="91" t="b">
        <v>0</v>
      </c>
    </row>
    <row r="86" spans="1:7" ht="15">
      <c r="A86" s="91" t="s">
        <v>219</v>
      </c>
      <c r="B86" s="91">
        <v>2</v>
      </c>
      <c r="C86" s="133">
        <v>0.004903408223059789</v>
      </c>
      <c r="D86" s="91" t="s">
        <v>1137</v>
      </c>
      <c r="E86" s="91" t="b">
        <v>0</v>
      </c>
      <c r="F86" s="91" t="b">
        <v>0</v>
      </c>
      <c r="G86" s="91" t="b">
        <v>0</v>
      </c>
    </row>
    <row r="87" spans="1:7" ht="15">
      <c r="A87" s="91" t="s">
        <v>869</v>
      </c>
      <c r="B87" s="91">
        <v>2</v>
      </c>
      <c r="C87" s="133">
        <v>0.004903408223059789</v>
      </c>
      <c r="D87" s="91" t="s">
        <v>1137</v>
      </c>
      <c r="E87" s="91" t="b">
        <v>0</v>
      </c>
      <c r="F87" s="91" t="b">
        <v>0</v>
      </c>
      <c r="G87" s="91" t="b">
        <v>0</v>
      </c>
    </row>
    <row r="88" spans="1:7" ht="15">
      <c r="A88" s="91" t="s">
        <v>870</v>
      </c>
      <c r="B88" s="91">
        <v>2</v>
      </c>
      <c r="C88" s="133">
        <v>0.004903408223059789</v>
      </c>
      <c r="D88" s="91" t="s">
        <v>1137</v>
      </c>
      <c r="E88" s="91" t="b">
        <v>0</v>
      </c>
      <c r="F88" s="91" t="b">
        <v>0</v>
      </c>
      <c r="G88" s="91" t="b">
        <v>0</v>
      </c>
    </row>
    <row r="89" spans="1:7" ht="15">
      <c r="A89" s="91" t="s">
        <v>871</v>
      </c>
      <c r="B89" s="91">
        <v>2</v>
      </c>
      <c r="C89" s="133">
        <v>0.004903408223059789</v>
      </c>
      <c r="D89" s="91" t="s">
        <v>1137</v>
      </c>
      <c r="E89" s="91" t="b">
        <v>0</v>
      </c>
      <c r="F89" s="91" t="b">
        <v>0</v>
      </c>
      <c r="G89" s="91" t="b">
        <v>0</v>
      </c>
    </row>
    <row r="90" spans="1:7" ht="15">
      <c r="A90" s="91" t="s">
        <v>872</v>
      </c>
      <c r="B90" s="91">
        <v>2</v>
      </c>
      <c r="C90" s="133">
        <v>0.004903408223059789</v>
      </c>
      <c r="D90" s="91" t="s">
        <v>1137</v>
      </c>
      <c r="E90" s="91" t="b">
        <v>0</v>
      </c>
      <c r="F90" s="91" t="b">
        <v>0</v>
      </c>
      <c r="G90" s="91" t="b">
        <v>0</v>
      </c>
    </row>
    <row r="91" spans="1:7" ht="15">
      <c r="A91" s="91" t="s">
        <v>873</v>
      </c>
      <c r="B91" s="91">
        <v>2</v>
      </c>
      <c r="C91" s="133">
        <v>0.004903408223059789</v>
      </c>
      <c r="D91" s="91" t="s">
        <v>1137</v>
      </c>
      <c r="E91" s="91" t="b">
        <v>0</v>
      </c>
      <c r="F91" s="91" t="b">
        <v>0</v>
      </c>
      <c r="G91" s="91" t="b">
        <v>0</v>
      </c>
    </row>
    <row r="92" spans="1:7" ht="15">
      <c r="A92" s="91" t="s">
        <v>793</v>
      </c>
      <c r="B92" s="91">
        <v>2</v>
      </c>
      <c r="C92" s="133">
        <v>0.004903408223059789</v>
      </c>
      <c r="D92" s="91" t="s">
        <v>1137</v>
      </c>
      <c r="E92" s="91" t="b">
        <v>0</v>
      </c>
      <c r="F92" s="91" t="b">
        <v>0</v>
      </c>
      <c r="G92" s="91" t="b">
        <v>0</v>
      </c>
    </row>
    <row r="93" spans="1:7" ht="15">
      <c r="A93" s="91" t="s">
        <v>794</v>
      </c>
      <c r="B93" s="91">
        <v>2</v>
      </c>
      <c r="C93" s="133">
        <v>0.004903408223059789</v>
      </c>
      <c r="D93" s="91" t="s">
        <v>1137</v>
      </c>
      <c r="E93" s="91" t="b">
        <v>0</v>
      </c>
      <c r="F93" s="91" t="b">
        <v>0</v>
      </c>
      <c r="G93" s="91" t="b">
        <v>0</v>
      </c>
    </row>
    <row r="94" spans="1:7" ht="15">
      <c r="A94" s="91" t="s">
        <v>795</v>
      </c>
      <c r="B94" s="91">
        <v>2</v>
      </c>
      <c r="C94" s="133">
        <v>0.004903408223059789</v>
      </c>
      <c r="D94" s="91" t="s">
        <v>1137</v>
      </c>
      <c r="E94" s="91" t="b">
        <v>0</v>
      </c>
      <c r="F94" s="91" t="b">
        <v>0</v>
      </c>
      <c r="G94" s="91" t="b">
        <v>0</v>
      </c>
    </row>
    <row r="95" spans="1:7" ht="15">
      <c r="A95" s="91" t="s">
        <v>796</v>
      </c>
      <c r="B95" s="91">
        <v>2</v>
      </c>
      <c r="C95" s="133">
        <v>0.004903408223059789</v>
      </c>
      <c r="D95" s="91" t="s">
        <v>1137</v>
      </c>
      <c r="E95" s="91" t="b">
        <v>0</v>
      </c>
      <c r="F95" s="91" t="b">
        <v>0</v>
      </c>
      <c r="G95" s="91" t="b">
        <v>0</v>
      </c>
    </row>
    <row r="96" spans="1:7" ht="15">
      <c r="A96" s="91" t="s">
        <v>1111</v>
      </c>
      <c r="B96" s="91">
        <v>2</v>
      </c>
      <c r="C96" s="133">
        <v>0.004903408223059789</v>
      </c>
      <c r="D96" s="91" t="s">
        <v>1137</v>
      </c>
      <c r="E96" s="91" t="b">
        <v>0</v>
      </c>
      <c r="F96" s="91" t="b">
        <v>0</v>
      </c>
      <c r="G96" s="91" t="b">
        <v>0</v>
      </c>
    </row>
    <row r="97" spans="1:7" ht="15">
      <c r="A97" s="91" t="s">
        <v>1112</v>
      </c>
      <c r="B97" s="91">
        <v>2</v>
      </c>
      <c r="C97" s="133">
        <v>0.004903408223059789</v>
      </c>
      <c r="D97" s="91" t="s">
        <v>1137</v>
      </c>
      <c r="E97" s="91" t="b">
        <v>0</v>
      </c>
      <c r="F97" s="91" t="b">
        <v>0</v>
      </c>
      <c r="G97" s="91" t="b">
        <v>0</v>
      </c>
    </row>
    <row r="98" spans="1:7" ht="15">
      <c r="A98" s="91" t="s">
        <v>1113</v>
      </c>
      <c r="B98" s="91">
        <v>2</v>
      </c>
      <c r="C98" s="133">
        <v>0.004903408223059789</v>
      </c>
      <c r="D98" s="91" t="s">
        <v>1137</v>
      </c>
      <c r="E98" s="91" t="b">
        <v>1</v>
      </c>
      <c r="F98" s="91" t="b">
        <v>0</v>
      </c>
      <c r="G98" s="91" t="b">
        <v>0</v>
      </c>
    </row>
    <row r="99" spans="1:7" ht="15">
      <c r="A99" s="91" t="s">
        <v>797</v>
      </c>
      <c r="B99" s="91">
        <v>2</v>
      </c>
      <c r="C99" s="133">
        <v>0.004903408223059789</v>
      </c>
      <c r="D99" s="91" t="s">
        <v>1137</v>
      </c>
      <c r="E99" s="91" t="b">
        <v>0</v>
      </c>
      <c r="F99" s="91" t="b">
        <v>0</v>
      </c>
      <c r="G99" s="91" t="b">
        <v>0</v>
      </c>
    </row>
    <row r="100" spans="1:7" ht="15">
      <c r="A100" s="91" t="s">
        <v>1114</v>
      </c>
      <c r="B100" s="91">
        <v>2</v>
      </c>
      <c r="C100" s="133">
        <v>0.004903408223059789</v>
      </c>
      <c r="D100" s="91" t="s">
        <v>1137</v>
      </c>
      <c r="E100" s="91" t="b">
        <v>0</v>
      </c>
      <c r="F100" s="91" t="b">
        <v>0</v>
      </c>
      <c r="G100" s="91" t="b">
        <v>0</v>
      </c>
    </row>
    <row r="101" spans="1:7" ht="15">
      <c r="A101" s="91" t="s">
        <v>1115</v>
      </c>
      <c r="B101" s="91">
        <v>2</v>
      </c>
      <c r="C101" s="133">
        <v>0.004903408223059789</v>
      </c>
      <c r="D101" s="91" t="s">
        <v>1137</v>
      </c>
      <c r="E101" s="91" t="b">
        <v>0</v>
      </c>
      <c r="F101" s="91" t="b">
        <v>0</v>
      </c>
      <c r="G101" s="91" t="b">
        <v>0</v>
      </c>
    </row>
    <row r="102" spans="1:7" ht="15">
      <c r="A102" s="91" t="s">
        <v>218</v>
      </c>
      <c r="B102" s="91">
        <v>2</v>
      </c>
      <c r="C102" s="133">
        <v>0.004903408223059789</v>
      </c>
      <c r="D102" s="91" t="s">
        <v>1137</v>
      </c>
      <c r="E102" s="91" t="b">
        <v>0</v>
      </c>
      <c r="F102" s="91" t="b">
        <v>0</v>
      </c>
      <c r="G102" s="91" t="b">
        <v>0</v>
      </c>
    </row>
    <row r="103" spans="1:7" ht="15">
      <c r="A103" s="91" t="s">
        <v>798</v>
      </c>
      <c r="B103" s="91">
        <v>2</v>
      </c>
      <c r="C103" s="133">
        <v>0.004903408223059789</v>
      </c>
      <c r="D103" s="91" t="s">
        <v>1137</v>
      </c>
      <c r="E103" s="91" t="b">
        <v>0</v>
      </c>
      <c r="F103" s="91" t="b">
        <v>0</v>
      </c>
      <c r="G103" s="91" t="b">
        <v>0</v>
      </c>
    </row>
    <row r="104" spans="1:7" ht="15">
      <c r="A104" s="91" t="s">
        <v>303</v>
      </c>
      <c r="B104" s="91">
        <v>2</v>
      </c>
      <c r="C104" s="133">
        <v>0.006079306643622216</v>
      </c>
      <c r="D104" s="91" t="s">
        <v>1137</v>
      </c>
      <c r="E104" s="91" t="b">
        <v>0</v>
      </c>
      <c r="F104" s="91" t="b">
        <v>0</v>
      </c>
      <c r="G104" s="91" t="b">
        <v>0</v>
      </c>
    </row>
    <row r="105" spans="1:7" ht="15">
      <c r="A105" s="91" t="s">
        <v>215</v>
      </c>
      <c r="B105" s="91">
        <v>2</v>
      </c>
      <c r="C105" s="133">
        <v>0.004903408223059789</v>
      </c>
      <c r="D105" s="91" t="s">
        <v>1137</v>
      </c>
      <c r="E105" s="91" t="b">
        <v>0</v>
      </c>
      <c r="F105" s="91" t="b">
        <v>0</v>
      </c>
      <c r="G105" s="91" t="b">
        <v>0</v>
      </c>
    </row>
    <row r="106" spans="1:7" ht="15">
      <c r="A106" s="91" t="s">
        <v>879</v>
      </c>
      <c r="B106" s="91">
        <v>2</v>
      </c>
      <c r="C106" s="133">
        <v>0.004903408223059789</v>
      </c>
      <c r="D106" s="91" t="s">
        <v>1137</v>
      </c>
      <c r="E106" s="91" t="b">
        <v>0</v>
      </c>
      <c r="F106" s="91" t="b">
        <v>0</v>
      </c>
      <c r="G106" s="91" t="b">
        <v>0</v>
      </c>
    </row>
    <row r="107" spans="1:7" ht="15">
      <c r="A107" s="91" t="s">
        <v>1116</v>
      </c>
      <c r="B107" s="91">
        <v>2</v>
      </c>
      <c r="C107" s="133">
        <v>0.004903408223059789</v>
      </c>
      <c r="D107" s="91" t="s">
        <v>1137</v>
      </c>
      <c r="E107" s="91" t="b">
        <v>0</v>
      </c>
      <c r="F107" s="91" t="b">
        <v>0</v>
      </c>
      <c r="G107" s="91" t="b">
        <v>0</v>
      </c>
    </row>
    <row r="108" spans="1:7" ht="15">
      <c r="A108" s="91" t="s">
        <v>1117</v>
      </c>
      <c r="B108" s="91">
        <v>2</v>
      </c>
      <c r="C108" s="133">
        <v>0.004903408223059789</v>
      </c>
      <c r="D108" s="91" t="s">
        <v>1137</v>
      </c>
      <c r="E108" s="91" t="b">
        <v>0</v>
      </c>
      <c r="F108" s="91" t="b">
        <v>0</v>
      </c>
      <c r="G108" s="91" t="b">
        <v>0</v>
      </c>
    </row>
    <row r="109" spans="1:7" ht="15">
      <c r="A109" s="91" t="s">
        <v>1118</v>
      </c>
      <c r="B109" s="91">
        <v>2</v>
      </c>
      <c r="C109" s="133">
        <v>0.004903408223059789</v>
      </c>
      <c r="D109" s="91" t="s">
        <v>1137</v>
      </c>
      <c r="E109" s="91" t="b">
        <v>0</v>
      </c>
      <c r="F109" s="91" t="b">
        <v>0</v>
      </c>
      <c r="G109" s="91" t="b">
        <v>0</v>
      </c>
    </row>
    <row r="110" spans="1:7" ht="15">
      <c r="A110" s="91" t="s">
        <v>1119</v>
      </c>
      <c r="B110" s="91">
        <v>2</v>
      </c>
      <c r="C110" s="133">
        <v>0.004903408223059789</v>
      </c>
      <c r="D110" s="91" t="s">
        <v>1137</v>
      </c>
      <c r="E110" s="91" t="b">
        <v>0</v>
      </c>
      <c r="F110" s="91" t="b">
        <v>0</v>
      </c>
      <c r="G110" s="91" t="b">
        <v>0</v>
      </c>
    </row>
    <row r="111" spans="1:7" ht="15">
      <c r="A111" s="91" t="s">
        <v>1120</v>
      </c>
      <c r="B111" s="91">
        <v>2</v>
      </c>
      <c r="C111" s="133">
        <v>0.004903408223059789</v>
      </c>
      <c r="D111" s="91" t="s">
        <v>1137</v>
      </c>
      <c r="E111" s="91" t="b">
        <v>0</v>
      </c>
      <c r="F111" s="91" t="b">
        <v>0</v>
      </c>
      <c r="G111" s="91" t="b">
        <v>0</v>
      </c>
    </row>
    <row r="112" spans="1:7" ht="15">
      <c r="A112" s="91" t="s">
        <v>1121</v>
      </c>
      <c r="B112" s="91">
        <v>2</v>
      </c>
      <c r="C112" s="133">
        <v>0.004903408223059789</v>
      </c>
      <c r="D112" s="91" t="s">
        <v>1137</v>
      </c>
      <c r="E112" s="91" t="b">
        <v>0</v>
      </c>
      <c r="F112" s="91" t="b">
        <v>0</v>
      </c>
      <c r="G112" s="91" t="b">
        <v>0</v>
      </c>
    </row>
    <row r="113" spans="1:7" ht="15">
      <c r="A113" s="91" t="s">
        <v>1122</v>
      </c>
      <c r="B113" s="91">
        <v>2</v>
      </c>
      <c r="C113" s="133">
        <v>0.004903408223059789</v>
      </c>
      <c r="D113" s="91" t="s">
        <v>1137</v>
      </c>
      <c r="E113" s="91" t="b">
        <v>0</v>
      </c>
      <c r="F113" s="91" t="b">
        <v>0</v>
      </c>
      <c r="G113" s="91" t="b">
        <v>0</v>
      </c>
    </row>
    <row r="114" spans="1:7" ht="15">
      <c r="A114" s="91" t="s">
        <v>1123</v>
      </c>
      <c r="B114" s="91">
        <v>2</v>
      </c>
      <c r="C114" s="133">
        <v>0.004903408223059789</v>
      </c>
      <c r="D114" s="91" t="s">
        <v>1137</v>
      </c>
      <c r="E114" s="91" t="b">
        <v>0</v>
      </c>
      <c r="F114" s="91" t="b">
        <v>0</v>
      </c>
      <c r="G114" s="91" t="b">
        <v>0</v>
      </c>
    </row>
    <row r="115" spans="1:7" ht="15">
      <c r="A115" s="91" t="s">
        <v>1124</v>
      </c>
      <c r="B115" s="91">
        <v>2</v>
      </c>
      <c r="C115" s="133">
        <v>0.004903408223059789</v>
      </c>
      <c r="D115" s="91" t="s">
        <v>1137</v>
      </c>
      <c r="E115" s="91" t="b">
        <v>0</v>
      </c>
      <c r="F115" s="91" t="b">
        <v>0</v>
      </c>
      <c r="G115" s="91" t="b">
        <v>0</v>
      </c>
    </row>
    <row r="116" spans="1:7" ht="15">
      <c r="A116" s="91" t="s">
        <v>1125</v>
      </c>
      <c r="B116" s="91">
        <v>2</v>
      </c>
      <c r="C116" s="133">
        <v>0.004903408223059789</v>
      </c>
      <c r="D116" s="91" t="s">
        <v>1137</v>
      </c>
      <c r="E116" s="91" t="b">
        <v>0</v>
      </c>
      <c r="F116" s="91" t="b">
        <v>0</v>
      </c>
      <c r="G116" s="91" t="b">
        <v>0</v>
      </c>
    </row>
    <row r="117" spans="1:7" ht="15">
      <c r="A117" s="91" t="s">
        <v>1126</v>
      </c>
      <c r="B117" s="91">
        <v>2</v>
      </c>
      <c r="C117" s="133">
        <v>0.004903408223059789</v>
      </c>
      <c r="D117" s="91" t="s">
        <v>1137</v>
      </c>
      <c r="E117" s="91" t="b">
        <v>0</v>
      </c>
      <c r="F117" s="91" t="b">
        <v>0</v>
      </c>
      <c r="G117" s="91" t="b">
        <v>0</v>
      </c>
    </row>
    <row r="118" spans="1:7" ht="15">
      <c r="A118" s="91" t="s">
        <v>1127</v>
      </c>
      <c r="B118" s="91">
        <v>2</v>
      </c>
      <c r="C118" s="133">
        <v>0.004903408223059789</v>
      </c>
      <c r="D118" s="91" t="s">
        <v>1137</v>
      </c>
      <c r="E118" s="91" t="b">
        <v>0</v>
      </c>
      <c r="F118" s="91" t="b">
        <v>0</v>
      </c>
      <c r="G118" s="91" t="b">
        <v>0</v>
      </c>
    </row>
    <row r="119" spans="1:7" ht="15">
      <c r="A119" s="91" t="s">
        <v>1128</v>
      </c>
      <c r="B119" s="91">
        <v>2</v>
      </c>
      <c r="C119" s="133">
        <v>0.004903408223059789</v>
      </c>
      <c r="D119" s="91" t="s">
        <v>1137</v>
      </c>
      <c r="E119" s="91" t="b">
        <v>0</v>
      </c>
      <c r="F119" s="91" t="b">
        <v>0</v>
      </c>
      <c r="G119" s="91" t="b">
        <v>0</v>
      </c>
    </row>
    <row r="120" spans="1:7" ht="15">
      <c r="A120" s="91" t="s">
        <v>1129</v>
      </c>
      <c r="B120" s="91">
        <v>2</v>
      </c>
      <c r="C120" s="133">
        <v>0.004903408223059789</v>
      </c>
      <c r="D120" s="91" t="s">
        <v>1137</v>
      </c>
      <c r="E120" s="91" t="b">
        <v>0</v>
      </c>
      <c r="F120" s="91" t="b">
        <v>0</v>
      </c>
      <c r="G120" s="91" t="b">
        <v>0</v>
      </c>
    </row>
    <row r="121" spans="1:7" ht="15">
      <c r="A121" s="91" t="s">
        <v>1130</v>
      </c>
      <c r="B121" s="91">
        <v>2</v>
      </c>
      <c r="C121" s="133">
        <v>0.004903408223059789</v>
      </c>
      <c r="D121" s="91" t="s">
        <v>1137</v>
      </c>
      <c r="E121" s="91" t="b">
        <v>0</v>
      </c>
      <c r="F121" s="91" t="b">
        <v>0</v>
      </c>
      <c r="G121" s="91" t="b">
        <v>0</v>
      </c>
    </row>
    <row r="122" spans="1:7" ht="15">
      <c r="A122" s="91" t="s">
        <v>1131</v>
      </c>
      <c r="B122" s="91">
        <v>2</v>
      </c>
      <c r="C122" s="133">
        <v>0.004903408223059789</v>
      </c>
      <c r="D122" s="91" t="s">
        <v>1137</v>
      </c>
      <c r="E122" s="91" t="b">
        <v>0</v>
      </c>
      <c r="F122" s="91" t="b">
        <v>0</v>
      </c>
      <c r="G122" s="91" t="b">
        <v>0</v>
      </c>
    </row>
    <row r="123" spans="1:7" ht="15">
      <c r="A123" s="91" t="s">
        <v>1132</v>
      </c>
      <c r="B123" s="91">
        <v>2</v>
      </c>
      <c r="C123" s="133">
        <v>0.004903408223059789</v>
      </c>
      <c r="D123" s="91" t="s">
        <v>1137</v>
      </c>
      <c r="E123" s="91" t="b">
        <v>0</v>
      </c>
      <c r="F123" s="91" t="b">
        <v>0</v>
      </c>
      <c r="G123" s="91" t="b">
        <v>0</v>
      </c>
    </row>
    <row r="124" spans="1:7" ht="15">
      <c r="A124" s="91" t="s">
        <v>1133</v>
      </c>
      <c r="B124" s="91">
        <v>2</v>
      </c>
      <c r="C124" s="133">
        <v>0.004903408223059789</v>
      </c>
      <c r="D124" s="91" t="s">
        <v>1137</v>
      </c>
      <c r="E124" s="91" t="b">
        <v>0</v>
      </c>
      <c r="F124" s="91" t="b">
        <v>0</v>
      </c>
      <c r="G124" s="91" t="b">
        <v>0</v>
      </c>
    </row>
    <row r="125" spans="1:7" ht="15">
      <c r="A125" s="91" t="s">
        <v>1134</v>
      </c>
      <c r="B125" s="91">
        <v>2</v>
      </c>
      <c r="C125" s="133">
        <v>0.006079306643622216</v>
      </c>
      <c r="D125" s="91" t="s">
        <v>1137</v>
      </c>
      <c r="E125" s="91" t="b">
        <v>1</v>
      </c>
      <c r="F125" s="91" t="b">
        <v>0</v>
      </c>
      <c r="G125" s="91" t="b">
        <v>0</v>
      </c>
    </row>
    <row r="126" spans="1:7" ht="15">
      <c r="A126" s="91" t="s">
        <v>826</v>
      </c>
      <c r="B126" s="91">
        <v>6</v>
      </c>
      <c r="C126" s="133">
        <v>0</v>
      </c>
      <c r="D126" s="91" t="s">
        <v>715</v>
      </c>
      <c r="E126" s="91" t="b">
        <v>0</v>
      </c>
      <c r="F126" s="91" t="b">
        <v>0</v>
      </c>
      <c r="G126" s="91" t="b">
        <v>0</v>
      </c>
    </row>
    <row r="127" spans="1:7" ht="15">
      <c r="A127" s="91" t="s">
        <v>790</v>
      </c>
      <c r="B127" s="91">
        <v>5</v>
      </c>
      <c r="C127" s="133">
        <v>0</v>
      </c>
      <c r="D127" s="91" t="s">
        <v>715</v>
      </c>
      <c r="E127" s="91" t="b">
        <v>0</v>
      </c>
      <c r="F127" s="91" t="b">
        <v>0</v>
      </c>
      <c r="G127" s="91" t="b">
        <v>0</v>
      </c>
    </row>
    <row r="128" spans="1:7" ht="15">
      <c r="A128" s="91" t="s">
        <v>828</v>
      </c>
      <c r="B128" s="91">
        <v>5</v>
      </c>
      <c r="C128" s="133">
        <v>0</v>
      </c>
      <c r="D128" s="91" t="s">
        <v>715</v>
      </c>
      <c r="E128" s="91" t="b">
        <v>0</v>
      </c>
      <c r="F128" s="91" t="b">
        <v>0</v>
      </c>
      <c r="G128" s="91" t="b">
        <v>0</v>
      </c>
    </row>
    <row r="129" spans="1:7" ht="15">
      <c r="A129" s="91" t="s">
        <v>829</v>
      </c>
      <c r="B129" s="91">
        <v>5</v>
      </c>
      <c r="C129" s="133">
        <v>0</v>
      </c>
      <c r="D129" s="91" t="s">
        <v>715</v>
      </c>
      <c r="E129" s="91" t="b">
        <v>0</v>
      </c>
      <c r="F129" s="91" t="b">
        <v>0</v>
      </c>
      <c r="G129" s="91" t="b">
        <v>0</v>
      </c>
    </row>
    <row r="130" spans="1:7" ht="15">
      <c r="A130" s="91" t="s">
        <v>791</v>
      </c>
      <c r="B130" s="91">
        <v>5</v>
      </c>
      <c r="C130" s="133">
        <v>0</v>
      </c>
      <c r="D130" s="91" t="s">
        <v>715</v>
      </c>
      <c r="E130" s="91" t="b">
        <v>0</v>
      </c>
      <c r="F130" s="91" t="b">
        <v>0</v>
      </c>
      <c r="G130" s="91" t="b">
        <v>0</v>
      </c>
    </row>
    <row r="131" spans="1:7" ht="15">
      <c r="A131" s="91" t="s">
        <v>830</v>
      </c>
      <c r="B131" s="91">
        <v>5</v>
      </c>
      <c r="C131" s="133">
        <v>0</v>
      </c>
      <c r="D131" s="91" t="s">
        <v>715</v>
      </c>
      <c r="E131" s="91" t="b">
        <v>0</v>
      </c>
      <c r="F131" s="91" t="b">
        <v>0</v>
      </c>
      <c r="G131" s="91" t="b">
        <v>0</v>
      </c>
    </row>
    <row r="132" spans="1:7" ht="15">
      <c r="A132" s="91" t="s">
        <v>831</v>
      </c>
      <c r="B132" s="91">
        <v>5</v>
      </c>
      <c r="C132" s="133">
        <v>0</v>
      </c>
      <c r="D132" s="91" t="s">
        <v>715</v>
      </c>
      <c r="E132" s="91" t="b">
        <v>0</v>
      </c>
      <c r="F132" s="91" t="b">
        <v>0</v>
      </c>
      <c r="G132" s="91" t="b">
        <v>0</v>
      </c>
    </row>
    <row r="133" spans="1:7" ht="15">
      <c r="A133" s="91" t="s">
        <v>832</v>
      </c>
      <c r="B133" s="91">
        <v>5</v>
      </c>
      <c r="C133" s="133">
        <v>0</v>
      </c>
      <c r="D133" s="91" t="s">
        <v>715</v>
      </c>
      <c r="E133" s="91" t="b">
        <v>0</v>
      </c>
      <c r="F133" s="91" t="b">
        <v>0</v>
      </c>
      <c r="G133" s="91" t="b">
        <v>0</v>
      </c>
    </row>
    <row r="134" spans="1:7" ht="15">
      <c r="A134" s="91" t="s">
        <v>244</v>
      </c>
      <c r="B134" s="91">
        <v>5</v>
      </c>
      <c r="C134" s="133">
        <v>0</v>
      </c>
      <c r="D134" s="91" t="s">
        <v>715</v>
      </c>
      <c r="E134" s="91" t="b">
        <v>0</v>
      </c>
      <c r="F134" s="91" t="b">
        <v>0</v>
      </c>
      <c r="G134" s="91" t="b">
        <v>0</v>
      </c>
    </row>
    <row r="135" spans="1:7" ht="15">
      <c r="A135" s="91" t="s">
        <v>243</v>
      </c>
      <c r="B135" s="91">
        <v>5</v>
      </c>
      <c r="C135" s="133">
        <v>0</v>
      </c>
      <c r="D135" s="91" t="s">
        <v>715</v>
      </c>
      <c r="E135" s="91" t="b">
        <v>0</v>
      </c>
      <c r="F135" s="91" t="b">
        <v>0</v>
      </c>
      <c r="G135" s="91" t="b">
        <v>0</v>
      </c>
    </row>
    <row r="136" spans="1:7" ht="15">
      <c r="A136" s="91" t="s">
        <v>822</v>
      </c>
      <c r="B136" s="91">
        <v>5</v>
      </c>
      <c r="C136" s="133">
        <v>0</v>
      </c>
      <c r="D136" s="91" t="s">
        <v>715</v>
      </c>
      <c r="E136" s="91" t="b">
        <v>0</v>
      </c>
      <c r="F136" s="91" t="b">
        <v>0</v>
      </c>
      <c r="G136" s="91" t="b">
        <v>0</v>
      </c>
    </row>
    <row r="137" spans="1:7" ht="15">
      <c r="A137" s="91" t="s">
        <v>235</v>
      </c>
      <c r="B137" s="91">
        <v>4</v>
      </c>
      <c r="C137" s="133">
        <v>0.005310137699071584</v>
      </c>
      <c r="D137" s="91" t="s">
        <v>715</v>
      </c>
      <c r="E137" s="91" t="b">
        <v>0</v>
      </c>
      <c r="F137" s="91" t="b">
        <v>0</v>
      </c>
      <c r="G137" s="91" t="b">
        <v>0</v>
      </c>
    </row>
    <row r="138" spans="1:7" ht="15">
      <c r="A138" s="91" t="s">
        <v>227</v>
      </c>
      <c r="B138" s="91">
        <v>5</v>
      </c>
      <c r="C138" s="133">
        <v>0</v>
      </c>
      <c r="D138" s="91" t="s">
        <v>716</v>
      </c>
      <c r="E138" s="91" t="b">
        <v>0</v>
      </c>
      <c r="F138" s="91" t="b">
        <v>0</v>
      </c>
      <c r="G138" s="91" t="b">
        <v>0</v>
      </c>
    </row>
    <row r="139" spans="1:7" ht="15">
      <c r="A139" s="91" t="s">
        <v>834</v>
      </c>
      <c r="B139" s="91">
        <v>3</v>
      </c>
      <c r="C139" s="133">
        <v>0</v>
      </c>
      <c r="D139" s="91" t="s">
        <v>716</v>
      </c>
      <c r="E139" s="91" t="b">
        <v>0</v>
      </c>
      <c r="F139" s="91" t="b">
        <v>0</v>
      </c>
      <c r="G139" s="91" t="b">
        <v>0</v>
      </c>
    </row>
    <row r="140" spans="1:7" ht="15">
      <c r="A140" s="91" t="s">
        <v>835</v>
      </c>
      <c r="B140" s="91">
        <v>3</v>
      </c>
      <c r="C140" s="133">
        <v>0</v>
      </c>
      <c r="D140" s="91" t="s">
        <v>716</v>
      </c>
      <c r="E140" s="91" t="b">
        <v>0</v>
      </c>
      <c r="F140" s="91" t="b">
        <v>0</v>
      </c>
      <c r="G140" s="91" t="b">
        <v>0</v>
      </c>
    </row>
    <row r="141" spans="1:7" ht="15">
      <c r="A141" s="91" t="s">
        <v>836</v>
      </c>
      <c r="B141" s="91">
        <v>3</v>
      </c>
      <c r="C141" s="133">
        <v>0</v>
      </c>
      <c r="D141" s="91" t="s">
        <v>716</v>
      </c>
      <c r="E141" s="91" t="b">
        <v>0</v>
      </c>
      <c r="F141" s="91" t="b">
        <v>0</v>
      </c>
      <c r="G141" s="91" t="b">
        <v>0</v>
      </c>
    </row>
    <row r="142" spans="1:7" ht="15">
      <c r="A142" s="91" t="s">
        <v>837</v>
      </c>
      <c r="B142" s="91">
        <v>3</v>
      </c>
      <c r="C142" s="133">
        <v>0</v>
      </c>
      <c r="D142" s="91" t="s">
        <v>716</v>
      </c>
      <c r="E142" s="91" t="b">
        <v>0</v>
      </c>
      <c r="F142" s="91" t="b">
        <v>0</v>
      </c>
      <c r="G142" s="91" t="b">
        <v>0</v>
      </c>
    </row>
    <row r="143" spans="1:7" ht="15">
      <c r="A143" s="91" t="s">
        <v>838</v>
      </c>
      <c r="B143" s="91">
        <v>3</v>
      </c>
      <c r="C143" s="133">
        <v>0</v>
      </c>
      <c r="D143" s="91" t="s">
        <v>716</v>
      </c>
      <c r="E143" s="91" t="b">
        <v>0</v>
      </c>
      <c r="F143" s="91" t="b">
        <v>0</v>
      </c>
      <c r="G143" s="91" t="b">
        <v>0</v>
      </c>
    </row>
    <row r="144" spans="1:7" ht="15">
      <c r="A144" s="91" t="s">
        <v>839</v>
      </c>
      <c r="B144" s="91">
        <v>3</v>
      </c>
      <c r="C144" s="133">
        <v>0</v>
      </c>
      <c r="D144" s="91" t="s">
        <v>716</v>
      </c>
      <c r="E144" s="91" t="b">
        <v>0</v>
      </c>
      <c r="F144" s="91" t="b">
        <v>0</v>
      </c>
      <c r="G144" s="91" t="b">
        <v>0</v>
      </c>
    </row>
    <row r="145" spans="1:7" ht="15">
      <c r="A145" s="91" t="s">
        <v>840</v>
      </c>
      <c r="B145" s="91">
        <v>3</v>
      </c>
      <c r="C145" s="133">
        <v>0</v>
      </c>
      <c r="D145" s="91" t="s">
        <v>716</v>
      </c>
      <c r="E145" s="91" t="b">
        <v>0</v>
      </c>
      <c r="F145" s="91" t="b">
        <v>0</v>
      </c>
      <c r="G145" s="91" t="b">
        <v>0</v>
      </c>
    </row>
    <row r="146" spans="1:7" ht="15">
      <c r="A146" s="91" t="s">
        <v>241</v>
      </c>
      <c r="B146" s="91">
        <v>3</v>
      </c>
      <c r="C146" s="133">
        <v>0</v>
      </c>
      <c r="D146" s="91" t="s">
        <v>716</v>
      </c>
      <c r="E146" s="91" t="b">
        <v>0</v>
      </c>
      <c r="F146" s="91" t="b">
        <v>0</v>
      </c>
      <c r="G146" s="91" t="b">
        <v>0</v>
      </c>
    </row>
    <row r="147" spans="1:7" ht="15">
      <c r="A147" s="91" t="s">
        <v>822</v>
      </c>
      <c r="B147" s="91">
        <v>3</v>
      </c>
      <c r="C147" s="133">
        <v>0</v>
      </c>
      <c r="D147" s="91" t="s">
        <v>716</v>
      </c>
      <c r="E147" s="91" t="b">
        <v>0</v>
      </c>
      <c r="F147" s="91" t="b">
        <v>0</v>
      </c>
      <c r="G147" s="91" t="b">
        <v>0</v>
      </c>
    </row>
    <row r="148" spans="1:7" ht="15">
      <c r="A148" s="91" t="s">
        <v>823</v>
      </c>
      <c r="B148" s="91">
        <v>3</v>
      </c>
      <c r="C148" s="133">
        <v>0</v>
      </c>
      <c r="D148" s="91" t="s">
        <v>716</v>
      </c>
      <c r="E148" s="91" t="b">
        <v>0</v>
      </c>
      <c r="F148" s="91" t="b">
        <v>0</v>
      </c>
      <c r="G148" s="91" t="b">
        <v>0</v>
      </c>
    </row>
    <row r="149" spans="1:7" ht="15">
      <c r="A149" s="91" t="s">
        <v>1101</v>
      </c>
      <c r="B149" s="91">
        <v>2</v>
      </c>
      <c r="C149" s="133">
        <v>0.0071873983288033155</v>
      </c>
      <c r="D149" s="91" t="s">
        <v>716</v>
      </c>
      <c r="E149" s="91" t="b">
        <v>0</v>
      </c>
      <c r="F149" s="91" t="b">
        <v>0</v>
      </c>
      <c r="G149" s="91" t="b">
        <v>0</v>
      </c>
    </row>
    <row r="150" spans="1:7" ht="15">
      <c r="A150" s="91" t="s">
        <v>842</v>
      </c>
      <c r="B150" s="91">
        <v>3</v>
      </c>
      <c r="C150" s="133">
        <v>0</v>
      </c>
      <c r="D150" s="91" t="s">
        <v>717</v>
      </c>
      <c r="E150" s="91" t="b">
        <v>0</v>
      </c>
      <c r="F150" s="91" t="b">
        <v>0</v>
      </c>
      <c r="G150" s="91" t="b">
        <v>0</v>
      </c>
    </row>
    <row r="151" spans="1:7" ht="15">
      <c r="A151" s="91" t="s">
        <v>822</v>
      </c>
      <c r="B151" s="91">
        <v>3</v>
      </c>
      <c r="C151" s="133">
        <v>0</v>
      </c>
      <c r="D151" s="91" t="s">
        <v>717</v>
      </c>
      <c r="E151" s="91" t="b">
        <v>0</v>
      </c>
      <c r="F151" s="91" t="b">
        <v>0</v>
      </c>
      <c r="G151" s="91" t="b">
        <v>0</v>
      </c>
    </row>
    <row r="152" spans="1:7" ht="15">
      <c r="A152" s="91" t="s">
        <v>823</v>
      </c>
      <c r="B152" s="91">
        <v>3</v>
      </c>
      <c r="C152" s="133">
        <v>0</v>
      </c>
      <c r="D152" s="91" t="s">
        <v>717</v>
      </c>
      <c r="E152" s="91" t="b">
        <v>0</v>
      </c>
      <c r="F152" s="91" t="b">
        <v>0</v>
      </c>
      <c r="G152" s="91" t="b">
        <v>0</v>
      </c>
    </row>
    <row r="153" spans="1:7" ht="15">
      <c r="A153" s="91" t="s">
        <v>824</v>
      </c>
      <c r="B153" s="91">
        <v>3</v>
      </c>
      <c r="C153" s="133">
        <v>0</v>
      </c>
      <c r="D153" s="91" t="s">
        <v>717</v>
      </c>
      <c r="E153" s="91" t="b">
        <v>0</v>
      </c>
      <c r="F153" s="91" t="b">
        <v>0</v>
      </c>
      <c r="G153" s="91" t="b">
        <v>0</v>
      </c>
    </row>
    <row r="154" spans="1:7" ht="15">
      <c r="A154" s="91" t="s">
        <v>843</v>
      </c>
      <c r="B154" s="91">
        <v>3</v>
      </c>
      <c r="C154" s="133">
        <v>0</v>
      </c>
      <c r="D154" s="91" t="s">
        <v>717</v>
      </c>
      <c r="E154" s="91" t="b">
        <v>0</v>
      </c>
      <c r="F154" s="91" t="b">
        <v>0</v>
      </c>
      <c r="G154" s="91" t="b">
        <v>0</v>
      </c>
    </row>
    <row r="155" spans="1:7" ht="15">
      <c r="A155" s="91" t="s">
        <v>844</v>
      </c>
      <c r="B155" s="91">
        <v>3</v>
      </c>
      <c r="C155" s="133">
        <v>0</v>
      </c>
      <c r="D155" s="91" t="s">
        <v>717</v>
      </c>
      <c r="E155" s="91" t="b">
        <v>1</v>
      </c>
      <c r="F155" s="91" t="b">
        <v>0</v>
      </c>
      <c r="G155" s="91" t="b">
        <v>0</v>
      </c>
    </row>
    <row r="156" spans="1:7" ht="15">
      <c r="A156" s="91" t="s">
        <v>845</v>
      </c>
      <c r="B156" s="91">
        <v>3</v>
      </c>
      <c r="C156" s="133">
        <v>0</v>
      </c>
      <c r="D156" s="91" t="s">
        <v>717</v>
      </c>
      <c r="E156" s="91" t="b">
        <v>0</v>
      </c>
      <c r="F156" s="91" t="b">
        <v>0</v>
      </c>
      <c r="G156" s="91" t="b">
        <v>0</v>
      </c>
    </row>
    <row r="157" spans="1:7" ht="15">
      <c r="A157" s="91" t="s">
        <v>846</v>
      </c>
      <c r="B157" s="91">
        <v>3</v>
      </c>
      <c r="C157" s="133">
        <v>0</v>
      </c>
      <c r="D157" s="91" t="s">
        <v>717</v>
      </c>
      <c r="E157" s="91" t="b">
        <v>0</v>
      </c>
      <c r="F157" s="91" t="b">
        <v>0</v>
      </c>
      <c r="G157" s="91" t="b">
        <v>0</v>
      </c>
    </row>
    <row r="158" spans="1:7" ht="15">
      <c r="A158" s="91" t="s">
        <v>847</v>
      </c>
      <c r="B158" s="91">
        <v>3</v>
      </c>
      <c r="C158" s="133">
        <v>0</v>
      </c>
      <c r="D158" s="91" t="s">
        <v>717</v>
      </c>
      <c r="E158" s="91" t="b">
        <v>0</v>
      </c>
      <c r="F158" s="91" t="b">
        <v>0</v>
      </c>
      <c r="G158" s="91" t="b">
        <v>0</v>
      </c>
    </row>
    <row r="159" spans="1:7" ht="15">
      <c r="A159" s="91" t="s">
        <v>848</v>
      </c>
      <c r="B159" s="91">
        <v>3</v>
      </c>
      <c r="C159" s="133">
        <v>0</v>
      </c>
      <c r="D159" s="91" t="s">
        <v>717</v>
      </c>
      <c r="E159" s="91" t="b">
        <v>0</v>
      </c>
      <c r="F159" s="91" t="b">
        <v>0</v>
      </c>
      <c r="G159" s="91" t="b">
        <v>0</v>
      </c>
    </row>
    <row r="160" spans="1:7" ht="15">
      <c r="A160" s="91" t="s">
        <v>1096</v>
      </c>
      <c r="B160" s="91">
        <v>3</v>
      </c>
      <c r="C160" s="133">
        <v>0</v>
      </c>
      <c r="D160" s="91" t="s">
        <v>717</v>
      </c>
      <c r="E160" s="91" t="b">
        <v>0</v>
      </c>
      <c r="F160" s="91" t="b">
        <v>0</v>
      </c>
      <c r="G160" s="91" t="b">
        <v>0</v>
      </c>
    </row>
    <row r="161" spans="1:7" ht="15">
      <c r="A161" s="91" t="s">
        <v>231</v>
      </c>
      <c r="B161" s="91">
        <v>2</v>
      </c>
      <c r="C161" s="133">
        <v>0.009518446435442229</v>
      </c>
      <c r="D161" s="91" t="s">
        <v>717</v>
      </c>
      <c r="E161" s="91" t="b">
        <v>0</v>
      </c>
      <c r="F161" s="91" t="b">
        <v>0</v>
      </c>
      <c r="G161" s="91" t="b">
        <v>0</v>
      </c>
    </row>
    <row r="162" spans="1:7" ht="15">
      <c r="A162" s="91" t="s">
        <v>1106</v>
      </c>
      <c r="B162" s="91">
        <v>2</v>
      </c>
      <c r="C162" s="133">
        <v>0.009518446435442229</v>
      </c>
      <c r="D162" s="91" t="s">
        <v>717</v>
      </c>
      <c r="E162" s="91" t="b">
        <v>0</v>
      </c>
      <c r="F162" s="91" t="b">
        <v>0</v>
      </c>
      <c r="G162" s="91" t="b">
        <v>0</v>
      </c>
    </row>
    <row r="163" spans="1:7" ht="15">
      <c r="A163" s="91" t="s">
        <v>850</v>
      </c>
      <c r="B163" s="91">
        <v>3</v>
      </c>
      <c r="C163" s="133">
        <v>0</v>
      </c>
      <c r="D163" s="91" t="s">
        <v>718</v>
      </c>
      <c r="E163" s="91" t="b">
        <v>0</v>
      </c>
      <c r="F163" s="91" t="b">
        <v>0</v>
      </c>
      <c r="G163" s="91" t="b">
        <v>0</v>
      </c>
    </row>
    <row r="164" spans="1:7" ht="15">
      <c r="A164" s="91" t="s">
        <v>851</v>
      </c>
      <c r="B164" s="91">
        <v>3</v>
      </c>
      <c r="C164" s="133">
        <v>0</v>
      </c>
      <c r="D164" s="91" t="s">
        <v>718</v>
      </c>
      <c r="E164" s="91" t="b">
        <v>0</v>
      </c>
      <c r="F164" s="91" t="b">
        <v>0</v>
      </c>
      <c r="G164" s="91" t="b">
        <v>0</v>
      </c>
    </row>
    <row r="165" spans="1:7" ht="15">
      <c r="A165" s="91" t="s">
        <v>852</v>
      </c>
      <c r="B165" s="91">
        <v>3</v>
      </c>
      <c r="C165" s="133">
        <v>0</v>
      </c>
      <c r="D165" s="91" t="s">
        <v>718</v>
      </c>
      <c r="E165" s="91" t="b">
        <v>0</v>
      </c>
      <c r="F165" s="91" t="b">
        <v>0</v>
      </c>
      <c r="G165" s="91" t="b">
        <v>0</v>
      </c>
    </row>
    <row r="166" spans="1:7" ht="15">
      <c r="A166" s="91" t="s">
        <v>853</v>
      </c>
      <c r="B166" s="91">
        <v>3</v>
      </c>
      <c r="C166" s="133">
        <v>0</v>
      </c>
      <c r="D166" s="91" t="s">
        <v>718</v>
      </c>
      <c r="E166" s="91" t="b">
        <v>0</v>
      </c>
      <c r="F166" s="91" t="b">
        <v>0</v>
      </c>
      <c r="G166" s="91" t="b">
        <v>0</v>
      </c>
    </row>
    <row r="167" spans="1:7" ht="15">
      <c r="A167" s="91" t="s">
        <v>854</v>
      </c>
      <c r="B167" s="91">
        <v>3</v>
      </c>
      <c r="C167" s="133">
        <v>0</v>
      </c>
      <c r="D167" s="91" t="s">
        <v>718</v>
      </c>
      <c r="E167" s="91" t="b">
        <v>0</v>
      </c>
      <c r="F167" s="91" t="b">
        <v>0</v>
      </c>
      <c r="G167" s="91" t="b">
        <v>0</v>
      </c>
    </row>
    <row r="168" spans="1:7" ht="15">
      <c r="A168" s="91" t="s">
        <v>822</v>
      </c>
      <c r="B168" s="91">
        <v>3</v>
      </c>
      <c r="C168" s="133">
        <v>0</v>
      </c>
      <c r="D168" s="91" t="s">
        <v>718</v>
      </c>
      <c r="E168" s="91" t="b">
        <v>0</v>
      </c>
      <c r="F168" s="91" t="b">
        <v>0</v>
      </c>
      <c r="G168" s="91" t="b">
        <v>0</v>
      </c>
    </row>
    <row r="169" spans="1:7" ht="15">
      <c r="A169" s="91" t="s">
        <v>823</v>
      </c>
      <c r="B169" s="91">
        <v>3</v>
      </c>
      <c r="C169" s="133">
        <v>0</v>
      </c>
      <c r="D169" s="91" t="s">
        <v>718</v>
      </c>
      <c r="E169" s="91" t="b">
        <v>0</v>
      </c>
      <c r="F169" s="91" t="b">
        <v>0</v>
      </c>
      <c r="G169" s="91" t="b">
        <v>0</v>
      </c>
    </row>
    <row r="170" spans="1:7" ht="15">
      <c r="A170" s="91" t="s">
        <v>824</v>
      </c>
      <c r="B170" s="91">
        <v>3</v>
      </c>
      <c r="C170" s="133">
        <v>0</v>
      </c>
      <c r="D170" s="91" t="s">
        <v>718</v>
      </c>
      <c r="E170" s="91" t="b">
        <v>0</v>
      </c>
      <c r="F170" s="91" t="b">
        <v>0</v>
      </c>
      <c r="G170" s="91" t="b">
        <v>0</v>
      </c>
    </row>
    <row r="171" spans="1:7" ht="15">
      <c r="A171" s="91" t="s">
        <v>855</v>
      </c>
      <c r="B171" s="91">
        <v>3</v>
      </c>
      <c r="C171" s="133">
        <v>0</v>
      </c>
      <c r="D171" s="91" t="s">
        <v>718</v>
      </c>
      <c r="E171" s="91" t="b">
        <v>0</v>
      </c>
      <c r="F171" s="91" t="b">
        <v>0</v>
      </c>
      <c r="G171" s="91" t="b">
        <v>0</v>
      </c>
    </row>
    <row r="172" spans="1:7" ht="15">
      <c r="A172" s="91" t="s">
        <v>856</v>
      </c>
      <c r="B172" s="91">
        <v>3</v>
      </c>
      <c r="C172" s="133">
        <v>0</v>
      </c>
      <c r="D172" s="91" t="s">
        <v>718</v>
      </c>
      <c r="E172" s="91" t="b">
        <v>0</v>
      </c>
      <c r="F172" s="91" t="b">
        <v>0</v>
      </c>
      <c r="G172" s="91" t="b">
        <v>0</v>
      </c>
    </row>
    <row r="173" spans="1:7" ht="15">
      <c r="A173" s="91" t="s">
        <v>1097</v>
      </c>
      <c r="B173" s="91">
        <v>3</v>
      </c>
      <c r="C173" s="133">
        <v>0</v>
      </c>
      <c r="D173" s="91" t="s">
        <v>718</v>
      </c>
      <c r="E173" s="91" t="b">
        <v>0</v>
      </c>
      <c r="F173" s="91" t="b">
        <v>0</v>
      </c>
      <c r="G173" s="91" t="b">
        <v>0</v>
      </c>
    </row>
    <row r="174" spans="1:7" ht="15">
      <c r="A174" s="91" t="s">
        <v>1098</v>
      </c>
      <c r="B174" s="91">
        <v>3</v>
      </c>
      <c r="C174" s="133">
        <v>0</v>
      </c>
      <c r="D174" s="91" t="s">
        <v>718</v>
      </c>
      <c r="E174" s="91" t="b">
        <v>0</v>
      </c>
      <c r="F174" s="91" t="b">
        <v>0</v>
      </c>
      <c r="G174" s="91" t="b">
        <v>0</v>
      </c>
    </row>
    <row r="175" spans="1:7" ht="15">
      <c r="A175" s="91" t="s">
        <v>1099</v>
      </c>
      <c r="B175" s="91">
        <v>3</v>
      </c>
      <c r="C175" s="133">
        <v>0</v>
      </c>
      <c r="D175" s="91" t="s">
        <v>718</v>
      </c>
      <c r="E175" s="91" t="b">
        <v>0</v>
      </c>
      <c r="F175" s="91" t="b">
        <v>0</v>
      </c>
      <c r="G175" s="91" t="b">
        <v>0</v>
      </c>
    </row>
    <row r="176" spans="1:7" ht="15">
      <c r="A176" s="91" t="s">
        <v>1100</v>
      </c>
      <c r="B176" s="91">
        <v>3</v>
      </c>
      <c r="C176" s="133">
        <v>0</v>
      </c>
      <c r="D176" s="91" t="s">
        <v>718</v>
      </c>
      <c r="E176" s="91" t="b">
        <v>0</v>
      </c>
      <c r="F176" s="91" t="b">
        <v>0</v>
      </c>
      <c r="G176" s="91" t="b">
        <v>0</v>
      </c>
    </row>
    <row r="177" spans="1:7" ht="15">
      <c r="A177" s="91" t="s">
        <v>229</v>
      </c>
      <c r="B177" s="91">
        <v>2</v>
      </c>
      <c r="C177" s="133">
        <v>0.006403318511115681</v>
      </c>
      <c r="D177" s="91" t="s">
        <v>718</v>
      </c>
      <c r="E177" s="91" t="b">
        <v>0</v>
      </c>
      <c r="F177" s="91" t="b">
        <v>0</v>
      </c>
      <c r="G177" s="91" t="b">
        <v>0</v>
      </c>
    </row>
    <row r="178" spans="1:7" ht="15">
      <c r="A178" s="91" t="s">
        <v>1107</v>
      </c>
      <c r="B178" s="91">
        <v>2</v>
      </c>
      <c r="C178" s="133">
        <v>0.006403318511115681</v>
      </c>
      <c r="D178" s="91" t="s">
        <v>718</v>
      </c>
      <c r="E178" s="91" t="b">
        <v>0</v>
      </c>
      <c r="F178" s="91" t="b">
        <v>0</v>
      </c>
      <c r="G178" s="91" t="b">
        <v>0</v>
      </c>
    </row>
    <row r="179" spans="1:7" ht="15">
      <c r="A179" s="91" t="s">
        <v>858</v>
      </c>
      <c r="B179" s="91">
        <v>4</v>
      </c>
      <c r="C179" s="133">
        <v>0</v>
      </c>
      <c r="D179" s="91" t="s">
        <v>719</v>
      </c>
      <c r="E179" s="91" t="b">
        <v>0</v>
      </c>
      <c r="F179" s="91" t="b">
        <v>0</v>
      </c>
      <c r="G179" s="91" t="b">
        <v>0</v>
      </c>
    </row>
    <row r="180" spans="1:7" ht="15">
      <c r="A180" s="91" t="s">
        <v>859</v>
      </c>
      <c r="B180" s="91">
        <v>4</v>
      </c>
      <c r="C180" s="133">
        <v>0</v>
      </c>
      <c r="D180" s="91" t="s">
        <v>719</v>
      </c>
      <c r="E180" s="91" t="b">
        <v>0</v>
      </c>
      <c r="F180" s="91" t="b">
        <v>0</v>
      </c>
      <c r="G180" s="91" t="b">
        <v>0</v>
      </c>
    </row>
    <row r="181" spans="1:7" ht="15">
      <c r="A181" s="91" t="s">
        <v>860</v>
      </c>
      <c r="B181" s="91">
        <v>4</v>
      </c>
      <c r="C181" s="133">
        <v>0</v>
      </c>
      <c r="D181" s="91" t="s">
        <v>719</v>
      </c>
      <c r="E181" s="91" t="b">
        <v>0</v>
      </c>
      <c r="F181" s="91" t="b">
        <v>0</v>
      </c>
      <c r="G181" s="91" t="b">
        <v>0</v>
      </c>
    </row>
    <row r="182" spans="1:7" ht="15">
      <c r="A182" s="91" t="s">
        <v>861</v>
      </c>
      <c r="B182" s="91">
        <v>4</v>
      </c>
      <c r="C182" s="133">
        <v>0</v>
      </c>
      <c r="D182" s="91" t="s">
        <v>719</v>
      </c>
      <c r="E182" s="91" t="b">
        <v>1</v>
      </c>
      <c r="F182" s="91" t="b">
        <v>0</v>
      </c>
      <c r="G182" s="91" t="b">
        <v>0</v>
      </c>
    </row>
    <row r="183" spans="1:7" ht="15">
      <c r="A183" s="91" t="s">
        <v>862</v>
      </c>
      <c r="B183" s="91">
        <v>4</v>
      </c>
      <c r="C183" s="133">
        <v>0</v>
      </c>
      <c r="D183" s="91" t="s">
        <v>719</v>
      </c>
      <c r="E183" s="91" t="b">
        <v>1</v>
      </c>
      <c r="F183" s="91" t="b">
        <v>0</v>
      </c>
      <c r="G183" s="91" t="b">
        <v>0</v>
      </c>
    </row>
    <row r="184" spans="1:7" ht="15">
      <c r="A184" s="91" t="s">
        <v>863</v>
      </c>
      <c r="B184" s="91">
        <v>4</v>
      </c>
      <c r="C184" s="133">
        <v>0</v>
      </c>
      <c r="D184" s="91" t="s">
        <v>719</v>
      </c>
      <c r="E184" s="91" t="b">
        <v>0</v>
      </c>
      <c r="F184" s="91" t="b">
        <v>0</v>
      </c>
      <c r="G184" s="91" t="b">
        <v>0</v>
      </c>
    </row>
    <row r="185" spans="1:7" ht="15">
      <c r="A185" s="91" t="s">
        <v>864</v>
      </c>
      <c r="B185" s="91">
        <v>4</v>
      </c>
      <c r="C185" s="133">
        <v>0</v>
      </c>
      <c r="D185" s="91" t="s">
        <v>719</v>
      </c>
      <c r="E185" s="91" t="b">
        <v>0</v>
      </c>
      <c r="F185" s="91" t="b">
        <v>0</v>
      </c>
      <c r="G185" s="91" t="b">
        <v>0</v>
      </c>
    </row>
    <row r="186" spans="1:7" ht="15">
      <c r="A186" s="91" t="s">
        <v>865</v>
      </c>
      <c r="B186" s="91">
        <v>4</v>
      </c>
      <c r="C186" s="133">
        <v>0</v>
      </c>
      <c r="D186" s="91" t="s">
        <v>719</v>
      </c>
      <c r="E186" s="91" t="b">
        <v>1</v>
      </c>
      <c r="F186" s="91" t="b">
        <v>0</v>
      </c>
      <c r="G186" s="91" t="b">
        <v>0</v>
      </c>
    </row>
    <row r="187" spans="1:7" ht="15">
      <c r="A187" s="91" t="s">
        <v>866</v>
      </c>
      <c r="B187" s="91">
        <v>4</v>
      </c>
      <c r="C187" s="133">
        <v>0</v>
      </c>
      <c r="D187" s="91" t="s">
        <v>719</v>
      </c>
      <c r="E187" s="91" t="b">
        <v>0</v>
      </c>
      <c r="F187" s="91" t="b">
        <v>0</v>
      </c>
      <c r="G187" s="91" t="b">
        <v>0</v>
      </c>
    </row>
    <row r="188" spans="1:7" ht="15">
      <c r="A188" s="91" t="s">
        <v>867</v>
      </c>
      <c r="B188" s="91">
        <v>4</v>
      </c>
      <c r="C188" s="133">
        <v>0</v>
      </c>
      <c r="D188" s="91" t="s">
        <v>719</v>
      </c>
      <c r="E188" s="91" t="b">
        <v>1</v>
      </c>
      <c r="F188" s="91" t="b">
        <v>0</v>
      </c>
      <c r="G188" s="91" t="b">
        <v>0</v>
      </c>
    </row>
    <row r="189" spans="1:7" ht="15">
      <c r="A189" s="91" t="s">
        <v>1094</v>
      </c>
      <c r="B189" s="91">
        <v>4</v>
      </c>
      <c r="C189" s="133">
        <v>0</v>
      </c>
      <c r="D189" s="91" t="s">
        <v>719</v>
      </c>
      <c r="E189" s="91" t="b">
        <v>0</v>
      </c>
      <c r="F189" s="91" t="b">
        <v>0</v>
      </c>
      <c r="G189" s="91" t="b">
        <v>0</v>
      </c>
    </row>
    <row r="190" spans="1:7" ht="15">
      <c r="A190" s="91" t="s">
        <v>1095</v>
      </c>
      <c r="B190" s="91">
        <v>4</v>
      </c>
      <c r="C190" s="133">
        <v>0</v>
      </c>
      <c r="D190" s="91" t="s">
        <v>719</v>
      </c>
      <c r="E190" s="91" t="b">
        <v>0</v>
      </c>
      <c r="F190" s="91" t="b">
        <v>0</v>
      </c>
      <c r="G190" s="91" t="b">
        <v>0</v>
      </c>
    </row>
    <row r="191" spans="1:7" ht="15">
      <c r="A191" s="91" t="s">
        <v>222</v>
      </c>
      <c r="B191" s="91">
        <v>3</v>
      </c>
      <c r="C191" s="133">
        <v>0.006462348445256893</v>
      </c>
      <c r="D191" s="91" t="s">
        <v>719</v>
      </c>
      <c r="E191" s="91" t="b">
        <v>0</v>
      </c>
      <c r="F191" s="91" t="b">
        <v>0</v>
      </c>
      <c r="G191" s="91" t="b">
        <v>0</v>
      </c>
    </row>
    <row r="192" spans="1:7" ht="15">
      <c r="A192" s="91" t="s">
        <v>1102</v>
      </c>
      <c r="B192" s="91">
        <v>3</v>
      </c>
      <c r="C192" s="133">
        <v>0.006462348445256893</v>
      </c>
      <c r="D192" s="91" t="s">
        <v>719</v>
      </c>
      <c r="E192" s="91" t="b">
        <v>0</v>
      </c>
      <c r="F192" s="91" t="b">
        <v>0</v>
      </c>
      <c r="G192" s="91" t="b">
        <v>0</v>
      </c>
    </row>
    <row r="193" spans="1:7" ht="15">
      <c r="A193" s="91" t="s">
        <v>1103</v>
      </c>
      <c r="B193" s="91">
        <v>3</v>
      </c>
      <c r="C193" s="133">
        <v>0.006462348445256893</v>
      </c>
      <c r="D193" s="91" t="s">
        <v>719</v>
      </c>
      <c r="E193" s="91" t="b">
        <v>0</v>
      </c>
      <c r="F193" s="91" t="b">
        <v>0</v>
      </c>
      <c r="G193" s="91" t="b">
        <v>0</v>
      </c>
    </row>
    <row r="194" spans="1:7" ht="15">
      <c r="A194" s="91" t="s">
        <v>792</v>
      </c>
      <c r="B194" s="91">
        <v>4</v>
      </c>
      <c r="C194" s="133">
        <v>0</v>
      </c>
      <c r="D194" s="91" t="s">
        <v>720</v>
      </c>
      <c r="E194" s="91" t="b">
        <v>0</v>
      </c>
      <c r="F194" s="91" t="b">
        <v>0</v>
      </c>
      <c r="G194" s="91" t="b">
        <v>0</v>
      </c>
    </row>
    <row r="195" spans="1:7" ht="15">
      <c r="A195" s="91" t="s">
        <v>219</v>
      </c>
      <c r="B195" s="91">
        <v>2</v>
      </c>
      <c r="C195" s="133">
        <v>0.011805097869175734</v>
      </c>
      <c r="D195" s="91" t="s">
        <v>720</v>
      </c>
      <c r="E195" s="91" t="b">
        <v>0</v>
      </c>
      <c r="F195" s="91" t="b">
        <v>0</v>
      </c>
      <c r="G195" s="91" t="b">
        <v>0</v>
      </c>
    </row>
    <row r="196" spans="1:7" ht="15">
      <c r="A196" s="91" t="s">
        <v>869</v>
      </c>
      <c r="B196" s="91">
        <v>2</v>
      </c>
      <c r="C196" s="133">
        <v>0.011805097869175734</v>
      </c>
      <c r="D196" s="91" t="s">
        <v>720</v>
      </c>
      <c r="E196" s="91" t="b">
        <v>0</v>
      </c>
      <c r="F196" s="91" t="b">
        <v>0</v>
      </c>
      <c r="G196" s="91" t="b">
        <v>0</v>
      </c>
    </row>
    <row r="197" spans="1:7" ht="15">
      <c r="A197" s="91" t="s">
        <v>870</v>
      </c>
      <c r="B197" s="91">
        <v>2</v>
      </c>
      <c r="C197" s="133">
        <v>0.011805097869175734</v>
      </c>
      <c r="D197" s="91" t="s">
        <v>720</v>
      </c>
      <c r="E197" s="91" t="b">
        <v>0</v>
      </c>
      <c r="F197" s="91" t="b">
        <v>0</v>
      </c>
      <c r="G197" s="91" t="b">
        <v>0</v>
      </c>
    </row>
    <row r="198" spans="1:7" ht="15">
      <c r="A198" s="91" t="s">
        <v>871</v>
      </c>
      <c r="B198" s="91">
        <v>2</v>
      </c>
      <c r="C198" s="133">
        <v>0.011805097869175734</v>
      </c>
      <c r="D198" s="91" t="s">
        <v>720</v>
      </c>
      <c r="E198" s="91" t="b">
        <v>0</v>
      </c>
      <c r="F198" s="91" t="b">
        <v>0</v>
      </c>
      <c r="G198" s="91" t="b">
        <v>0</v>
      </c>
    </row>
    <row r="199" spans="1:7" ht="15">
      <c r="A199" s="91" t="s">
        <v>872</v>
      </c>
      <c r="B199" s="91">
        <v>2</v>
      </c>
      <c r="C199" s="133">
        <v>0.011805097869175734</v>
      </c>
      <c r="D199" s="91" t="s">
        <v>720</v>
      </c>
      <c r="E199" s="91" t="b">
        <v>0</v>
      </c>
      <c r="F199" s="91" t="b">
        <v>0</v>
      </c>
      <c r="G199" s="91" t="b">
        <v>0</v>
      </c>
    </row>
    <row r="200" spans="1:7" ht="15">
      <c r="A200" s="91" t="s">
        <v>873</v>
      </c>
      <c r="B200" s="91">
        <v>2</v>
      </c>
      <c r="C200" s="133">
        <v>0.011805097869175734</v>
      </c>
      <c r="D200" s="91" t="s">
        <v>720</v>
      </c>
      <c r="E200" s="91" t="b">
        <v>0</v>
      </c>
      <c r="F200" s="91" t="b">
        <v>0</v>
      </c>
      <c r="G200" s="91" t="b">
        <v>0</v>
      </c>
    </row>
    <row r="201" spans="1:7" ht="15">
      <c r="A201" s="91" t="s">
        <v>822</v>
      </c>
      <c r="B201" s="91">
        <v>2</v>
      </c>
      <c r="C201" s="133">
        <v>0.011805097869175734</v>
      </c>
      <c r="D201" s="91" t="s">
        <v>720</v>
      </c>
      <c r="E201" s="91" t="b">
        <v>0</v>
      </c>
      <c r="F201" s="91" t="b">
        <v>0</v>
      </c>
      <c r="G201" s="91" t="b">
        <v>0</v>
      </c>
    </row>
    <row r="202" spans="1:7" ht="15">
      <c r="A202" s="91" t="s">
        <v>823</v>
      </c>
      <c r="B202" s="91">
        <v>2</v>
      </c>
      <c r="C202" s="133">
        <v>0.011805097869175734</v>
      </c>
      <c r="D202" s="91" t="s">
        <v>720</v>
      </c>
      <c r="E202" s="91" t="b">
        <v>0</v>
      </c>
      <c r="F202" s="91" t="b">
        <v>0</v>
      </c>
      <c r="G202" s="91" t="b">
        <v>0</v>
      </c>
    </row>
    <row r="203" spans="1:7" ht="15">
      <c r="A203" s="91" t="s">
        <v>824</v>
      </c>
      <c r="B203" s="91">
        <v>2</v>
      </c>
      <c r="C203" s="133">
        <v>0.011805097869175734</v>
      </c>
      <c r="D203" s="91" t="s">
        <v>720</v>
      </c>
      <c r="E203" s="91" t="b">
        <v>0</v>
      </c>
      <c r="F203" s="91" t="b">
        <v>0</v>
      </c>
      <c r="G203" s="91" t="b">
        <v>0</v>
      </c>
    </row>
    <row r="204" spans="1:7" ht="15">
      <c r="A204" s="91" t="s">
        <v>825</v>
      </c>
      <c r="B204" s="91">
        <v>2</v>
      </c>
      <c r="C204" s="133">
        <v>0.011805097869175734</v>
      </c>
      <c r="D204" s="91" t="s">
        <v>720</v>
      </c>
      <c r="E204" s="91" t="b">
        <v>0</v>
      </c>
      <c r="F204" s="91" t="b">
        <v>0</v>
      </c>
      <c r="G204" s="91" t="b">
        <v>0</v>
      </c>
    </row>
    <row r="205" spans="1:7" ht="15">
      <c r="A205" s="91" t="s">
        <v>793</v>
      </c>
      <c r="B205" s="91">
        <v>2</v>
      </c>
      <c r="C205" s="133">
        <v>0.011805097869175734</v>
      </c>
      <c r="D205" s="91" t="s">
        <v>720</v>
      </c>
      <c r="E205" s="91" t="b">
        <v>0</v>
      </c>
      <c r="F205" s="91" t="b">
        <v>0</v>
      </c>
      <c r="G205" s="91" t="b">
        <v>0</v>
      </c>
    </row>
    <row r="206" spans="1:7" ht="15">
      <c r="A206" s="91" t="s">
        <v>794</v>
      </c>
      <c r="B206" s="91">
        <v>2</v>
      </c>
      <c r="C206" s="133">
        <v>0.011805097869175734</v>
      </c>
      <c r="D206" s="91" t="s">
        <v>720</v>
      </c>
      <c r="E206" s="91" t="b">
        <v>0</v>
      </c>
      <c r="F206" s="91" t="b">
        <v>0</v>
      </c>
      <c r="G206" s="91" t="b">
        <v>0</v>
      </c>
    </row>
    <row r="207" spans="1:7" ht="15">
      <c r="A207" s="91" t="s">
        <v>795</v>
      </c>
      <c r="B207" s="91">
        <v>2</v>
      </c>
      <c r="C207" s="133">
        <v>0.011805097869175734</v>
      </c>
      <c r="D207" s="91" t="s">
        <v>720</v>
      </c>
      <c r="E207" s="91" t="b">
        <v>0</v>
      </c>
      <c r="F207" s="91" t="b">
        <v>0</v>
      </c>
      <c r="G207" s="91" t="b">
        <v>0</v>
      </c>
    </row>
    <row r="208" spans="1:7" ht="15">
      <c r="A208" s="91" t="s">
        <v>796</v>
      </c>
      <c r="B208" s="91">
        <v>2</v>
      </c>
      <c r="C208" s="133">
        <v>0.011805097869175734</v>
      </c>
      <c r="D208" s="91" t="s">
        <v>720</v>
      </c>
      <c r="E208" s="91" t="b">
        <v>0</v>
      </c>
      <c r="F208" s="91" t="b">
        <v>0</v>
      </c>
      <c r="G208" s="91" t="b">
        <v>0</v>
      </c>
    </row>
    <row r="209" spans="1:7" ht="15">
      <c r="A209" s="91" t="s">
        <v>1111</v>
      </c>
      <c r="B209" s="91">
        <v>2</v>
      </c>
      <c r="C209" s="133">
        <v>0.011805097869175734</v>
      </c>
      <c r="D209" s="91" t="s">
        <v>720</v>
      </c>
      <c r="E209" s="91" t="b">
        <v>0</v>
      </c>
      <c r="F209" s="91" t="b">
        <v>0</v>
      </c>
      <c r="G209" s="91" t="b">
        <v>0</v>
      </c>
    </row>
    <row r="210" spans="1:7" ht="15">
      <c r="A210" s="91" t="s">
        <v>1112</v>
      </c>
      <c r="B210" s="91">
        <v>2</v>
      </c>
      <c r="C210" s="133">
        <v>0.011805097869175734</v>
      </c>
      <c r="D210" s="91" t="s">
        <v>720</v>
      </c>
      <c r="E210" s="91" t="b">
        <v>0</v>
      </c>
      <c r="F210" s="91" t="b">
        <v>0</v>
      </c>
      <c r="G210" s="91" t="b">
        <v>0</v>
      </c>
    </row>
    <row r="211" spans="1:7" ht="15">
      <c r="A211" s="91" t="s">
        <v>1113</v>
      </c>
      <c r="B211" s="91">
        <v>2</v>
      </c>
      <c r="C211" s="133">
        <v>0.011805097869175734</v>
      </c>
      <c r="D211" s="91" t="s">
        <v>720</v>
      </c>
      <c r="E211" s="91" t="b">
        <v>1</v>
      </c>
      <c r="F211" s="91" t="b">
        <v>0</v>
      </c>
      <c r="G211" s="91" t="b">
        <v>0</v>
      </c>
    </row>
    <row r="212" spans="1:7" ht="15">
      <c r="A212" s="91" t="s">
        <v>797</v>
      </c>
      <c r="B212" s="91">
        <v>2</v>
      </c>
      <c r="C212" s="133">
        <v>0.011805097869175734</v>
      </c>
      <c r="D212" s="91" t="s">
        <v>720</v>
      </c>
      <c r="E212" s="91" t="b">
        <v>0</v>
      </c>
      <c r="F212" s="91" t="b">
        <v>0</v>
      </c>
      <c r="G212" s="91" t="b">
        <v>0</v>
      </c>
    </row>
    <row r="213" spans="1:7" ht="15">
      <c r="A213" s="91" t="s">
        <v>1114</v>
      </c>
      <c r="B213" s="91">
        <v>2</v>
      </c>
      <c r="C213" s="133">
        <v>0.011805097869175734</v>
      </c>
      <c r="D213" s="91" t="s">
        <v>720</v>
      </c>
      <c r="E213" s="91" t="b">
        <v>0</v>
      </c>
      <c r="F213" s="91" t="b">
        <v>0</v>
      </c>
      <c r="G213" s="91" t="b">
        <v>0</v>
      </c>
    </row>
    <row r="214" spans="1:7" ht="15">
      <c r="A214" s="91" t="s">
        <v>1115</v>
      </c>
      <c r="B214" s="91">
        <v>2</v>
      </c>
      <c r="C214" s="133">
        <v>0.011805097869175734</v>
      </c>
      <c r="D214" s="91" t="s">
        <v>720</v>
      </c>
      <c r="E214" s="91" t="b">
        <v>0</v>
      </c>
      <c r="F214" s="91" t="b">
        <v>0</v>
      </c>
      <c r="G214" s="91" t="b">
        <v>0</v>
      </c>
    </row>
    <row r="215" spans="1:7" ht="15">
      <c r="A215" s="91" t="s">
        <v>218</v>
      </c>
      <c r="B215" s="91">
        <v>2</v>
      </c>
      <c r="C215" s="133">
        <v>0.011805097869175734</v>
      </c>
      <c r="D215" s="91" t="s">
        <v>720</v>
      </c>
      <c r="E215" s="91" t="b">
        <v>0</v>
      </c>
      <c r="F215" s="91" t="b">
        <v>0</v>
      </c>
      <c r="G215" s="91" t="b">
        <v>0</v>
      </c>
    </row>
    <row r="216" spans="1:7" ht="15">
      <c r="A216" s="91" t="s">
        <v>798</v>
      </c>
      <c r="B216" s="91">
        <v>2</v>
      </c>
      <c r="C216" s="133">
        <v>0.011805097869175734</v>
      </c>
      <c r="D216" s="91" t="s">
        <v>720</v>
      </c>
      <c r="E216" s="91" t="b">
        <v>0</v>
      </c>
      <c r="F216" s="91" t="b">
        <v>0</v>
      </c>
      <c r="G216" s="91" t="b">
        <v>0</v>
      </c>
    </row>
    <row r="217" spans="1:7" ht="15">
      <c r="A217" s="91" t="s">
        <v>875</v>
      </c>
      <c r="B217" s="91">
        <v>5</v>
      </c>
      <c r="C217" s="133">
        <v>0.019547402315842934</v>
      </c>
      <c r="D217" s="91" t="s">
        <v>721</v>
      </c>
      <c r="E217" s="91" t="b">
        <v>0</v>
      </c>
      <c r="F217" s="91" t="b">
        <v>0</v>
      </c>
      <c r="G217" s="91" t="b">
        <v>0</v>
      </c>
    </row>
    <row r="218" spans="1:7" ht="15">
      <c r="A218" s="91" t="s">
        <v>876</v>
      </c>
      <c r="B218" s="91">
        <v>4</v>
      </c>
      <c r="C218" s="133">
        <v>0</v>
      </c>
      <c r="D218" s="91" t="s">
        <v>721</v>
      </c>
      <c r="E218" s="91" t="b">
        <v>0</v>
      </c>
      <c r="F218" s="91" t="b">
        <v>0</v>
      </c>
      <c r="G218" s="91" t="b">
        <v>0</v>
      </c>
    </row>
    <row r="219" spans="1:7" ht="15">
      <c r="A219" s="91" t="s">
        <v>877</v>
      </c>
      <c r="B219" s="91">
        <v>4</v>
      </c>
      <c r="C219" s="133">
        <v>0</v>
      </c>
      <c r="D219" s="91" t="s">
        <v>721</v>
      </c>
      <c r="E219" s="91" t="b">
        <v>0</v>
      </c>
      <c r="F219" s="91" t="b">
        <v>0</v>
      </c>
      <c r="G219" s="91" t="b">
        <v>0</v>
      </c>
    </row>
    <row r="220" spans="1:7" ht="15">
      <c r="A220" s="91" t="s">
        <v>822</v>
      </c>
      <c r="B220" s="91">
        <v>3</v>
      </c>
      <c r="C220" s="133">
        <v>0.004867742984738958</v>
      </c>
      <c r="D220" s="91" t="s">
        <v>721</v>
      </c>
      <c r="E220" s="91" t="b">
        <v>0</v>
      </c>
      <c r="F220" s="91" t="b">
        <v>0</v>
      </c>
      <c r="G220" s="91" t="b">
        <v>0</v>
      </c>
    </row>
    <row r="221" spans="1:7" ht="15">
      <c r="A221" s="91" t="s">
        <v>823</v>
      </c>
      <c r="B221" s="91">
        <v>3</v>
      </c>
      <c r="C221" s="133">
        <v>0.004867742984738958</v>
      </c>
      <c r="D221" s="91" t="s">
        <v>721</v>
      </c>
      <c r="E221" s="91" t="b">
        <v>0</v>
      </c>
      <c r="F221" s="91" t="b">
        <v>0</v>
      </c>
      <c r="G221" s="91" t="b">
        <v>0</v>
      </c>
    </row>
    <row r="222" spans="1:7" ht="15">
      <c r="A222" s="91" t="s">
        <v>824</v>
      </c>
      <c r="B222" s="91">
        <v>3</v>
      </c>
      <c r="C222" s="133">
        <v>0.004867742984738958</v>
      </c>
      <c r="D222" s="91" t="s">
        <v>721</v>
      </c>
      <c r="E222" s="91" t="b">
        <v>0</v>
      </c>
      <c r="F222" s="91" t="b">
        <v>0</v>
      </c>
      <c r="G222" s="91" t="b">
        <v>0</v>
      </c>
    </row>
    <row r="223" spans="1:7" ht="15">
      <c r="A223" s="91" t="s">
        <v>825</v>
      </c>
      <c r="B223" s="91">
        <v>3</v>
      </c>
      <c r="C223" s="133">
        <v>0.004867742984738958</v>
      </c>
      <c r="D223" s="91" t="s">
        <v>721</v>
      </c>
      <c r="E223" s="91" t="b">
        <v>0</v>
      </c>
      <c r="F223" s="91" t="b">
        <v>0</v>
      </c>
      <c r="G223" s="91" t="b">
        <v>0</v>
      </c>
    </row>
    <row r="224" spans="1:7" ht="15">
      <c r="A224" s="91" t="s">
        <v>878</v>
      </c>
      <c r="B224" s="91">
        <v>3</v>
      </c>
      <c r="C224" s="133">
        <v>0.004867742984738958</v>
      </c>
      <c r="D224" s="91" t="s">
        <v>721</v>
      </c>
      <c r="E224" s="91" t="b">
        <v>0</v>
      </c>
      <c r="F224" s="91" t="b">
        <v>0</v>
      </c>
      <c r="G224" s="91" t="b">
        <v>0</v>
      </c>
    </row>
    <row r="225" spans="1:7" ht="15">
      <c r="A225" s="91" t="s">
        <v>215</v>
      </c>
      <c r="B225" s="91">
        <v>2</v>
      </c>
      <c r="C225" s="133">
        <v>0.007818960926337175</v>
      </c>
      <c r="D225" s="91" t="s">
        <v>721</v>
      </c>
      <c r="E225" s="91" t="b">
        <v>0</v>
      </c>
      <c r="F225" s="91" t="b">
        <v>0</v>
      </c>
      <c r="G225" s="91" t="b">
        <v>0</v>
      </c>
    </row>
    <row r="226" spans="1:7" ht="15">
      <c r="A226" s="91" t="s">
        <v>879</v>
      </c>
      <c r="B226" s="91">
        <v>2</v>
      </c>
      <c r="C226" s="133">
        <v>0.007818960926337175</v>
      </c>
      <c r="D226" s="91" t="s">
        <v>721</v>
      </c>
      <c r="E226" s="91" t="b">
        <v>0</v>
      </c>
      <c r="F226" s="91" t="b">
        <v>0</v>
      </c>
      <c r="G226" s="91" t="b">
        <v>0</v>
      </c>
    </row>
    <row r="227" spans="1:7" ht="15">
      <c r="A227" s="91" t="s">
        <v>1116</v>
      </c>
      <c r="B227" s="91">
        <v>2</v>
      </c>
      <c r="C227" s="133">
        <v>0.007818960926337175</v>
      </c>
      <c r="D227" s="91" t="s">
        <v>721</v>
      </c>
      <c r="E227" s="91" t="b">
        <v>0</v>
      </c>
      <c r="F227" s="91" t="b">
        <v>0</v>
      </c>
      <c r="G227" s="91" t="b">
        <v>0</v>
      </c>
    </row>
    <row r="228" spans="1:7" ht="15">
      <c r="A228" s="91" t="s">
        <v>1117</v>
      </c>
      <c r="B228" s="91">
        <v>2</v>
      </c>
      <c r="C228" s="133">
        <v>0.007818960926337175</v>
      </c>
      <c r="D228" s="91" t="s">
        <v>721</v>
      </c>
      <c r="E228" s="91" t="b">
        <v>0</v>
      </c>
      <c r="F228" s="91" t="b">
        <v>0</v>
      </c>
      <c r="G228" s="91" t="b">
        <v>0</v>
      </c>
    </row>
    <row r="229" spans="1:7" ht="15">
      <c r="A229" s="91" t="s">
        <v>1118</v>
      </c>
      <c r="B229" s="91">
        <v>2</v>
      </c>
      <c r="C229" s="133">
        <v>0.007818960926337175</v>
      </c>
      <c r="D229" s="91" t="s">
        <v>721</v>
      </c>
      <c r="E229" s="91" t="b">
        <v>0</v>
      </c>
      <c r="F229" s="91" t="b">
        <v>0</v>
      </c>
      <c r="G229" s="91" t="b">
        <v>0</v>
      </c>
    </row>
    <row r="230" spans="1:7" ht="15">
      <c r="A230" s="91" t="s">
        <v>1119</v>
      </c>
      <c r="B230" s="91">
        <v>2</v>
      </c>
      <c r="C230" s="133">
        <v>0.007818960926337175</v>
      </c>
      <c r="D230" s="91" t="s">
        <v>721</v>
      </c>
      <c r="E230" s="91" t="b">
        <v>0</v>
      </c>
      <c r="F230" s="91" t="b">
        <v>0</v>
      </c>
      <c r="G230" s="91" t="b">
        <v>0</v>
      </c>
    </row>
    <row r="231" spans="1:7" ht="15">
      <c r="A231" s="91" t="s">
        <v>1120</v>
      </c>
      <c r="B231" s="91">
        <v>2</v>
      </c>
      <c r="C231" s="133">
        <v>0.007818960926337175</v>
      </c>
      <c r="D231" s="91" t="s">
        <v>721</v>
      </c>
      <c r="E231" s="91" t="b">
        <v>0</v>
      </c>
      <c r="F231" s="91" t="b">
        <v>0</v>
      </c>
      <c r="G231" s="91" t="b">
        <v>0</v>
      </c>
    </row>
    <row r="232" spans="1:7" ht="15">
      <c r="A232" s="91" t="s">
        <v>1121</v>
      </c>
      <c r="B232" s="91">
        <v>2</v>
      </c>
      <c r="C232" s="133">
        <v>0.007818960926337175</v>
      </c>
      <c r="D232" s="91" t="s">
        <v>721</v>
      </c>
      <c r="E232" s="91" t="b">
        <v>0</v>
      </c>
      <c r="F232" s="91" t="b">
        <v>0</v>
      </c>
      <c r="G232" s="91" t="b">
        <v>0</v>
      </c>
    </row>
    <row r="233" spans="1:7" ht="15">
      <c r="A233" s="91" t="s">
        <v>1124</v>
      </c>
      <c r="B233" s="91">
        <v>2</v>
      </c>
      <c r="C233" s="133">
        <v>0.007818960926337175</v>
      </c>
      <c r="D233" s="91" t="s">
        <v>721</v>
      </c>
      <c r="E233" s="91" t="b">
        <v>0</v>
      </c>
      <c r="F233" s="91" t="b">
        <v>0</v>
      </c>
      <c r="G233" s="91" t="b">
        <v>0</v>
      </c>
    </row>
    <row r="234" spans="1:7" ht="15">
      <c r="A234" s="91" t="s">
        <v>1125</v>
      </c>
      <c r="B234" s="91">
        <v>2</v>
      </c>
      <c r="C234" s="133">
        <v>0.007818960926337175</v>
      </c>
      <c r="D234" s="91" t="s">
        <v>721</v>
      </c>
      <c r="E234" s="91" t="b">
        <v>0</v>
      </c>
      <c r="F234" s="91" t="b">
        <v>0</v>
      </c>
      <c r="G234" s="91" t="b">
        <v>0</v>
      </c>
    </row>
    <row r="235" spans="1:7" ht="15">
      <c r="A235" s="91" t="s">
        <v>1126</v>
      </c>
      <c r="B235" s="91">
        <v>2</v>
      </c>
      <c r="C235" s="133">
        <v>0.007818960926337175</v>
      </c>
      <c r="D235" s="91" t="s">
        <v>721</v>
      </c>
      <c r="E235" s="91" t="b">
        <v>0</v>
      </c>
      <c r="F235" s="91" t="b">
        <v>0</v>
      </c>
      <c r="G235" s="91" t="b">
        <v>0</v>
      </c>
    </row>
    <row r="236" spans="1:7" ht="15">
      <c r="A236" s="91" t="s">
        <v>1127</v>
      </c>
      <c r="B236" s="91">
        <v>2</v>
      </c>
      <c r="C236" s="133">
        <v>0.007818960926337175</v>
      </c>
      <c r="D236" s="91" t="s">
        <v>721</v>
      </c>
      <c r="E236" s="91" t="b">
        <v>0</v>
      </c>
      <c r="F236" s="91" t="b">
        <v>0</v>
      </c>
      <c r="G236" s="91" t="b">
        <v>0</v>
      </c>
    </row>
    <row r="237" spans="1:7" ht="15">
      <c r="A237" s="91" t="s">
        <v>1128</v>
      </c>
      <c r="B237" s="91">
        <v>2</v>
      </c>
      <c r="C237" s="133">
        <v>0.007818960926337175</v>
      </c>
      <c r="D237" s="91" t="s">
        <v>721</v>
      </c>
      <c r="E237" s="91" t="b">
        <v>0</v>
      </c>
      <c r="F237" s="91" t="b">
        <v>0</v>
      </c>
      <c r="G237" s="91" t="b">
        <v>0</v>
      </c>
    </row>
    <row r="238" spans="1:7" ht="15">
      <c r="A238" s="91" t="s">
        <v>1129</v>
      </c>
      <c r="B238" s="91">
        <v>2</v>
      </c>
      <c r="C238" s="133">
        <v>0.007818960926337175</v>
      </c>
      <c r="D238" s="91" t="s">
        <v>721</v>
      </c>
      <c r="E238" s="91" t="b">
        <v>0</v>
      </c>
      <c r="F238" s="91" t="b">
        <v>0</v>
      </c>
      <c r="G238" s="91" t="b">
        <v>0</v>
      </c>
    </row>
    <row r="239" spans="1:7" ht="15">
      <c r="A239" s="91" t="s">
        <v>1130</v>
      </c>
      <c r="B239" s="91">
        <v>2</v>
      </c>
      <c r="C239" s="133">
        <v>0.007818960926337175</v>
      </c>
      <c r="D239" s="91" t="s">
        <v>721</v>
      </c>
      <c r="E239" s="91" t="b">
        <v>0</v>
      </c>
      <c r="F239" s="91" t="b">
        <v>0</v>
      </c>
      <c r="G239" s="91" t="b">
        <v>0</v>
      </c>
    </row>
    <row r="240" spans="1:7" ht="15">
      <c r="A240" s="91" t="s">
        <v>1131</v>
      </c>
      <c r="B240" s="91">
        <v>2</v>
      </c>
      <c r="C240" s="133">
        <v>0.007818960926337175</v>
      </c>
      <c r="D240" s="91" t="s">
        <v>721</v>
      </c>
      <c r="E240" s="91" t="b">
        <v>0</v>
      </c>
      <c r="F240" s="91" t="b">
        <v>0</v>
      </c>
      <c r="G240" s="91" t="b">
        <v>0</v>
      </c>
    </row>
    <row r="241" spans="1:7" ht="15">
      <c r="A241" s="91" t="s">
        <v>1132</v>
      </c>
      <c r="B241" s="91">
        <v>2</v>
      </c>
      <c r="C241" s="133">
        <v>0.007818960926337175</v>
      </c>
      <c r="D241" s="91" t="s">
        <v>721</v>
      </c>
      <c r="E241" s="91" t="b">
        <v>0</v>
      </c>
      <c r="F241" s="91" t="b">
        <v>0</v>
      </c>
      <c r="G241" s="91" t="b">
        <v>0</v>
      </c>
    </row>
    <row r="242" spans="1:7" ht="15">
      <c r="A242" s="91" t="s">
        <v>1133</v>
      </c>
      <c r="B242" s="91">
        <v>2</v>
      </c>
      <c r="C242" s="133">
        <v>0.007818960926337175</v>
      </c>
      <c r="D242" s="91" t="s">
        <v>721</v>
      </c>
      <c r="E242" s="91" t="b">
        <v>0</v>
      </c>
      <c r="F242" s="91" t="b">
        <v>0</v>
      </c>
      <c r="G242" s="91" t="b">
        <v>0</v>
      </c>
    </row>
    <row r="243" spans="1:7" ht="15">
      <c r="A243" s="91" t="s">
        <v>1134</v>
      </c>
      <c r="B243" s="91">
        <v>2</v>
      </c>
      <c r="C243" s="133">
        <v>0.01563792185267435</v>
      </c>
      <c r="D243" s="91" t="s">
        <v>721</v>
      </c>
      <c r="E243" s="91" t="b">
        <v>1</v>
      </c>
      <c r="F243" s="91" t="b">
        <v>0</v>
      </c>
      <c r="G243" s="91" t="b">
        <v>0</v>
      </c>
    </row>
    <row r="244" spans="1:7" ht="15">
      <c r="A244" s="91" t="s">
        <v>242</v>
      </c>
      <c r="B244" s="91">
        <v>2</v>
      </c>
      <c r="C244" s="133">
        <v>0</v>
      </c>
      <c r="D244" s="91" t="s">
        <v>723</v>
      </c>
      <c r="E244" s="91" t="b">
        <v>0</v>
      </c>
      <c r="F244" s="91" t="b">
        <v>0</v>
      </c>
      <c r="G244" s="91" t="b">
        <v>0</v>
      </c>
    </row>
    <row r="245" spans="1:7" ht="15">
      <c r="A245" s="91" t="s">
        <v>882</v>
      </c>
      <c r="B245" s="91">
        <v>2</v>
      </c>
      <c r="C245" s="133">
        <v>0</v>
      </c>
      <c r="D245" s="91" t="s">
        <v>723</v>
      </c>
      <c r="E245" s="91" t="b">
        <v>0</v>
      </c>
      <c r="F245" s="91" t="b">
        <v>0</v>
      </c>
      <c r="G245" s="91" t="b">
        <v>0</v>
      </c>
    </row>
    <row r="246" spans="1:7" ht="15">
      <c r="A246" s="91" t="s">
        <v>883</v>
      </c>
      <c r="B246" s="91">
        <v>2</v>
      </c>
      <c r="C246" s="133">
        <v>0</v>
      </c>
      <c r="D246" s="91" t="s">
        <v>723</v>
      </c>
      <c r="E246" s="91" t="b">
        <v>0</v>
      </c>
      <c r="F246" s="91" t="b">
        <v>0</v>
      </c>
      <c r="G246" s="91" t="b">
        <v>0</v>
      </c>
    </row>
    <row r="247" spans="1:7" ht="15">
      <c r="A247" s="91" t="s">
        <v>884</v>
      </c>
      <c r="B247" s="91">
        <v>2</v>
      </c>
      <c r="C247" s="133">
        <v>0</v>
      </c>
      <c r="D247" s="91" t="s">
        <v>723</v>
      </c>
      <c r="E247" s="91" t="b">
        <v>0</v>
      </c>
      <c r="F247" s="91" t="b">
        <v>0</v>
      </c>
      <c r="G247" s="91" t="b">
        <v>0</v>
      </c>
    </row>
    <row r="248" spans="1:7" ht="15">
      <c r="A248" s="91" t="s">
        <v>822</v>
      </c>
      <c r="B248" s="91">
        <v>2</v>
      </c>
      <c r="C248" s="133">
        <v>0</v>
      </c>
      <c r="D248" s="91" t="s">
        <v>723</v>
      </c>
      <c r="E248" s="91" t="b">
        <v>0</v>
      </c>
      <c r="F248" s="91" t="b">
        <v>0</v>
      </c>
      <c r="G248" s="91" t="b">
        <v>0</v>
      </c>
    </row>
    <row r="249" spans="1:7" ht="15">
      <c r="A249" s="91" t="s">
        <v>823</v>
      </c>
      <c r="B249" s="91">
        <v>2</v>
      </c>
      <c r="C249" s="133">
        <v>0</v>
      </c>
      <c r="D249" s="91" t="s">
        <v>723</v>
      </c>
      <c r="E249" s="91" t="b">
        <v>0</v>
      </c>
      <c r="F249" s="91" t="b">
        <v>0</v>
      </c>
      <c r="G249" s="91" t="b">
        <v>0</v>
      </c>
    </row>
    <row r="250" spans="1:7" ht="15">
      <c r="A250" s="91" t="s">
        <v>824</v>
      </c>
      <c r="B250" s="91">
        <v>2</v>
      </c>
      <c r="C250" s="133">
        <v>0</v>
      </c>
      <c r="D250" s="91" t="s">
        <v>723</v>
      </c>
      <c r="E250" s="91" t="b">
        <v>0</v>
      </c>
      <c r="F250" s="91" t="b">
        <v>0</v>
      </c>
      <c r="G250" s="91" t="b">
        <v>0</v>
      </c>
    </row>
    <row r="251" spans="1:7" ht="15">
      <c r="A251" s="91" t="s">
        <v>825</v>
      </c>
      <c r="B251" s="91">
        <v>2</v>
      </c>
      <c r="C251" s="133">
        <v>0</v>
      </c>
      <c r="D251" s="91" t="s">
        <v>723</v>
      </c>
      <c r="E251" s="91" t="b">
        <v>0</v>
      </c>
      <c r="F251" s="91" t="b">
        <v>0</v>
      </c>
      <c r="G251" s="91" t="b">
        <v>0</v>
      </c>
    </row>
    <row r="252" spans="1:7" ht="15">
      <c r="A252" s="91" t="s">
        <v>885</v>
      </c>
      <c r="B252" s="91">
        <v>2</v>
      </c>
      <c r="C252" s="133">
        <v>0</v>
      </c>
      <c r="D252" s="91" t="s">
        <v>723</v>
      </c>
      <c r="E252" s="91" t="b">
        <v>0</v>
      </c>
      <c r="F252" s="91" t="b">
        <v>0</v>
      </c>
      <c r="G252" s="91" t="b">
        <v>0</v>
      </c>
    </row>
    <row r="253" spans="1:7" ht="15">
      <c r="A253" s="91" t="s">
        <v>886</v>
      </c>
      <c r="B253" s="91">
        <v>2</v>
      </c>
      <c r="C253" s="133">
        <v>0</v>
      </c>
      <c r="D253" s="91" t="s">
        <v>723</v>
      </c>
      <c r="E253" s="91" t="b">
        <v>0</v>
      </c>
      <c r="F253" s="91" t="b">
        <v>0</v>
      </c>
      <c r="G253" s="91" t="b">
        <v>0</v>
      </c>
    </row>
    <row r="254" spans="1:7" ht="15">
      <c r="A254" s="91" t="s">
        <v>1104</v>
      </c>
      <c r="B254" s="91">
        <v>2</v>
      </c>
      <c r="C254" s="133">
        <v>0</v>
      </c>
      <c r="D254" s="91" t="s">
        <v>723</v>
      </c>
      <c r="E254" s="91" t="b">
        <v>0</v>
      </c>
      <c r="F254" s="91" t="b">
        <v>0</v>
      </c>
      <c r="G254" s="91" t="b">
        <v>0</v>
      </c>
    </row>
    <row r="255" spans="1:7" ht="15">
      <c r="A255" s="91" t="s">
        <v>1105</v>
      </c>
      <c r="B255" s="91">
        <v>2</v>
      </c>
      <c r="C255" s="133">
        <v>0</v>
      </c>
      <c r="D255" s="91" t="s">
        <v>723</v>
      </c>
      <c r="E255" s="91" t="b">
        <v>0</v>
      </c>
      <c r="F255" s="91" t="b">
        <v>0</v>
      </c>
      <c r="G255" s="91" t="b">
        <v>0</v>
      </c>
    </row>
    <row r="256" spans="1:7" ht="15">
      <c r="A256" s="91" t="s">
        <v>303</v>
      </c>
      <c r="B256" s="91">
        <v>2</v>
      </c>
      <c r="C256" s="133">
        <v>0</v>
      </c>
      <c r="D256" s="91" t="s">
        <v>724</v>
      </c>
      <c r="E256" s="91" t="b">
        <v>0</v>
      </c>
      <c r="F256" s="91" t="b">
        <v>0</v>
      </c>
      <c r="G256" s="91" t="b">
        <v>0</v>
      </c>
    </row>
    <row r="257" spans="1:7" ht="15">
      <c r="A257" s="91" t="s">
        <v>822</v>
      </c>
      <c r="B257" s="91">
        <v>5</v>
      </c>
      <c r="C257" s="133">
        <v>0.005998579246032183</v>
      </c>
      <c r="D257" s="91" t="s">
        <v>725</v>
      </c>
      <c r="E257" s="91" t="b">
        <v>0</v>
      </c>
      <c r="F257" s="91" t="b">
        <v>0</v>
      </c>
      <c r="G257" s="91" t="b">
        <v>0</v>
      </c>
    </row>
    <row r="258" spans="1:7" ht="15">
      <c r="A258" s="91" t="s">
        <v>823</v>
      </c>
      <c r="B258" s="91">
        <v>5</v>
      </c>
      <c r="C258" s="133">
        <v>0.005998579246032183</v>
      </c>
      <c r="D258" s="91" t="s">
        <v>725</v>
      </c>
      <c r="E258" s="91" t="b">
        <v>0</v>
      </c>
      <c r="F258" s="91" t="b">
        <v>0</v>
      </c>
      <c r="G258" s="91" t="b">
        <v>0</v>
      </c>
    </row>
    <row r="259" spans="1:7" ht="15">
      <c r="A259" s="91" t="s">
        <v>824</v>
      </c>
      <c r="B259" s="91">
        <v>5</v>
      </c>
      <c r="C259" s="133">
        <v>0.005998579246032183</v>
      </c>
      <c r="D259" s="91" t="s">
        <v>725</v>
      </c>
      <c r="E259" s="91" t="b">
        <v>0</v>
      </c>
      <c r="F259" s="91" t="b">
        <v>0</v>
      </c>
      <c r="G259" s="91" t="b">
        <v>0</v>
      </c>
    </row>
    <row r="260" spans="1:7" ht="15">
      <c r="A260" s="91" t="s">
        <v>825</v>
      </c>
      <c r="B260" s="91">
        <v>5</v>
      </c>
      <c r="C260" s="133">
        <v>0.005998579246032183</v>
      </c>
      <c r="D260" s="91" t="s">
        <v>725</v>
      </c>
      <c r="E260" s="91" t="b">
        <v>0</v>
      </c>
      <c r="F260" s="91" t="b">
        <v>0</v>
      </c>
      <c r="G260" s="91" t="b">
        <v>0</v>
      </c>
    </row>
    <row r="261" spans="1:7" ht="15">
      <c r="A261" s="91" t="s">
        <v>1122</v>
      </c>
      <c r="B261" s="91">
        <v>2</v>
      </c>
      <c r="C261" s="133">
        <v>0.014458219839989772</v>
      </c>
      <c r="D261" s="91" t="s">
        <v>725</v>
      </c>
      <c r="E261" s="91" t="b">
        <v>0</v>
      </c>
      <c r="F261" s="91" t="b">
        <v>0</v>
      </c>
      <c r="G261" s="91" t="b">
        <v>0</v>
      </c>
    </row>
    <row r="262" spans="1:7" ht="15">
      <c r="A262" s="91" t="s">
        <v>1123</v>
      </c>
      <c r="B262" s="91">
        <v>2</v>
      </c>
      <c r="C262" s="133">
        <v>0.014458219839989772</v>
      </c>
      <c r="D262" s="91" t="s">
        <v>725</v>
      </c>
      <c r="E262" s="91" t="b">
        <v>0</v>
      </c>
      <c r="F262" s="91" t="b">
        <v>0</v>
      </c>
      <c r="G262" s="91" t="b">
        <v>0</v>
      </c>
    </row>
    <row r="263" spans="1:7" ht="15">
      <c r="A263" s="91" t="s">
        <v>884</v>
      </c>
      <c r="B263" s="91">
        <v>2</v>
      </c>
      <c r="C263" s="133">
        <v>0.014458219839989772</v>
      </c>
      <c r="D263" s="91" t="s">
        <v>725</v>
      </c>
      <c r="E263" s="91" t="b">
        <v>0</v>
      </c>
      <c r="F263" s="91" t="b">
        <v>0</v>
      </c>
      <c r="G263"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1141</v>
      </c>
      <c r="B1" s="13" t="s">
        <v>1142</v>
      </c>
      <c r="C1" s="13" t="s">
        <v>1135</v>
      </c>
      <c r="D1" s="13" t="s">
        <v>1136</v>
      </c>
      <c r="E1" s="13" t="s">
        <v>1143</v>
      </c>
      <c r="F1" s="13" t="s">
        <v>144</v>
      </c>
      <c r="G1" s="13" t="s">
        <v>1144</v>
      </c>
      <c r="H1" s="13" t="s">
        <v>1145</v>
      </c>
      <c r="I1" s="13" t="s">
        <v>1146</v>
      </c>
      <c r="J1" s="13" t="s">
        <v>1147</v>
      </c>
      <c r="K1" s="13" t="s">
        <v>1148</v>
      </c>
      <c r="L1" s="13" t="s">
        <v>1149</v>
      </c>
    </row>
    <row r="2" spans="1:12" ht="15">
      <c r="A2" s="91" t="s">
        <v>822</v>
      </c>
      <c r="B2" s="91" t="s">
        <v>823</v>
      </c>
      <c r="C2" s="91">
        <v>24</v>
      </c>
      <c r="D2" s="133">
        <v>0.008254277768235058</v>
      </c>
      <c r="E2" s="133">
        <v>1.2973957110088872</v>
      </c>
      <c r="F2" s="91" t="s">
        <v>1137</v>
      </c>
      <c r="G2" s="91" t="b">
        <v>0</v>
      </c>
      <c r="H2" s="91" t="b">
        <v>0</v>
      </c>
      <c r="I2" s="91" t="b">
        <v>0</v>
      </c>
      <c r="J2" s="91" t="b">
        <v>0</v>
      </c>
      <c r="K2" s="91" t="b">
        <v>0</v>
      </c>
      <c r="L2" s="91" t="b">
        <v>0</v>
      </c>
    </row>
    <row r="3" spans="1:12" ht="15">
      <c r="A3" s="91" t="s">
        <v>823</v>
      </c>
      <c r="B3" s="91" t="s">
        <v>824</v>
      </c>
      <c r="C3" s="91">
        <v>22</v>
      </c>
      <c r="D3" s="133">
        <v>0.009190148513265202</v>
      </c>
      <c r="E3" s="133">
        <v>1.2973957110088872</v>
      </c>
      <c r="F3" s="91" t="s">
        <v>1137</v>
      </c>
      <c r="G3" s="91" t="b">
        <v>0</v>
      </c>
      <c r="H3" s="91" t="b">
        <v>0</v>
      </c>
      <c r="I3" s="91" t="b">
        <v>0</v>
      </c>
      <c r="J3" s="91" t="b">
        <v>0</v>
      </c>
      <c r="K3" s="91" t="b">
        <v>0</v>
      </c>
      <c r="L3" s="91" t="b">
        <v>0</v>
      </c>
    </row>
    <row r="4" spans="1:12" ht="15">
      <c r="A4" s="91" t="s">
        <v>824</v>
      </c>
      <c r="B4" s="91" t="s">
        <v>825</v>
      </c>
      <c r="C4" s="91">
        <v>15</v>
      </c>
      <c r="D4" s="133">
        <v>0.011139001222019707</v>
      </c>
      <c r="E4" s="133">
        <v>1.335184271898287</v>
      </c>
      <c r="F4" s="91" t="s">
        <v>1137</v>
      </c>
      <c r="G4" s="91" t="b">
        <v>0</v>
      </c>
      <c r="H4" s="91" t="b">
        <v>0</v>
      </c>
      <c r="I4" s="91" t="b">
        <v>0</v>
      </c>
      <c r="J4" s="91" t="b">
        <v>0</v>
      </c>
      <c r="K4" s="91" t="b">
        <v>0</v>
      </c>
      <c r="L4" s="91" t="b">
        <v>0</v>
      </c>
    </row>
    <row r="5" spans="1:12" ht="15">
      <c r="A5" s="91" t="s">
        <v>790</v>
      </c>
      <c r="B5" s="91" t="s">
        <v>828</v>
      </c>
      <c r="C5" s="91">
        <v>5</v>
      </c>
      <c r="D5" s="133">
        <v>0.008372387660461608</v>
      </c>
      <c r="E5" s="133">
        <v>1.9786369483844743</v>
      </c>
      <c r="F5" s="91" t="s">
        <v>1137</v>
      </c>
      <c r="G5" s="91" t="b">
        <v>0</v>
      </c>
      <c r="H5" s="91" t="b">
        <v>0</v>
      </c>
      <c r="I5" s="91" t="b">
        <v>0</v>
      </c>
      <c r="J5" s="91" t="b">
        <v>0</v>
      </c>
      <c r="K5" s="91" t="b">
        <v>0</v>
      </c>
      <c r="L5" s="91" t="b">
        <v>0</v>
      </c>
    </row>
    <row r="6" spans="1:12" ht="15">
      <c r="A6" s="91" t="s">
        <v>828</v>
      </c>
      <c r="B6" s="91" t="s">
        <v>826</v>
      </c>
      <c r="C6" s="91">
        <v>5</v>
      </c>
      <c r="D6" s="133">
        <v>0.008372387660461608</v>
      </c>
      <c r="E6" s="133">
        <v>1.8994557023368495</v>
      </c>
      <c r="F6" s="91" t="s">
        <v>1137</v>
      </c>
      <c r="G6" s="91" t="b">
        <v>0</v>
      </c>
      <c r="H6" s="91" t="b">
        <v>0</v>
      </c>
      <c r="I6" s="91" t="b">
        <v>0</v>
      </c>
      <c r="J6" s="91" t="b">
        <v>0</v>
      </c>
      <c r="K6" s="91" t="b">
        <v>0</v>
      </c>
      <c r="L6" s="91" t="b">
        <v>0</v>
      </c>
    </row>
    <row r="7" spans="1:12" ht="15">
      <c r="A7" s="91" t="s">
        <v>826</v>
      </c>
      <c r="B7" s="91" t="s">
        <v>829</v>
      </c>
      <c r="C7" s="91">
        <v>5</v>
      </c>
      <c r="D7" s="133">
        <v>0.008372387660461608</v>
      </c>
      <c r="E7" s="133">
        <v>1.8994557023368495</v>
      </c>
      <c r="F7" s="91" t="s">
        <v>1137</v>
      </c>
      <c r="G7" s="91" t="b">
        <v>0</v>
      </c>
      <c r="H7" s="91" t="b">
        <v>0</v>
      </c>
      <c r="I7" s="91" t="b">
        <v>0</v>
      </c>
      <c r="J7" s="91" t="b">
        <v>0</v>
      </c>
      <c r="K7" s="91" t="b">
        <v>0</v>
      </c>
      <c r="L7" s="91" t="b">
        <v>0</v>
      </c>
    </row>
    <row r="8" spans="1:12" ht="15">
      <c r="A8" s="91" t="s">
        <v>829</v>
      </c>
      <c r="B8" s="91" t="s">
        <v>791</v>
      </c>
      <c r="C8" s="91">
        <v>5</v>
      </c>
      <c r="D8" s="133">
        <v>0.008372387660461608</v>
      </c>
      <c r="E8" s="133">
        <v>1.9786369483844743</v>
      </c>
      <c r="F8" s="91" t="s">
        <v>1137</v>
      </c>
      <c r="G8" s="91" t="b">
        <v>0</v>
      </c>
      <c r="H8" s="91" t="b">
        <v>0</v>
      </c>
      <c r="I8" s="91" t="b">
        <v>0</v>
      </c>
      <c r="J8" s="91" t="b">
        <v>0</v>
      </c>
      <c r="K8" s="91" t="b">
        <v>0</v>
      </c>
      <c r="L8" s="91" t="b">
        <v>0</v>
      </c>
    </row>
    <row r="9" spans="1:12" ht="15">
      <c r="A9" s="91" t="s">
        <v>791</v>
      </c>
      <c r="B9" s="91" t="s">
        <v>830</v>
      </c>
      <c r="C9" s="91">
        <v>5</v>
      </c>
      <c r="D9" s="133">
        <v>0.008372387660461608</v>
      </c>
      <c r="E9" s="133">
        <v>1.9786369483844743</v>
      </c>
      <c r="F9" s="91" t="s">
        <v>1137</v>
      </c>
      <c r="G9" s="91" t="b">
        <v>0</v>
      </c>
      <c r="H9" s="91" t="b">
        <v>0</v>
      </c>
      <c r="I9" s="91" t="b">
        <v>0</v>
      </c>
      <c r="J9" s="91" t="b">
        <v>0</v>
      </c>
      <c r="K9" s="91" t="b">
        <v>0</v>
      </c>
      <c r="L9" s="91" t="b">
        <v>0</v>
      </c>
    </row>
    <row r="10" spans="1:12" ht="15">
      <c r="A10" s="91" t="s">
        <v>830</v>
      </c>
      <c r="B10" s="91" t="s">
        <v>831</v>
      </c>
      <c r="C10" s="91">
        <v>5</v>
      </c>
      <c r="D10" s="133">
        <v>0.008372387660461608</v>
      </c>
      <c r="E10" s="133">
        <v>1.9786369483844743</v>
      </c>
      <c r="F10" s="91" t="s">
        <v>1137</v>
      </c>
      <c r="G10" s="91" t="b">
        <v>0</v>
      </c>
      <c r="H10" s="91" t="b">
        <v>0</v>
      </c>
      <c r="I10" s="91" t="b">
        <v>0</v>
      </c>
      <c r="J10" s="91" t="b">
        <v>0</v>
      </c>
      <c r="K10" s="91" t="b">
        <v>0</v>
      </c>
      <c r="L10" s="91" t="b">
        <v>0</v>
      </c>
    </row>
    <row r="11" spans="1:12" ht="15">
      <c r="A11" s="91" t="s">
        <v>831</v>
      </c>
      <c r="B11" s="91" t="s">
        <v>832</v>
      </c>
      <c r="C11" s="91">
        <v>5</v>
      </c>
      <c r="D11" s="133">
        <v>0.008372387660461608</v>
      </c>
      <c r="E11" s="133">
        <v>1.9786369483844743</v>
      </c>
      <c r="F11" s="91" t="s">
        <v>1137</v>
      </c>
      <c r="G11" s="91" t="b">
        <v>0</v>
      </c>
      <c r="H11" s="91" t="b">
        <v>0</v>
      </c>
      <c r="I11" s="91" t="b">
        <v>0</v>
      </c>
      <c r="J11" s="91" t="b">
        <v>0</v>
      </c>
      <c r="K11" s="91" t="b">
        <v>0</v>
      </c>
      <c r="L11" s="91" t="b">
        <v>0</v>
      </c>
    </row>
    <row r="12" spans="1:12" ht="15">
      <c r="A12" s="91" t="s">
        <v>832</v>
      </c>
      <c r="B12" s="91" t="s">
        <v>244</v>
      </c>
      <c r="C12" s="91">
        <v>5</v>
      </c>
      <c r="D12" s="133">
        <v>0.008372387660461608</v>
      </c>
      <c r="E12" s="133">
        <v>1.9786369483844743</v>
      </c>
      <c r="F12" s="91" t="s">
        <v>1137</v>
      </c>
      <c r="G12" s="91" t="b">
        <v>0</v>
      </c>
      <c r="H12" s="91" t="b">
        <v>0</v>
      </c>
      <c r="I12" s="91" t="b">
        <v>0</v>
      </c>
      <c r="J12" s="91" t="b">
        <v>0</v>
      </c>
      <c r="K12" s="91" t="b">
        <v>0</v>
      </c>
      <c r="L12" s="91" t="b">
        <v>0</v>
      </c>
    </row>
    <row r="13" spans="1:12" ht="15">
      <c r="A13" s="91" t="s">
        <v>244</v>
      </c>
      <c r="B13" s="91" t="s">
        <v>243</v>
      </c>
      <c r="C13" s="91">
        <v>5</v>
      </c>
      <c r="D13" s="133">
        <v>0.008372387660461608</v>
      </c>
      <c r="E13" s="133">
        <v>1.9786369483844743</v>
      </c>
      <c r="F13" s="91" t="s">
        <v>1137</v>
      </c>
      <c r="G13" s="91" t="b">
        <v>0</v>
      </c>
      <c r="H13" s="91" t="b">
        <v>0</v>
      </c>
      <c r="I13" s="91" t="b">
        <v>0</v>
      </c>
      <c r="J13" s="91" t="b">
        <v>0</v>
      </c>
      <c r="K13" s="91" t="b">
        <v>0</v>
      </c>
      <c r="L13" s="91" t="b">
        <v>0</v>
      </c>
    </row>
    <row r="14" spans="1:12" ht="15">
      <c r="A14" s="91" t="s">
        <v>243</v>
      </c>
      <c r="B14" s="91" t="s">
        <v>822</v>
      </c>
      <c r="C14" s="91">
        <v>5</v>
      </c>
      <c r="D14" s="133">
        <v>0.008372387660461608</v>
      </c>
      <c r="E14" s="133">
        <v>1.2462431885615057</v>
      </c>
      <c r="F14" s="91" t="s">
        <v>1137</v>
      </c>
      <c r="G14" s="91" t="b">
        <v>0</v>
      </c>
      <c r="H14" s="91" t="b">
        <v>0</v>
      </c>
      <c r="I14" s="91" t="b">
        <v>0</v>
      </c>
      <c r="J14" s="91" t="b">
        <v>0</v>
      </c>
      <c r="K14" s="91" t="b">
        <v>0</v>
      </c>
      <c r="L14" s="91" t="b">
        <v>0</v>
      </c>
    </row>
    <row r="15" spans="1:12" ht="15">
      <c r="A15" s="91" t="s">
        <v>235</v>
      </c>
      <c r="B15" s="91" t="s">
        <v>790</v>
      </c>
      <c r="C15" s="91">
        <v>4</v>
      </c>
      <c r="D15" s="133">
        <v>0.0074550196049947256</v>
      </c>
      <c r="E15" s="133">
        <v>2.0755469613925306</v>
      </c>
      <c r="F15" s="91" t="s">
        <v>1137</v>
      </c>
      <c r="G15" s="91" t="b">
        <v>0</v>
      </c>
      <c r="H15" s="91" t="b">
        <v>0</v>
      </c>
      <c r="I15" s="91" t="b">
        <v>0</v>
      </c>
      <c r="J15" s="91" t="b">
        <v>0</v>
      </c>
      <c r="K15" s="91" t="b">
        <v>0</v>
      </c>
      <c r="L15" s="91" t="b">
        <v>0</v>
      </c>
    </row>
    <row r="16" spans="1:12" ht="15">
      <c r="A16" s="91" t="s">
        <v>824</v>
      </c>
      <c r="B16" s="91" t="s">
        <v>855</v>
      </c>
      <c r="C16" s="91">
        <v>4</v>
      </c>
      <c r="D16" s="133">
        <v>0.0074550196049947256</v>
      </c>
      <c r="E16" s="133">
        <v>1.335184271898287</v>
      </c>
      <c r="F16" s="91" t="s">
        <v>1137</v>
      </c>
      <c r="G16" s="91" t="b">
        <v>0</v>
      </c>
      <c r="H16" s="91" t="b">
        <v>0</v>
      </c>
      <c r="I16" s="91" t="b">
        <v>0</v>
      </c>
      <c r="J16" s="91" t="b">
        <v>0</v>
      </c>
      <c r="K16" s="91" t="b">
        <v>0</v>
      </c>
      <c r="L16" s="91" t="b">
        <v>0</v>
      </c>
    </row>
    <row r="17" spans="1:12" ht="15">
      <c r="A17" s="91" t="s">
        <v>858</v>
      </c>
      <c r="B17" s="91" t="s">
        <v>859</v>
      </c>
      <c r="C17" s="91">
        <v>4</v>
      </c>
      <c r="D17" s="133">
        <v>0.0074550196049947256</v>
      </c>
      <c r="E17" s="133">
        <v>2.0755469613925306</v>
      </c>
      <c r="F17" s="91" t="s">
        <v>1137</v>
      </c>
      <c r="G17" s="91" t="b">
        <v>0</v>
      </c>
      <c r="H17" s="91" t="b">
        <v>0</v>
      </c>
      <c r="I17" s="91" t="b">
        <v>0</v>
      </c>
      <c r="J17" s="91" t="b">
        <v>0</v>
      </c>
      <c r="K17" s="91" t="b">
        <v>0</v>
      </c>
      <c r="L17" s="91" t="b">
        <v>0</v>
      </c>
    </row>
    <row r="18" spans="1:12" ht="15">
      <c r="A18" s="91" t="s">
        <v>859</v>
      </c>
      <c r="B18" s="91" t="s">
        <v>860</v>
      </c>
      <c r="C18" s="91">
        <v>4</v>
      </c>
      <c r="D18" s="133">
        <v>0.0074550196049947256</v>
      </c>
      <c r="E18" s="133">
        <v>2.0755469613925306</v>
      </c>
      <c r="F18" s="91" t="s">
        <v>1137</v>
      </c>
      <c r="G18" s="91" t="b">
        <v>0</v>
      </c>
      <c r="H18" s="91" t="b">
        <v>0</v>
      </c>
      <c r="I18" s="91" t="b">
        <v>0</v>
      </c>
      <c r="J18" s="91" t="b">
        <v>0</v>
      </c>
      <c r="K18" s="91" t="b">
        <v>0</v>
      </c>
      <c r="L18" s="91" t="b">
        <v>0</v>
      </c>
    </row>
    <row r="19" spans="1:12" ht="15">
      <c r="A19" s="91" t="s">
        <v>860</v>
      </c>
      <c r="B19" s="91" t="s">
        <v>861</v>
      </c>
      <c r="C19" s="91">
        <v>4</v>
      </c>
      <c r="D19" s="133">
        <v>0.0074550196049947256</v>
      </c>
      <c r="E19" s="133">
        <v>2.0755469613925306</v>
      </c>
      <c r="F19" s="91" t="s">
        <v>1137</v>
      </c>
      <c r="G19" s="91" t="b">
        <v>0</v>
      </c>
      <c r="H19" s="91" t="b">
        <v>0</v>
      </c>
      <c r="I19" s="91" t="b">
        <v>0</v>
      </c>
      <c r="J19" s="91" t="b">
        <v>1</v>
      </c>
      <c r="K19" s="91" t="b">
        <v>0</v>
      </c>
      <c r="L19" s="91" t="b">
        <v>0</v>
      </c>
    </row>
    <row r="20" spans="1:12" ht="15">
      <c r="A20" s="91" t="s">
        <v>861</v>
      </c>
      <c r="B20" s="91" t="s">
        <v>862</v>
      </c>
      <c r="C20" s="91">
        <v>4</v>
      </c>
      <c r="D20" s="133">
        <v>0.0074550196049947256</v>
      </c>
      <c r="E20" s="133">
        <v>2.0755469613925306</v>
      </c>
      <c r="F20" s="91" t="s">
        <v>1137</v>
      </c>
      <c r="G20" s="91" t="b">
        <v>1</v>
      </c>
      <c r="H20" s="91" t="b">
        <v>0</v>
      </c>
      <c r="I20" s="91" t="b">
        <v>0</v>
      </c>
      <c r="J20" s="91" t="b">
        <v>1</v>
      </c>
      <c r="K20" s="91" t="b">
        <v>0</v>
      </c>
      <c r="L20" s="91" t="b">
        <v>0</v>
      </c>
    </row>
    <row r="21" spans="1:12" ht="15">
      <c r="A21" s="91" t="s">
        <v>862</v>
      </c>
      <c r="B21" s="91" t="s">
        <v>863</v>
      </c>
      <c r="C21" s="91">
        <v>4</v>
      </c>
      <c r="D21" s="133">
        <v>0.0074550196049947256</v>
      </c>
      <c r="E21" s="133">
        <v>2.0755469613925306</v>
      </c>
      <c r="F21" s="91" t="s">
        <v>1137</v>
      </c>
      <c r="G21" s="91" t="b">
        <v>1</v>
      </c>
      <c r="H21" s="91" t="b">
        <v>0</v>
      </c>
      <c r="I21" s="91" t="b">
        <v>0</v>
      </c>
      <c r="J21" s="91" t="b">
        <v>0</v>
      </c>
      <c r="K21" s="91" t="b">
        <v>0</v>
      </c>
      <c r="L21" s="91" t="b">
        <v>0</v>
      </c>
    </row>
    <row r="22" spans="1:12" ht="15">
      <c r="A22" s="91" t="s">
        <v>863</v>
      </c>
      <c r="B22" s="91" t="s">
        <v>864</v>
      </c>
      <c r="C22" s="91">
        <v>4</v>
      </c>
      <c r="D22" s="133">
        <v>0.0074550196049947256</v>
      </c>
      <c r="E22" s="133">
        <v>2.0755469613925306</v>
      </c>
      <c r="F22" s="91" t="s">
        <v>1137</v>
      </c>
      <c r="G22" s="91" t="b">
        <v>0</v>
      </c>
      <c r="H22" s="91" t="b">
        <v>0</v>
      </c>
      <c r="I22" s="91" t="b">
        <v>0</v>
      </c>
      <c r="J22" s="91" t="b">
        <v>0</v>
      </c>
      <c r="K22" s="91" t="b">
        <v>0</v>
      </c>
      <c r="L22" s="91" t="b">
        <v>0</v>
      </c>
    </row>
    <row r="23" spans="1:12" ht="15">
      <c r="A23" s="91" t="s">
        <v>864</v>
      </c>
      <c r="B23" s="91" t="s">
        <v>865</v>
      </c>
      <c r="C23" s="91">
        <v>4</v>
      </c>
      <c r="D23" s="133">
        <v>0.0074550196049947256</v>
      </c>
      <c r="E23" s="133">
        <v>2.0755469613925306</v>
      </c>
      <c r="F23" s="91" t="s">
        <v>1137</v>
      </c>
      <c r="G23" s="91" t="b">
        <v>0</v>
      </c>
      <c r="H23" s="91" t="b">
        <v>0</v>
      </c>
      <c r="I23" s="91" t="b">
        <v>0</v>
      </c>
      <c r="J23" s="91" t="b">
        <v>1</v>
      </c>
      <c r="K23" s="91" t="b">
        <v>0</v>
      </c>
      <c r="L23" s="91" t="b">
        <v>0</v>
      </c>
    </row>
    <row r="24" spans="1:12" ht="15">
      <c r="A24" s="91" t="s">
        <v>865</v>
      </c>
      <c r="B24" s="91" t="s">
        <v>866</v>
      </c>
      <c r="C24" s="91">
        <v>4</v>
      </c>
      <c r="D24" s="133">
        <v>0.0074550196049947256</v>
      </c>
      <c r="E24" s="133">
        <v>2.0755469613925306</v>
      </c>
      <c r="F24" s="91" t="s">
        <v>1137</v>
      </c>
      <c r="G24" s="91" t="b">
        <v>1</v>
      </c>
      <c r="H24" s="91" t="b">
        <v>0</v>
      </c>
      <c r="I24" s="91" t="b">
        <v>0</v>
      </c>
      <c r="J24" s="91" t="b">
        <v>0</v>
      </c>
      <c r="K24" s="91" t="b">
        <v>0</v>
      </c>
      <c r="L24" s="91" t="b">
        <v>0</v>
      </c>
    </row>
    <row r="25" spans="1:12" ht="15">
      <c r="A25" s="91" t="s">
        <v>866</v>
      </c>
      <c r="B25" s="91" t="s">
        <v>867</v>
      </c>
      <c r="C25" s="91">
        <v>4</v>
      </c>
      <c r="D25" s="133">
        <v>0.0074550196049947256</v>
      </c>
      <c r="E25" s="133">
        <v>2.0755469613925306</v>
      </c>
      <c r="F25" s="91" t="s">
        <v>1137</v>
      </c>
      <c r="G25" s="91" t="b">
        <v>0</v>
      </c>
      <c r="H25" s="91" t="b">
        <v>0</v>
      </c>
      <c r="I25" s="91" t="b">
        <v>0</v>
      </c>
      <c r="J25" s="91" t="b">
        <v>1</v>
      </c>
      <c r="K25" s="91" t="b">
        <v>0</v>
      </c>
      <c r="L25" s="91" t="b">
        <v>0</v>
      </c>
    </row>
    <row r="26" spans="1:12" ht="15">
      <c r="A26" s="91" t="s">
        <v>867</v>
      </c>
      <c r="B26" s="91" t="s">
        <v>1094</v>
      </c>
      <c r="C26" s="91">
        <v>4</v>
      </c>
      <c r="D26" s="133">
        <v>0.0074550196049947256</v>
      </c>
      <c r="E26" s="133">
        <v>2.0755469613925306</v>
      </c>
      <c r="F26" s="91" t="s">
        <v>1137</v>
      </c>
      <c r="G26" s="91" t="b">
        <v>1</v>
      </c>
      <c r="H26" s="91" t="b">
        <v>0</v>
      </c>
      <c r="I26" s="91" t="b">
        <v>0</v>
      </c>
      <c r="J26" s="91" t="b">
        <v>0</v>
      </c>
      <c r="K26" s="91" t="b">
        <v>0</v>
      </c>
      <c r="L26" s="91" t="b">
        <v>0</v>
      </c>
    </row>
    <row r="27" spans="1:12" ht="15">
      <c r="A27" s="91" t="s">
        <v>1094</v>
      </c>
      <c r="B27" s="91" t="s">
        <v>1095</v>
      </c>
      <c r="C27" s="91">
        <v>4</v>
      </c>
      <c r="D27" s="133">
        <v>0.0074550196049947256</v>
      </c>
      <c r="E27" s="133">
        <v>2.0755469613925306</v>
      </c>
      <c r="F27" s="91" t="s">
        <v>1137</v>
      </c>
      <c r="G27" s="91" t="b">
        <v>0</v>
      </c>
      <c r="H27" s="91" t="b">
        <v>0</v>
      </c>
      <c r="I27" s="91" t="b">
        <v>0</v>
      </c>
      <c r="J27" s="91" t="b">
        <v>0</v>
      </c>
      <c r="K27" s="91" t="b">
        <v>0</v>
      </c>
      <c r="L27" s="91" t="b">
        <v>0</v>
      </c>
    </row>
    <row r="28" spans="1:12" ht="15">
      <c r="A28" s="91" t="s">
        <v>842</v>
      </c>
      <c r="B28" s="91" t="s">
        <v>822</v>
      </c>
      <c r="C28" s="91">
        <v>3</v>
      </c>
      <c r="D28" s="133">
        <v>0.006323327613560302</v>
      </c>
      <c r="E28" s="133">
        <v>1.2462431885615057</v>
      </c>
      <c r="F28" s="91" t="s">
        <v>1137</v>
      </c>
      <c r="G28" s="91" t="b">
        <v>0</v>
      </c>
      <c r="H28" s="91" t="b">
        <v>0</v>
      </c>
      <c r="I28" s="91" t="b">
        <v>0</v>
      </c>
      <c r="J28" s="91" t="b">
        <v>0</v>
      </c>
      <c r="K28" s="91" t="b">
        <v>0</v>
      </c>
      <c r="L28" s="91" t="b">
        <v>0</v>
      </c>
    </row>
    <row r="29" spans="1:12" ht="15">
      <c r="A29" s="91" t="s">
        <v>824</v>
      </c>
      <c r="B29" s="91" t="s">
        <v>843</v>
      </c>
      <c r="C29" s="91">
        <v>3</v>
      </c>
      <c r="D29" s="133">
        <v>0.006323327613560302</v>
      </c>
      <c r="E29" s="133">
        <v>1.335184271898287</v>
      </c>
      <c r="F29" s="91" t="s">
        <v>1137</v>
      </c>
      <c r="G29" s="91" t="b">
        <v>0</v>
      </c>
      <c r="H29" s="91" t="b">
        <v>0</v>
      </c>
      <c r="I29" s="91" t="b">
        <v>0</v>
      </c>
      <c r="J29" s="91" t="b">
        <v>0</v>
      </c>
      <c r="K29" s="91" t="b">
        <v>0</v>
      </c>
      <c r="L29" s="91" t="b">
        <v>0</v>
      </c>
    </row>
    <row r="30" spans="1:12" ht="15">
      <c r="A30" s="91" t="s">
        <v>843</v>
      </c>
      <c r="B30" s="91" t="s">
        <v>844</v>
      </c>
      <c r="C30" s="91">
        <v>3</v>
      </c>
      <c r="D30" s="133">
        <v>0.006323327613560302</v>
      </c>
      <c r="E30" s="133">
        <v>2.2004856980008305</v>
      </c>
      <c r="F30" s="91" t="s">
        <v>1137</v>
      </c>
      <c r="G30" s="91" t="b">
        <v>0</v>
      </c>
      <c r="H30" s="91" t="b">
        <v>0</v>
      </c>
      <c r="I30" s="91" t="b">
        <v>0</v>
      </c>
      <c r="J30" s="91" t="b">
        <v>1</v>
      </c>
      <c r="K30" s="91" t="b">
        <v>0</v>
      </c>
      <c r="L30" s="91" t="b">
        <v>0</v>
      </c>
    </row>
    <row r="31" spans="1:12" ht="15">
      <c r="A31" s="91" t="s">
        <v>844</v>
      </c>
      <c r="B31" s="91" t="s">
        <v>845</v>
      </c>
      <c r="C31" s="91">
        <v>3</v>
      </c>
      <c r="D31" s="133">
        <v>0.006323327613560302</v>
      </c>
      <c r="E31" s="133">
        <v>2.2004856980008305</v>
      </c>
      <c r="F31" s="91" t="s">
        <v>1137</v>
      </c>
      <c r="G31" s="91" t="b">
        <v>1</v>
      </c>
      <c r="H31" s="91" t="b">
        <v>0</v>
      </c>
      <c r="I31" s="91" t="b">
        <v>0</v>
      </c>
      <c r="J31" s="91" t="b">
        <v>0</v>
      </c>
      <c r="K31" s="91" t="b">
        <v>0</v>
      </c>
      <c r="L31" s="91" t="b">
        <v>0</v>
      </c>
    </row>
    <row r="32" spans="1:12" ht="15">
      <c r="A32" s="91" t="s">
        <v>845</v>
      </c>
      <c r="B32" s="91" t="s">
        <v>846</v>
      </c>
      <c r="C32" s="91">
        <v>3</v>
      </c>
      <c r="D32" s="133">
        <v>0.006323327613560302</v>
      </c>
      <c r="E32" s="133">
        <v>2.2004856980008305</v>
      </c>
      <c r="F32" s="91" t="s">
        <v>1137</v>
      </c>
      <c r="G32" s="91" t="b">
        <v>0</v>
      </c>
      <c r="H32" s="91" t="b">
        <v>0</v>
      </c>
      <c r="I32" s="91" t="b">
        <v>0</v>
      </c>
      <c r="J32" s="91" t="b">
        <v>0</v>
      </c>
      <c r="K32" s="91" t="b">
        <v>0</v>
      </c>
      <c r="L32" s="91" t="b">
        <v>0</v>
      </c>
    </row>
    <row r="33" spans="1:12" ht="15">
      <c r="A33" s="91" t="s">
        <v>846</v>
      </c>
      <c r="B33" s="91" t="s">
        <v>847</v>
      </c>
      <c r="C33" s="91">
        <v>3</v>
      </c>
      <c r="D33" s="133">
        <v>0.006323327613560302</v>
      </c>
      <c r="E33" s="133">
        <v>2.2004856980008305</v>
      </c>
      <c r="F33" s="91" t="s">
        <v>1137</v>
      </c>
      <c r="G33" s="91" t="b">
        <v>0</v>
      </c>
      <c r="H33" s="91" t="b">
        <v>0</v>
      </c>
      <c r="I33" s="91" t="b">
        <v>0</v>
      </c>
      <c r="J33" s="91" t="b">
        <v>0</v>
      </c>
      <c r="K33" s="91" t="b">
        <v>0</v>
      </c>
      <c r="L33" s="91" t="b">
        <v>0</v>
      </c>
    </row>
    <row r="34" spans="1:12" ht="15">
      <c r="A34" s="91" t="s">
        <v>847</v>
      </c>
      <c r="B34" s="91" t="s">
        <v>848</v>
      </c>
      <c r="C34" s="91">
        <v>3</v>
      </c>
      <c r="D34" s="133">
        <v>0.006323327613560302</v>
      </c>
      <c r="E34" s="133">
        <v>2.2004856980008305</v>
      </c>
      <c r="F34" s="91" t="s">
        <v>1137</v>
      </c>
      <c r="G34" s="91" t="b">
        <v>0</v>
      </c>
      <c r="H34" s="91" t="b">
        <v>0</v>
      </c>
      <c r="I34" s="91" t="b">
        <v>0</v>
      </c>
      <c r="J34" s="91" t="b">
        <v>0</v>
      </c>
      <c r="K34" s="91" t="b">
        <v>0</v>
      </c>
      <c r="L34" s="91" t="b">
        <v>0</v>
      </c>
    </row>
    <row r="35" spans="1:12" ht="15">
      <c r="A35" s="91" t="s">
        <v>848</v>
      </c>
      <c r="B35" s="91" t="s">
        <v>1096</v>
      </c>
      <c r="C35" s="91">
        <v>3</v>
      </c>
      <c r="D35" s="133">
        <v>0.006323327613560302</v>
      </c>
      <c r="E35" s="133">
        <v>2.2004856980008305</v>
      </c>
      <c r="F35" s="91" t="s">
        <v>1137</v>
      </c>
      <c r="G35" s="91" t="b">
        <v>0</v>
      </c>
      <c r="H35" s="91" t="b">
        <v>0</v>
      </c>
      <c r="I35" s="91" t="b">
        <v>0</v>
      </c>
      <c r="J35" s="91" t="b">
        <v>0</v>
      </c>
      <c r="K35" s="91" t="b">
        <v>0</v>
      </c>
      <c r="L35" s="91" t="b">
        <v>0</v>
      </c>
    </row>
    <row r="36" spans="1:12" ht="15">
      <c r="A36" s="91" t="s">
        <v>850</v>
      </c>
      <c r="B36" s="91" t="s">
        <v>851</v>
      </c>
      <c r="C36" s="91">
        <v>3</v>
      </c>
      <c r="D36" s="133">
        <v>0.006323327613560302</v>
      </c>
      <c r="E36" s="133">
        <v>2.2004856980008305</v>
      </c>
      <c r="F36" s="91" t="s">
        <v>1137</v>
      </c>
      <c r="G36" s="91" t="b">
        <v>0</v>
      </c>
      <c r="H36" s="91" t="b">
        <v>0</v>
      </c>
      <c r="I36" s="91" t="b">
        <v>0</v>
      </c>
      <c r="J36" s="91" t="b">
        <v>0</v>
      </c>
      <c r="K36" s="91" t="b">
        <v>0</v>
      </c>
      <c r="L36" s="91" t="b">
        <v>0</v>
      </c>
    </row>
    <row r="37" spans="1:12" ht="15">
      <c r="A37" s="91" t="s">
        <v>851</v>
      </c>
      <c r="B37" s="91" t="s">
        <v>852</v>
      </c>
      <c r="C37" s="91">
        <v>3</v>
      </c>
      <c r="D37" s="133">
        <v>0.006323327613560302</v>
      </c>
      <c r="E37" s="133">
        <v>2.2004856980008305</v>
      </c>
      <c r="F37" s="91" t="s">
        <v>1137</v>
      </c>
      <c r="G37" s="91" t="b">
        <v>0</v>
      </c>
      <c r="H37" s="91" t="b">
        <v>0</v>
      </c>
      <c r="I37" s="91" t="b">
        <v>0</v>
      </c>
      <c r="J37" s="91" t="b">
        <v>0</v>
      </c>
      <c r="K37" s="91" t="b">
        <v>0</v>
      </c>
      <c r="L37" s="91" t="b">
        <v>0</v>
      </c>
    </row>
    <row r="38" spans="1:12" ht="15">
      <c r="A38" s="91" t="s">
        <v>852</v>
      </c>
      <c r="B38" s="91" t="s">
        <v>853</v>
      </c>
      <c r="C38" s="91">
        <v>3</v>
      </c>
      <c r="D38" s="133">
        <v>0.006323327613560302</v>
      </c>
      <c r="E38" s="133">
        <v>2.2004856980008305</v>
      </c>
      <c r="F38" s="91" t="s">
        <v>1137</v>
      </c>
      <c r="G38" s="91" t="b">
        <v>0</v>
      </c>
      <c r="H38" s="91" t="b">
        <v>0</v>
      </c>
      <c r="I38" s="91" t="b">
        <v>0</v>
      </c>
      <c r="J38" s="91" t="b">
        <v>0</v>
      </c>
      <c r="K38" s="91" t="b">
        <v>0</v>
      </c>
      <c r="L38" s="91" t="b">
        <v>0</v>
      </c>
    </row>
    <row r="39" spans="1:12" ht="15">
      <c r="A39" s="91" t="s">
        <v>853</v>
      </c>
      <c r="B39" s="91" t="s">
        <v>854</v>
      </c>
      <c r="C39" s="91">
        <v>3</v>
      </c>
      <c r="D39" s="133">
        <v>0.006323327613560302</v>
      </c>
      <c r="E39" s="133">
        <v>2.2004856980008305</v>
      </c>
      <c r="F39" s="91" t="s">
        <v>1137</v>
      </c>
      <c r="G39" s="91" t="b">
        <v>0</v>
      </c>
      <c r="H39" s="91" t="b">
        <v>0</v>
      </c>
      <c r="I39" s="91" t="b">
        <v>0</v>
      </c>
      <c r="J39" s="91" t="b">
        <v>0</v>
      </c>
      <c r="K39" s="91" t="b">
        <v>0</v>
      </c>
      <c r="L39" s="91" t="b">
        <v>0</v>
      </c>
    </row>
    <row r="40" spans="1:12" ht="15">
      <c r="A40" s="91" t="s">
        <v>854</v>
      </c>
      <c r="B40" s="91" t="s">
        <v>822</v>
      </c>
      <c r="C40" s="91">
        <v>3</v>
      </c>
      <c r="D40" s="133">
        <v>0.006323327613560302</v>
      </c>
      <c r="E40" s="133">
        <v>1.2462431885615057</v>
      </c>
      <c r="F40" s="91" t="s">
        <v>1137</v>
      </c>
      <c r="G40" s="91" t="b">
        <v>0</v>
      </c>
      <c r="H40" s="91" t="b">
        <v>0</v>
      </c>
      <c r="I40" s="91" t="b">
        <v>0</v>
      </c>
      <c r="J40" s="91" t="b">
        <v>0</v>
      </c>
      <c r="K40" s="91" t="b">
        <v>0</v>
      </c>
      <c r="L40" s="91" t="b">
        <v>0</v>
      </c>
    </row>
    <row r="41" spans="1:12" ht="15">
      <c r="A41" s="91" t="s">
        <v>855</v>
      </c>
      <c r="B41" s="91" t="s">
        <v>856</v>
      </c>
      <c r="C41" s="91">
        <v>3</v>
      </c>
      <c r="D41" s="133">
        <v>0.006323327613560302</v>
      </c>
      <c r="E41" s="133">
        <v>2.075546961392531</v>
      </c>
      <c r="F41" s="91" t="s">
        <v>1137</v>
      </c>
      <c r="G41" s="91" t="b">
        <v>0</v>
      </c>
      <c r="H41" s="91" t="b">
        <v>0</v>
      </c>
      <c r="I41" s="91" t="b">
        <v>0</v>
      </c>
      <c r="J41" s="91" t="b">
        <v>0</v>
      </c>
      <c r="K41" s="91" t="b">
        <v>0</v>
      </c>
      <c r="L41" s="91" t="b">
        <v>0</v>
      </c>
    </row>
    <row r="42" spans="1:12" ht="15">
      <c r="A42" s="91" t="s">
        <v>856</v>
      </c>
      <c r="B42" s="91" t="s">
        <v>1097</v>
      </c>
      <c r="C42" s="91">
        <v>3</v>
      </c>
      <c r="D42" s="133">
        <v>0.006323327613560302</v>
      </c>
      <c r="E42" s="133">
        <v>2.2004856980008305</v>
      </c>
      <c r="F42" s="91" t="s">
        <v>1137</v>
      </c>
      <c r="G42" s="91" t="b">
        <v>0</v>
      </c>
      <c r="H42" s="91" t="b">
        <v>0</v>
      </c>
      <c r="I42" s="91" t="b">
        <v>0</v>
      </c>
      <c r="J42" s="91" t="b">
        <v>0</v>
      </c>
      <c r="K42" s="91" t="b">
        <v>0</v>
      </c>
      <c r="L42" s="91" t="b">
        <v>0</v>
      </c>
    </row>
    <row r="43" spans="1:12" ht="15">
      <c r="A43" s="91" t="s">
        <v>1097</v>
      </c>
      <c r="B43" s="91" t="s">
        <v>1098</v>
      </c>
      <c r="C43" s="91">
        <v>3</v>
      </c>
      <c r="D43" s="133">
        <v>0.006323327613560302</v>
      </c>
      <c r="E43" s="133">
        <v>2.2004856980008305</v>
      </c>
      <c r="F43" s="91" t="s">
        <v>1137</v>
      </c>
      <c r="G43" s="91" t="b">
        <v>0</v>
      </c>
      <c r="H43" s="91" t="b">
        <v>0</v>
      </c>
      <c r="I43" s="91" t="b">
        <v>0</v>
      </c>
      <c r="J43" s="91" t="b">
        <v>0</v>
      </c>
      <c r="K43" s="91" t="b">
        <v>0</v>
      </c>
      <c r="L43" s="91" t="b">
        <v>0</v>
      </c>
    </row>
    <row r="44" spans="1:12" ht="15">
      <c r="A44" s="91" t="s">
        <v>1098</v>
      </c>
      <c r="B44" s="91" t="s">
        <v>1099</v>
      </c>
      <c r="C44" s="91">
        <v>3</v>
      </c>
      <c r="D44" s="133">
        <v>0.006323327613560302</v>
      </c>
      <c r="E44" s="133">
        <v>2.2004856980008305</v>
      </c>
      <c r="F44" s="91" t="s">
        <v>1137</v>
      </c>
      <c r="G44" s="91" t="b">
        <v>0</v>
      </c>
      <c r="H44" s="91" t="b">
        <v>0</v>
      </c>
      <c r="I44" s="91" t="b">
        <v>0</v>
      </c>
      <c r="J44" s="91" t="b">
        <v>0</v>
      </c>
      <c r="K44" s="91" t="b">
        <v>0</v>
      </c>
      <c r="L44" s="91" t="b">
        <v>0</v>
      </c>
    </row>
    <row r="45" spans="1:12" ht="15">
      <c r="A45" s="91" t="s">
        <v>1099</v>
      </c>
      <c r="B45" s="91" t="s">
        <v>1100</v>
      </c>
      <c r="C45" s="91">
        <v>3</v>
      </c>
      <c r="D45" s="133">
        <v>0.006323327613560302</v>
      </c>
      <c r="E45" s="133">
        <v>2.2004856980008305</v>
      </c>
      <c r="F45" s="91" t="s">
        <v>1137</v>
      </c>
      <c r="G45" s="91" t="b">
        <v>0</v>
      </c>
      <c r="H45" s="91" t="b">
        <v>0</v>
      </c>
      <c r="I45" s="91" t="b">
        <v>0</v>
      </c>
      <c r="J45" s="91" t="b">
        <v>0</v>
      </c>
      <c r="K45" s="91" t="b">
        <v>0</v>
      </c>
      <c r="L45" s="91" t="b">
        <v>0</v>
      </c>
    </row>
    <row r="46" spans="1:12" ht="15">
      <c r="A46" s="91" t="s">
        <v>834</v>
      </c>
      <c r="B46" s="91" t="s">
        <v>835</v>
      </c>
      <c r="C46" s="91">
        <v>3</v>
      </c>
      <c r="D46" s="133">
        <v>0.006323327613560302</v>
      </c>
      <c r="E46" s="133">
        <v>2.2004856980008305</v>
      </c>
      <c r="F46" s="91" t="s">
        <v>1137</v>
      </c>
      <c r="G46" s="91" t="b">
        <v>0</v>
      </c>
      <c r="H46" s="91" t="b">
        <v>0</v>
      </c>
      <c r="I46" s="91" t="b">
        <v>0</v>
      </c>
      <c r="J46" s="91" t="b">
        <v>0</v>
      </c>
      <c r="K46" s="91" t="b">
        <v>0</v>
      </c>
      <c r="L46" s="91" t="b">
        <v>0</v>
      </c>
    </row>
    <row r="47" spans="1:12" ht="15">
      <c r="A47" s="91" t="s">
        <v>835</v>
      </c>
      <c r="B47" s="91" t="s">
        <v>227</v>
      </c>
      <c r="C47" s="91">
        <v>3</v>
      </c>
      <c r="D47" s="133">
        <v>0.006323327613560302</v>
      </c>
      <c r="E47" s="133">
        <v>2.2004856980008305</v>
      </c>
      <c r="F47" s="91" t="s">
        <v>1137</v>
      </c>
      <c r="G47" s="91" t="b">
        <v>0</v>
      </c>
      <c r="H47" s="91" t="b">
        <v>0</v>
      </c>
      <c r="I47" s="91" t="b">
        <v>0</v>
      </c>
      <c r="J47" s="91" t="b">
        <v>0</v>
      </c>
      <c r="K47" s="91" t="b">
        <v>0</v>
      </c>
      <c r="L47" s="91" t="b">
        <v>0</v>
      </c>
    </row>
    <row r="48" spans="1:12" ht="15">
      <c r="A48" s="91" t="s">
        <v>227</v>
      </c>
      <c r="B48" s="91" t="s">
        <v>836</v>
      </c>
      <c r="C48" s="91">
        <v>3</v>
      </c>
      <c r="D48" s="133">
        <v>0.006323327613560302</v>
      </c>
      <c r="E48" s="133">
        <v>1.9786369483844743</v>
      </c>
      <c r="F48" s="91" t="s">
        <v>1137</v>
      </c>
      <c r="G48" s="91" t="b">
        <v>0</v>
      </c>
      <c r="H48" s="91" t="b">
        <v>0</v>
      </c>
      <c r="I48" s="91" t="b">
        <v>0</v>
      </c>
      <c r="J48" s="91" t="b">
        <v>0</v>
      </c>
      <c r="K48" s="91" t="b">
        <v>0</v>
      </c>
      <c r="L48" s="91" t="b">
        <v>0</v>
      </c>
    </row>
    <row r="49" spans="1:12" ht="15">
      <c r="A49" s="91" t="s">
        <v>836</v>
      </c>
      <c r="B49" s="91" t="s">
        <v>837</v>
      </c>
      <c r="C49" s="91">
        <v>3</v>
      </c>
      <c r="D49" s="133">
        <v>0.006323327613560302</v>
      </c>
      <c r="E49" s="133">
        <v>2.2004856980008305</v>
      </c>
      <c r="F49" s="91" t="s">
        <v>1137</v>
      </c>
      <c r="G49" s="91" t="b">
        <v>0</v>
      </c>
      <c r="H49" s="91" t="b">
        <v>0</v>
      </c>
      <c r="I49" s="91" t="b">
        <v>0</v>
      </c>
      <c r="J49" s="91" t="b">
        <v>0</v>
      </c>
      <c r="K49" s="91" t="b">
        <v>0</v>
      </c>
      <c r="L49" s="91" t="b">
        <v>0</v>
      </c>
    </row>
    <row r="50" spans="1:12" ht="15">
      <c r="A50" s="91" t="s">
        <v>837</v>
      </c>
      <c r="B50" s="91" t="s">
        <v>838</v>
      </c>
      <c r="C50" s="91">
        <v>3</v>
      </c>
      <c r="D50" s="133">
        <v>0.006323327613560302</v>
      </c>
      <c r="E50" s="133">
        <v>2.2004856980008305</v>
      </c>
      <c r="F50" s="91" t="s">
        <v>1137</v>
      </c>
      <c r="G50" s="91" t="b">
        <v>0</v>
      </c>
      <c r="H50" s="91" t="b">
        <v>0</v>
      </c>
      <c r="I50" s="91" t="b">
        <v>0</v>
      </c>
      <c r="J50" s="91" t="b">
        <v>0</v>
      </c>
      <c r="K50" s="91" t="b">
        <v>0</v>
      </c>
      <c r="L50" s="91" t="b">
        <v>0</v>
      </c>
    </row>
    <row r="51" spans="1:12" ht="15">
      <c r="A51" s="91" t="s">
        <v>838</v>
      </c>
      <c r="B51" s="91" t="s">
        <v>839</v>
      </c>
      <c r="C51" s="91">
        <v>3</v>
      </c>
      <c r="D51" s="133">
        <v>0.006323327613560302</v>
      </c>
      <c r="E51" s="133">
        <v>2.2004856980008305</v>
      </c>
      <c r="F51" s="91" t="s">
        <v>1137</v>
      </c>
      <c r="G51" s="91" t="b">
        <v>0</v>
      </c>
      <c r="H51" s="91" t="b">
        <v>0</v>
      </c>
      <c r="I51" s="91" t="b">
        <v>0</v>
      </c>
      <c r="J51" s="91" t="b">
        <v>0</v>
      </c>
      <c r="K51" s="91" t="b">
        <v>0</v>
      </c>
      <c r="L51" s="91" t="b">
        <v>0</v>
      </c>
    </row>
    <row r="52" spans="1:12" ht="15">
      <c r="A52" s="91" t="s">
        <v>839</v>
      </c>
      <c r="B52" s="91" t="s">
        <v>840</v>
      </c>
      <c r="C52" s="91">
        <v>3</v>
      </c>
      <c r="D52" s="133">
        <v>0.006323327613560302</v>
      </c>
      <c r="E52" s="133">
        <v>2.2004856980008305</v>
      </c>
      <c r="F52" s="91" t="s">
        <v>1137</v>
      </c>
      <c r="G52" s="91" t="b">
        <v>0</v>
      </c>
      <c r="H52" s="91" t="b">
        <v>0</v>
      </c>
      <c r="I52" s="91" t="b">
        <v>0</v>
      </c>
      <c r="J52" s="91" t="b">
        <v>0</v>
      </c>
      <c r="K52" s="91" t="b">
        <v>0</v>
      </c>
      <c r="L52" s="91" t="b">
        <v>0</v>
      </c>
    </row>
    <row r="53" spans="1:12" ht="15">
      <c r="A53" s="91" t="s">
        <v>840</v>
      </c>
      <c r="B53" s="91" t="s">
        <v>241</v>
      </c>
      <c r="C53" s="91">
        <v>3</v>
      </c>
      <c r="D53" s="133">
        <v>0.006323327613560302</v>
      </c>
      <c r="E53" s="133">
        <v>2.2004856980008305</v>
      </c>
      <c r="F53" s="91" t="s">
        <v>1137</v>
      </c>
      <c r="G53" s="91" t="b">
        <v>0</v>
      </c>
      <c r="H53" s="91" t="b">
        <v>0</v>
      </c>
      <c r="I53" s="91" t="b">
        <v>0</v>
      </c>
      <c r="J53" s="91" t="b">
        <v>0</v>
      </c>
      <c r="K53" s="91" t="b">
        <v>0</v>
      </c>
      <c r="L53" s="91" t="b">
        <v>0</v>
      </c>
    </row>
    <row r="54" spans="1:12" ht="15">
      <c r="A54" s="91" t="s">
        <v>241</v>
      </c>
      <c r="B54" s="91" t="s">
        <v>822</v>
      </c>
      <c r="C54" s="91">
        <v>3</v>
      </c>
      <c r="D54" s="133">
        <v>0.006323327613560302</v>
      </c>
      <c r="E54" s="133">
        <v>1.2462431885615057</v>
      </c>
      <c r="F54" s="91" t="s">
        <v>1137</v>
      </c>
      <c r="G54" s="91" t="b">
        <v>0</v>
      </c>
      <c r="H54" s="91" t="b">
        <v>0</v>
      </c>
      <c r="I54" s="91" t="b">
        <v>0</v>
      </c>
      <c r="J54" s="91" t="b">
        <v>0</v>
      </c>
      <c r="K54" s="91" t="b">
        <v>0</v>
      </c>
      <c r="L54" s="91" t="b">
        <v>0</v>
      </c>
    </row>
    <row r="55" spans="1:12" ht="15">
      <c r="A55" s="91" t="s">
        <v>222</v>
      </c>
      <c r="B55" s="91" t="s">
        <v>858</v>
      </c>
      <c r="C55" s="91">
        <v>3</v>
      </c>
      <c r="D55" s="133">
        <v>0.006323327613560302</v>
      </c>
      <c r="E55" s="133">
        <v>2.2004856980008305</v>
      </c>
      <c r="F55" s="91" t="s">
        <v>1137</v>
      </c>
      <c r="G55" s="91" t="b">
        <v>0</v>
      </c>
      <c r="H55" s="91" t="b">
        <v>0</v>
      </c>
      <c r="I55" s="91" t="b">
        <v>0</v>
      </c>
      <c r="J55" s="91" t="b">
        <v>0</v>
      </c>
      <c r="K55" s="91" t="b">
        <v>0</v>
      </c>
      <c r="L55" s="91" t="b">
        <v>0</v>
      </c>
    </row>
    <row r="56" spans="1:12" ht="15">
      <c r="A56" s="91" t="s">
        <v>1095</v>
      </c>
      <c r="B56" s="91" t="s">
        <v>1102</v>
      </c>
      <c r="C56" s="91">
        <v>3</v>
      </c>
      <c r="D56" s="133">
        <v>0.006323327613560302</v>
      </c>
      <c r="E56" s="133">
        <v>2.075546961392531</v>
      </c>
      <c r="F56" s="91" t="s">
        <v>1137</v>
      </c>
      <c r="G56" s="91" t="b">
        <v>0</v>
      </c>
      <c r="H56" s="91" t="b">
        <v>0</v>
      </c>
      <c r="I56" s="91" t="b">
        <v>0</v>
      </c>
      <c r="J56" s="91" t="b">
        <v>0</v>
      </c>
      <c r="K56" s="91" t="b">
        <v>0</v>
      </c>
      <c r="L56" s="91" t="b">
        <v>0</v>
      </c>
    </row>
    <row r="57" spans="1:12" ht="15">
      <c r="A57" s="91" t="s">
        <v>1102</v>
      </c>
      <c r="B57" s="91" t="s">
        <v>1103</v>
      </c>
      <c r="C57" s="91">
        <v>3</v>
      </c>
      <c r="D57" s="133">
        <v>0.006323327613560302</v>
      </c>
      <c r="E57" s="133">
        <v>2.2004856980008305</v>
      </c>
      <c r="F57" s="91" t="s">
        <v>1137</v>
      </c>
      <c r="G57" s="91" t="b">
        <v>0</v>
      </c>
      <c r="H57" s="91" t="b">
        <v>0</v>
      </c>
      <c r="I57" s="91" t="b">
        <v>0</v>
      </c>
      <c r="J57" s="91" t="b">
        <v>0</v>
      </c>
      <c r="K57" s="91" t="b">
        <v>0</v>
      </c>
      <c r="L57" s="91" t="b">
        <v>0</v>
      </c>
    </row>
    <row r="58" spans="1:12" ht="15">
      <c r="A58" s="91" t="s">
        <v>877</v>
      </c>
      <c r="B58" s="91" t="s">
        <v>878</v>
      </c>
      <c r="C58" s="91">
        <v>3</v>
      </c>
      <c r="D58" s="133">
        <v>0.006323327613560302</v>
      </c>
      <c r="E58" s="133">
        <v>2.075546961392531</v>
      </c>
      <c r="F58" s="91" t="s">
        <v>1137</v>
      </c>
      <c r="G58" s="91" t="b">
        <v>0</v>
      </c>
      <c r="H58" s="91" t="b">
        <v>0</v>
      </c>
      <c r="I58" s="91" t="b">
        <v>0</v>
      </c>
      <c r="J58" s="91" t="b">
        <v>0</v>
      </c>
      <c r="K58" s="91" t="b">
        <v>0</v>
      </c>
      <c r="L58" s="91" t="b">
        <v>0</v>
      </c>
    </row>
    <row r="59" spans="1:12" ht="15">
      <c r="A59" s="91" t="s">
        <v>242</v>
      </c>
      <c r="B59" s="91" t="s">
        <v>882</v>
      </c>
      <c r="C59" s="91">
        <v>2</v>
      </c>
      <c r="D59" s="133">
        <v>0.004903408223059789</v>
      </c>
      <c r="E59" s="133">
        <v>2.376576957056512</v>
      </c>
      <c r="F59" s="91" t="s">
        <v>1137</v>
      </c>
      <c r="G59" s="91" t="b">
        <v>0</v>
      </c>
      <c r="H59" s="91" t="b">
        <v>0</v>
      </c>
      <c r="I59" s="91" t="b">
        <v>0</v>
      </c>
      <c r="J59" s="91" t="b">
        <v>0</v>
      </c>
      <c r="K59" s="91" t="b">
        <v>0</v>
      </c>
      <c r="L59" s="91" t="b">
        <v>0</v>
      </c>
    </row>
    <row r="60" spans="1:12" ht="15">
      <c r="A60" s="91" t="s">
        <v>882</v>
      </c>
      <c r="B60" s="91" t="s">
        <v>883</v>
      </c>
      <c r="C60" s="91">
        <v>2</v>
      </c>
      <c r="D60" s="133">
        <v>0.004903408223059789</v>
      </c>
      <c r="E60" s="133">
        <v>2.376576957056512</v>
      </c>
      <c r="F60" s="91" t="s">
        <v>1137</v>
      </c>
      <c r="G60" s="91" t="b">
        <v>0</v>
      </c>
      <c r="H60" s="91" t="b">
        <v>0</v>
      </c>
      <c r="I60" s="91" t="b">
        <v>0</v>
      </c>
      <c r="J60" s="91" t="b">
        <v>0</v>
      </c>
      <c r="K60" s="91" t="b">
        <v>0</v>
      </c>
      <c r="L60" s="91" t="b">
        <v>0</v>
      </c>
    </row>
    <row r="61" spans="1:12" ht="15">
      <c r="A61" s="91" t="s">
        <v>883</v>
      </c>
      <c r="B61" s="91" t="s">
        <v>884</v>
      </c>
      <c r="C61" s="91">
        <v>2</v>
      </c>
      <c r="D61" s="133">
        <v>0.004903408223059789</v>
      </c>
      <c r="E61" s="133">
        <v>2.0755469613925306</v>
      </c>
      <c r="F61" s="91" t="s">
        <v>1137</v>
      </c>
      <c r="G61" s="91" t="b">
        <v>0</v>
      </c>
      <c r="H61" s="91" t="b">
        <v>0</v>
      </c>
      <c r="I61" s="91" t="b">
        <v>0</v>
      </c>
      <c r="J61" s="91" t="b">
        <v>0</v>
      </c>
      <c r="K61" s="91" t="b">
        <v>0</v>
      </c>
      <c r="L61" s="91" t="b">
        <v>0</v>
      </c>
    </row>
    <row r="62" spans="1:12" ht="15">
      <c r="A62" s="91" t="s">
        <v>884</v>
      </c>
      <c r="B62" s="91" t="s">
        <v>822</v>
      </c>
      <c r="C62" s="91">
        <v>2</v>
      </c>
      <c r="D62" s="133">
        <v>0.004903408223059789</v>
      </c>
      <c r="E62" s="133">
        <v>1.2462431885615057</v>
      </c>
      <c r="F62" s="91" t="s">
        <v>1137</v>
      </c>
      <c r="G62" s="91" t="b">
        <v>0</v>
      </c>
      <c r="H62" s="91" t="b">
        <v>0</v>
      </c>
      <c r="I62" s="91" t="b">
        <v>0</v>
      </c>
      <c r="J62" s="91" t="b">
        <v>0</v>
      </c>
      <c r="K62" s="91" t="b">
        <v>0</v>
      </c>
      <c r="L62" s="91" t="b">
        <v>0</v>
      </c>
    </row>
    <row r="63" spans="1:12" ht="15">
      <c r="A63" s="91" t="s">
        <v>825</v>
      </c>
      <c r="B63" s="91" t="s">
        <v>885</v>
      </c>
      <c r="C63" s="91">
        <v>2</v>
      </c>
      <c r="D63" s="133">
        <v>0.004903408223059789</v>
      </c>
      <c r="E63" s="133">
        <v>1.5984257066728684</v>
      </c>
      <c r="F63" s="91" t="s">
        <v>1137</v>
      </c>
      <c r="G63" s="91" t="b">
        <v>0</v>
      </c>
      <c r="H63" s="91" t="b">
        <v>0</v>
      </c>
      <c r="I63" s="91" t="b">
        <v>0</v>
      </c>
      <c r="J63" s="91" t="b">
        <v>0</v>
      </c>
      <c r="K63" s="91" t="b">
        <v>0</v>
      </c>
      <c r="L63" s="91" t="b">
        <v>0</v>
      </c>
    </row>
    <row r="64" spans="1:12" ht="15">
      <c r="A64" s="91" t="s">
        <v>885</v>
      </c>
      <c r="B64" s="91" t="s">
        <v>886</v>
      </c>
      <c r="C64" s="91">
        <v>2</v>
      </c>
      <c r="D64" s="133">
        <v>0.004903408223059789</v>
      </c>
      <c r="E64" s="133">
        <v>2.376576957056512</v>
      </c>
      <c r="F64" s="91" t="s">
        <v>1137</v>
      </c>
      <c r="G64" s="91" t="b">
        <v>0</v>
      </c>
      <c r="H64" s="91" t="b">
        <v>0</v>
      </c>
      <c r="I64" s="91" t="b">
        <v>0</v>
      </c>
      <c r="J64" s="91" t="b">
        <v>0</v>
      </c>
      <c r="K64" s="91" t="b">
        <v>0</v>
      </c>
      <c r="L64" s="91" t="b">
        <v>0</v>
      </c>
    </row>
    <row r="65" spans="1:12" ht="15">
      <c r="A65" s="91" t="s">
        <v>886</v>
      </c>
      <c r="B65" s="91" t="s">
        <v>1104</v>
      </c>
      <c r="C65" s="91">
        <v>2</v>
      </c>
      <c r="D65" s="133">
        <v>0.004903408223059789</v>
      </c>
      <c r="E65" s="133">
        <v>2.376576957056512</v>
      </c>
      <c r="F65" s="91" t="s">
        <v>1137</v>
      </c>
      <c r="G65" s="91" t="b">
        <v>0</v>
      </c>
      <c r="H65" s="91" t="b">
        <v>0</v>
      </c>
      <c r="I65" s="91" t="b">
        <v>0</v>
      </c>
      <c r="J65" s="91" t="b">
        <v>0</v>
      </c>
      <c r="K65" s="91" t="b">
        <v>0</v>
      </c>
      <c r="L65" s="91" t="b">
        <v>0</v>
      </c>
    </row>
    <row r="66" spans="1:12" ht="15">
      <c r="A66" s="91" t="s">
        <v>1104</v>
      </c>
      <c r="B66" s="91" t="s">
        <v>1105</v>
      </c>
      <c r="C66" s="91">
        <v>2</v>
      </c>
      <c r="D66" s="133">
        <v>0.004903408223059789</v>
      </c>
      <c r="E66" s="133">
        <v>2.376576957056512</v>
      </c>
      <c r="F66" s="91" t="s">
        <v>1137</v>
      </c>
      <c r="G66" s="91" t="b">
        <v>0</v>
      </c>
      <c r="H66" s="91" t="b">
        <v>0</v>
      </c>
      <c r="I66" s="91" t="b">
        <v>0</v>
      </c>
      <c r="J66" s="91" t="b">
        <v>0</v>
      </c>
      <c r="K66" s="91" t="b">
        <v>0</v>
      </c>
      <c r="L66" s="91" t="b">
        <v>0</v>
      </c>
    </row>
    <row r="67" spans="1:12" ht="15">
      <c r="A67" s="91" t="s">
        <v>231</v>
      </c>
      <c r="B67" s="91" t="s">
        <v>842</v>
      </c>
      <c r="C67" s="91">
        <v>2</v>
      </c>
      <c r="D67" s="133">
        <v>0.004903408223059789</v>
      </c>
      <c r="E67" s="133">
        <v>2.376576957056512</v>
      </c>
      <c r="F67" s="91" t="s">
        <v>1137</v>
      </c>
      <c r="G67" s="91" t="b">
        <v>0</v>
      </c>
      <c r="H67" s="91" t="b">
        <v>0</v>
      </c>
      <c r="I67" s="91" t="b">
        <v>0</v>
      </c>
      <c r="J67" s="91" t="b">
        <v>0</v>
      </c>
      <c r="K67" s="91" t="b">
        <v>0</v>
      </c>
      <c r="L67" s="91" t="b">
        <v>0</v>
      </c>
    </row>
    <row r="68" spans="1:12" ht="15">
      <c r="A68" s="91" t="s">
        <v>1096</v>
      </c>
      <c r="B68" s="91" t="s">
        <v>1106</v>
      </c>
      <c r="C68" s="91">
        <v>2</v>
      </c>
      <c r="D68" s="133">
        <v>0.004903408223059789</v>
      </c>
      <c r="E68" s="133">
        <v>2.376576957056512</v>
      </c>
      <c r="F68" s="91" t="s">
        <v>1137</v>
      </c>
      <c r="G68" s="91" t="b">
        <v>0</v>
      </c>
      <c r="H68" s="91" t="b">
        <v>0</v>
      </c>
      <c r="I68" s="91" t="b">
        <v>0</v>
      </c>
      <c r="J68" s="91" t="b">
        <v>0</v>
      </c>
      <c r="K68" s="91" t="b">
        <v>0</v>
      </c>
      <c r="L68" s="91" t="b">
        <v>0</v>
      </c>
    </row>
    <row r="69" spans="1:12" ht="15">
      <c r="A69" s="91" t="s">
        <v>229</v>
      </c>
      <c r="B69" s="91" t="s">
        <v>850</v>
      </c>
      <c r="C69" s="91">
        <v>2</v>
      </c>
      <c r="D69" s="133">
        <v>0.004903408223059789</v>
      </c>
      <c r="E69" s="133">
        <v>2.376576957056512</v>
      </c>
      <c r="F69" s="91" t="s">
        <v>1137</v>
      </c>
      <c r="G69" s="91" t="b">
        <v>0</v>
      </c>
      <c r="H69" s="91" t="b">
        <v>0</v>
      </c>
      <c r="I69" s="91" t="b">
        <v>0</v>
      </c>
      <c r="J69" s="91" t="b">
        <v>0</v>
      </c>
      <c r="K69" s="91" t="b">
        <v>0</v>
      </c>
      <c r="L69" s="91" t="b">
        <v>0</v>
      </c>
    </row>
    <row r="70" spans="1:12" ht="15">
      <c r="A70" s="91" t="s">
        <v>1100</v>
      </c>
      <c r="B70" s="91" t="s">
        <v>1107</v>
      </c>
      <c r="C70" s="91">
        <v>2</v>
      </c>
      <c r="D70" s="133">
        <v>0.004903408223059789</v>
      </c>
      <c r="E70" s="133">
        <v>2.200485698000831</v>
      </c>
      <c r="F70" s="91" t="s">
        <v>1137</v>
      </c>
      <c r="G70" s="91" t="b">
        <v>0</v>
      </c>
      <c r="H70" s="91" t="b">
        <v>0</v>
      </c>
      <c r="I70" s="91" t="b">
        <v>0</v>
      </c>
      <c r="J70" s="91" t="b">
        <v>0</v>
      </c>
      <c r="K70" s="91" t="b">
        <v>0</v>
      </c>
      <c r="L70" s="91" t="b">
        <v>0</v>
      </c>
    </row>
    <row r="71" spans="1:12" ht="15">
      <c r="A71" s="91" t="s">
        <v>227</v>
      </c>
      <c r="B71" s="91" t="s">
        <v>834</v>
      </c>
      <c r="C71" s="91">
        <v>2</v>
      </c>
      <c r="D71" s="133">
        <v>0.004903408223059789</v>
      </c>
      <c r="E71" s="133">
        <v>1.9786369483844743</v>
      </c>
      <c r="F71" s="91" t="s">
        <v>1137</v>
      </c>
      <c r="G71" s="91" t="b">
        <v>0</v>
      </c>
      <c r="H71" s="91" t="b">
        <v>0</v>
      </c>
      <c r="I71" s="91" t="b">
        <v>0</v>
      </c>
      <c r="J71" s="91" t="b">
        <v>0</v>
      </c>
      <c r="K71" s="91" t="b">
        <v>0</v>
      </c>
      <c r="L71" s="91" t="b">
        <v>0</v>
      </c>
    </row>
    <row r="72" spans="1:12" ht="15">
      <c r="A72" s="91" t="s">
        <v>823</v>
      </c>
      <c r="B72" s="91" t="s">
        <v>1101</v>
      </c>
      <c r="C72" s="91">
        <v>2</v>
      </c>
      <c r="D72" s="133">
        <v>0.004903408223059789</v>
      </c>
      <c r="E72" s="133">
        <v>1.1213044519532058</v>
      </c>
      <c r="F72" s="91" t="s">
        <v>1137</v>
      </c>
      <c r="G72" s="91" t="b">
        <v>0</v>
      </c>
      <c r="H72" s="91" t="b">
        <v>0</v>
      </c>
      <c r="I72" s="91" t="b">
        <v>0</v>
      </c>
      <c r="J72" s="91" t="b">
        <v>0</v>
      </c>
      <c r="K72" s="91" t="b">
        <v>0</v>
      </c>
      <c r="L72" s="91" t="b">
        <v>0</v>
      </c>
    </row>
    <row r="73" spans="1:12" ht="15">
      <c r="A73" s="91" t="s">
        <v>869</v>
      </c>
      <c r="B73" s="91" t="s">
        <v>870</v>
      </c>
      <c r="C73" s="91">
        <v>2</v>
      </c>
      <c r="D73" s="133">
        <v>0.004903408223059789</v>
      </c>
      <c r="E73" s="133">
        <v>2.376576957056512</v>
      </c>
      <c r="F73" s="91" t="s">
        <v>1137</v>
      </c>
      <c r="G73" s="91" t="b">
        <v>0</v>
      </c>
      <c r="H73" s="91" t="b">
        <v>0</v>
      </c>
      <c r="I73" s="91" t="b">
        <v>0</v>
      </c>
      <c r="J73" s="91" t="b">
        <v>0</v>
      </c>
      <c r="K73" s="91" t="b">
        <v>0</v>
      </c>
      <c r="L73" s="91" t="b">
        <v>0</v>
      </c>
    </row>
    <row r="74" spans="1:12" ht="15">
      <c r="A74" s="91" t="s">
        <v>870</v>
      </c>
      <c r="B74" s="91" t="s">
        <v>792</v>
      </c>
      <c r="C74" s="91">
        <v>2</v>
      </c>
      <c r="D74" s="133">
        <v>0.004903408223059789</v>
      </c>
      <c r="E74" s="133">
        <v>2.200485698000831</v>
      </c>
      <c r="F74" s="91" t="s">
        <v>1137</v>
      </c>
      <c r="G74" s="91" t="b">
        <v>0</v>
      </c>
      <c r="H74" s="91" t="b">
        <v>0</v>
      </c>
      <c r="I74" s="91" t="b">
        <v>0</v>
      </c>
      <c r="J74" s="91" t="b">
        <v>0</v>
      </c>
      <c r="K74" s="91" t="b">
        <v>0</v>
      </c>
      <c r="L74" s="91" t="b">
        <v>0</v>
      </c>
    </row>
    <row r="75" spans="1:12" ht="15">
      <c r="A75" s="91" t="s">
        <v>792</v>
      </c>
      <c r="B75" s="91" t="s">
        <v>871</v>
      </c>
      <c r="C75" s="91">
        <v>2</v>
      </c>
      <c r="D75" s="133">
        <v>0.004903408223059789</v>
      </c>
      <c r="E75" s="133">
        <v>2.0755469613925306</v>
      </c>
      <c r="F75" s="91" t="s">
        <v>1137</v>
      </c>
      <c r="G75" s="91" t="b">
        <v>0</v>
      </c>
      <c r="H75" s="91" t="b">
        <v>0</v>
      </c>
      <c r="I75" s="91" t="b">
        <v>0</v>
      </c>
      <c r="J75" s="91" t="b">
        <v>0</v>
      </c>
      <c r="K75" s="91" t="b">
        <v>0</v>
      </c>
      <c r="L75" s="91" t="b">
        <v>0</v>
      </c>
    </row>
    <row r="76" spans="1:12" ht="15">
      <c r="A76" s="91" t="s">
        <v>871</v>
      </c>
      <c r="B76" s="91" t="s">
        <v>872</v>
      </c>
      <c r="C76" s="91">
        <v>2</v>
      </c>
      <c r="D76" s="133">
        <v>0.004903408223059789</v>
      </c>
      <c r="E76" s="133">
        <v>2.376576957056512</v>
      </c>
      <c r="F76" s="91" t="s">
        <v>1137</v>
      </c>
      <c r="G76" s="91" t="b">
        <v>0</v>
      </c>
      <c r="H76" s="91" t="b">
        <v>0</v>
      </c>
      <c r="I76" s="91" t="b">
        <v>0</v>
      </c>
      <c r="J76" s="91" t="b">
        <v>0</v>
      </c>
      <c r="K76" s="91" t="b">
        <v>0</v>
      </c>
      <c r="L76" s="91" t="b">
        <v>0</v>
      </c>
    </row>
    <row r="77" spans="1:12" ht="15">
      <c r="A77" s="91" t="s">
        <v>872</v>
      </c>
      <c r="B77" s="91" t="s">
        <v>873</v>
      </c>
      <c r="C77" s="91">
        <v>2</v>
      </c>
      <c r="D77" s="133">
        <v>0.004903408223059789</v>
      </c>
      <c r="E77" s="133">
        <v>2.376576957056512</v>
      </c>
      <c r="F77" s="91" t="s">
        <v>1137</v>
      </c>
      <c r="G77" s="91" t="b">
        <v>0</v>
      </c>
      <c r="H77" s="91" t="b">
        <v>0</v>
      </c>
      <c r="I77" s="91" t="b">
        <v>0</v>
      </c>
      <c r="J77" s="91" t="b">
        <v>0</v>
      </c>
      <c r="K77" s="91" t="b">
        <v>0</v>
      </c>
      <c r="L77" s="91" t="b">
        <v>0</v>
      </c>
    </row>
    <row r="78" spans="1:12" ht="15">
      <c r="A78" s="91" t="s">
        <v>873</v>
      </c>
      <c r="B78" s="91" t="s">
        <v>822</v>
      </c>
      <c r="C78" s="91">
        <v>2</v>
      </c>
      <c r="D78" s="133">
        <v>0.004903408223059789</v>
      </c>
      <c r="E78" s="133">
        <v>1.2462431885615057</v>
      </c>
      <c r="F78" s="91" t="s">
        <v>1137</v>
      </c>
      <c r="G78" s="91" t="b">
        <v>0</v>
      </c>
      <c r="H78" s="91" t="b">
        <v>0</v>
      </c>
      <c r="I78" s="91" t="b">
        <v>0</v>
      </c>
      <c r="J78" s="91" t="b">
        <v>0</v>
      </c>
      <c r="K78" s="91" t="b">
        <v>0</v>
      </c>
      <c r="L78" s="91" t="b">
        <v>0</v>
      </c>
    </row>
    <row r="79" spans="1:12" ht="15">
      <c r="A79" s="91" t="s">
        <v>825</v>
      </c>
      <c r="B79" s="91" t="s">
        <v>793</v>
      </c>
      <c r="C79" s="91">
        <v>2</v>
      </c>
      <c r="D79" s="133">
        <v>0.004903408223059789</v>
      </c>
      <c r="E79" s="133">
        <v>1.5984257066728684</v>
      </c>
      <c r="F79" s="91" t="s">
        <v>1137</v>
      </c>
      <c r="G79" s="91" t="b">
        <v>0</v>
      </c>
      <c r="H79" s="91" t="b">
        <v>0</v>
      </c>
      <c r="I79" s="91" t="b">
        <v>0</v>
      </c>
      <c r="J79" s="91" t="b">
        <v>0</v>
      </c>
      <c r="K79" s="91" t="b">
        <v>0</v>
      </c>
      <c r="L79" s="91" t="b">
        <v>0</v>
      </c>
    </row>
    <row r="80" spans="1:12" ht="15">
      <c r="A80" s="91" t="s">
        <v>793</v>
      </c>
      <c r="B80" s="91" t="s">
        <v>794</v>
      </c>
      <c r="C80" s="91">
        <v>2</v>
      </c>
      <c r="D80" s="133">
        <v>0.004903408223059789</v>
      </c>
      <c r="E80" s="133">
        <v>2.376576957056512</v>
      </c>
      <c r="F80" s="91" t="s">
        <v>1137</v>
      </c>
      <c r="G80" s="91" t="b">
        <v>0</v>
      </c>
      <c r="H80" s="91" t="b">
        <v>0</v>
      </c>
      <c r="I80" s="91" t="b">
        <v>0</v>
      </c>
      <c r="J80" s="91" t="b">
        <v>0</v>
      </c>
      <c r="K80" s="91" t="b">
        <v>0</v>
      </c>
      <c r="L80" s="91" t="b">
        <v>0</v>
      </c>
    </row>
    <row r="81" spans="1:12" ht="15">
      <c r="A81" s="91" t="s">
        <v>794</v>
      </c>
      <c r="B81" s="91" t="s">
        <v>795</v>
      </c>
      <c r="C81" s="91">
        <v>2</v>
      </c>
      <c r="D81" s="133">
        <v>0.004903408223059789</v>
      </c>
      <c r="E81" s="133">
        <v>2.376576957056512</v>
      </c>
      <c r="F81" s="91" t="s">
        <v>1137</v>
      </c>
      <c r="G81" s="91" t="b">
        <v>0</v>
      </c>
      <c r="H81" s="91" t="b">
        <v>0</v>
      </c>
      <c r="I81" s="91" t="b">
        <v>0</v>
      </c>
      <c r="J81" s="91" t="b">
        <v>0</v>
      </c>
      <c r="K81" s="91" t="b">
        <v>0</v>
      </c>
      <c r="L81" s="91" t="b">
        <v>0</v>
      </c>
    </row>
    <row r="82" spans="1:12" ht="15">
      <c r="A82" s="91" t="s">
        <v>792</v>
      </c>
      <c r="B82" s="91" t="s">
        <v>1111</v>
      </c>
      <c r="C82" s="91">
        <v>2</v>
      </c>
      <c r="D82" s="133">
        <v>0.004903408223059789</v>
      </c>
      <c r="E82" s="133">
        <v>2.0755469613925306</v>
      </c>
      <c r="F82" s="91" t="s">
        <v>1137</v>
      </c>
      <c r="G82" s="91" t="b">
        <v>0</v>
      </c>
      <c r="H82" s="91" t="b">
        <v>0</v>
      </c>
      <c r="I82" s="91" t="b">
        <v>0</v>
      </c>
      <c r="J82" s="91" t="b">
        <v>0</v>
      </c>
      <c r="K82" s="91" t="b">
        <v>0</v>
      </c>
      <c r="L82" s="91" t="b">
        <v>0</v>
      </c>
    </row>
    <row r="83" spans="1:12" ht="15">
      <c r="A83" s="91" t="s">
        <v>1111</v>
      </c>
      <c r="B83" s="91" t="s">
        <v>1112</v>
      </c>
      <c r="C83" s="91">
        <v>2</v>
      </c>
      <c r="D83" s="133">
        <v>0.004903408223059789</v>
      </c>
      <c r="E83" s="133">
        <v>2.376576957056512</v>
      </c>
      <c r="F83" s="91" t="s">
        <v>1137</v>
      </c>
      <c r="G83" s="91" t="b">
        <v>0</v>
      </c>
      <c r="H83" s="91" t="b">
        <v>0</v>
      </c>
      <c r="I83" s="91" t="b">
        <v>0</v>
      </c>
      <c r="J83" s="91" t="b">
        <v>0</v>
      </c>
      <c r="K83" s="91" t="b">
        <v>0</v>
      </c>
      <c r="L83" s="91" t="b">
        <v>0</v>
      </c>
    </row>
    <row r="84" spans="1:12" ht="15">
      <c r="A84" s="91" t="s">
        <v>1112</v>
      </c>
      <c r="B84" s="91" t="s">
        <v>1113</v>
      </c>
      <c r="C84" s="91">
        <v>2</v>
      </c>
      <c r="D84" s="133">
        <v>0.004903408223059789</v>
      </c>
      <c r="E84" s="133">
        <v>2.376576957056512</v>
      </c>
      <c r="F84" s="91" t="s">
        <v>1137</v>
      </c>
      <c r="G84" s="91" t="b">
        <v>0</v>
      </c>
      <c r="H84" s="91" t="b">
        <v>0</v>
      </c>
      <c r="I84" s="91" t="b">
        <v>0</v>
      </c>
      <c r="J84" s="91" t="b">
        <v>1</v>
      </c>
      <c r="K84" s="91" t="b">
        <v>0</v>
      </c>
      <c r="L84" s="91" t="b">
        <v>0</v>
      </c>
    </row>
    <row r="85" spans="1:12" ht="15">
      <c r="A85" s="91" t="s">
        <v>1113</v>
      </c>
      <c r="B85" s="91" t="s">
        <v>797</v>
      </c>
      <c r="C85" s="91">
        <v>2</v>
      </c>
      <c r="D85" s="133">
        <v>0.004903408223059789</v>
      </c>
      <c r="E85" s="133">
        <v>2.376576957056512</v>
      </c>
      <c r="F85" s="91" t="s">
        <v>1137</v>
      </c>
      <c r="G85" s="91" t="b">
        <v>1</v>
      </c>
      <c r="H85" s="91" t="b">
        <v>0</v>
      </c>
      <c r="I85" s="91" t="b">
        <v>0</v>
      </c>
      <c r="J85" s="91" t="b">
        <v>0</v>
      </c>
      <c r="K85" s="91" t="b">
        <v>0</v>
      </c>
      <c r="L85" s="91" t="b">
        <v>0</v>
      </c>
    </row>
    <row r="86" spans="1:12" ht="15">
      <c r="A86" s="91" t="s">
        <v>797</v>
      </c>
      <c r="B86" s="91" t="s">
        <v>1114</v>
      </c>
      <c r="C86" s="91">
        <v>2</v>
      </c>
      <c r="D86" s="133">
        <v>0.004903408223059789</v>
      </c>
      <c r="E86" s="133">
        <v>2.376576957056512</v>
      </c>
      <c r="F86" s="91" t="s">
        <v>1137</v>
      </c>
      <c r="G86" s="91" t="b">
        <v>0</v>
      </c>
      <c r="H86" s="91" t="b">
        <v>0</v>
      </c>
      <c r="I86" s="91" t="b">
        <v>0</v>
      </c>
      <c r="J86" s="91" t="b">
        <v>0</v>
      </c>
      <c r="K86" s="91" t="b">
        <v>0</v>
      </c>
      <c r="L86" s="91" t="b">
        <v>0</v>
      </c>
    </row>
    <row r="87" spans="1:12" ht="15">
      <c r="A87" s="91" t="s">
        <v>1114</v>
      </c>
      <c r="B87" s="91" t="s">
        <v>1115</v>
      </c>
      <c r="C87" s="91">
        <v>2</v>
      </c>
      <c r="D87" s="133">
        <v>0.004903408223059789</v>
      </c>
      <c r="E87" s="133">
        <v>2.376576957056512</v>
      </c>
      <c r="F87" s="91" t="s">
        <v>1137</v>
      </c>
      <c r="G87" s="91" t="b">
        <v>0</v>
      </c>
      <c r="H87" s="91" t="b">
        <v>0</v>
      </c>
      <c r="I87" s="91" t="b">
        <v>0</v>
      </c>
      <c r="J87" s="91" t="b">
        <v>0</v>
      </c>
      <c r="K87" s="91" t="b">
        <v>0</v>
      </c>
      <c r="L87" s="91" t="b">
        <v>0</v>
      </c>
    </row>
    <row r="88" spans="1:12" ht="15">
      <c r="A88" s="91" t="s">
        <v>1115</v>
      </c>
      <c r="B88" s="91" t="s">
        <v>218</v>
      </c>
      <c r="C88" s="91">
        <v>2</v>
      </c>
      <c r="D88" s="133">
        <v>0.004903408223059789</v>
      </c>
      <c r="E88" s="133">
        <v>2.376576957056512</v>
      </c>
      <c r="F88" s="91" t="s">
        <v>1137</v>
      </c>
      <c r="G88" s="91" t="b">
        <v>0</v>
      </c>
      <c r="H88" s="91" t="b">
        <v>0</v>
      </c>
      <c r="I88" s="91" t="b">
        <v>0</v>
      </c>
      <c r="J88" s="91" t="b">
        <v>0</v>
      </c>
      <c r="K88" s="91" t="b">
        <v>0</v>
      </c>
      <c r="L88" s="91" t="b">
        <v>0</v>
      </c>
    </row>
    <row r="89" spans="1:12" ht="15">
      <c r="A89" s="91" t="s">
        <v>218</v>
      </c>
      <c r="B89" s="91" t="s">
        <v>798</v>
      </c>
      <c r="C89" s="91">
        <v>2</v>
      </c>
      <c r="D89" s="133">
        <v>0.004903408223059789</v>
      </c>
      <c r="E89" s="133">
        <v>2.376576957056512</v>
      </c>
      <c r="F89" s="91" t="s">
        <v>1137</v>
      </c>
      <c r="G89" s="91" t="b">
        <v>0</v>
      </c>
      <c r="H89" s="91" t="b">
        <v>0</v>
      </c>
      <c r="I89" s="91" t="b">
        <v>0</v>
      </c>
      <c r="J89" s="91" t="b">
        <v>0</v>
      </c>
      <c r="K89" s="91" t="b">
        <v>0</v>
      </c>
      <c r="L89" s="91" t="b">
        <v>0</v>
      </c>
    </row>
    <row r="90" spans="1:12" ht="15">
      <c r="A90" s="91" t="s">
        <v>825</v>
      </c>
      <c r="B90" s="91" t="s">
        <v>879</v>
      </c>
      <c r="C90" s="91">
        <v>2</v>
      </c>
      <c r="D90" s="133">
        <v>0.004903408223059789</v>
      </c>
      <c r="E90" s="133">
        <v>1.5984257066728684</v>
      </c>
      <c r="F90" s="91" t="s">
        <v>1137</v>
      </c>
      <c r="G90" s="91" t="b">
        <v>0</v>
      </c>
      <c r="H90" s="91" t="b">
        <v>0</v>
      </c>
      <c r="I90" s="91" t="b">
        <v>0</v>
      </c>
      <c r="J90" s="91" t="b">
        <v>0</v>
      </c>
      <c r="K90" s="91" t="b">
        <v>0</v>
      </c>
      <c r="L90" s="91" t="b">
        <v>0</v>
      </c>
    </row>
    <row r="91" spans="1:12" ht="15">
      <c r="A91" s="91" t="s">
        <v>879</v>
      </c>
      <c r="B91" s="91" t="s">
        <v>876</v>
      </c>
      <c r="C91" s="91">
        <v>2</v>
      </c>
      <c r="D91" s="133">
        <v>0.004903408223059789</v>
      </c>
      <c r="E91" s="133">
        <v>2.0755469613925306</v>
      </c>
      <c r="F91" s="91" t="s">
        <v>1137</v>
      </c>
      <c r="G91" s="91" t="b">
        <v>0</v>
      </c>
      <c r="H91" s="91" t="b">
        <v>0</v>
      </c>
      <c r="I91" s="91" t="b">
        <v>0</v>
      </c>
      <c r="J91" s="91" t="b">
        <v>0</v>
      </c>
      <c r="K91" s="91" t="b">
        <v>0</v>
      </c>
      <c r="L91" s="91" t="b">
        <v>0</v>
      </c>
    </row>
    <row r="92" spans="1:12" ht="15">
      <c r="A92" s="91" t="s">
        <v>876</v>
      </c>
      <c r="B92" s="91" t="s">
        <v>1116</v>
      </c>
      <c r="C92" s="91">
        <v>2</v>
      </c>
      <c r="D92" s="133">
        <v>0.004903408223059789</v>
      </c>
      <c r="E92" s="133">
        <v>2.0755469613925306</v>
      </c>
      <c r="F92" s="91" t="s">
        <v>1137</v>
      </c>
      <c r="G92" s="91" t="b">
        <v>0</v>
      </c>
      <c r="H92" s="91" t="b">
        <v>0</v>
      </c>
      <c r="I92" s="91" t="b">
        <v>0</v>
      </c>
      <c r="J92" s="91" t="b">
        <v>0</v>
      </c>
      <c r="K92" s="91" t="b">
        <v>0</v>
      </c>
      <c r="L92" s="91" t="b">
        <v>0</v>
      </c>
    </row>
    <row r="93" spans="1:12" ht="15">
      <c r="A93" s="91" t="s">
        <v>1116</v>
      </c>
      <c r="B93" s="91" t="s">
        <v>1117</v>
      </c>
      <c r="C93" s="91">
        <v>2</v>
      </c>
      <c r="D93" s="133">
        <v>0.004903408223059789</v>
      </c>
      <c r="E93" s="133">
        <v>2.376576957056512</v>
      </c>
      <c r="F93" s="91" t="s">
        <v>1137</v>
      </c>
      <c r="G93" s="91" t="b">
        <v>0</v>
      </c>
      <c r="H93" s="91" t="b">
        <v>0</v>
      </c>
      <c r="I93" s="91" t="b">
        <v>0</v>
      </c>
      <c r="J93" s="91" t="b">
        <v>0</v>
      </c>
      <c r="K93" s="91" t="b">
        <v>0</v>
      </c>
      <c r="L93" s="91" t="b">
        <v>0</v>
      </c>
    </row>
    <row r="94" spans="1:12" ht="15">
      <c r="A94" s="91" t="s">
        <v>1117</v>
      </c>
      <c r="B94" s="91" t="s">
        <v>1118</v>
      </c>
      <c r="C94" s="91">
        <v>2</v>
      </c>
      <c r="D94" s="133">
        <v>0.004903408223059789</v>
      </c>
      <c r="E94" s="133">
        <v>2.376576957056512</v>
      </c>
      <c r="F94" s="91" t="s">
        <v>1137</v>
      </c>
      <c r="G94" s="91" t="b">
        <v>0</v>
      </c>
      <c r="H94" s="91" t="b">
        <v>0</v>
      </c>
      <c r="I94" s="91" t="b">
        <v>0</v>
      </c>
      <c r="J94" s="91" t="b">
        <v>0</v>
      </c>
      <c r="K94" s="91" t="b">
        <v>0</v>
      </c>
      <c r="L94" s="91" t="b">
        <v>0</v>
      </c>
    </row>
    <row r="95" spans="1:12" ht="15">
      <c r="A95" s="91" t="s">
        <v>1118</v>
      </c>
      <c r="B95" s="91" t="s">
        <v>1119</v>
      </c>
      <c r="C95" s="91">
        <v>2</v>
      </c>
      <c r="D95" s="133">
        <v>0.004903408223059789</v>
      </c>
      <c r="E95" s="133">
        <v>2.376576957056512</v>
      </c>
      <c r="F95" s="91" t="s">
        <v>1137</v>
      </c>
      <c r="G95" s="91" t="b">
        <v>0</v>
      </c>
      <c r="H95" s="91" t="b">
        <v>0</v>
      </c>
      <c r="I95" s="91" t="b">
        <v>0</v>
      </c>
      <c r="J95" s="91" t="b">
        <v>0</v>
      </c>
      <c r="K95" s="91" t="b">
        <v>0</v>
      </c>
      <c r="L95" s="91" t="b">
        <v>0</v>
      </c>
    </row>
    <row r="96" spans="1:12" ht="15">
      <c r="A96" s="91" t="s">
        <v>1119</v>
      </c>
      <c r="B96" s="91" t="s">
        <v>1120</v>
      </c>
      <c r="C96" s="91">
        <v>2</v>
      </c>
      <c r="D96" s="133">
        <v>0.004903408223059789</v>
      </c>
      <c r="E96" s="133">
        <v>2.376576957056512</v>
      </c>
      <c r="F96" s="91" t="s">
        <v>1137</v>
      </c>
      <c r="G96" s="91" t="b">
        <v>0</v>
      </c>
      <c r="H96" s="91" t="b">
        <v>0</v>
      </c>
      <c r="I96" s="91" t="b">
        <v>0</v>
      </c>
      <c r="J96" s="91" t="b">
        <v>0</v>
      </c>
      <c r="K96" s="91" t="b">
        <v>0</v>
      </c>
      <c r="L96" s="91" t="b">
        <v>0</v>
      </c>
    </row>
    <row r="97" spans="1:12" ht="15">
      <c r="A97" s="91" t="s">
        <v>1120</v>
      </c>
      <c r="B97" s="91" t="s">
        <v>1121</v>
      </c>
      <c r="C97" s="91">
        <v>2</v>
      </c>
      <c r="D97" s="133">
        <v>0.004903408223059789</v>
      </c>
      <c r="E97" s="133">
        <v>2.376576957056512</v>
      </c>
      <c r="F97" s="91" t="s">
        <v>1137</v>
      </c>
      <c r="G97" s="91" t="b">
        <v>0</v>
      </c>
      <c r="H97" s="91" t="b">
        <v>0</v>
      </c>
      <c r="I97" s="91" t="b">
        <v>0</v>
      </c>
      <c r="J97" s="91" t="b">
        <v>0</v>
      </c>
      <c r="K97" s="91" t="b">
        <v>0</v>
      </c>
      <c r="L97" s="91" t="b">
        <v>0</v>
      </c>
    </row>
    <row r="98" spans="1:12" ht="15">
      <c r="A98" s="91" t="s">
        <v>1121</v>
      </c>
      <c r="B98" s="91" t="s">
        <v>877</v>
      </c>
      <c r="C98" s="91">
        <v>2</v>
      </c>
      <c r="D98" s="133">
        <v>0.004903408223059789</v>
      </c>
      <c r="E98" s="133">
        <v>2.0755469613925306</v>
      </c>
      <c r="F98" s="91" t="s">
        <v>1137</v>
      </c>
      <c r="G98" s="91" t="b">
        <v>0</v>
      </c>
      <c r="H98" s="91" t="b">
        <v>0</v>
      </c>
      <c r="I98" s="91" t="b">
        <v>0</v>
      </c>
      <c r="J98" s="91" t="b">
        <v>0</v>
      </c>
      <c r="K98" s="91" t="b">
        <v>0</v>
      </c>
      <c r="L98" s="91" t="b">
        <v>0</v>
      </c>
    </row>
    <row r="99" spans="1:12" ht="15">
      <c r="A99" s="91" t="s">
        <v>825</v>
      </c>
      <c r="B99" s="91" t="s">
        <v>884</v>
      </c>
      <c r="C99" s="91">
        <v>2</v>
      </c>
      <c r="D99" s="133">
        <v>0.004903408223059789</v>
      </c>
      <c r="E99" s="133">
        <v>1.2973957110088872</v>
      </c>
      <c r="F99" s="91" t="s">
        <v>1137</v>
      </c>
      <c r="G99" s="91" t="b">
        <v>0</v>
      </c>
      <c r="H99" s="91" t="b">
        <v>0</v>
      </c>
      <c r="I99" s="91" t="b">
        <v>0</v>
      </c>
      <c r="J99" s="91" t="b">
        <v>0</v>
      </c>
      <c r="K99" s="91" t="b">
        <v>0</v>
      </c>
      <c r="L99" s="91" t="b">
        <v>0</v>
      </c>
    </row>
    <row r="100" spans="1:12" ht="15">
      <c r="A100" s="91" t="s">
        <v>1122</v>
      </c>
      <c r="B100" s="91" t="s">
        <v>1123</v>
      </c>
      <c r="C100" s="91">
        <v>2</v>
      </c>
      <c r="D100" s="133">
        <v>0.004903408223059789</v>
      </c>
      <c r="E100" s="133">
        <v>2.376576957056512</v>
      </c>
      <c r="F100" s="91" t="s">
        <v>1137</v>
      </c>
      <c r="G100" s="91" t="b">
        <v>0</v>
      </c>
      <c r="H100" s="91" t="b">
        <v>0</v>
      </c>
      <c r="I100" s="91" t="b">
        <v>0</v>
      </c>
      <c r="J100" s="91" t="b">
        <v>0</v>
      </c>
      <c r="K100" s="91" t="b">
        <v>0</v>
      </c>
      <c r="L100" s="91" t="b">
        <v>0</v>
      </c>
    </row>
    <row r="101" spans="1:12" ht="15">
      <c r="A101" s="91" t="s">
        <v>1124</v>
      </c>
      <c r="B101" s="91" t="s">
        <v>875</v>
      </c>
      <c r="C101" s="91">
        <v>2</v>
      </c>
      <c r="D101" s="133">
        <v>0.004903408223059789</v>
      </c>
      <c r="E101" s="133">
        <v>1.9786369483844743</v>
      </c>
      <c r="F101" s="91" t="s">
        <v>1137</v>
      </c>
      <c r="G101" s="91" t="b">
        <v>0</v>
      </c>
      <c r="H101" s="91" t="b">
        <v>0</v>
      </c>
      <c r="I101" s="91" t="b">
        <v>0</v>
      </c>
      <c r="J101" s="91" t="b">
        <v>0</v>
      </c>
      <c r="K101" s="91" t="b">
        <v>0</v>
      </c>
      <c r="L101" s="91" t="b">
        <v>0</v>
      </c>
    </row>
    <row r="102" spans="1:12" ht="15">
      <c r="A102" s="91" t="s">
        <v>875</v>
      </c>
      <c r="B102" s="91" t="s">
        <v>1125</v>
      </c>
      <c r="C102" s="91">
        <v>2</v>
      </c>
      <c r="D102" s="133">
        <v>0.004903408223059789</v>
      </c>
      <c r="E102" s="133">
        <v>1.9786369483844743</v>
      </c>
      <c r="F102" s="91" t="s">
        <v>1137</v>
      </c>
      <c r="G102" s="91" t="b">
        <v>0</v>
      </c>
      <c r="H102" s="91" t="b">
        <v>0</v>
      </c>
      <c r="I102" s="91" t="b">
        <v>0</v>
      </c>
      <c r="J102" s="91" t="b">
        <v>0</v>
      </c>
      <c r="K102" s="91" t="b">
        <v>0</v>
      </c>
      <c r="L102" s="91" t="b">
        <v>0</v>
      </c>
    </row>
    <row r="103" spans="1:12" ht="15">
      <c r="A103" s="91" t="s">
        <v>1125</v>
      </c>
      <c r="B103" s="91" t="s">
        <v>877</v>
      </c>
      <c r="C103" s="91">
        <v>2</v>
      </c>
      <c r="D103" s="133">
        <v>0.004903408223059789</v>
      </c>
      <c r="E103" s="133">
        <v>2.0755469613925306</v>
      </c>
      <c r="F103" s="91" t="s">
        <v>1137</v>
      </c>
      <c r="G103" s="91" t="b">
        <v>0</v>
      </c>
      <c r="H103" s="91" t="b">
        <v>0</v>
      </c>
      <c r="I103" s="91" t="b">
        <v>0</v>
      </c>
      <c r="J103" s="91" t="b">
        <v>0</v>
      </c>
      <c r="K103" s="91" t="b">
        <v>0</v>
      </c>
      <c r="L103" s="91" t="b">
        <v>0</v>
      </c>
    </row>
    <row r="104" spans="1:12" ht="15">
      <c r="A104" s="91" t="s">
        <v>878</v>
      </c>
      <c r="B104" s="91" t="s">
        <v>1126</v>
      </c>
      <c r="C104" s="91">
        <v>2</v>
      </c>
      <c r="D104" s="133">
        <v>0.004903408223059789</v>
      </c>
      <c r="E104" s="133">
        <v>2.200485698000831</v>
      </c>
      <c r="F104" s="91" t="s">
        <v>1137</v>
      </c>
      <c r="G104" s="91" t="b">
        <v>0</v>
      </c>
      <c r="H104" s="91" t="b">
        <v>0</v>
      </c>
      <c r="I104" s="91" t="b">
        <v>0</v>
      </c>
      <c r="J104" s="91" t="b">
        <v>0</v>
      </c>
      <c r="K104" s="91" t="b">
        <v>0</v>
      </c>
      <c r="L104" s="91" t="b">
        <v>0</v>
      </c>
    </row>
    <row r="105" spans="1:12" ht="15">
      <c r="A105" s="91" t="s">
        <v>1126</v>
      </c>
      <c r="B105" s="91" t="s">
        <v>1127</v>
      </c>
      <c r="C105" s="91">
        <v>2</v>
      </c>
      <c r="D105" s="133">
        <v>0.004903408223059789</v>
      </c>
      <c r="E105" s="133">
        <v>2.376576957056512</v>
      </c>
      <c r="F105" s="91" t="s">
        <v>1137</v>
      </c>
      <c r="G105" s="91" t="b">
        <v>0</v>
      </c>
      <c r="H105" s="91" t="b">
        <v>0</v>
      </c>
      <c r="I105" s="91" t="b">
        <v>0</v>
      </c>
      <c r="J105" s="91" t="b">
        <v>0</v>
      </c>
      <c r="K105" s="91" t="b">
        <v>0</v>
      </c>
      <c r="L105" s="91" t="b">
        <v>0</v>
      </c>
    </row>
    <row r="106" spans="1:12" ht="15">
      <c r="A106" s="91" t="s">
        <v>1127</v>
      </c>
      <c r="B106" s="91" t="s">
        <v>1128</v>
      </c>
      <c r="C106" s="91">
        <v>2</v>
      </c>
      <c r="D106" s="133">
        <v>0.004903408223059789</v>
      </c>
      <c r="E106" s="133">
        <v>2.376576957056512</v>
      </c>
      <c r="F106" s="91" t="s">
        <v>1137</v>
      </c>
      <c r="G106" s="91" t="b">
        <v>0</v>
      </c>
      <c r="H106" s="91" t="b">
        <v>0</v>
      </c>
      <c r="I106" s="91" t="b">
        <v>0</v>
      </c>
      <c r="J106" s="91" t="b">
        <v>0</v>
      </c>
      <c r="K106" s="91" t="b">
        <v>0</v>
      </c>
      <c r="L106" s="91" t="b">
        <v>0</v>
      </c>
    </row>
    <row r="107" spans="1:12" ht="15">
      <c r="A107" s="91" t="s">
        <v>1128</v>
      </c>
      <c r="B107" s="91" t="s">
        <v>876</v>
      </c>
      <c r="C107" s="91">
        <v>2</v>
      </c>
      <c r="D107" s="133">
        <v>0.004903408223059789</v>
      </c>
      <c r="E107" s="133">
        <v>2.0755469613925306</v>
      </c>
      <c r="F107" s="91" t="s">
        <v>1137</v>
      </c>
      <c r="G107" s="91" t="b">
        <v>0</v>
      </c>
      <c r="H107" s="91" t="b">
        <v>0</v>
      </c>
      <c r="I107" s="91" t="b">
        <v>0</v>
      </c>
      <c r="J107" s="91" t="b">
        <v>0</v>
      </c>
      <c r="K107" s="91" t="b">
        <v>0</v>
      </c>
      <c r="L107" s="91" t="b">
        <v>0</v>
      </c>
    </row>
    <row r="108" spans="1:12" ht="15">
      <c r="A108" s="91" t="s">
        <v>876</v>
      </c>
      <c r="B108" s="91" t="s">
        <v>1129</v>
      </c>
      <c r="C108" s="91">
        <v>2</v>
      </c>
      <c r="D108" s="133">
        <v>0.004903408223059789</v>
      </c>
      <c r="E108" s="133">
        <v>2.0755469613925306</v>
      </c>
      <c r="F108" s="91" t="s">
        <v>1137</v>
      </c>
      <c r="G108" s="91" t="b">
        <v>0</v>
      </c>
      <c r="H108" s="91" t="b">
        <v>0</v>
      </c>
      <c r="I108" s="91" t="b">
        <v>0</v>
      </c>
      <c r="J108" s="91" t="b">
        <v>0</v>
      </c>
      <c r="K108" s="91" t="b">
        <v>0</v>
      </c>
      <c r="L108" s="91" t="b">
        <v>0</v>
      </c>
    </row>
    <row r="109" spans="1:12" ht="15">
      <c r="A109" s="91" t="s">
        <v>1129</v>
      </c>
      <c r="B109" s="91" t="s">
        <v>875</v>
      </c>
      <c r="C109" s="91">
        <v>2</v>
      </c>
      <c r="D109" s="133">
        <v>0.004903408223059789</v>
      </c>
      <c r="E109" s="133">
        <v>1.9786369483844743</v>
      </c>
      <c r="F109" s="91" t="s">
        <v>1137</v>
      </c>
      <c r="G109" s="91" t="b">
        <v>0</v>
      </c>
      <c r="H109" s="91" t="b">
        <v>0</v>
      </c>
      <c r="I109" s="91" t="b">
        <v>0</v>
      </c>
      <c r="J109" s="91" t="b">
        <v>0</v>
      </c>
      <c r="K109" s="91" t="b">
        <v>0</v>
      </c>
      <c r="L109" s="91" t="b">
        <v>0</v>
      </c>
    </row>
    <row r="110" spans="1:12" ht="15">
      <c r="A110" s="91" t="s">
        <v>875</v>
      </c>
      <c r="B110" s="91" t="s">
        <v>1130</v>
      </c>
      <c r="C110" s="91">
        <v>2</v>
      </c>
      <c r="D110" s="133">
        <v>0.004903408223059789</v>
      </c>
      <c r="E110" s="133">
        <v>1.9786369483844743</v>
      </c>
      <c r="F110" s="91" t="s">
        <v>1137</v>
      </c>
      <c r="G110" s="91" t="b">
        <v>0</v>
      </c>
      <c r="H110" s="91" t="b">
        <v>0</v>
      </c>
      <c r="I110" s="91" t="b">
        <v>0</v>
      </c>
      <c r="J110" s="91" t="b">
        <v>0</v>
      </c>
      <c r="K110" s="91" t="b">
        <v>0</v>
      </c>
      <c r="L110" s="91" t="b">
        <v>0</v>
      </c>
    </row>
    <row r="111" spans="1:12" ht="15">
      <c r="A111" s="91" t="s">
        <v>1130</v>
      </c>
      <c r="B111" s="91" t="s">
        <v>1131</v>
      </c>
      <c r="C111" s="91">
        <v>2</v>
      </c>
      <c r="D111" s="133">
        <v>0.004903408223059789</v>
      </c>
      <c r="E111" s="133">
        <v>2.376576957056512</v>
      </c>
      <c r="F111" s="91" t="s">
        <v>1137</v>
      </c>
      <c r="G111" s="91" t="b">
        <v>0</v>
      </c>
      <c r="H111" s="91" t="b">
        <v>0</v>
      </c>
      <c r="I111" s="91" t="b">
        <v>0</v>
      </c>
      <c r="J111" s="91" t="b">
        <v>0</v>
      </c>
      <c r="K111" s="91" t="b">
        <v>0</v>
      </c>
      <c r="L111" s="91" t="b">
        <v>0</v>
      </c>
    </row>
    <row r="112" spans="1:12" ht="15">
      <c r="A112" s="91" t="s">
        <v>1131</v>
      </c>
      <c r="B112" s="91" t="s">
        <v>1132</v>
      </c>
      <c r="C112" s="91">
        <v>2</v>
      </c>
      <c r="D112" s="133">
        <v>0.004903408223059789</v>
      </c>
      <c r="E112" s="133">
        <v>2.376576957056512</v>
      </c>
      <c r="F112" s="91" t="s">
        <v>1137</v>
      </c>
      <c r="G112" s="91" t="b">
        <v>0</v>
      </c>
      <c r="H112" s="91" t="b">
        <v>0</v>
      </c>
      <c r="I112" s="91" t="b">
        <v>0</v>
      </c>
      <c r="J112" s="91" t="b">
        <v>0</v>
      </c>
      <c r="K112" s="91" t="b">
        <v>0</v>
      </c>
      <c r="L112" s="91" t="b">
        <v>0</v>
      </c>
    </row>
    <row r="113" spans="1:12" ht="15">
      <c r="A113" s="91" t="s">
        <v>1132</v>
      </c>
      <c r="B113" s="91" t="s">
        <v>1133</v>
      </c>
      <c r="C113" s="91">
        <v>2</v>
      </c>
      <c r="D113" s="133">
        <v>0.004903408223059789</v>
      </c>
      <c r="E113" s="133">
        <v>2.376576957056512</v>
      </c>
      <c r="F113" s="91" t="s">
        <v>1137</v>
      </c>
      <c r="G113" s="91" t="b">
        <v>0</v>
      </c>
      <c r="H113" s="91" t="b">
        <v>0</v>
      </c>
      <c r="I113" s="91" t="b">
        <v>0</v>
      </c>
      <c r="J113" s="91" t="b">
        <v>0</v>
      </c>
      <c r="K113" s="91" t="b">
        <v>0</v>
      </c>
      <c r="L113" s="91" t="b">
        <v>0</v>
      </c>
    </row>
    <row r="114" spans="1:12" ht="15">
      <c r="A114" s="91" t="s">
        <v>790</v>
      </c>
      <c r="B114" s="91" t="s">
        <v>828</v>
      </c>
      <c r="C114" s="91">
        <v>5</v>
      </c>
      <c r="D114" s="133">
        <v>0</v>
      </c>
      <c r="E114" s="133">
        <v>1.1335389083702174</v>
      </c>
      <c r="F114" s="91" t="s">
        <v>715</v>
      </c>
      <c r="G114" s="91" t="b">
        <v>0</v>
      </c>
      <c r="H114" s="91" t="b">
        <v>0</v>
      </c>
      <c r="I114" s="91" t="b">
        <v>0</v>
      </c>
      <c r="J114" s="91" t="b">
        <v>0</v>
      </c>
      <c r="K114" s="91" t="b">
        <v>0</v>
      </c>
      <c r="L114" s="91" t="b">
        <v>0</v>
      </c>
    </row>
    <row r="115" spans="1:12" ht="15">
      <c r="A115" s="91" t="s">
        <v>828</v>
      </c>
      <c r="B115" s="91" t="s">
        <v>826</v>
      </c>
      <c r="C115" s="91">
        <v>5</v>
      </c>
      <c r="D115" s="133">
        <v>0</v>
      </c>
      <c r="E115" s="133">
        <v>1.0543576623225925</v>
      </c>
      <c r="F115" s="91" t="s">
        <v>715</v>
      </c>
      <c r="G115" s="91" t="b">
        <v>0</v>
      </c>
      <c r="H115" s="91" t="b">
        <v>0</v>
      </c>
      <c r="I115" s="91" t="b">
        <v>0</v>
      </c>
      <c r="J115" s="91" t="b">
        <v>0</v>
      </c>
      <c r="K115" s="91" t="b">
        <v>0</v>
      </c>
      <c r="L115" s="91" t="b">
        <v>0</v>
      </c>
    </row>
    <row r="116" spans="1:12" ht="15">
      <c r="A116" s="91" t="s">
        <v>826</v>
      </c>
      <c r="B116" s="91" t="s">
        <v>829</v>
      </c>
      <c r="C116" s="91">
        <v>5</v>
      </c>
      <c r="D116" s="133">
        <v>0</v>
      </c>
      <c r="E116" s="133">
        <v>1.0543576623225925</v>
      </c>
      <c r="F116" s="91" t="s">
        <v>715</v>
      </c>
      <c r="G116" s="91" t="b">
        <v>0</v>
      </c>
      <c r="H116" s="91" t="b">
        <v>0</v>
      </c>
      <c r="I116" s="91" t="b">
        <v>0</v>
      </c>
      <c r="J116" s="91" t="b">
        <v>0</v>
      </c>
      <c r="K116" s="91" t="b">
        <v>0</v>
      </c>
      <c r="L116" s="91" t="b">
        <v>0</v>
      </c>
    </row>
    <row r="117" spans="1:12" ht="15">
      <c r="A117" s="91" t="s">
        <v>829</v>
      </c>
      <c r="B117" s="91" t="s">
        <v>791</v>
      </c>
      <c r="C117" s="91">
        <v>5</v>
      </c>
      <c r="D117" s="133">
        <v>0</v>
      </c>
      <c r="E117" s="133">
        <v>1.1335389083702174</v>
      </c>
      <c r="F117" s="91" t="s">
        <v>715</v>
      </c>
      <c r="G117" s="91" t="b">
        <v>0</v>
      </c>
      <c r="H117" s="91" t="b">
        <v>0</v>
      </c>
      <c r="I117" s="91" t="b">
        <v>0</v>
      </c>
      <c r="J117" s="91" t="b">
        <v>0</v>
      </c>
      <c r="K117" s="91" t="b">
        <v>0</v>
      </c>
      <c r="L117" s="91" t="b">
        <v>0</v>
      </c>
    </row>
    <row r="118" spans="1:12" ht="15">
      <c r="A118" s="91" t="s">
        <v>791</v>
      </c>
      <c r="B118" s="91" t="s">
        <v>830</v>
      </c>
      <c r="C118" s="91">
        <v>5</v>
      </c>
      <c r="D118" s="133">
        <v>0</v>
      </c>
      <c r="E118" s="133">
        <v>1.1335389083702174</v>
      </c>
      <c r="F118" s="91" t="s">
        <v>715</v>
      </c>
      <c r="G118" s="91" t="b">
        <v>0</v>
      </c>
      <c r="H118" s="91" t="b">
        <v>0</v>
      </c>
      <c r="I118" s="91" t="b">
        <v>0</v>
      </c>
      <c r="J118" s="91" t="b">
        <v>0</v>
      </c>
      <c r="K118" s="91" t="b">
        <v>0</v>
      </c>
      <c r="L118" s="91" t="b">
        <v>0</v>
      </c>
    </row>
    <row r="119" spans="1:12" ht="15">
      <c r="A119" s="91" t="s">
        <v>830</v>
      </c>
      <c r="B119" s="91" t="s">
        <v>831</v>
      </c>
      <c r="C119" s="91">
        <v>5</v>
      </c>
      <c r="D119" s="133">
        <v>0</v>
      </c>
      <c r="E119" s="133">
        <v>1.1335389083702174</v>
      </c>
      <c r="F119" s="91" t="s">
        <v>715</v>
      </c>
      <c r="G119" s="91" t="b">
        <v>0</v>
      </c>
      <c r="H119" s="91" t="b">
        <v>0</v>
      </c>
      <c r="I119" s="91" t="b">
        <v>0</v>
      </c>
      <c r="J119" s="91" t="b">
        <v>0</v>
      </c>
      <c r="K119" s="91" t="b">
        <v>0</v>
      </c>
      <c r="L119" s="91" t="b">
        <v>0</v>
      </c>
    </row>
    <row r="120" spans="1:12" ht="15">
      <c r="A120" s="91" t="s">
        <v>831</v>
      </c>
      <c r="B120" s="91" t="s">
        <v>832</v>
      </c>
      <c r="C120" s="91">
        <v>5</v>
      </c>
      <c r="D120" s="133">
        <v>0</v>
      </c>
      <c r="E120" s="133">
        <v>1.1335389083702174</v>
      </c>
      <c r="F120" s="91" t="s">
        <v>715</v>
      </c>
      <c r="G120" s="91" t="b">
        <v>0</v>
      </c>
      <c r="H120" s="91" t="b">
        <v>0</v>
      </c>
      <c r="I120" s="91" t="b">
        <v>0</v>
      </c>
      <c r="J120" s="91" t="b">
        <v>0</v>
      </c>
      <c r="K120" s="91" t="b">
        <v>0</v>
      </c>
      <c r="L120" s="91" t="b">
        <v>0</v>
      </c>
    </row>
    <row r="121" spans="1:12" ht="15">
      <c r="A121" s="91" t="s">
        <v>832</v>
      </c>
      <c r="B121" s="91" t="s">
        <v>244</v>
      </c>
      <c r="C121" s="91">
        <v>5</v>
      </c>
      <c r="D121" s="133">
        <v>0</v>
      </c>
      <c r="E121" s="133">
        <v>1.1335389083702174</v>
      </c>
      <c r="F121" s="91" t="s">
        <v>715</v>
      </c>
      <c r="G121" s="91" t="b">
        <v>0</v>
      </c>
      <c r="H121" s="91" t="b">
        <v>0</v>
      </c>
      <c r="I121" s="91" t="b">
        <v>0</v>
      </c>
      <c r="J121" s="91" t="b">
        <v>0</v>
      </c>
      <c r="K121" s="91" t="b">
        <v>0</v>
      </c>
      <c r="L121" s="91" t="b">
        <v>0</v>
      </c>
    </row>
    <row r="122" spans="1:12" ht="15">
      <c r="A122" s="91" t="s">
        <v>244</v>
      </c>
      <c r="B122" s="91" t="s">
        <v>243</v>
      </c>
      <c r="C122" s="91">
        <v>5</v>
      </c>
      <c r="D122" s="133">
        <v>0</v>
      </c>
      <c r="E122" s="133">
        <v>1.1335389083702174</v>
      </c>
      <c r="F122" s="91" t="s">
        <v>715</v>
      </c>
      <c r="G122" s="91" t="b">
        <v>0</v>
      </c>
      <c r="H122" s="91" t="b">
        <v>0</v>
      </c>
      <c r="I122" s="91" t="b">
        <v>0</v>
      </c>
      <c r="J122" s="91" t="b">
        <v>0</v>
      </c>
      <c r="K122" s="91" t="b">
        <v>0</v>
      </c>
      <c r="L122" s="91" t="b">
        <v>0</v>
      </c>
    </row>
    <row r="123" spans="1:12" ht="15">
      <c r="A123" s="91" t="s">
        <v>243</v>
      </c>
      <c r="B123" s="91" t="s">
        <v>822</v>
      </c>
      <c r="C123" s="91">
        <v>5</v>
      </c>
      <c r="D123" s="133">
        <v>0</v>
      </c>
      <c r="E123" s="133">
        <v>1.1335389083702174</v>
      </c>
      <c r="F123" s="91" t="s">
        <v>715</v>
      </c>
      <c r="G123" s="91" t="b">
        <v>0</v>
      </c>
      <c r="H123" s="91" t="b">
        <v>0</v>
      </c>
      <c r="I123" s="91" t="b">
        <v>0</v>
      </c>
      <c r="J123" s="91" t="b">
        <v>0</v>
      </c>
      <c r="K123" s="91" t="b">
        <v>0</v>
      </c>
      <c r="L123" s="91" t="b">
        <v>0</v>
      </c>
    </row>
    <row r="124" spans="1:12" ht="15">
      <c r="A124" s="91" t="s">
        <v>235</v>
      </c>
      <c r="B124" s="91" t="s">
        <v>790</v>
      </c>
      <c r="C124" s="91">
        <v>4</v>
      </c>
      <c r="D124" s="133">
        <v>0.005310137699071584</v>
      </c>
      <c r="E124" s="133">
        <v>1.2304489213782739</v>
      </c>
      <c r="F124" s="91" t="s">
        <v>715</v>
      </c>
      <c r="G124" s="91" t="b">
        <v>0</v>
      </c>
      <c r="H124" s="91" t="b">
        <v>0</v>
      </c>
      <c r="I124" s="91" t="b">
        <v>0</v>
      </c>
      <c r="J124" s="91" t="b">
        <v>0</v>
      </c>
      <c r="K124" s="91" t="b">
        <v>0</v>
      </c>
      <c r="L124" s="91" t="b">
        <v>0</v>
      </c>
    </row>
    <row r="125" spans="1:12" ht="15">
      <c r="A125" s="91" t="s">
        <v>834</v>
      </c>
      <c r="B125" s="91" t="s">
        <v>835</v>
      </c>
      <c r="C125" s="91">
        <v>3</v>
      </c>
      <c r="D125" s="133">
        <v>0</v>
      </c>
      <c r="E125" s="133">
        <v>1.1856365769619117</v>
      </c>
      <c r="F125" s="91" t="s">
        <v>716</v>
      </c>
      <c r="G125" s="91" t="b">
        <v>0</v>
      </c>
      <c r="H125" s="91" t="b">
        <v>0</v>
      </c>
      <c r="I125" s="91" t="b">
        <v>0</v>
      </c>
      <c r="J125" s="91" t="b">
        <v>0</v>
      </c>
      <c r="K125" s="91" t="b">
        <v>0</v>
      </c>
      <c r="L125" s="91" t="b">
        <v>0</v>
      </c>
    </row>
    <row r="126" spans="1:12" ht="15">
      <c r="A126" s="91" t="s">
        <v>835</v>
      </c>
      <c r="B126" s="91" t="s">
        <v>227</v>
      </c>
      <c r="C126" s="91">
        <v>3</v>
      </c>
      <c r="D126" s="133">
        <v>0</v>
      </c>
      <c r="E126" s="133">
        <v>1.1856365769619117</v>
      </c>
      <c r="F126" s="91" t="s">
        <v>716</v>
      </c>
      <c r="G126" s="91" t="b">
        <v>0</v>
      </c>
      <c r="H126" s="91" t="b">
        <v>0</v>
      </c>
      <c r="I126" s="91" t="b">
        <v>0</v>
      </c>
      <c r="J126" s="91" t="b">
        <v>0</v>
      </c>
      <c r="K126" s="91" t="b">
        <v>0</v>
      </c>
      <c r="L126" s="91" t="b">
        <v>0</v>
      </c>
    </row>
    <row r="127" spans="1:12" ht="15">
      <c r="A127" s="91" t="s">
        <v>227</v>
      </c>
      <c r="B127" s="91" t="s">
        <v>836</v>
      </c>
      <c r="C127" s="91">
        <v>3</v>
      </c>
      <c r="D127" s="133">
        <v>0</v>
      </c>
      <c r="E127" s="133">
        <v>0.9637878273455552</v>
      </c>
      <c r="F127" s="91" t="s">
        <v>716</v>
      </c>
      <c r="G127" s="91" t="b">
        <v>0</v>
      </c>
      <c r="H127" s="91" t="b">
        <v>0</v>
      </c>
      <c r="I127" s="91" t="b">
        <v>0</v>
      </c>
      <c r="J127" s="91" t="b">
        <v>0</v>
      </c>
      <c r="K127" s="91" t="b">
        <v>0</v>
      </c>
      <c r="L127" s="91" t="b">
        <v>0</v>
      </c>
    </row>
    <row r="128" spans="1:12" ht="15">
      <c r="A128" s="91" t="s">
        <v>836</v>
      </c>
      <c r="B128" s="91" t="s">
        <v>837</v>
      </c>
      <c r="C128" s="91">
        <v>3</v>
      </c>
      <c r="D128" s="133">
        <v>0</v>
      </c>
      <c r="E128" s="133">
        <v>1.1856365769619117</v>
      </c>
      <c r="F128" s="91" t="s">
        <v>716</v>
      </c>
      <c r="G128" s="91" t="b">
        <v>0</v>
      </c>
      <c r="H128" s="91" t="b">
        <v>0</v>
      </c>
      <c r="I128" s="91" t="b">
        <v>0</v>
      </c>
      <c r="J128" s="91" t="b">
        <v>0</v>
      </c>
      <c r="K128" s="91" t="b">
        <v>0</v>
      </c>
      <c r="L128" s="91" t="b">
        <v>0</v>
      </c>
    </row>
    <row r="129" spans="1:12" ht="15">
      <c r="A129" s="91" t="s">
        <v>837</v>
      </c>
      <c r="B129" s="91" t="s">
        <v>838</v>
      </c>
      <c r="C129" s="91">
        <v>3</v>
      </c>
      <c r="D129" s="133">
        <v>0</v>
      </c>
      <c r="E129" s="133">
        <v>1.1856365769619117</v>
      </c>
      <c r="F129" s="91" t="s">
        <v>716</v>
      </c>
      <c r="G129" s="91" t="b">
        <v>0</v>
      </c>
      <c r="H129" s="91" t="b">
        <v>0</v>
      </c>
      <c r="I129" s="91" t="b">
        <v>0</v>
      </c>
      <c r="J129" s="91" t="b">
        <v>0</v>
      </c>
      <c r="K129" s="91" t="b">
        <v>0</v>
      </c>
      <c r="L129" s="91" t="b">
        <v>0</v>
      </c>
    </row>
    <row r="130" spans="1:12" ht="15">
      <c r="A130" s="91" t="s">
        <v>838</v>
      </c>
      <c r="B130" s="91" t="s">
        <v>839</v>
      </c>
      <c r="C130" s="91">
        <v>3</v>
      </c>
      <c r="D130" s="133">
        <v>0</v>
      </c>
      <c r="E130" s="133">
        <v>1.1856365769619117</v>
      </c>
      <c r="F130" s="91" t="s">
        <v>716</v>
      </c>
      <c r="G130" s="91" t="b">
        <v>0</v>
      </c>
      <c r="H130" s="91" t="b">
        <v>0</v>
      </c>
      <c r="I130" s="91" t="b">
        <v>0</v>
      </c>
      <c r="J130" s="91" t="b">
        <v>0</v>
      </c>
      <c r="K130" s="91" t="b">
        <v>0</v>
      </c>
      <c r="L130" s="91" t="b">
        <v>0</v>
      </c>
    </row>
    <row r="131" spans="1:12" ht="15">
      <c r="A131" s="91" t="s">
        <v>839</v>
      </c>
      <c r="B131" s="91" t="s">
        <v>840</v>
      </c>
      <c r="C131" s="91">
        <v>3</v>
      </c>
      <c r="D131" s="133">
        <v>0</v>
      </c>
      <c r="E131" s="133">
        <v>1.1856365769619117</v>
      </c>
      <c r="F131" s="91" t="s">
        <v>716</v>
      </c>
      <c r="G131" s="91" t="b">
        <v>0</v>
      </c>
      <c r="H131" s="91" t="b">
        <v>0</v>
      </c>
      <c r="I131" s="91" t="b">
        <v>0</v>
      </c>
      <c r="J131" s="91" t="b">
        <v>0</v>
      </c>
      <c r="K131" s="91" t="b">
        <v>0</v>
      </c>
      <c r="L131" s="91" t="b">
        <v>0</v>
      </c>
    </row>
    <row r="132" spans="1:12" ht="15">
      <c r="A132" s="91" t="s">
        <v>840</v>
      </c>
      <c r="B132" s="91" t="s">
        <v>241</v>
      </c>
      <c r="C132" s="91">
        <v>3</v>
      </c>
      <c r="D132" s="133">
        <v>0</v>
      </c>
      <c r="E132" s="133">
        <v>1.1856365769619117</v>
      </c>
      <c r="F132" s="91" t="s">
        <v>716</v>
      </c>
      <c r="G132" s="91" t="b">
        <v>0</v>
      </c>
      <c r="H132" s="91" t="b">
        <v>0</v>
      </c>
      <c r="I132" s="91" t="b">
        <v>0</v>
      </c>
      <c r="J132" s="91" t="b">
        <v>0</v>
      </c>
      <c r="K132" s="91" t="b">
        <v>0</v>
      </c>
      <c r="L132" s="91" t="b">
        <v>0</v>
      </c>
    </row>
    <row r="133" spans="1:12" ht="15">
      <c r="A133" s="91" t="s">
        <v>241</v>
      </c>
      <c r="B133" s="91" t="s">
        <v>822</v>
      </c>
      <c r="C133" s="91">
        <v>3</v>
      </c>
      <c r="D133" s="133">
        <v>0</v>
      </c>
      <c r="E133" s="133">
        <v>1.1856365769619117</v>
      </c>
      <c r="F133" s="91" t="s">
        <v>716</v>
      </c>
      <c r="G133" s="91" t="b">
        <v>0</v>
      </c>
      <c r="H133" s="91" t="b">
        <v>0</v>
      </c>
      <c r="I133" s="91" t="b">
        <v>0</v>
      </c>
      <c r="J133" s="91" t="b">
        <v>0</v>
      </c>
      <c r="K133" s="91" t="b">
        <v>0</v>
      </c>
      <c r="L133" s="91" t="b">
        <v>0</v>
      </c>
    </row>
    <row r="134" spans="1:12" ht="15">
      <c r="A134" s="91" t="s">
        <v>822</v>
      </c>
      <c r="B134" s="91" t="s">
        <v>823</v>
      </c>
      <c r="C134" s="91">
        <v>3</v>
      </c>
      <c r="D134" s="133">
        <v>0</v>
      </c>
      <c r="E134" s="133">
        <v>1.1856365769619117</v>
      </c>
      <c r="F134" s="91" t="s">
        <v>716</v>
      </c>
      <c r="G134" s="91" t="b">
        <v>0</v>
      </c>
      <c r="H134" s="91" t="b">
        <v>0</v>
      </c>
      <c r="I134" s="91" t="b">
        <v>0</v>
      </c>
      <c r="J134" s="91" t="b">
        <v>0</v>
      </c>
      <c r="K134" s="91" t="b">
        <v>0</v>
      </c>
      <c r="L134" s="91" t="b">
        <v>0</v>
      </c>
    </row>
    <row r="135" spans="1:12" ht="15">
      <c r="A135" s="91" t="s">
        <v>227</v>
      </c>
      <c r="B135" s="91" t="s">
        <v>834</v>
      </c>
      <c r="C135" s="91">
        <v>2</v>
      </c>
      <c r="D135" s="133">
        <v>0.0071873983288033155</v>
      </c>
      <c r="E135" s="133">
        <v>0.9637878273455552</v>
      </c>
      <c r="F135" s="91" t="s">
        <v>716</v>
      </c>
      <c r="G135" s="91" t="b">
        <v>0</v>
      </c>
      <c r="H135" s="91" t="b">
        <v>0</v>
      </c>
      <c r="I135" s="91" t="b">
        <v>0</v>
      </c>
      <c r="J135" s="91" t="b">
        <v>0</v>
      </c>
      <c r="K135" s="91" t="b">
        <v>0</v>
      </c>
      <c r="L135" s="91" t="b">
        <v>0</v>
      </c>
    </row>
    <row r="136" spans="1:12" ht="15">
      <c r="A136" s="91" t="s">
        <v>823</v>
      </c>
      <c r="B136" s="91" t="s">
        <v>1101</v>
      </c>
      <c r="C136" s="91">
        <v>2</v>
      </c>
      <c r="D136" s="133">
        <v>0.0071873983288033155</v>
      </c>
      <c r="E136" s="133">
        <v>1.1856365769619117</v>
      </c>
      <c r="F136" s="91" t="s">
        <v>716</v>
      </c>
      <c r="G136" s="91" t="b">
        <v>0</v>
      </c>
      <c r="H136" s="91" t="b">
        <v>0</v>
      </c>
      <c r="I136" s="91" t="b">
        <v>0</v>
      </c>
      <c r="J136" s="91" t="b">
        <v>0</v>
      </c>
      <c r="K136" s="91" t="b">
        <v>0</v>
      </c>
      <c r="L136" s="91" t="b">
        <v>0</v>
      </c>
    </row>
    <row r="137" spans="1:12" ht="15">
      <c r="A137" s="91" t="s">
        <v>842</v>
      </c>
      <c r="B137" s="91" t="s">
        <v>822</v>
      </c>
      <c r="C137" s="91">
        <v>3</v>
      </c>
      <c r="D137" s="133">
        <v>0</v>
      </c>
      <c r="E137" s="133">
        <v>1.0543576623225925</v>
      </c>
      <c r="F137" s="91" t="s">
        <v>717</v>
      </c>
      <c r="G137" s="91" t="b">
        <v>0</v>
      </c>
      <c r="H137" s="91" t="b">
        <v>0</v>
      </c>
      <c r="I137" s="91" t="b">
        <v>0</v>
      </c>
      <c r="J137" s="91" t="b">
        <v>0</v>
      </c>
      <c r="K137" s="91" t="b">
        <v>0</v>
      </c>
      <c r="L137" s="91" t="b">
        <v>0</v>
      </c>
    </row>
    <row r="138" spans="1:12" ht="15">
      <c r="A138" s="91" t="s">
        <v>822</v>
      </c>
      <c r="B138" s="91" t="s">
        <v>823</v>
      </c>
      <c r="C138" s="91">
        <v>3</v>
      </c>
      <c r="D138" s="133">
        <v>0</v>
      </c>
      <c r="E138" s="133">
        <v>1.0543576623225925</v>
      </c>
      <c r="F138" s="91" t="s">
        <v>717</v>
      </c>
      <c r="G138" s="91" t="b">
        <v>0</v>
      </c>
      <c r="H138" s="91" t="b">
        <v>0</v>
      </c>
      <c r="I138" s="91" t="b">
        <v>0</v>
      </c>
      <c r="J138" s="91" t="b">
        <v>0</v>
      </c>
      <c r="K138" s="91" t="b">
        <v>0</v>
      </c>
      <c r="L138" s="91" t="b">
        <v>0</v>
      </c>
    </row>
    <row r="139" spans="1:12" ht="15">
      <c r="A139" s="91" t="s">
        <v>823</v>
      </c>
      <c r="B139" s="91" t="s">
        <v>824</v>
      </c>
      <c r="C139" s="91">
        <v>3</v>
      </c>
      <c r="D139" s="133">
        <v>0</v>
      </c>
      <c r="E139" s="133">
        <v>1.0543576623225925</v>
      </c>
      <c r="F139" s="91" t="s">
        <v>717</v>
      </c>
      <c r="G139" s="91" t="b">
        <v>0</v>
      </c>
      <c r="H139" s="91" t="b">
        <v>0</v>
      </c>
      <c r="I139" s="91" t="b">
        <v>0</v>
      </c>
      <c r="J139" s="91" t="b">
        <v>0</v>
      </c>
      <c r="K139" s="91" t="b">
        <v>0</v>
      </c>
      <c r="L139" s="91" t="b">
        <v>0</v>
      </c>
    </row>
    <row r="140" spans="1:12" ht="15">
      <c r="A140" s="91" t="s">
        <v>824</v>
      </c>
      <c r="B140" s="91" t="s">
        <v>843</v>
      </c>
      <c r="C140" s="91">
        <v>3</v>
      </c>
      <c r="D140" s="133">
        <v>0</v>
      </c>
      <c r="E140" s="133">
        <v>1.0543576623225925</v>
      </c>
      <c r="F140" s="91" t="s">
        <v>717</v>
      </c>
      <c r="G140" s="91" t="b">
        <v>0</v>
      </c>
      <c r="H140" s="91" t="b">
        <v>0</v>
      </c>
      <c r="I140" s="91" t="b">
        <v>0</v>
      </c>
      <c r="J140" s="91" t="b">
        <v>0</v>
      </c>
      <c r="K140" s="91" t="b">
        <v>0</v>
      </c>
      <c r="L140" s="91" t="b">
        <v>0</v>
      </c>
    </row>
    <row r="141" spans="1:12" ht="15">
      <c r="A141" s="91" t="s">
        <v>843</v>
      </c>
      <c r="B141" s="91" t="s">
        <v>844</v>
      </c>
      <c r="C141" s="91">
        <v>3</v>
      </c>
      <c r="D141" s="133">
        <v>0</v>
      </c>
      <c r="E141" s="133">
        <v>1.0543576623225925</v>
      </c>
      <c r="F141" s="91" t="s">
        <v>717</v>
      </c>
      <c r="G141" s="91" t="b">
        <v>0</v>
      </c>
      <c r="H141" s="91" t="b">
        <v>0</v>
      </c>
      <c r="I141" s="91" t="b">
        <v>0</v>
      </c>
      <c r="J141" s="91" t="b">
        <v>1</v>
      </c>
      <c r="K141" s="91" t="b">
        <v>0</v>
      </c>
      <c r="L141" s="91" t="b">
        <v>0</v>
      </c>
    </row>
    <row r="142" spans="1:12" ht="15">
      <c r="A142" s="91" t="s">
        <v>844</v>
      </c>
      <c r="B142" s="91" t="s">
        <v>845</v>
      </c>
      <c r="C142" s="91">
        <v>3</v>
      </c>
      <c r="D142" s="133">
        <v>0</v>
      </c>
      <c r="E142" s="133">
        <v>1.0543576623225925</v>
      </c>
      <c r="F142" s="91" t="s">
        <v>717</v>
      </c>
      <c r="G142" s="91" t="b">
        <v>1</v>
      </c>
      <c r="H142" s="91" t="b">
        <v>0</v>
      </c>
      <c r="I142" s="91" t="b">
        <v>0</v>
      </c>
      <c r="J142" s="91" t="b">
        <v>0</v>
      </c>
      <c r="K142" s="91" t="b">
        <v>0</v>
      </c>
      <c r="L142" s="91" t="b">
        <v>0</v>
      </c>
    </row>
    <row r="143" spans="1:12" ht="15">
      <c r="A143" s="91" t="s">
        <v>845</v>
      </c>
      <c r="B143" s="91" t="s">
        <v>846</v>
      </c>
      <c r="C143" s="91">
        <v>3</v>
      </c>
      <c r="D143" s="133">
        <v>0</v>
      </c>
      <c r="E143" s="133">
        <v>1.0543576623225925</v>
      </c>
      <c r="F143" s="91" t="s">
        <v>717</v>
      </c>
      <c r="G143" s="91" t="b">
        <v>0</v>
      </c>
      <c r="H143" s="91" t="b">
        <v>0</v>
      </c>
      <c r="I143" s="91" t="b">
        <v>0</v>
      </c>
      <c r="J143" s="91" t="b">
        <v>0</v>
      </c>
      <c r="K143" s="91" t="b">
        <v>0</v>
      </c>
      <c r="L143" s="91" t="b">
        <v>0</v>
      </c>
    </row>
    <row r="144" spans="1:12" ht="15">
      <c r="A144" s="91" t="s">
        <v>846</v>
      </c>
      <c r="B144" s="91" t="s">
        <v>847</v>
      </c>
      <c r="C144" s="91">
        <v>3</v>
      </c>
      <c r="D144" s="133">
        <v>0</v>
      </c>
      <c r="E144" s="133">
        <v>1.0543576623225925</v>
      </c>
      <c r="F144" s="91" t="s">
        <v>717</v>
      </c>
      <c r="G144" s="91" t="b">
        <v>0</v>
      </c>
      <c r="H144" s="91" t="b">
        <v>0</v>
      </c>
      <c r="I144" s="91" t="b">
        <v>0</v>
      </c>
      <c r="J144" s="91" t="b">
        <v>0</v>
      </c>
      <c r="K144" s="91" t="b">
        <v>0</v>
      </c>
      <c r="L144" s="91" t="b">
        <v>0</v>
      </c>
    </row>
    <row r="145" spans="1:12" ht="15">
      <c r="A145" s="91" t="s">
        <v>847</v>
      </c>
      <c r="B145" s="91" t="s">
        <v>848</v>
      </c>
      <c r="C145" s="91">
        <v>3</v>
      </c>
      <c r="D145" s="133">
        <v>0</v>
      </c>
      <c r="E145" s="133">
        <v>1.0543576623225925</v>
      </c>
      <c r="F145" s="91" t="s">
        <v>717</v>
      </c>
      <c r="G145" s="91" t="b">
        <v>0</v>
      </c>
      <c r="H145" s="91" t="b">
        <v>0</v>
      </c>
      <c r="I145" s="91" t="b">
        <v>0</v>
      </c>
      <c r="J145" s="91" t="b">
        <v>0</v>
      </c>
      <c r="K145" s="91" t="b">
        <v>0</v>
      </c>
      <c r="L145" s="91" t="b">
        <v>0</v>
      </c>
    </row>
    <row r="146" spans="1:12" ht="15">
      <c r="A146" s="91" t="s">
        <v>848</v>
      </c>
      <c r="B146" s="91" t="s">
        <v>1096</v>
      </c>
      <c r="C146" s="91">
        <v>3</v>
      </c>
      <c r="D146" s="133">
        <v>0</v>
      </c>
      <c r="E146" s="133">
        <v>1.0543576623225925</v>
      </c>
      <c r="F146" s="91" t="s">
        <v>717</v>
      </c>
      <c r="G146" s="91" t="b">
        <v>0</v>
      </c>
      <c r="H146" s="91" t="b">
        <v>0</v>
      </c>
      <c r="I146" s="91" t="b">
        <v>0</v>
      </c>
      <c r="J146" s="91" t="b">
        <v>0</v>
      </c>
      <c r="K146" s="91" t="b">
        <v>0</v>
      </c>
      <c r="L146" s="91" t="b">
        <v>0</v>
      </c>
    </row>
    <row r="147" spans="1:12" ht="15">
      <c r="A147" s="91" t="s">
        <v>231</v>
      </c>
      <c r="B147" s="91" t="s">
        <v>842</v>
      </c>
      <c r="C147" s="91">
        <v>2</v>
      </c>
      <c r="D147" s="133">
        <v>0.009518446435442229</v>
      </c>
      <c r="E147" s="133">
        <v>1.2304489213782739</v>
      </c>
      <c r="F147" s="91" t="s">
        <v>717</v>
      </c>
      <c r="G147" s="91" t="b">
        <v>0</v>
      </c>
      <c r="H147" s="91" t="b">
        <v>0</v>
      </c>
      <c r="I147" s="91" t="b">
        <v>0</v>
      </c>
      <c r="J147" s="91" t="b">
        <v>0</v>
      </c>
      <c r="K147" s="91" t="b">
        <v>0</v>
      </c>
      <c r="L147" s="91" t="b">
        <v>0</v>
      </c>
    </row>
    <row r="148" spans="1:12" ht="15">
      <c r="A148" s="91" t="s">
        <v>1096</v>
      </c>
      <c r="B148" s="91" t="s">
        <v>1106</v>
      </c>
      <c r="C148" s="91">
        <v>2</v>
      </c>
      <c r="D148" s="133">
        <v>0.009518446435442229</v>
      </c>
      <c r="E148" s="133">
        <v>1.2304489213782739</v>
      </c>
      <c r="F148" s="91" t="s">
        <v>717</v>
      </c>
      <c r="G148" s="91" t="b">
        <v>0</v>
      </c>
      <c r="H148" s="91" t="b">
        <v>0</v>
      </c>
      <c r="I148" s="91" t="b">
        <v>0</v>
      </c>
      <c r="J148" s="91" t="b">
        <v>0</v>
      </c>
      <c r="K148" s="91" t="b">
        <v>0</v>
      </c>
      <c r="L148" s="91" t="b">
        <v>0</v>
      </c>
    </row>
    <row r="149" spans="1:12" ht="15">
      <c r="A149" s="91" t="s">
        <v>850</v>
      </c>
      <c r="B149" s="91" t="s">
        <v>851</v>
      </c>
      <c r="C149" s="91">
        <v>3</v>
      </c>
      <c r="D149" s="133">
        <v>0</v>
      </c>
      <c r="E149" s="133">
        <v>1.2388820889151366</v>
      </c>
      <c r="F149" s="91" t="s">
        <v>718</v>
      </c>
      <c r="G149" s="91" t="b">
        <v>0</v>
      </c>
      <c r="H149" s="91" t="b">
        <v>0</v>
      </c>
      <c r="I149" s="91" t="b">
        <v>0</v>
      </c>
      <c r="J149" s="91" t="b">
        <v>0</v>
      </c>
      <c r="K149" s="91" t="b">
        <v>0</v>
      </c>
      <c r="L149" s="91" t="b">
        <v>0</v>
      </c>
    </row>
    <row r="150" spans="1:12" ht="15">
      <c r="A150" s="91" t="s">
        <v>851</v>
      </c>
      <c r="B150" s="91" t="s">
        <v>852</v>
      </c>
      <c r="C150" s="91">
        <v>3</v>
      </c>
      <c r="D150" s="133">
        <v>0</v>
      </c>
      <c r="E150" s="133">
        <v>1.2388820889151366</v>
      </c>
      <c r="F150" s="91" t="s">
        <v>718</v>
      </c>
      <c r="G150" s="91" t="b">
        <v>0</v>
      </c>
      <c r="H150" s="91" t="b">
        <v>0</v>
      </c>
      <c r="I150" s="91" t="b">
        <v>0</v>
      </c>
      <c r="J150" s="91" t="b">
        <v>0</v>
      </c>
      <c r="K150" s="91" t="b">
        <v>0</v>
      </c>
      <c r="L150" s="91" t="b">
        <v>0</v>
      </c>
    </row>
    <row r="151" spans="1:12" ht="15">
      <c r="A151" s="91" t="s">
        <v>852</v>
      </c>
      <c r="B151" s="91" t="s">
        <v>853</v>
      </c>
      <c r="C151" s="91">
        <v>3</v>
      </c>
      <c r="D151" s="133">
        <v>0</v>
      </c>
      <c r="E151" s="133">
        <v>1.2388820889151366</v>
      </c>
      <c r="F151" s="91" t="s">
        <v>718</v>
      </c>
      <c r="G151" s="91" t="b">
        <v>0</v>
      </c>
      <c r="H151" s="91" t="b">
        <v>0</v>
      </c>
      <c r="I151" s="91" t="b">
        <v>0</v>
      </c>
      <c r="J151" s="91" t="b">
        <v>0</v>
      </c>
      <c r="K151" s="91" t="b">
        <v>0</v>
      </c>
      <c r="L151" s="91" t="b">
        <v>0</v>
      </c>
    </row>
    <row r="152" spans="1:12" ht="15">
      <c r="A152" s="91" t="s">
        <v>853</v>
      </c>
      <c r="B152" s="91" t="s">
        <v>854</v>
      </c>
      <c r="C152" s="91">
        <v>3</v>
      </c>
      <c r="D152" s="133">
        <v>0</v>
      </c>
      <c r="E152" s="133">
        <v>1.2388820889151366</v>
      </c>
      <c r="F152" s="91" t="s">
        <v>718</v>
      </c>
      <c r="G152" s="91" t="b">
        <v>0</v>
      </c>
      <c r="H152" s="91" t="b">
        <v>0</v>
      </c>
      <c r="I152" s="91" t="b">
        <v>0</v>
      </c>
      <c r="J152" s="91" t="b">
        <v>0</v>
      </c>
      <c r="K152" s="91" t="b">
        <v>0</v>
      </c>
      <c r="L152" s="91" t="b">
        <v>0</v>
      </c>
    </row>
    <row r="153" spans="1:12" ht="15">
      <c r="A153" s="91" t="s">
        <v>854</v>
      </c>
      <c r="B153" s="91" t="s">
        <v>822</v>
      </c>
      <c r="C153" s="91">
        <v>3</v>
      </c>
      <c r="D153" s="133">
        <v>0</v>
      </c>
      <c r="E153" s="133">
        <v>1.2388820889151366</v>
      </c>
      <c r="F153" s="91" t="s">
        <v>718</v>
      </c>
      <c r="G153" s="91" t="b">
        <v>0</v>
      </c>
      <c r="H153" s="91" t="b">
        <v>0</v>
      </c>
      <c r="I153" s="91" t="b">
        <v>0</v>
      </c>
      <c r="J153" s="91" t="b">
        <v>0</v>
      </c>
      <c r="K153" s="91" t="b">
        <v>0</v>
      </c>
      <c r="L153" s="91" t="b">
        <v>0</v>
      </c>
    </row>
    <row r="154" spans="1:12" ht="15">
      <c r="A154" s="91" t="s">
        <v>822</v>
      </c>
      <c r="B154" s="91" t="s">
        <v>823</v>
      </c>
      <c r="C154" s="91">
        <v>3</v>
      </c>
      <c r="D154" s="133">
        <v>0</v>
      </c>
      <c r="E154" s="133">
        <v>1.2388820889151366</v>
      </c>
      <c r="F154" s="91" t="s">
        <v>718</v>
      </c>
      <c r="G154" s="91" t="b">
        <v>0</v>
      </c>
      <c r="H154" s="91" t="b">
        <v>0</v>
      </c>
      <c r="I154" s="91" t="b">
        <v>0</v>
      </c>
      <c r="J154" s="91" t="b">
        <v>0</v>
      </c>
      <c r="K154" s="91" t="b">
        <v>0</v>
      </c>
      <c r="L154" s="91" t="b">
        <v>0</v>
      </c>
    </row>
    <row r="155" spans="1:12" ht="15">
      <c r="A155" s="91" t="s">
        <v>823</v>
      </c>
      <c r="B155" s="91" t="s">
        <v>824</v>
      </c>
      <c r="C155" s="91">
        <v>3</v>
      </c>
      <c r="D155" s="133">
        <v>0</v>
      </c>
      <c r="E155" s="133">
        <v>1.2388820889151366</v>
      </c>
      <c r="F155" s="91" t="s">
        <v>718</v>
      </c>
      <c r="G155" s="91" t="b">
        <v>0</v>
      </c>
      <c r="H155" s="91" t="b">
        <v>0</v>
      </c>
      <c r="I155" s="91" t="b">
        <v>0</v>
      </c>
      <c r="J155" s="91" t="b">
        <v>0</v>
      </c>
      <c r="K155" s="91" t="b">
        <v>0</v>
      </c>
      <c r="L155" s="91" t="b">
        <v>0</v>
      </c>
    </row>
    <row r="156" spans="1:12" ht="15">
      <c r="A156" s="91" t="s">
        <v>824</v>
      </c>
      <c r="B156" s="91" t="s">
        <v>855</v>
      </c>
      <c r="C156" s="91">
        <v>3</v>
      </c>
      <c r="D156" s="133">
        <v>0</v>
      </c>
      <c r="E156" s="133">
        <v>1.2388820889151366</v>
      </c>
      <c r="F156" s="91" t="s">
        <v>718</v>
      </c>
      <c r="G156" s="91" t="b">
        <v>0</v>
      </c>
      <c r="H156" s="91" t="b">
        <v>0</v>
      </c>
      <c r="I156" s="91" t="b">
        <v>0</v>
      </c>
      <c r="J156" s="91" t="b">
        <v>0</v>
      </c>
      <c r="K156" s="91" t="b">
        <v>0</v>
      </c>
      <c r="L156" s="91" t="b">
        <v>0</v>
      </c>
    </row>
    <row r="157" spans="1:12" ht="15">
      <c r="A157" s="91" t="s">
        <v>855</v>
      </c>
      <c r="B157" s="91" t="s">
        <v>856</v>
      </c>
      <c r="C157" s="91">
        <v>3</v>
      </c>
      <c r="D157" s="133">
        <v>0</v>
      </c>
      <c r="E157" s="133">
        <v>1.2388820889151366</v>
      </c>
      <c r="F157" s="91" t="s">
        <v>718</v>
      </c>
      <c r="G157" s="91" t="b">
        <v>0</v>
      </c>
      <c r="H157" s="91" t="b">
        <v>0</v>
      </c>
      <c r="I157" s="91" t="b">
        <v>0</v>
      </c>
      <c r="J157" s="91" t="b">
        <v>0</v>
      </c>
      <c r="K157" s="91" t="b">
        <v>0</v>
      </c>
      <c r="L157" s="91" t="b">
        <v>0</v>
      </c>
    </row>
    <row r="158" spans="1:12" ht="15">
      <c r="A158" s="91" t="s">
        <v>856</v>
      </c>
      <c r="B158" s="91" t="s">
        <v>1097</v>
      </c>
      <c r="C158" s="91">
        <v>3</v>
      </c>
      <c r="D158" s="133">
        <v>0</v>
      </c>
      <c r="E158" s="133">
        <v>1.2388820889151366</v>
      </c>
      <c r="F158" s="91" t="s">
        <v>718</v>
      </c>
      <c r="G158" s="91" t="b">
        <v>0</v>
      </c>
      <c r="H158" s="91" t="b">
        <v>0</v>
      </c>
      <c r="I158" s="91" t="b">
        <v>0</v>
      </c>
      <c r="J158" s="91" t="b">
        <v>0</v>
      </c>
      <c r="K158" s="91" t="b">
        <v>0</v>
      </c>
      <c r="L158" s="91" t="b">
        <v>0</v>
      </c>
    </row>
    <row r="159" spans="1:12" ht="15">
      <c r="A159" s="91" t="s">
        <v>1097</v>
      </c>
      <c r="B159" s="91" t="s">
        <v>1098</v>
      </c>
      <c r="C159" s="91">
        <v>3</v>
      </c>
      <c r="D159" s="133">
        <v>0</v>
      </c>
      <c r="E159" s="133">
        <v>1.2388820889151366</v>
      </c>
      <c r="F159" s="91" t="s">
        <v>718</v>
      </c>
      <c r="G159" s="91" t="b">
        <v>0</v>
      </c>
      <c r="H159" s="91" t="b">
        <v>0</v>
      </c>
      <c r="I159" s="91" t="b">
        <v>0</v>
      </c>
      <c r="J159" s="91" t="b">
        <v>0</v>
      </c>
      <c r="K159" s="91" t="b">
        <v>0</v>
      </c>
      <c r="L159" s="91" t="b">
        <v>0</v>
      </c>
    </row>
    <row r="160" spans="1:12" ht="15">
      <c r="A160" s="91" t="s">
        <v>1098</v>
      </c>
      <c r="B160" s="91" t="s">
        <v>1099</v>
      </c>
      <c r="C160" s="91">
        <v>3</v>
      </c>
      <c r="D160" s="133">
        <v>0</v>
      </c>
      <c r="E160" s="133">
        <v>1.2388820889151366</v>
      </c>
      <c r="F160" s="91" t="s">
        <v>718</v>
      </c>
      <c r="G160" s="91" t="b">
        <v>0</v>
      </c>
      <c r="H160" s="91" t="b">
        <v>0</v>
      </c>
      <c r="I160" s="91" t="b">
        <v>0</v>
      </c>
      <c r="J160" s="91" t="b">
        <v>0</v>
      </c>
      <c r="K160" s="91" t="b">
        <v>0</v>
      </c>
      <c r="L160" s="91" t="b">
        <v>0</v>
      </c>
    </row>
    <row r="161" spans="1:12" ht="15">
      <c r="A161" s="91" t="s">
        <v>1099</v>
      </c>
      <c r="B161" s="91" t="s">
        <v>1100</v>
      </c>
      <c r="C161" s="91">
        <v>3</v>
      </c>
      <c r="D161" s="133">
        <v>0</v>
      </c>
      <c r="E161" s="133">
        <v>1.2388820889151366</v>
      </c>
      <c r="F161" s="91" t="s">
        <v>718</v>
      </c>
      <c r="G161" s="91" t="b">
        <v>0</v>
      </c>
      <c r="H161" s="91" t="b">
        <v>0</v>
      </c>
      <c r="I161" s="91" t="b">
        <v>0</v>
      </c>
      <c r="J161" s="91" t="b">
        <v>0</v>
      </c>
      <c r="K161" s="91" t="b">
        <v>0</v>
      </c>
      <c r="L161" s="91" t="b">
        <v>0</v>
      </c>
    </row>
    <row r="162" spans="1:12" ht="15">
      <c r="A162" s="91" t="s">
        <v>229</v>
      </c>
      <c r="B162" s="91" t="s">
        <v>850</v>
      </c>
      <c r="C162" s="91">
        <v>2</v>
      </c>
      <c r="D162" s="133">
        <v>0.006403318511115681</v>
      </c>
      <c r="E162" s="133">
        <v>1.414973347970818</v>
      </c>
      <c r="F162" s="91" t="s">
        <v>718</v>
      </c>
      <c r="G162" s="91" t="b">
        <v>0</v>
      </c>
      <c r="H162" s="91" t="b">
        <v>0</v>
      </c>
      <c r="I162" s="91" t="b">
        <v>0</v>
      </c>
      <c r="J162" s="91" t="b">
        <v>0</v>
      </c>
      <c r="K162" s="91" t="b">
        <v>0</v>
      </c>
      <c r="L162" s="91" t="b">
        <v>0</v>
      </c>
    </row>
    <row r="163" spans="1:12" ht="15">
      <c r="A163" s="91" t="s">
        <v>1100</v>
      </c>
      <c r="B163" s="91" t="s">
        <v>1107</v>
      </c>
      <c r="C163" s="91">
        <v>2</v>
      </c>
      <c r="D163" s="133">
        <v>0.006403318511115681</v>
      </c>
      <c r="E163" s="133">
        <v>1.2388820889151366</v>
      </c>
      <c r="F163" s="91" t="s">
        <v>718</v>
      </c>
      <c r="G163" s="91" t="b">
        <v>0</v>
      </c>
      <c r="H163" s="91" t="b">
        <v>0</v>
      </c>
      <c r="I163" s="91" t="b">
        <v>0</v>
      </c>
      <c r="J163" s="91" t="b">
        <v>0</v>
      </c>
      <c r="K163" s="91" t="b">
        <v>0</v>
      </c>
      <c r="L163" s="91" t="b">
        <v>0</v>
      </c>
    </row>
    <row r="164" spans="1:12" ht="15">
      <c r="A164" s="91" t="s">
        <v>858</v>
      </c>
      <c r="B164" s="91" t="s">
        <v>859</v>
      </c>
      <c r="C164" s="91">
        <v>4</v>
      </c>
      <c r="D164" s="133">
        <v>0</v>
      </c>
      <c r="E164" s="133">
        <v>1.130333768495006</v>
      </c>
      <c r="F164" s="91" t="s">
        <v>719</v>
      </c>
      <c r="G164" s="91" t="b">
        <v>0</v>
      </c>
      <c r="H164" s="91" t="b">
        <v>0</v>
      </c>
      <c r="I164" s="91" t="b">
        <v>0</v>
      </c>
      <c r="J164" s="91" t="b">
        <v>0</v>
      </c>
      <c r="K164" s="91" t="b">
        <v>0</v>
      </c>
      <c r="L164" s="91" t="b">
        <v>0</v>
      </c>
    </row>
    <row r="165" spans="1:12" ht="15">
      <c r="A165" s="91" t="s">
        <v>859</v>
      </c>
      <c r="B165" s="91" t="s">
        <v>860</v>
      </c>
      <c r="C165" s="91">
        <v>4</v>
      </c>
      <c r="D165" s="133">
        <v>0</v>
      </c>
      <c r="E165" s="133">
        <v>1.130333768495006</v>
      </c>
      <c r="F165" s="91" t="s">
        <v>719</v>
      </c>
      <c r="G165" s="91" t="b">
        <v>0</v>
      </c>
      <c r="H165" s="91" t="b">
        <v>0</v>
      </c>
      <c r="I165" s="91" t="b">
        <v>0</v>
      </c>
      <c r="J165" s="91" t="b">
        <v>0</v>
      </c>
      <c r="K165" s="91" t="b">
        <v>0</v>
      </c>
      <c r="L165" s="91" t="b">
        <v>0</v>
      </c>
    </row>
    <row r="166" spans="1:12" ht="15">
      <c r="A166" s="91" t="s">
        <v>860</v>
      </c>
      <c r="B166" s="91" t="s">
        <v>861</v>
      </c>
      <c r="C166" s="91">
        <v>4</v>
      </c>
      <c r="D166" s="133">
        <v>0</v>
      </c>
      <c r="E166" s="133">
        <v>1.130333768495006</v>
      </c>
      <c r="F166" s="91" t="s">
        <v>719</v>
      </c>
      <c r="G166" s="91" t="b">
        <v>0</v>
      </c>
      <c r="H166" s="91" t="b">
        <v>0</v>
      </c>
      <c r="I166" s="91" t="b">
        <v>0</v>
      </c>
      <c r="J166" s="91" t="b">
        <v>1</v>
      </c>
      <c r="K166" s="91" t="b">
        <v>0</v>
      </c>
      <c r="L166" s="91" t="b">
        <v>0</v>
      </c>
    </row>
    <row r="167" spans="1:12" ht="15">
      <c r="A167" s="91" t="s">
        <v>861</v>
      </c>
      <c r="B167" s="91" t="s">
        <v>862</v>
      </c>
      <c r="C167" s="91">
        <v>4</v>
      </c>
      <c r="D167" s="133">
        <v>0</v>
      </c>
      <c r="E167" s="133">
        <v>1.130333768495006</v>
      </c>
      <c r="F167" s="91" t="s">
        <v>719</v>
      </c>
      <c r="G167" s="91" t="b">
        <v>1</v>
      </c>
      <c r="H167" s="91" t="b">
        <v>0</v>
      </c>
      <c r="I167" s="91" t="b">
        <v>0</v>
      </c>
      <c r="J167" s="91" t="b">
        <v>1</v>
      </c>
      <c r="K167" s="91" t="b">
        <v>0</v>
      </c>
      <c r="L167" s="91" t="b">
        <v>0</v>
      </c>
    </row>
    <row r="168" spans="1:12" ht="15">
      <c r="A168" s="91" t="s">
        <v>862</v>
      </c>
      <c r="B168" s="91" t="s">
        <v>863</v>
      </c>
      <c r="C168" s="91">
        <v>4</v>
      </c>
      <c r="D168" s="133">
        <v>0</v>
      </c>
      <c r="E168" s="133">
        <v>1.130333768495006</v>
      </c>
      <c r="F168" s="91" t="s">
        <v>719</v>
      </c>
      <c r="G168" s="91" t="b">
        <v>1</v>
      </c>
      <c r="H168" s="91" t="b">
        <v>0</v>
      </c>
      <c r="I168" s="91" t="b">
        <v>0</v>
      </c>
      <c r="J168" s="91" t="b">
        <v>0</v>
      </c>
      <c r="K168" s="91" t="b">
        <v>0</v>
      </c>
      <c r="L168" s="91" t="b">
        <v>0</v>
      </c>
    </row>
    <row r="169" spans="1:12" ht="15">
      <c r="A169" s="91" t="s">
        <v>863</v>
      </c>
      <c r="B169" s="91" t="s">
        <v>864</v>
      </c>
      <c r="C169" s="91">
        <v>4</v>
      </c>
      <c r="D169" s="133">
        <v>0</v>
      </c>
      <c r="E169" s="133">
        <v>1.130333768495006</v>
      </c>
      <c r="F169" s="91" t="s">
        <v>719</v>
      </c>
      <c r="G169" s="91" t="b">
        <v>0</v>
      </c>
      <c r="H169" s="91" t="b">
        <v>0</v>
      </c>
      <c r="I169" s="91" t="b">
        <v>0</v>
      </c>
      <c r="J169" s="91" t="b">
        <v>0</v>
      </c>
      <c r="K169" s="91" t="b">
        <v>0</v>
      </c>
      <c r="L169" s="91" t="b">
        <v>0</v>
      </c>
    </row>
    <row r="170" spans="1:12" ht="15">
      <c r="A170" s="91" t="s">
        <v>864</v>
      </c>
      <c r="B170" s="91" t="s">
        <v>865</v>
      </c>
      <c r="C170" s="91">
        <v>4</v>
      </c>
      <c r="D170" s="133">
        <v>0</v>
      </c>
      <c r="E170" s="133">
        <v>1.130333768495006</v>
      </c>
      <c r="F170" s="91" t="s">
        <v>719</v>
      </c>
      <c r="G170" s="91" t="b">
        <v>0</v>
      </c>
      <c r="H170" s="91" t="b">
        <v>0</v>
      </c>
      <c r="I170" s="91" t="b">
        <v>0</v>
      </c>
      <c r="J170" s="91" t="b">
        <v>1</v>
      </c>
      <c r="K170" s="91" t="b">
        <v>0</v>
      </c>
      <c r="L170" s="91" t="b">
        <v>0</v>
      </c>
    </row>
    <row r="171" spans="1:12" ht="15">
      <c r="A171" s="91" t="s">
        <v>865</v>
      </c>
      <c r="B171" s="91" t="s">
        <v>866</v>
      </c>
      <c r="C171" s="91">
        <v>4</v>
      </c>
      <c r="D171" s="133">
        <v>0</v>
      </c>
      <c r="E171" s="133">
        <v>1.130333768495006</v>
      </c>
      <c r="F171" s="91" t="s">
        <v>719</v>
      </c>
      <c r="G171" s="91" t="b">
        <v>1</v>
      </c>
      <c r="H171" s="91" t="b">
        <v>0</v>
      </c>
      <c r="I171" s="91" t="b">
        <v>0</v>
      </c>
      <c r="J171" s="91" t="b">
        <v>0</v>
      </c>
      <c r="K171" s="91" t="b">
        <v>0</v>
      </c>
      <c r="L171" s="91" t="b">
        <v>0</v>
      </c>
    </row>
    <row r="172" spans="1:12" ht="15">
      <c r="A172" s="91" t="s">
        <v>866</v>
      </c>
      <c r="B172" s="91" t="s">
        <v>867</v>
      </c>
      <c r="C172" s="91">
        <v>4</v>
      </c>
      <c r="D172" s="133">
        <v>0</v>
      </c>
      <c r="E172" s="133">
        <v>1.130333768495006</v>
      </c>
      <c r="F172" s="91" t="s">
        <v>719</v>
      </c>
      <c r="G172" s="91" t="b">
        <v>0</v>
      </c>
      <c r="H172" s="91" t="b">
        <v>0</v>
      </c>
      <c r="I172" s="91" t="b">
        <v>0</v>
      </c>
      <c r="J172" s="91" t="b">
        <v>1</v>
      </c>
      <c r="K172" s="91" t="b">
        <v>0</v>
      </c>
      <c r="L172" s="91" t="b">
        <v>0</v>
      </c>
    </row>
    <row r="173" spans="1:12" ht="15">
      <c r="A173" s="91" t="s">
        <v>867</v>
      </c>
      <c r="B173" s="91" t="s">
        <v>1094</v>
      </c>
      <c r="C173" s="91">
        <v>4</v>
      </c>
      <c r="D173" s="133">
        <v>0</v>
      </c>
      <c r="E173" s="133">
        <v>1.130333768495006</v>
      </c>
      <c r="F173" s="91" t="s">
        <v>719</v>
      </c>
      <c r="G173" s="91" t="b">
        <v>1</v>
      </c>
      <c r="H173" s="91" t="b">
        <v>0</v>
      </c>
      <c r="I173" s="91" t="b">
        <v>0</v>
      </c>
      <c r="J173" s="91" t="b">
        <v>0</v>
      </c>
      <c r="K173" s="91" t="b">
        <v>0</v>
      </c>
      <c r="L173" s="91" t="b">
        <v>0</v>
      </c>
    </row>
    <row r="174" spans="1:12" ht="15">
      <c r="A174" s="91" t="s">
        <v>1094</v>
      </c>
      <c r="B174" s="91" t="s">
        <v>1095</v>
      </c>
      <c r="C174" s="91">
        <v>4</v>
      </c>
      <c r="D174" s="133">
        <v>0</v>
      </c>
      <c r="E174" s="133">
        <v>1.130333768495006</v>
      </c>
      <c r="F174" s="91" t="s">
        <v>719</v>
      </c>
      <c r="G174" s="91" t="b">
        <v>0</v>
      </c>
      <c r="H174" s="91" t="b">
        <v>0</v>
      </c>
      <c r="I174" s="91" t="b">
        <v>0</v>
      </c>
      <c r="J174" s="91" t="b">
        <v>0</v>
      </c>
      <c r="K174" s="91" t="b">
        <v>0</v>
      </c>
      <c r="L174" s="91" t="b">
        <v>0</v>
      </c>
    </row>
    <row r="175" spans="1:12" ht="15">
      <c r="A175" s="91" t="s">
        <v>222</v>
      </c>
      <c r="B175" s="91" t="s">
        <v>858</v>
      </c>
      <c r="C175" s="91">
        <v>3</v>
      </c>
      <c r="D175" s="133">
        <v>0.006462348445256893</v>
      </c>
      <c r="E175" s="133">
        <v>1.255272505103306</v>
      </c>
      <c r="F175" s="91" t="s">
        <v>719</v>
      </c>
      <c r="G175" s="91" t="b">
        <v>0</v>
      </c>
      <c r="H175" s="91" t="b">
        <v>0</v>
      </c>
      <c r="I175" s="91" t="b">
        <v>0</v>
      </c>
      <c r="J175" s="91" t="b">
        <v>0</v>
      </c>
      <c r="K175" s="91" t="b">
        <v>0</v>
      </c>
      <c r="L175" s="91" t="b">
        <v>0</v>
      </c>
    </row>
    <row r="176" spans="1:12" ht="15">
      <c r="A176" s="91" t="s">
        <v>1095</v>
      </c>
      <c r="B176" s="91" t="s">
        <v>1102</v>
      </c>
      <c r="C176" s="91">
        <v>3</v>
      </c>
      <c r="D176" s="133">
        <v>0.006462348445256893</v>
      </c>
      <c r="E176" s="133">
        <v>1.130333768495006</v>
      </c>
      <c r="F176" s="91" t="s">
        <v>719</v>
      </c>
      <c r="G176" s="91" t="b">
        <v>0</v>
      </c>
      <c r="H176" s="91" t="b">
        <v>0</v>
      </c>
      <c r="I176" s="91" t="b">
        <v>0</v>
      </c>
      <c r="J176" s="91" t="b">
        <v>0</v>
      </c>
      <c r="K176" s="91" t="b">
        <v>0</v>
      </c>
      <c r="L176" s="91" t="b">
        <v>0</v>
      </c>
    </row>
    <row r="177" spans="1:12" ht="15">
      <c r="A177" s="91" t="s">
        <v>1102</v>
      </c>
      <c r="B177" s="91" t="s">
        <v>1103</v>
      </c>
      <c r="C177" s="91">
        <v>3</v>
      </c>
      <c r="D177" s="133">
        <v>0.006462348445256893</v>
      </c>
      <c r="E177" s="133">
        <v>1.255272505103306</v>
      </c>
      <c r="F177" s="91" t="s">
        <v>719</v>
      </c>
      <c r="G177" s="91" t="b">
        <v>0</v>
      </c>
      <c r="H177" s="91" t="b">
        <v>0</v>
      </c>
      <c r="I177" s="91" t="b">
        <v>0</v>
      </c>
      <c r="J177" s="91" t="b">
        <v>0</v>
      </c>
      <c r="K177" s="91" t="b">
        <v>0</v>
      </c>
      <c r="L177" s="91" t="b">
        <v>0</v>
      </c>
    </row>
    <row r="178" spans="1:12" ht="15">
      <c r="A178" s="91" t="s">
        <v>869</v>
      </c>
      <c r="B178" s="91" t="s">
        <v>870</v>
      </c>
      <c r="C178" s="91">
        <v>2</v>
      </c>
      <c r="D178" s="133">
        <v>0.011805097869175734</v>
      </c>
      <c r="E178" s="133">
        <v>1.3710678622717363</v>
      </c>
      <c r="F178" s="91" t="s">
        <v>720</v>
      </c>
      <c r="G178" s="91" t="b">
        <v>0</v>
      </c>
      <c r="H178" s="91" t="b">
        <v>0</v>
      </c>
      <c r="I178" s="91" t="b">
        <v>0</v>
      </c>
      <c r="J178" s="91" t="b">
        <v>0</v>
      </c>
      <c r="K178" s="91" t="b">
        <v>0</v>
      </c>
      <c r="L178" s="91" t="b">
        <v>0</v>
      </c>
    </row>
    <row r="179" spans="1:12" ht="15">
      <c r="A179" s="91" t="s">
        <v>870</v>
      </c>
      <c r="B179" s="91" t="s">
        <v>792</v>
      </c>
      <c r="C179" s="91">
        <v>2</v>
      </c>
      <c r="D179" s="133">
        <v>0.011805097869175734</v>
      </c>
      <c r="E179" s="133">
        <v>1.1949766032160551</v>
      </c>
      <c r="F179" s="91" t="s">
        <v>720</v>
      </c>
      <c r="G179" s="91" t="b">
        <v>0</v>
      </c>
      <c r="H179" s="91" t="b">
        <v>0</v>
      </c>
      <c r="I179" s="91" t="b">
        <v>0</v>
      </c>
      <c r="J179" s="91" t="b">
        <v>0</v>
      </c>
      <c r="K179" s="91" t="b">
        <v>0</v>
      </c>
      <c r="L179" s="91" t="b">
        <v>0</v>
      </c>
    </row>
    <row r="180" spans="1:12" ht="15">
      <c r="A180" s="91" t="s">
        <v>792</v>
      </c>
      <c r="B180" s="91" t="s">
        <v>871</v>
      </c>
      <c r="C180" s="91">
        <v>2</v>
      </c>
      <c r="D180" s="133">
        <v>0.011805097869175734</v>
      </c>
      <c r="E180" s="133">
        <v>1.070037866607755</v>
      </c>
      <c r="F180" s="91" t="s">
        <v>720</v>
      </c>
      <c r="G180" s="91" t="b">
        <v>0</v>
      </c>
      <c r="H180" s="91" t="b">
        <v>0</v>
      </c>
      <c r="I180" s="91" t="b">
        <v>0</v>
      </c>
      <c r="J180" s="91" t="b">
        <v>0</v>
      </c>
      <c r="K180" s="91" t="b">
        <v>0</v>
      </c>
      <c r="L180" s="91" t="b">
        <v>0</v>
      </c>
    </row>
    <row r="181" spans="1:12" ht="15">
      <c r="A181" s="91" t="s">
        <v>871</v>
      </c>
      <c r="B181" s="91" t="s">
        <v>872</v>
      </c>
      <c r="C181" s="91">
        <v>2</v>
      </c>
      <c r="D181" s="133">
        <v>0.011805097869175734</v>
      </c>
      <c r="E181" s="133">
        <v>1.3710678622717363</v>
      </c>
      <c r="F181" s="91" t="s">
        <v>720</v>
      </c>
      <c r="G181" s="91" t="b">
        <v>0</v>
      </c>
      <c r="H181" s="91" t="b">
        <v>0</v>
      </c>
      <c r="I181" s="91" t="b">
        <v>0</v>
      </c>
      <c r="J181" s="91" t="b">
        <v>0</v>
      </c>
      <c r="K181" s="91" t="b">
        <v>0</v>
      </c>
      <c r="L181" s="91" t="b">
        <v>0</v>
      </c>
    </row>
    <row r="182" spans="1:12" ht="15">
      <c r="A182" s="91" t="s">
        <v>872</v>
      </c>
      <c r="B182" s="91" t="s">
        <v>873</v>
      </c>
      <c r="C182" s="91">
        <v>2</v>
      </c>
      <c r="D182" s="133">
        <v>0.011805097869175734</v>
      </c>
      <c r="E182" s="133">
        <v>1.3710678622717363</v>
      </c>
      <c r="F182" s="91" t="s">
        <v>720</v>
      </c>
      <c r="G182" s="91" t="b">
        <v>0</v>
      </c>
      <c r="H182" s="91" t="b">
        <v>0</v>
      </c>
      <c r="I182" s="91" t="b">
        <v>0</v>
      </c>
      <c r="J182" s="91" t="b">
        <v>0</v>
      </c>
      <c r="K182" s="91" t="b">
        <v>0</v>
      </c>
      <c r="L182" s="91" t="b">
        <v>0</v>
      </c>
    </row>
    <row r="183" spans="1:12" ht="15">
      <c r="A183" s="91" t="s">
        <v>873</v>
      </c>
      <c r="B183" s="91" t="s">
        <v>822</v>
      </c>
      <c r="C183" s="91">
        <v>2</v>
      </c>
      <c r="D183" s="133">
        <v>0.011805097869175734</v>
      </c>
      <c r="E183" s="133">
        <v>1.3710678622717363</v>
      </c>
      <c r="F183" s="91" t="s">
        <v>720</v>
      </c>
      <c r="G183" s="91" t="b">
        <v>0</v>
      </c>
      <c r="H183" s="91" t="b">
        <v>0</v>
      </c>
      <c r="I183" s="91" t="b">
        <v>0</v>
      </c>
      <c r="J183" s="91" t="b">
        <v>0</v>
      </c>
      <c r="K183" s="91" t="b">
        <v>0</v>
      </c>
      <c r="L183" s="91" t="b">
        <v>0</v>
      </c>
    </row>
    <row r="184" spans="1:12" ht="15">
      <c r="A184" s="91" t="s">
        <v>822</v>
      </c>
      <c r="B184" s="91" t="s">
        <v>823</v>
      </c>
      <c r="C184" s="91">
        <v>2</v>
      </c>
      <c r="D184" s="133">
        <v>0.011805097869175734</v>
      </c>
      <c r="E184" s="133">
        <v>1.3710678622717363</v>
      </c>
      <c r="F184" s="91" t="s">
        <v>720</v>
      </c>
      <c r="G184" s="91" t="b">
        <v>0</v>
      </c>
      <c r="H184" s="91" t="b">
        <v>0</v>
      </c>
      <c r="I184" s="91" t="b">
        <v>0</v>
      </c>
      <c r="J184" s="91" t="b">
        <v>0</v>
      </c>
      <c r="K184" s="91" t="b">
        <v>0</v>
      </c>
      <c r="L184" s="91" t="b">
        <v>0</v>
      </c>
    </row>
    <row r="185" spans="1:12" ht="15">
      <c r="A185" s="91" t="s">
        <v>823</v>
      </c>
      <c r="B185" s="91" t="s">
        <v>824</v>
      </c>
      <c r="C185" s="91">
        <v>2</v>
      </c>
      <c r="D185" s="133">
        <v>0.011805097869175734</v>
      </c>
      <c r="E185" s="133">
        <v>1.3710678622717363</v>
      </c>
      <c r="F185" s="91" t="s">
        <v>720</v>
      </c>
      <c r="G185" s="91" t="b">
        <v>0</v>
      </c>
      <c r="H185" s="91" t="b">
        <v>0</v>
      </c>
      <c r="I185" s="91" t="b">
        <v>0</v>
      </c>
      <c r="J185" s="91" t="b">
        <v>0</v>
      </c>
      <c r="K185" s="91" t="b">
        <v>0</v>
      </c>
      <c r="L185" s="91" t="b">
        <v>0</v>
      </c>
    </row>
    <row r="186" spans="1:12" ht="15">
      <c r="A186" s="91" t="s">
        <v>824</v>
      </c>
      <c r="B186" s="91" t="s">
        <v>825</v>
      </c>
      <c r="C186" s="91">
        <v>2</v>
      </c>
      <c r="D186" s="133">
        <v>0.011805097869175734</v>
      </c>
      <c r="E186" s="133">
        <v>1.3710678622717363</v>
      </c>
      <c r="F186" s="91" t="s">
        <v>720</v>
      </c>
      <c r="G186" s="91" t="b">
        <v>0</v>
      </c>
      <c r="H186" s="91" t="b">
        <v>0</v>
      </c>
      <c r="I186" s="91" t="b">
        <v>0</v>
      </c>
      <c r="J186" s="91" t="b">
        <v>0</v>
      </c>
      <c r="K186" s="91" t="b">
        <v>0</v>
      </c>
      <c r="L186" s="91" t="b">
        <v>0</v>
      </c>
    </row>
    <row r="187" spans="1:12" ht="15">
      <c r="A187" s="91" t="s">
        <v>825</v>
      </c>
      <c r="B187" s="91" t="s">
        <v>793</v>
      </c>
      <c r="C187" s="91">
        <v>2</v>
      </c>
      <c r="D187" s="133">
        <v>0.011805097869175734</v>
      </c>
      <c r="E187" s="133">
        <v>1.3710678622717363</v>
      </c>
      <c r="F187" s="91" t="s">
        <v>720</v>
      </c>
      <c r="G187" s="91" t="b">
        <v>0</v>
      </c>
      <c r="H187" s="91" t="b">
        <v>0</v>
      </c>
      <c r="I187" s="91" t="b">
        <v>0</v>
      </c>
      <c r="J187" s="91" t="b">
        <v>0</v>
      </c>
      <c r="K187" s="91" t="b">
        <v>0</v>
      </c>
      <c r="L187" s="91" t="b">
        <v>0</v>
      </c>
    </row>
    <row r="188" spans="1:12" ht="15">
      <c r="A188" s="91" t="s">
        <v>793</v>
      </c>
      <c r="B188" s="91" t="s">
        <v>794</v>
      </c>
      <c r="C188" s="91">
        <v>2</v>
      </c>
      <c r="D188" s="133">
        <v>0.011805097869175734</v>
      </c>
      <c r="E188" s="133">
        <v>1.3710678622717363</v>
      </c>
      <c r="F188" s="91" t="s">
        <v>720</v>
      </c>
      <c r="G188" s="91" t="b">
        <v>0</v>
      </c>
      <c r="H188" s="91" t="b">
        <v>0</v>
      </c>
      <c r="I188" s="91" t="b">
        <v>0</v>
      </c>
      <c r="J188" s="91" t="b">
        <v>0</v>
      </c>
      <c r="K188" s="91" t="b">
        <v>0</v>
      </c>
      <c r="L188" s="91" t="b">
        <v>0</v>
      </c>
    </row>
    <row r="189" spans="1:12" ht="15">
      <c r="A189" s="91" t="s">
        <v>794</v>
      </c>
      <c r="B189" s="91" t="s">
        <v>795</v>
      </c>
      <c r="C189" s="91">
        <v>2</v>
      </c>
      <c r="D189" s="133">
        <v>0.011805097869175734</v>
      </c>
      <c r="E189" s="133">
        <v>1.3710678622717363</v>
      </c>
      <c r="F189" s="91" t="s">
        <v>720</v>
      </c>
      <c r="G189" s="91" t="b">
        <v>0</v>
      </c>
      <c r="H189" s="91" t="b">
        <v>0</v>
      </c>
      <c r="I189" s="91" t="b">
        <v>0</v>
      </c>
      <c r="J189" s="91" t="b">
        <v>0</v>
      </c>
      <c r="K189" s="91" t="b">
        <v>0</v>
      </c>
      <c r="L189" s="91" t="b">
        <v>0</v>
      </c>
    </row>
    <row r="190" spans="1:12" ht="15">
      <c r="A190" s="91" t="s">
        <v>792</v>
      </c>
      <c r="B190" s="91" t="s">
        <v>1111</v>
      </c>
      <c r="C190" s="91">
        <v>2</v>
      </c>
      <c r="D190" s="133">
        <v>0.011805097869175734</v>
      </c>
      <c r="E190" s="133">
        <v>1.070037866607755</v>
      </c>
      <c r="F190" s="91" t="s">
        <v>720</v>
      </c>
      <c r="G190" s="91" t="b">
        <v>0</v>
      </c>
      <c r="H190" s="91" t="b">
        <v>0</v>
      </c>
      <c r="I190" s="91" t="b">
        <v>0</v>
      </c>
      <c r="J190" s="91" t="b">
        <v>0</v>
      </c>
      <c r="K190" s="91" t="b">
        <v>0</v>
      </c>
      <c r="L190" s="91" t="b">
        <v>0</v>
      </c>
    </row>
    <row r="191" spans="1:12" ht="15">
      <c r="A191" s="91" t="s">
        <v>1111</v>
      </c>
      <c r="B191" s="91" t="s">
        <v>1112</v>
      </c>
      <c r="C191" s="91">
        <v>2</v>
      </c>
      <c r="D191" s="133">
        <v>0.011805097869175734</v>
      </c>
      <c r="E191" s="133">
        <v>1.3710678622717363</v>
      </c>
      <c r="F191" s="91" t="s">
        <v>720</v>
      </c>
      <c r="G191" s="91" t="b">
        <v>0</v>
      </c>
      <c r="H191" s="91" t="b">
        <v>0</v>
      </c>
      <c r="I191" s="91" t="b">
        <v>0</v>
      </c>
      <c r="J191" s="91" t="b">
        <v>0</v>
      </c>
      <c r="K191" s="91" t="b">
        <v>0</v>
      </c>
      <c r="L191" s="91" t="b">
        <v>0</v>
      </c>
    </row>
    <row r="192" spans="1:12" ht="15">
      <c r="A192" s="91" t="s">
        <v>1112</v>
      </c>
      <c r="B192" s="91" t="s">
        <v>1113</v>
      </c>
      <c r="C192" s="91">
        <v>2</v>
      </c>
      <c r="D192" s="133">
        <v>0.011805097869175734</v>
      </c>
      <c r="E192" s="133">
        <v>1.3710678622717363</v>
      </c>
      <c r="F192" s="91" t="s">
        <v>720</v>
      </c>
      <c r="G192" s="91" t="b">
        <v>0</v>
      </c>
      <c r="H192" s="91" t="b">
        <v>0</v>
      </c>
      <c r="I192" s="91" t="b">
        <v>0</v>
      </c>
      <c r="J192" s="91" t="b">
        <v>1</v>
      </c>
      <c r="K192" s="91" t="b">
        <v>0</v>
      </c>
      <c r="L192" s="91" t="b">
        <v>0</v>
      </c>
    </row>
    <row r="193" spans="1:12" ht="15">
      <c r="A193" s="91" t="s">
        <v>1113</v>
      </c>
      <c r="B193" s="91" t="s">
        <v>797</v>
      </c>
      <c r="C193" s="91">
        <v>2</v>
      </c>
      <c r="D193" s="133">
        <v>0.011805097869175734</v>
      </c>
      <c r="E193" s="133">
        <v>1.3710678622717363</v>
      </c>
      <c r="F193" s="91" t="s">
        <v>720</v>
      </c>
      <c r="G193" s="91" t="b">
        <v>1</v>
      </c>
      <c r="H193" s="91" t="b">
        <v>0</v>
      </c>
      <c r="I193" s="91" t="b">
        <v>0</v>
      </c>
      <c r="J193" s="91" t="b">
        <v>0</v>
      </c>
      <c r="K193" s="91" t="b">
        <v>0</v>
      </c>
      <c r="L193" s="91" t="b">
        <v>0</v>
      </c>
    </row>
    <row r="194" spans="1:12" ht="15">
      <c r="A194" s="91" t="s">
        <v>797</v>
      </c>
      <c r="B194" s="91" t="s">
        <v>1114</v>
      </c>
      <c r="C194" s="91">
        <v>2</v>
      </c>
      <c r="D194" s="133">
        <v>0.011805097869175734</v>
      </c>
      <c r="E194" s="133">
        <v>1.3710678622717363</v>
      </c>
      <c r="F194" s="91" t="s">
        <v>720</v>
      </c>
      <c r="G194" s="91" t="b">
        <v>0</v>
      </c>
      <c r="H194" s="91" t="b">
        <v>0</v>
      </c>
      <c r="I194" s="91" t="b">
        <v>0</v>
      </c>
      <c r="J194" s="91" t="b">
        <v>0</v>
      </c>
      <c r="K194" s="91" t="b">
        <v>0</v>
      </c>
      <c r="L194" s="91" t="b">
        <v>0</v>
      </c>
    </row>
    <row r="195" spans="1:12" ht="15">
      <c r="A195" s="91" t="s">
        <v>1114</v>
      </c>
      <c r="B195" s="91" t="s">
        <v>1115</v>
      </c>
      <c r="C195" s="91">
        <v>2</v>
      </c>
      <c r="D195" s="133">
        <v>0.011805097869175734</v>
      </c>
      <c r="E195" s="133">
        <v>1.3710678622717363</v>
      </c>
      <c r="F195" s="91" t="s">
        <v>720</v>
      </c>
      <c r="G195" s="91" t="b">
        <v>0</v>
      </c>
      <c r="H195" s="91" t="b">
        <v>0</v>
      </c>
      <c r="I195" s="91" t="b">
        <v>0</v>
      </c>
      <c r="J195" s="91" t="b">
        <v>0</v>
      </c>
      <c r="K195" s="91" t="b">
        <v>0</v>
      </c>
      <c r="L195" s="91" t="b">
        <v>0</v>
      </c>
    </row>
    <row r="196" spans="1:12" ht="15">
      <c r="A196" s="91" t="s">
        <v>1115</v>
      </c>
      <c r="B196" s="91" t="s">
        <v>218</v>
      </c>
      <c r="C196" s="91">
        <v>2</v>
      </c>
      <c r="D196" s="133">
        <v>0.011805097869175734</v>
      </c>
      <c r="E196" s="133">
        <v>1.3710678622717363</v>
      </c>
      <c r="F196" s="91" t="s">
        <v>720</v>
      </c>
      <c r="G196" s="91" t="b">
        <v>0</v>
      </c>
      <c r="H196" s="91" t="b">
        <v>0</v>
      </c>
      <c r="I196" s="91" t="b">
        <v>0</v>
      </c>
      <c r="J196" s="91" t="b">
        <v>0</v>
      </c>
      <c r="K196" s="91" t="b">
        <v>0</v>
      </c>
      <c r="L196" s="91" t="b">
        <v>0</v>
      </c>
    </row>
    <row r="197" spans="1:12" ht="15">
      <c r="A197" s="91" t="s">
        <v>218</v>
      </c>
      <c r="B197" s="91" t="s">
        <v>798</v>
      </c>
      <c r="C197" s="91">
        <v>2</v>
      </c>
      <c r="D197" s="133">
        <v>0.011805097869175734</v>
      </c>
      <c r="E197" s="133">
        <v>1.3710678622717363</v>
      </c>
      <c r="F197" s="91" t="s">
        <v>720</v>
      </c>
      <c r="G197" s="91" t="b">
        <v>0</v>
      </c>
      <c r="H197" s="91" t="b">
        <v>0</v>
      </c>
      <c r="I197" s="91" t="b">
        <v>0</v>
      </c>
      <c r="J197" s="91" t="b">
        <v>0</v>
      </c>
      <c r="K197" s="91" t="b">
        <v>0</v>
      </c>
      <c r="L197" s="91" t="b">
        <v>0</v>
      </c>
    </row>
    <row r="198" spans="1:12" ht="15">
      <c r="A198" s="91" t="s">
        <v>822</v>
      </c>
      <c r="B198" s="91" t="s">
        <v>823</v>
      </c>
      <c r="C198" s="91">
        <v>3</v>
      </c>
      <c r="D198" s="133">
        <v>0.004867742984738958</v>
      </c>
      <c r="E198" s="133">
        <v>1.3862016054007935</v>
      </c>
      <c r="F198" s="91" t="s">
        <v>721</v>
      </c>
      <c r="G198" s="91" t="b">
        <v>0</v>
      </c>
      <c r="H198" s="91" t="b">
        <v>0</v>
      </c>
      <c r="I198" s="91" t="b">
        <v>0</v>
      </c>
      <c r="J198" s="91" t="b">
        <v>0</v>
      </c>
      <c r="K198" s="91" t="b">
        <v>0</v>
      </c>
      <c r="L198" s="91" t="b">
        <v>0</v>
      </c>
    </row>
    <row r="199" spans="1:12" ht="15">
      <c r="A199" s="91" t="s">
        <v>823</v>
      </c>
      <c r="B199" s="91" t="s">
        <v>824</v>
      </c>
      <c r="C199" s="91">
        <v>3</v>
      </c>
      <c r="D199" s="133">
        <v>0.004867742984738958</v>
      </c>
      <c r="E199" s="133">
        <v>1.3862016054007935</v>
      </c>
      <c r="F199" s="91" t="s">
        <v>721</v>
      </c>
      <c r="G199" s="91" t="b">
        <v>0</v>
      </c>
      <c r="H199" s="91" t="b">
        <v>0</v>
      </c>
      <c r="I199" s="91" t="b">
        <v>0</v>
      </c>
      <c r="J199" s="91" t="b">
        <v>0</v>
      </c>
      <c r="K199" s="91" t="b">
        <v>0</v>
      </c>
      <c r="L199" s="91" t="b">
        <v>0</v>
      </c>
    </row>
    <row r="200" spans="1:12" ht="15">
      <c r="A200" s="91" t="s">
        <v>824</v>
      </c>
      <c r="B200" s="91" t="s">
        <v>825</v>
      </c>
      <c r="C200" s="91">
        <v>3</v>
      </c>
      <c r="D200" s="133">
        <v>0.004867742984738958</v>
      </c>
      <c r="E200" s="133">
        <v>1.3862016054007935</v>
      </c>
      <c r="F200" s="91" t="s">
        <v>721</v>
      </c>
      <c r="G200" s="91" t="b">
        <v>0</v>
      </c>
      <c r="H200" s="91" t="b">
        <v>0</v>
      </c>
      <c r="I200" s="91" t="b">
        <v>0</v>
      </c>
      <c r="J200" s="91" t="b">
        <v>0</v>
      </c>
      <c r="K200" s="91" t="b">
        <v>0</v>
      </c>
      <c r="L200" s="91" t="b">
        <v>0</v>
      </c>
    </row>
    <row r="201" spans="1:12" ht="15">
      <c r="A201" s="91" t="s">
        <v>877</v>
      </c>
      <c r="B201" s="91" t="s">
        <v>878</v>
      </c>
      <c r="C201" s="91">
        <v>3</v>
      </c>
      <c r="D201" s="133">
        <v>0.004867742984738958</v>
      </c>
      <c r="E201" s="133">
        <v>1.2612628687924936</v>
      </c>
      <c r="F201" s="91" t="s">
        <v>721</v>
      </c>
      <c r="G201" s="91" t="b">
        <v>0</v>
      </c>
      <c r="H201" s="91" t="b">
        <v>0</v>
      </c>
      <c r="I201" s="91" t="b">
        <v>0</v>
      </c>
      <c r="J201" s="91" t="b">
        <v>0</v>
      </c>
      <c r="K201" s="91" t="b">
        <v>0</v>
      </c>
      <c r="L201" s="91" t="b">
        <v>0</v>
      </c>
    </row>
    <row r="202" spans="1:12" ht="15">
      <c r="A202" s="91" t="s">
        <v>825</v>
      </c>
      <c r="B202" s="91" t="s">
        <v>879</v>
      </c>
      <c r="C202" s="91">
        <v>2</v>
      </c>
      <c r="D202" s="133">
        <v>0.007818960926337175</v>
      </c>
      <c r="E202" s="133">
        <v>1.3862016054007935</v>
      </c>
      <c r="F202" s="91" t="s">
        <v>721</v>
      </c>
      <c r="G202" s="91" t="b">
        <v>0</v>
      </c>
      <c r="H202" s="91" t="b">
        <v>0</v>
      </c>
      <c r="I202" s="91" t="b">
        <v>0</v>
      </c>
      <c r="J202" s="91" t="b">
        <v>0</v>
      </c>
      <c r="K202" s="91" t="b">
        <v>0</v>
      </c>
      <c r="L202" s="91" t="b">
        <v>0</v>
      </c>
    </row>
    <row r="203" spans="1:12" ht="15">
      <c r="A203" s="91" t="s">
        <v>879</v>
      </c>
      <c r="B203" s="91" t="s">
        <v>876</v>
      </c>
      <c r="C203" s="91">
        <v>2</v>
      </c>
      <c r="D203" s="133">
        <v>0.007818960926337175</v>
      </c>
      <c r="E203" s="133">
        <v>1.2612628687924936</v>
      </c>
      <c r="F203" s="91" t="s">
        <v>721</v>
      </c>
      <c r="G203" s="91" t="b">
        <v>0</v>
      </c>
      <c r="H203" s="91" t="b">
        <v>0</v>
      </c>
      <c r="I203" s="91" t="b">
        <v>0</v>
      </c>
      <c r="J203" s="91" t="b">
        <v>0</v>
      </c>
      <c r="K203" s="91" t="b">
        <v>0</v>
      </c>
      <c r="L203" s="91" t="b">
        <v>0</v>
      </c>
    </row>
    <row r="204" spans="1:12" ht="15">
      <c r="A204" s="91" t="s">
        <v>876</v>
      </c>
      <c r="B204" s="91" t="s">
        <v>1116</v>
      </c>
      <c r="C204" s="91">
        <v>2</v>
      </c>
      <c r="D204" s="133">
        <v>0.007818960926337175</v>
      </c>
      <c r="E204" s="133">
        <v>1.2612628687924936</v>
      </c>
      <c r="F204" s="91" t="s">
        <v>721</v>
      </c>
      <c r="G204" s="91" t="b">
        <v>0</v>
      </c>
      <c r="H204" s="91" t="b">
        <v>0</v>
      </c>
      <c r="I204" s="91" t="b">
        <v>0</v>
      </c>
      <c r="J204" s="91" t="b">
        <v>0</v>
      </c>
      <c r="K204" s="91" t="b">
        <v>0</v>
      </c>
      <c r="L204" s="91" t="b">
        <v>0</v>
      </c>
    </row>
    <row r="205" spans="1:12" ht="15">
      <c r="A205" s="91" t="s">
        <v>1116</v>
      </c>
      <c r="B205" s="91" t="s">
        <v>1117</v>
      </c>
      <c r="C205" s="91">
        <v>2</v>
      </c>
      <c r="D205" s="133">
        <v>0.007818960926337175</v>
      </c>
      <c r="E205" s="133">
        <v>1.5622928644564746</v>
      </c>
      <c r="F205" s="91" t="s">
        <v>721</v>
      </c>
      <c r="G205" s="91" t="b">
        <v>0</v>
      </c>
      <c r="H205" s="91" t="b">
        <v>0</v>
      </c>
      <c r="I205" s="91" t="b">
        <v>0</v>
      </c>
      <c r="J205" s="91" t="b">
        <v>0</v>
      </c>
      <c r="K205" s="91" t="b">
        <v>0</v>
      </c>
      <c r="L205" s="91" t="b">
        <v>0</v>
      </c>
    </row>
    <row r="206" spans="1:12" ht="15">
      <c r="A206" s="91" t="s">
        <v>1117</v>
      </c>
      <c r="B206" s="91" t="s">
        <v>1118</v>
      </c>
      <c r="C206" s="91">
        <v>2</v>
      </c>
      <c r="D206" s="133">
        <v>0.007818960926337175</v>
      </c>
      <c r="E206" s="133">
        <v>1.5622928644564746</v>
      </c>
      <c r="F206" s="91" t="s">
        <v>721</v>
      </c>
      <c r="G206" s="91" t="b">
        <v>0</v>
      </c>
      <c r="H206" s="91" t="b">
        <v>0</v>
      </c>
      <c r="I206" s="91" t="b">
        <v>0</v>
      </c>
      <c r="J206" s="91" t="b">
        <v>0</v>
      </c>
      <c r="K206" s="91" t="b">
        <v>0</v>
      </c>
      <c r="L206" s="91" t="b">
        <v>0</v>
      </c>
    </row>
    <row r="207" spans="1:12" ht="15">
      <c r="A207" s="91" t="s">
        <v>1118</v>
      </c>
      <c r="B207" s="91" t="s">
        <v>1119</v>
      </c>
      <c r="C207" s="91">
        <v>2</v>
      </c>
      <c r="D207" s="133">
        <v>0.007818960926337175</v>
      </c>
      <c r="E207" s="133">
        <v>1.5622928644564746</v>
      </c>
      <c r="F207" s="91" t="s">
        <v>721</v>
      </c>
      <c r="G207" s="91" t="b">
        <v>0</v>
      </c>
      <c r="H207" s="91" t="b">
        <v>0</v>
      </c>
      <c r="I207" s="91" t="b">
        <v>0</v>
      </c>
      <c r="J207" s="91" t="b">
        <v>0</v>
      </c>
      <c r="K207" s="91" t="b">
        <v>0</v>
      </c>
      <c r="L207" s="91" t="b">
        <v>0</v>
      </c>
    </row>
    <row r="208" spans="1:12" ht="15">
      <c r="A208" s="91" t="s">
        <v>1119</v>
      </c>
      <c r="B208" s="91" t="s">
        <v>1120</v>
      </c>
      <c r="C208" s="91">
        <v>2</v>
      </c>
      <c r="D208" s="133">
        <v>0.007818960926337175</v>
      </c>
      <c r="E208" s="133">
        <v>1.5622928644564746</v>
      </c>
      <c r="F208" s="91" t="s">
        <v>721</v>
      </c>
      <c r="G208" s="91" t="b">
        <v>0</v>
      </c>
      <c r="H208" s="91" t="b">
        <v>0</v>
      </c>
      <c r="I208" s="91" t="b">
        <v>0</v>
      </c>
      <c r="J208" s="91" t="b">
        <v>0</v>
      </c>
      <c r="K208" s="91" t="b">
        <v>0</v>
      </c>
      <c r="L208" s="91" t="b">
        <v>0</v>
      </c>
    </row>
    <row r="209" spans="1:12" ht="15">
      <c r="A209" s="91" t="s">
        <v>1120</v>
      </c>
      <c r="B209" s="91" t="s">
        <v>1121</v>
      </c>
      <c r="C209" s="91">
        <v>2</v>
      </c>
      <c r="D209" s="133">
        <v>0.007818960926337175</v>
      </c>
      <c r="E209" s="133">
        <v>1.5622928644564746</v>
      </c>
      <c r="F209" s="91" t="s">
        <v>721</v>
      </c>
      <c r="G209" s="91" t="b">
        <v>0</v>
      </c>
      <c r="H209" s="91" t="b">
        <v>0</v>
      </c>
      <c r="I209" s="91" t="b">
        <v>0</v>
      </c>
      <c r="J209" s="91" t="b">
        <v>0</v>
      </c>
      <c r="K209" s="91" t="b">
        <v>0</v>
      </c>
      <c r="L209" s="91" t="b">
        <v>0</v>
      </c>
    </row>
    <row r="210" spans="1:12" ht="15">
      <c r="A210" s="91" t="s">
        <v>1121</v>
      </c>
      <c r="B210" s="91" t="s">
        <v>877</v>
      </c>
      <c r="C210" s="91">
        <v>2</v>
      </c>
      <c r="D210" s="133">
        <v>0.007818960926337175</v>
      </c>
      <c r="E210" s="133">
        <v>1.2612628687924936</v>
      </c>
      <c r="F210" s="91" t="s">
        <v>721</v>
      </c>
      <c r="G210" s="91" t="b">
        <v>0</v>
      </c>
      <c r="H210" s="91" t="b">
        <v>0</v>
      </c>
      <c r="I210" s="91" t="b">
        <v>0</v>
      </c>
      <c r="J210" s="91" t="b">
        <v>0</v>
      </c>
      <c r="K210" s="91" t="b">
        <v>0</v>
      </c>
      <c r="L210" s="91" t="b">
        <v>0</v>
      </c>
    </row>
    <row r="211" spans="1:12" ht="15">
      <c r="A211" s="91" t="s">
        <v>1124</v>
      </c>
      <c r="B211" s="91" t="s">
        <v>875</v>
      </c>
      <c r="C211" s="91">
        <v>2</v>
      </c>
      <c r="D211" s="133">
        <v>0.007818960926337175</v>
      </c>
      <c r="E211" s="133">
        <v>1.1643528557844371</v>
      </c>
      <c r="F211" s="91" t="s">
        <v>721</v>
      </c>
      <c r="G211" s="91" t="b">
        <v>0</v>
      </c>
      <c r="H211" s="91" t="b">
        <v>0</v>
      </c>
      <c r="I211" s="91" t="b">
        <v>0</v>
      </c>
      <c r="J211" s="91" t="b">
        <v>0</v>
      </c>
      <c r="K211" s="91" t="b">
        <v>0</v>
      </c>
      <c r="L211" s="91" t="b">
        <v>0</v>
      </c>
    </row>
    <row r="212" spans="1:12" ht="15">
      <c r="A212" s="91" t="s">
        <v>875</v>
      </c>
      <c r="B212" s="91" t="s">
        <v>1125</v>
      </c>
      <c r="C212" s="91">
        <v>2</v>
      </c>
      <c r="D212" s="133">
        <v>0.007818960926337175</v>
      </c>
      <c r="E212" s="133">
        <v>1.1643528557844371</v>
      </c>
      <c r="F212" s="91" t="s">
        <v>721</v>
      </c>
      <c r="G212" s="91" t="b">
        <v>0</v>
      </c>
      <c r="H212" s="91" t="b">
        <v>0</v>
      </c>
      <c r="I212" s="91" t="b">
        <v>0</v>
      </c>
      <c r="J212" s="91" t="b">
        <v>0</v>
      </c>
      <c r="K212" s="91" t="b">
        <v>0</v>
      </c>
      <c r="L212" s="91" t="b">
        <v>0</v>
      </c>
    </row>
    <row r="213" spans="1:12" ht="15">
      <c r="A213" s="91" t="s">
        <v>1125</v>
      </c>
      <c r="B213" s="91" t="s">
        <v>877</v>
      </c>
      <c r="C213" s="91">
        <v>2</v>
      </c>
      <c r="D213" s="133">
        <v>0.007818960926337175</v>
      </c>
      <c r="E213" s="133">
        <v>1.2612628687924936</v>
      </c>
      <c r="F213" s="91" t="s">
        <v>721</v>
      </c>
      <c r="G213" s="91" t="b">
        <v>0</v>
      </c>
      <c r="H213" s="91" t="b">
        <v>0</v>
      </c>
      <c r="I213" s="91" t="b">
        <v>0</v>
      </c>
      <c r="J213" s="91" t="b">
        <v>0</v>
      </c>
      <c r="K213" s="91" t="b">
        <v>0</v>
      </c>
      <c r="L213" s="91" t="b">
        <v>0</v>
      </c>
    </row>
    <row r="214" spans="1:12" ht="15">
      <c r="A214" s="91" t="s">
        <v>878</v>
      </c>
      <c r="B214" s="91" t="s">
        <v>1126</v>
      </c>
      <c r="C214" s="91">
        <v>2</v>
      </c>
      <c r="D214" s="133">
        <v>0.007818960926337175</v>
      </c>
      <c r="E214" s="133">
        <v>1.3862016054007935</v>
      </c>
      <c r="F214" s="91" t="s">
        <v>721</v>
      </c>
      <c r="G214" s="91" t="b">
        <v>0</v>
      </c>
      <c r="H214" s="91" t="b">
        <v>0</v>
      </c>
      <c r="I214" s="91" t="b">
        <v>0</v>
      </c>
      <c r="J214" s="91" t="b">
        <v>0</v>
      </c>
      <c r="K214" s="91" t="b">
        <v>0</v>
      </c>
      <c r="L214" s="91" t="b">
        <v>0</v>
      </c>
    </row>
    <row r="215" spans="1:12" ht="15">
      <c r="A215" s="91" t="s">
        <v>1126</v>
      </c>
      <c r="B215" s="91" t="s">
        <v>1127</v>
      </c>
      <c r="C215" s="91">
        <v>2</v>
      </c>
      <c r="D215" s="133">
        <v>0.007818960926337175</v>
      </c>
      <c r="E215" s="133">
        <v>1.5622928644564746</v>
      </c>
      <c r="F215" s="91" t="s">
        <v>721</v>
      </c>
      <c r="G215" s="91" t="b">
        <v>0</v>
      </c>
      <c r="H215" s="91" t="b">
        <v>0</v>
      </c>
      <c r="I215" s="91" t="b">
        <v>0</v>
      </c>
      <c r="J215" s="91" t="b">
        <v>0</v>
      </c>
      <c r="K215" s="91" t="b">
        <v>0</v>
      </c>
      <c r="L215" s="91" t="b">
        <v>0</v>
      </c>
    </row>
    <row r="216" spans="1:12" ht="15">
      <c r="A216" s="91" t="s">
        <v>1127</v>
      </c>
      <c r="B216" s="91" t="s">
        <v>1128</v>
      </c>
      <c r="C216" s="91">
        <v>2</v>
      </c>
      <c r="D216" s="133">
        <v>0.007818960926337175</v>
      </c>
      <c r="E216" s="133">
        <v>1.5622928644564746</v>
      </c>
      <c r="F216" s="91" t="s">
        <v>721</v>
      </c>
      <c r="G216" s="91" t="b">
        <v>0</v>
      </c>
      <c r="H216" s="91" t="b">
        <v>0</v>
      </c>
      <c r="I216" s="91" t="b">
        <v>0</v>
      </c>
      <c r="J216" s="91" t="b">
        <v>0</v>
      </c>
      <c r="K216" s="91" t="b">
        <v>0</v>
      </c>
      <c r="L216" s="91" t="b">
        <v>0</v>
      </c>
    </row>
    <row r="217" spans="1:12" ht="15">
      <c r="A217" s="91" t="s">
        <v>1128</v>
      </c>
      <c r="B217" s="91" t="s">
        <v>876</v>
      </c>
      <c r="C217" s="91">
        <v>2</v>
      </c>
      <c r="D217" s="133">
        <v>0.007818960926337175</v>
      </c>
      <c r="E217" s="133">
        <v>1.2612628687924936</v>
      </c>
      <c r="F217" s="91" t="s">
        <v>721</v>
      </c>
      <c r="G217" s="91" t="b">
        <v>0</v>
      </c>
      <c r="H217" s="91" t="b">
        <v>0</v>
      </c>
      <c r="I217" s="91" t="b">
        <v>0</v>
      </c>
      <c r="J217" s="91" t="b">
        <v>0</v>
      </c>
      <c r="K217" s="91" t="b">
        <v>0</v>
      </c>
      <c r="L217" s="91" t="b">
        <v>0</v>
      </c>
    </row>
    <row r="218" spans="1:12" ht="15">
      <c r="A218" s="91" t="s">
        <v>876</v>
      </c>
      <c r="B218" s="91" t="s">
        <v>1129</v>
      </c>
      <c r="C218" s="91">
        <v>2</v>
      </c>
      <c r="D218" s="133">
        <v>0.007818960926337175</v>
      </c>
      <c r="E218" s="133">
        <v>1.2612628687924936</v>
      </c>
      <c r="F218" s="91" t="s">
        <v>721</v>
      </c>
      <c r="G218" s="91" t="b">
        <v>0</v>
      </c>
      <c r="H218" s="91" t="b">
        <v>0</v>
      </c>
      <c r="I218" s="91" t="b">
        <v>0</v>
      </c>
      <c r="J218" s="91" t="b">
        <v>0</v>
      </c>
      <c r="K218" s="91" t="b">
        <v>0</v>
      </c>
      <c r="L218" s="91" t="b">
        <v>0</v>
      </c>
    </row>
    <row r="219" spans="1:12" ht="15">
      <c r="A219" s="91" t="s">
        <v>1129</v>
      </c>
      <c r="B219" s="91" t="s">
        <v>875</v>
      </c>
      <c r="C219" s="91">
        <v>2</v>
      </c>
      <c r="D219" s="133">
        <v>0.007818960926337175</v>
      </c>
      <c r="E219" s="133">
        <v>1.1643528557844371</v>
      </c>
      <c r="F219" s="91" t="s">
        <v>721</v>
      </c>
      <c r="G219" s="91" t="b">
        <v>0</v>
      </c>
      <c r="H219" s="91" t="b">
        <v>0</v>
      </c>
      <c r="I219" s="91" t="b">
        <v>0</v>
      </c>
      <c r="J219" s="91" t="b">
        <v>0</v>
      </c>
      <c r="K219" s="91" t="b">
        <v>0</v>
      </c>
      <c r="L219" s="91" t="b">
        <v>0</v>
      </c>
    </row>
    <row r="220" spans="1:12" ht="15">
      <c r="A220" s="91" t="s">
        <v>875</v>
      </c>
      <c r="B220" s="91" t="s">
        <v>1130</v>
      </c>
      <c r="C220" s="91">
        <v>2</v>
      </c>
      <c r="D220" s="133">
        <v>0.007818960926337175</v>
      </c>
      <c r="E220" s="133">
        <v>1.1643528557844371</v>
      </c>
      <c r="F220" s="91" t="s">
        <v>721</v>
      </c>
      <c r="G220" s="91" t="b">
        <v>0</v>
      </c>
      <c r="H220" s="91" t="b">
        <v>0</v>
      </c>
      <c r="I220" s="91" t="b">
        <v>0</v>
      </c>
      <c r="J220" s="91" t="b">
        <v>0</v>
      </c>
      <c r="K220" s="91" t="b">
        <v>0</v>
      </c>
      <c r="L220" s="91" t="b">
        <v>0</v>
      </c>
    </row>
    <row r="221" spans="1:12" ht="15">
      <c r="A221" s="91" t="s">
        <v>1130</v>
      </c>
      <c r="B221" s="91" t="s">
        <v>1131</v>
      </c>
      <c r="C221" s="91">
        <v>2</v>
      </c>
      <c r="D221" s="133">
        <v>0.007818960926337175</v>
      </c>
      <c r="E221" s="133">
        <v>1.5622928644564746</v>
      </c>
      <c r="F221" s="91" t="s">
        <v>721</v>
      </c>
      <c r="G221" s="91" t="b">
        <v>0</v>
      </c>
      <c r="H221" s="91" t="b">
        <v>0</v>
      </c>
      <c r="I221" s="91" t="b">
        <v>0</v>
      </c>
      <c r="J221" s="91" t="b">
        <v>0</v>
      </c>
      <c r="K221" s="91" t="b">
        <v>0</v>
      </c>
      <c r="L221" s="91" t="b">
        <v>0</v>
      </c>
    </row>
    <row r="222" spans="1:12" ht="15">
      <c r="A222" s="91" t="s">
        <v>1131</v>
      </c>
      <c r="B222" s="91" t="s">
        <v>1132</v>
      </c>
      <c r="C222" s="91">
        <v>2</v>
      </c>
      <c r="D222" s="133">
        <v>0.007818960926337175</v>
      </c>
      <c r="E222" s="133">
        <v>1.5622928644564746</v>
      </c>
      <c r="F222" s="91" t="s">
        <v>721</v>
      </c>
      <c r="G222" s="91" t="b">
        <v>0</v>
      </c>
      <c r="H222" s="91" t="b">
        <v>0</v>
      </c>
      <c r="I222" s="91" t="b">
        <v>0</v>
      </c>
      <c r="J222" s="91" t="b">
        <v>0</v>
      </c>
      <c r="K222" s="91" t="b">
        <v>0</v>
      </c>
      <c r="L222" s="91" t="b">
        <v>0</v>
      </c>
    </row>
    <row r="223" spans="1:12" ht="15">
      <c r="A223" s="91" t="s">
        <v>1132</v>
      </c>
      <c r="B223" s="91" t="s">
        <v>1133</v>
      </c>
      <c r="C223" s="91">
        <v>2</v>
      </c>
      <c r="D223" s="133">
        <v>0.007818960926337175</v>
      </c>
      <c r="E223" s="133">
        <v>1.5622928644564746</v>
      </c>
      <c r="F223" s="91" t="s">
        <v>721</v>
      </c>
      <c r="G223" s="91" t="b">
        <v>0</v>
      </c>
      <c r="H223" s="91" t="b">
        <v>0</v>
      </c>
      <c r="I223" s="91" t="b">
        <v>0</v>
      </c>
      <c r="J223" s="91" t="b">
        <v>0</v>
      </c>
      <c r="K223" s="91" t="b">
        <v>0</v>
      </c>
      <c r="L223" s="91" t="b">
        <v>0</v>
      </c>
    </row>
    <row r="224" spans="1:12" ht="15">
      <c r="A224" s="91" t="s">
        <v>242</v>
      </c>
      <c r="B224" s="91" t="s">
        <v>882</v>
      </c>
      <c r="C224" s="91">
        <v>2</v>
      </c>
      <c r="D224" s="133">
        <v>0</v>
      </c>
      <c r="E224" s="133">
        <v>1.0413926851582251</v>
      </c>
      <c r="F224" s="91" t="s">
        <v>723</v>
      </c>
      <c r="G224" s="91" t="b">
        <v>0</v>
      </c>
      <c r="H224" s="91" t="b">
        <v>0</v>
      </c>
      <c r="I224" s="91" t="b">
        <v>0</v>
      </c>
      <c r="J224" s="91" t="b">
        <v>0</v>
      </c>
      <c r="K224" s="91" t="b">
        <v>0</v>
      </c>
      <c r="L224" s="91" t="b">
        <v>0</v>
      </c>
    </row>
    <row r="225" spans="1:12" ht="15">
      <c r="A225" s="91" t="s">
        <v>882</v>
      </c>
      <c r="B225" s="91" t="s">
        <v>883</v>
      </c>
      <c r="C225" s="91">
        <v>2</v>
      </c>
      <c r="D225" s="133">
        <v>0</v>
      </c>
      <c r="E225" s="133">
        <v>1.0413926851582251</v>
      </c>
      <c r="F225" s="91" t="s">
        <v>723</v>
      </c>
      <c r="G225" s="91" t="b">
        <v>0</v>
      </c>
      <c r="H225" s="91" t="b">
        <v>0</v>
      </c>
      <c r="I225" s="91" t="b">
        <v>0</v>
      </c>
      <c r="J225" s="91" t="b">
        <v>0</v>
      </c>
      <c r="K225" s="91" t="b">
        <v>0</v>
      </c>
      <c r="L225" s="91" t="b">
        <v>0</v>
      </c>
    </row>
    <row r="226" spans="1:12" ht="15">
      <c r="A226" s="91" t="s">
        <v>883</v>
      </c>
      <c r="B226" s="91" t="s">
        <v>884</v>
      </c>
      <c r="C226" s="91">
        <v>2</v>
      </c>
      <c r="D226" s="133">
        <v>0</v>
      </c>
      <c r="E226" s="133">
        <v>1.0413926851582251</v>
      </c>
      <c r="F226" s="91" t="s">
        <v>723</v>
      </c>
      <c r="G226" s="91" t="b">
        <v>0</v>
      </c>
      <c r="H226" s="91" t="b">
        <v>0</v>
      </c>
      <c r="I226" s="91" t="b">
        <v>0</v>
      </c>
      <c r="J226" s="91" t="b">
        <v>0</v>
      </c>
      <c r="K226" s="91" t="b">
        <v>0</v>
      </c>
      <c r="L226" s="91" t="b">
        <v>0</v>
      </c>
    </row>
    <row r="227" spans="1:12" ht="15">
      <c r="A227" s="91" t="s">
        <v>884</v>
      </c>
      <c r="B227" s="91" t="s">
        <v>822</v>
      </c>
      <c r="C227" s="91">
        <v>2</v>
      </c>
      <c r="D227" s="133">
        <v>0</v>
      </c>
      <c r="E227" s="133">
        <v>1.0413926851582251</v>
      </c>
      <c r="F227" s="91" t="s">
        <v>723</v>
      </c>
      <c r="G227" s="91" t="b">
        <v>0</v>
      </c>
      <c r="H227" s="91" t="b">
        <v>0</v>
      </c>
      <c r="I227" s="91" t="b">
        <v>0</v>
      </c>
      <c r="J227" s="91" t="b">
        <v>0</v>
      </c>
      <c r="K227" s="91" t="b">
        <v>0</v>
      </c>
      <c r="L227" s="91" t="b">
        <v>0</v>
      </c>
    </row>
    <row r="228" spans="1:12" ht="15">
      <c r="A228" s="91" t="s">
        <v>822</v>
      </c>
      <c r="B228" s="91" t="s">
        <v>823</v>
      </c>
      <c r="C228" s="91">
        <v>2</v>
      </c>
      <c r="D228" s="133">
        <v>0</v>
      </c>
      <c r="E228" s="133">
        <v>1.0413926851582251</v>
      </c>
      <c r="F228" s="91" t="s">
        <v>723</v>
      </c>
      <c r="G228" s="91" t="b">
        <v>0</v>
      </c>
      <c r="H228" s="91" t="b">
        <v>0</v>
      </c>
      <c r="I228" s="91" t="b">
        <v>0</v>
      </c>
      <c r="J228" s="91" t="b">
        <v>0</v>
      </c>
      <c r="K228" s="91" t="b">
        <v>0</v>
      </c>
      <c r="L228" s="91" t="b">
        <v>0</v>
      </c>
    </row>
    <row r="229" spans="1:12" ht="15">
      <c r="A229" s="91" t="s">
        <v>823</v>
      </c>
      <c r="B229" s="91" t="s">
        <v>824</v>
      </c>
      <c r="C229" s="91">
        <v>2</v>
      </c>
      <c r="D229" s="133">
        <v>0</v>
      </c>
      <c r="E229" s="133">
        <v>1.0413926851582251</v>
      </c>
      <c r="F229" s="91" t="s">
        <v>723</v>
      </c>
      <c r="G229" s="91" t="b">
        <v>0</v>
      </c>
      <c r="H229" s="91" t="b">
        <v>0</v>
      </c>
      <c r="I229" s="91" t="b">
        <v>0</v>
      </c>
      <c r="J229" s="91" t="b">
        <v>0</v>
      </c>
      <c r="K229" s="91" t="b">
        <v>0</v>
      </c>
      <c r="L229" s="91" t="b">
        <v>0</v>
      </c>
    </row>
    <row r="230" spans="1:12" ht="15">
      <c r="A230" s="91" t="s">
        <v>824</v>
      </c>
      <c r="B230" s="91" t="s">
        <v>825</v>
      </c>
      <c r="C230" s="91">
        <v>2</v>
      </c>
      <c r="D230" s="133">
        <v>0</v>
      </c>
      <c r="E230" s="133">
        <v>1.0413926851582251</v>
      </c>
      <c r="F230" s="91" t="s">
        <v>723</v>
      </c>
      <c r="G230" s="91" t="b">
        <v>0</v>
      </c>
      <c r="H230" s="91" t="b">
        <v>0</v>
      </c>
      <c r="I230" s="91" t="b">
        <v>0</v>
      </c>
      <c r="J230" s="91" t="b">
        <v>0</v>
      </c>
      <c r="K230" s="91" t="b">
        <v>0</v>
      </c>
      <c r="L230" s="91" t="b">
        <v>0</v>
      </c>
    </row>
    <row r="231" spans="1:12" ht="15">
      <c r="A231" s="91" t="s">
        <v>825</v>
      </c>
      <c r="B231" s="91" t="s">
        <v>885</v>
      </c>
      <c r="C231" s="91">
        <v>2</v>
      </c>
      <c r="D231" s="133">
        <v>0</v>
      </c>
      <c r="E231" s="133">
        <v>1.0413926851582251</v>
      </c>
      <c r="F231" s="91" t="s">
        <v>723</v>
      </c>
      <c r="G231" s="91" t="b">
        <v>0</v>
      </c>
      <c r="H231" s="91" t="b">
        <v>0</v>
      </c>
      <c r="I231" s="91" t="b">
        <v>0</v>
      </c>
      <c r="J231" s="91" t="b">
        <v>0</v>
      </c>
      <c r="K231" s="91" t="b">
        <v>0</v>
      </c>
      <c r="L231" s="91" t="b">
        <v>0</v>
      </c>
    </row>
    <row r="232" spans="1:12" ht="15">
      <c r="A232" s="91" t="s">
        <v>885</v>
      </c>
      <c r="B232" s="91" t="s">
        <v>886</v>
      </c>
      <c r="C232" s="91">
        <v>2</v>
      </c>
      <c r="D232" s="133">
        <v>0</v>
      </c>
      <c r="E232" s="133">
        <v>1.0413926851582251</v>
      </c>
      <c r="F232" s="91" t="s">
        <v>723</v>
      </c>
      <c r="G232" s="91" t="b">
        <v>0</v>
      </c>
      <c r="H232" s="91" t="b">
        <v>0</v>
      </c>
      <c r="I232" s="91" t="b">
        <v>0</v>
      </c>
      <c r="J232" s="91" t="b">
        <v>0</v>
      </c>
      <c r="K232" s="91" t="b">
        <v>0</v>
      </c>
      <c r="L232" s="91" t="b">
        <v>0</v>
      </c>
    </row>
    <row r="233" spans="1:12" ht="15">
      <c r="A233" s="91" t="s">
        <v>886</v>
      </c>
      <c r="B233" s="91" t="s">
        <v>1104</v>
      </c>
      <c r="C233" s="91">
        <v>2</v>
      </c>
      <c r="D233" s="133">
        <v>0</v>
      </c>
      <c r="E233" s="133">
        <v>1.0413926851582251</v>
      </c>
      <c r="F233" s="91" t="s">
        <v>723</v>
      </c>
      <c r="G233" s="91" t="b">
        <v>0</v>
      </c>
      <c r="H233" s="91" t="b">
        <v>0</v>
      </c>
      <c r="I233" s="91" t="b">
        <v>0</v>
      </c>
      <c r="J233" s="91" t="b">
        <v>0</v>
      </c>
      <c r="K233" s="91" t="b">
        <v>0</v>
      </c>
      <c r="L233" s="91" t="b">
        <v>0</v>
      </c>
    </row>
    <row r="234" spans="1:12" ht="15">
      <c r="A234" s="91" t="s">
        <v>1104</v>
      </c>
      <c r="B234" s="91" t="s">
        <v>1105</v>
      </c>
      <c r="C234" s="91">
        <v>2</v>
      </c>
      <c r="D234" s="133">
        <v>0</v>
      </c>
      <c r="E234" s="133">
        <v>1.0413926851582251</v>
      </c>
      <c r="F234" s="91" t="s">
        <v>723</v>
      </c>
      <c r="G234" s="91" t="b">
        <v>0</v>
      </c>
      <c r="H234" s="91" t="b">
        <v>0</v>
      </c>
      <c r="I234" s="91" t="b">
        <v>0</v>
      </c>
      <c r="J234" s="91" t="b">
        <v>0</v>
      </c>
      <c r="K234" s="91" t="b">
        <v>0</v>
      </c>
      <c r="L234" s="91" t="b">
        <v>0</v>
      </c>
    </row>
    <row r="235" spans="1:12" ht="15">
      <c r="A235" s="91" t="s">
        <v>822</v>
      </c>
      <c r="B235" s="91" t="s">
        <v>823</v>
      </c>
      <c r="C235" s="91">
        <v>5</v>
      </c>
      <c r="D235" s="133">
        <v>0.005998579246032183</v>
      </c>
      <c r="E235" s="133">
        <v>1.0791812460476249</v>
      </c>
      <c r="F235" s="91" t="s">
        <v>725</v>
      </c>
      <c r="G235" s="91" t="b">
        <v>0</v>
      </c>
      <c r="H235" s="91" t="b">
        <v>0</v>
      </c>
      <c r="I235" s="91" t="b">
        <v>0</v>
      </c>
      <c r="J235" s="91" t="b">
        <v>0</v>
      </c>
      <c r="K235" s="91" t="b">
        <v>0</v>
      </c>
      <c r="L235" s="91" t="b">
        <v>0</v>
      </c>
    </row>
    <row r="236" spans="1:12" ht="15">
      <c r="A236" s="91" t="s">
        <v>823</v>
      </c>
      <c r="B236" s="91" t="s">
        <v>824</v>
      </c>
      <c r="C236" s="91">
        <v>5</v>
      </c>
      <c r="D236" s="133">
        <v>0.005998579246032183</v>
      </c>
      <c r="E236" s="133">
        <v>1.0791812460476249</v>
      </c>
      <c r="F236" s="91" t="s">
        <v>725</v>
      </c>
      <c r="G236" s="91" t="b">
        <v>0</v>
      </c>
      <c r="H236" s="91" t="b">
        <v>0</v>
      </c>
      <c r="I236" s="91" t="b">
        <v>0</v>
      </c>
      <c r="J236" s="91" t="b">
        <v>0</v>
      </c>
      <c r="K236" s="91" t="b">
        <v>0</v>
      </c>
      <c r="L236" s="91" t="b">
        <v>0</v>
      </c>
    </row>
    <row r="237" spans="1:12" ht="15">
      <c r="A237" s="91" t="s">
        <v>824</v>
      </c>
      <c r="B237" s="91" t="s">
        <v>825</v>
      </c>
      <c r="C237" s="91">
        <v>5</v>
      </c>
      <c r="D237" s="133">
        <v>0.005998579246032183</v>
      </c>
      <c r="E237" s="133">
        <v>1.0791812460476249</v>
      </c>
      <c r="F237" s="91" t="s">
        <v>725</v>
      </c>
      <c r="G237" s="91" t="b">
        <v>0</v>
      </c>
      <c r="H237" s="91" t="b">
        <v>0</v>
      </c>
      <c r="I237" s="91" t="b">
        <v>0</v>
      </c>
      <c r="J237" s="91" t="b">
        <v>0</v>
      </c>
      <c r="K237" s="91" t="b">
        <v>0</v>
      </c>
      <c r="L237" s="91" t="b">
        <v>0</v>
      </c>
    </row>
    <row r="238" spans="1:12" ht="15">
      <c r="A238" s="91" t="s">
        <v>1122</v>
      </c>
      <c r="B238" s="91" t="s">
        <v>1123</v>
      </c>
      <c r="C238" s="91">
        <v>2</v>
      </c>
      <c r="D238" s="133">
        <v>0.014458219839989772</v>
      </c>
      <c r="E238" s="133">
        <v>1.4771212547196624</v>
      </c>
      <c r="F238" s="91" t="s">
        <v>725</v>
      </c>
      <c r="G238" s="91" t="b">
        <v>0</v>
      </c>
      <c r="H238" s="91" t="b">
        <v>0</v>
      </c>
      <c r="I238" s="91" t="b">
        <v>0</v>
      </c>
      <c r="J238" s="91" t="b">
        <v>0</v>
      </c>
      <c r="K238" s="91" t="b">
        <v>0</v>
      </c>
      <c r="L238" s="91" t="b">
        <v>0</v>
      </c>
    </row>
    <row r="239" spans="1:12" ht="15">
      <c r="A239" s="91" t="s">
        <v>825</v>
      </c>
      <c r="B239" s="91" t="s">
        <v>884</v>
      </c>
      <c r="C239" s="91">
        <v>2</v>
      </c>
      <c r="D239" s="133">
        <v>0.014458219839989772</v>
      </c>
      <c r="E239" s="133">
        <v>1.4771212547196624</v>
      </c>
      <c r="F239" s="91" t="s">
        <v>725</v>
      </c>
      <c r="G239" s="91" t="b">
        <v>0</v>
      </c>
      <c r="H239" s="91" t="b">
        <v>0</v>
      </c>
      <c r="I239" s="91" t="b">
        <v>0</v>
      </c>
      <c r="J239" s="91" t="b">
        <v>0</v>
      </c>
      <c r="K239" s="91" t="b">
        <v>0</v>
      </c>
      <c r="L23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714</v>
      </c>
      <c r="BB2" s="13" t="s">
        <v>738</v>
      </c>
      <c r="BC2" s="13" t="s">
        <v>739</v>
      </c>
      <c r="BD2" s="67" t="s">
        <v>1150</v>
      </c>
      <c r="BE2" s="67" t="s">
        <v>1151</v>
      </c>
      <c r="BF2" s="67" t="s">
        <v>1152</v>
      </c>
      <c r="BG2" s="67" t="s">
        <v>1153</v>
      </c>
      <c r="BH2" s="67" t="s">
        <v>1154</v>
      </c>
      <c r="BI2" s="67" t="s">
        <v>1155</v>
      </c>
      <c r="BJ2" s="67" t="s">
        <v>1156</v>
      </c>
      <c r="BK2" s="67" t="s">
        <v>1157</v>
      </c>
      <c r="BL2" s="67" t="s">
        <v>1158</v>
      </c>
    </row>
    <row r="3" spans="1:64" ht="15" customHeight="1">
      <c r="A3" s="84" t="s">
        <v>212</v>
      </c>
      <c r="B3" s="84" t="s">
        <v>215</v>
      </c>
      <c r="C3" s="53"/>
      <c r="D3" s="54"/>
      <c r="E3" s="65"/>
      <c r="F3" s="55"/>
      <c r="G3" s="53"/>
      <c r="H3" s="57"/>
      <c r="I3" s="56"/>
      <c r="J3" s="56"/>
      <c r="K3" s="36" t="s">
        <v>65</v>
      </c>
      <c r="L3" s="62">
        <v>3</v>
      </c>
      <c r="M3" s="62"/>
      <c r="N3" s="63"/>
      <c r="O3" s="85" t="s">
        <v>246</v>
      </c>
      <c r="P3" s="87">
        <v>43471.86414351852</v>
      </c>
      <c r="Q3" s="85" t="s">
        <v>248</v>
      </c>
      <c r="R3" s="85"/>
      <c r="S3" s="85"/>
      <c r="T3" s="85"/>
      <c r="U3" s="85"/>
      <c r="V3" s="90" t="s">
        <v>313</v>
      </c>
      <c r="W3" s="87">
        <v>43471.86414351852</v>
      </c>
      <c r="X3" s="90" t="s">
        <v>338</v>
      </c>
      <c r="Y3" s="85"/>
      <c r="Z3" s="85"/>
      <c r="AA3" s="91" t="s">
        <v>374</v>
      </c>
      <c r="AB3" s="85"/>
      <c r="AC3" s="85" t="b">
        <v>0</v>
      </c>
      <c r="AD3" s="85">
        <v>0</v>
      </c>
      <c r="AE3" s="91" t="s">
        <v>412</v>
      </c>
      <c r="AF3" s="85" t="b">
        <v>0</v>
      </c>
      <c r="AG3" s="85" t="s">
        <v>414</v>
      </c>
      <c r="AH3" s="85"/>
      <c r="AI3" s="91" t="s">
        <v>412</v>
      </c>
      <c r="AJ3" s="85" t="b">
        <v>0</v>
      </c>
      <c r="AK3" s="85">
        <v>20</v>
      </c>
      <c r="AL3" s="91" t="s">
        <v>381</v>
      </c>
      <c r="AM3" s="85" t="s">
        <v>417</v>
      </c>
      <c r="AN3" s="85" t="b">
        <v>0</v>
      </c>
      <c r="AO3" s="91" t="s">
        <v>381</v>
      </c>
      <c r="AP3" s="85" t="s">
        <v>176</v>
      </c>
      <c r="AQ3" s="85">
        <v>0</v>
      </c>
      <c r="AR3" s="85">
        <v>0</v>
      </c>
      <c r="AS3" s="85"/>
      <c r="AT3" s="85"/>
      <c r="AU3" s="85"/>
      <c r="AV3" s="85"/>
      <c r="AW3" s="85"/>
      <c r="AX3" s="85"/>
      <c r="AY3" s="85"/>
      <c r="AZ3" s="85"/>
      <c r="BA3">
        <v>1</v>
      </c>
      <c r="BB3" s="85" t="str">
        <f>REPLACE(INDEX(GroupVertices[Group],MATCH(Edges24[[#This Row],[Vertex 1]],GroupVertices[Vertex],0)),1,1,"")</f>
        <v>7</v>
      </c>
      <c r="BC3" s="85" t="str">
        <f>REPLACE(INDEX(GroupVertices[Group],MATCH(Edges24[[#This Row],[Vertex 2]],GroupVertices[Vertex],0)),1,1,"")</f>
        <v>7</v>
      </c>
      <c r="BD3" s="51">
        <v>0</v>
      </c>
      <c r="BE3" s="52">
        <v>0</v>
      </c>
      <c r="BF3" s="51">
        <v>0</v>
      </c>
      <c r="BG3" s="52">
        <v>0</v>
      </c>
      <c r="BH3" s="51">
        <v>0</v>
      </c>
      <c r="BI3" s="52">
        <v>0</v>
      </c>
      <c r="BJ3" s="51">
        <v>22</v>
      </c>
      <c r="BK3" s="52">
        <v>100</v>
      </c>
      <c r="BL3" s="51">
        <v>22</v>
      </c>
    </row>
    <row r="4" spans="1:64" ht="15" customHeight="1">
      <c r="A4" s="84" t="s">
        <v>213</v>
      </c>
      <c r="B4" s="84" t="s">
        <v>213</v>
      </c>
      <c r="C4" s="53"/>
      <c r="D4" s="54"/>
      <c r="E4" s="65"/>
      <c r="F4" s="55"/>
      <c r="G4" s="53"/>
      <c r="H4" s="57"/>
      <c r="I4" s="56"/>
      <c r="J4" s="56"/>
      <c r="K4" s="36" t="s">
        <v>65</v>
      </c>
      <c r="L4" s="83">
        <v>4</v>
      </c>
      <c r="M4" s="83"/>
      <c r="N4" s="63"/>
      <c r="O4" s="86" t="s">
        <v>176</v>
      </c>
      <c r="P4" s="88">
        <v>43483.770891203705</v>
      </c>
      <c r="Q4" s="86" t="s">
        <v>249</v>
      </c>
      <c r="R4" s="89" t="s">
        <v>276</v>
      </c>
      <c r="S4" s="86" t="s">
        <v>294</v>
      </c>
      <c r="T4" s="86" t="s">
        <v>302</v>
      </c>
      <c r="U4" s="86"/>
      <c r="V4" s="89" t="s">
        <v>314</v>
      </c>
      <c r="W4" s="88">
        <v>43483.770891203705</v>
      </c>
      <c r="X4" s="89" t="s">
        <v>339</v>
      </c>
      <c r="Y4" s="86"/>
      <c r="Z4" s="86"/>
      <c r="AA4" s="92" t="s">
        <v>375</v>
      </c>
      <c r="AB4" s="86"/>
      <c r="AC4" s="86" t="b">
        <v>0</v>
      </c>
      <c r="AD4" s="86">
        <v>0</v>
      </c>
      <c r="AE4" s="92" t="s">
        <v>412</v>
      </c>
      <c r="AF4" s="86" t="b">
        <v>0</v>
      </c>
      <c r="AG4" s="86" t="s">
        <v>415</v>
      </c>
      <c r="AH4" s="86"/>
      <c r="AI4" s="92" t="s">
        <v>412</v>
      </c>
      <c r="AJ4" s="86" t="b">
        <v>0</v>
      </c>
      <c r="AK4" s="86">
        <v>0</v>
      </c>
      <c r="AL4" s="92" t="s">
        <v>412</v>
      </c>
      <c r="AM4" s="86" t="s">
        <v>418</v>
      </c>
      <c r="AN4" s="86" t="b">
        <v>1</v>
      </c>
      <c r="AO4" s="92" t="s">
        <v>375</v>
      </c>
      <c r="AP4" s="86" t="s">
        <v>176</v>
      </c>
      <c r="AQ4" s="86">
        <v>0</v>
      </c>
      <c r="AR4" s="86">
        <v>0</v>
      </c>
      <c r="AS4" s="86"/>
      <c r="AT4" s="86"/>
      <c r="AU4" s="86"/>
      <c r="AV4" s="86"/>
      <c r="AW4" s="86"/>
      <c r="AX4" s="86"/>
      <c r="AY4" s="86"/>
      <c r="AZ4" s="86"/>
      <c r="BA4">
        <v>1</v>
      </c>
      <c r="BB4" s="85" t="str">
        <f>REPLACE(INDEX(GroupVertices[Group],MATCH(Edges24[[#This Row],[Vertex 1]],GroupVertices[Vertex],0)),1,1,"")</f>
        <v>11</v>
      </c>
      <c r="BC4" s="85" t="str">
        <f>REPLACE(INDEX(GroupVertices[Group],MATCH(Edges24[[#This Row],[Vertex 2]],GroupVertices[Vertex],0)),1,1,"")</f>
        <v>11</v>
      </c>
      <c r="BD4" s="51">
        <v>0</v>
      </c>
      <c r="BE4" s="52">
        <v>0</v>
      </c>
      <c r="BF4" s="51">
        <v>0</v>
      </c>
      <c r="BG4" s="52">
        <v>0</v>
      </c>
      <c r="BH4" s="51">
        <v>0</v>
      </c>
      <c r="BI4" s="52">
        <v>0</v>
      </c>
      <c r="BJ4" s="51">
        <v>20</v>
      </c>
      <c r="BK4" s="52">
        <v>100</v>
      </c>
      <c r="BL4" s="51">
        <v>20</v>
      </c>
    </row>
    <row r="5" spans="1:64" ht="15">
      <c r="A5" s="84" t="s">
        <v>214</v>
      </c>
      <c r="B5" s="84" t="s">
        <v>214</v>
      </c>
      <c r="C5" s="53"/>
      <c r="D5" s="54"/>
      <c r="E5" s="65"/>
      <c r="F5" s="55"/>
      <c r="G5" s="53"/>
      <c r="H5" s="57"/>
      <c r="I5" s="56"/>
      <c r="J5" s="56"/>
      <c r="K5" s="36" t="s">
        <v>65</v>
      </c>
      <c r="L5" s="83">
        <v>5</v>
      </c>
      <c r="M5" s="83"/>
      <c r="N5" s="63"/>
      <c r="O5" s="86" t="s">
        <v>176</v>
      </c>
      <c r="P5" s="88">
        <v>43478.01224537037</v>
      </c>
      <c r="Q5" s="86" t="s">
        <v>250</v>
      </c>
      <c r="R5" s="89" t="s">
        <v>277</v>
      </c>
      <c r="S5" s="86" t="s">
        <v>295</v>
      </c>
      <c r="T5" s="86"/>
      <c r="U5" s="86"/>
      <c r="V5" s="89" t="s">
        <v>315</v>
      </c>
      <c r="W5" s="88">
        <v>43478.01224537037</v>
      </c>
      <c r="X5" s="89" t="s">
        <v>340</v>
      </c>
      <c r="Y5" s="86"/>
      <c r="Z5" s="86"/>
      <c r="AA5" s="92" t="s">
        <v>376</v>
      </c>
      <c r="AB5" s="86"/>
      <c r="AC5" s="86" t="b">
        <v>0</v>
      </c>
      <c r="AD5" s="86">
        <v>0</v>
      </c>
      <c r="AE5" s="92" t="s">
        <v>412</v>
      </c>
      <c r="AF5" s="86" t="b">
        <v>0</v>
      </c>
      <c r="AG5" s="86" t="s">
        <v>414</v>
      </c>
      <c r="AH5" s="86"/>
      <c r="AI5" s="92" t="s">
        <v>412</v>
      </c>
      <c r="AJ5" s="86" t="b">
        <v>0</v>
      </c>
      <c r="AK5" s="86">
        <v>0</v>
      </c>
      <c r="AL5" s="92" t="s">
        <v>412</v>
      </c>
      <c r="AM5" s="86" t="s">
        <v>419</v>
      </c>
      <c r="AN5" s="86" t="b">
        <v>0</v>
      </c>
      <c r="AO5" s="92" t="s">
        <v>376</v>
      </c>
      <c r="AP5" s="86" t="s">
        <v>176</v>
      </c>
      <c r="AQ5" s="86">
        <v>0</v>
      </c>
      <c r="AR5" s="86">
        <v>0</v>
      </c>
      <c r="AS5" s="86"/>
      <c r="AT5" s="86"/>
      <c r="AU5" s="86"/>
      <c r="AV5" s="86"/>
      <c r="AW5" s="86"/>
      <c r="AX5" s="86"/>
      <c r="AY5" s="86"/>
      <c r="AZ5" s="86"/>
      <c r="BA5">
        <v>5</v>
      </c>
      <c r="BB5" s="85" t="str">
        <f>REPLACE(INDEX(GroupVertices[Group],MATCH(Edges24[[#This Row],[Vertex 1]],GroupVertices[Vertex],0)),1,1,"")</f>
        <v>11</v>
      </c>
      <c r="BC5" s="85" t="str">
        <f>REPLACE(INDEX(GroupVertices[Group],MATCH(Edges24[[#This Row],[Vertex 2]],GroupVertices[Vertex],0)),1,1,"")</f>
        <v>11</v>
      </c>
      <c r="BD5" s="51">
        <v>0</v>
      </c>
      <c r="BE5" s="52">
        <v>0</v>
      </c>
      <c r="BF5" s="51">
        <v>0</v>
      </c>
      <c r="BG5" s="52">
        <v>0</v>
      </c>
      <c r="BH5" s="51">
        <v>0</v>
      </c>
      <c r="BI5" s="52">
        <v>0</v>
      </c>
      <c r="BJ5" s="51">
        <v>12</v>
      </c>
      <c r="BK5" s="52">
        <v>100</v>
      </c>
      <c r="BL5" s="51">
        <v>12</v>
      </c>
    </row>
    <row r="6" spans="1:64" ht="15">
      <c r="A6" s="84" t="s">
        <v>214</v>
      </c>
      <c r="B6" s="84" t="s">
        <v>214</v>
      </c>
      <c r="C6" s="53"/>
      <c r="D6" s="54"/>
      <c r="E6" s="65"/>
      <c r="F6" s="55"/>
      <c r="G6" s="53"/>
      <c r="H6" s="57"/>
      <c r="I6" s="56"/>
      <c r="J6" s="56"/>
      <c r="K6" s="36" t="s">
        <v>65</v>
      </c>
      <c r="L6" s="83">
        <v>6</v>
      </c>
      <c r="M6" s="83"/>
      <c r="N6" s="63"/>
      <c r="O6" s="86" t="s">
        <v>176</v>
      </c>
      <c r="P6" s="88">
        <v>43478.447650462964</v>
      </c>
      <c r="Q6" s="86" t="s">
        <v>251</v>
      </c>
      <c r="R6" s="89" t="s">
        <v>278</v>
      </c>
      <c r="S6" s="86" t="s">
        <v>295</v>
      </c>
      <c r="T6" s="86"/>
      <c r="U6" s="86"/>
      <c r="V6" s="89" t="s">
        <v>315</v>
      </c>
      <c r="W6" s="88">
        <v>43478.447650462964</v>
      </c>
      <c r="X6" s="89" t="s">
        <v>341</v>
      </c>
      <c r="Y6" s="86"/>
      <c r="Z6" s="86"/>
      <c r="AA6" s="92" t="s">
        <v>377</v>
      </c>
      <c r="AB6" s="86"/>
      <c r="AC6" s="86" t="b">
        <v>0</v>
      </c>
      <c r="AD6" s="86">
        <v>0</v>
      </c>
      <c r="AE6" s="92" t="s">
        <v>412</v>
      </c>
      <c r="AF6" s="86" t="b">
        <v>0</v>
      </c>
      <c r="AG6" s="86" t="s">
        <v>414</v>
      </c>
      <c r="AH6" s="86"/>
      <c r="AI6" s="92" t="s">
        <v>412</v>
      </c>
      <c r="AJ6" s="86" t="b">
        <v>0</v>
      </c>
      <c r="AK6" s="86">
        <v>0</v>
      </c>
      <c r="AL6" s="92" t="s">
        <v>412</v>
      </c>
      <c r="AM6" s="86" t="s">
        <v>419</v>
      </c>
      <c r="AN6" s="86" t="b">
        <v>0</v>
      </c>
      <c r="AO6" s="92" t="s">
        <v>377</v>
      </c>
      <c r="AP6" s="86" t="s">
        <v>176</v>
      </c>
      <c r="AQ6" s="86">
        <v>0</v>
      </c>
      <c r="AR6" s="86">
        <v>0</v>
      </c>
      <c r="AS6" s="86"/>
      <c r="AT6" s="86"/>
      <c r="AU6" s="86"/>
      <c r="AV6" s="86"/>
      <c r="AW6" s="86"/>
      <c r="AX6" s="86"/>
      <c r="AY6" s="86"/>
      <c r="AZ6" s="86"/>
      <c r="BA6">
        <v>5</v>
      </c>
      <c r="BB6" s="85" t="str">
        <f>REPLACE(INDEX(GroupVertices[Group],MATCH(Edges24[[#This Row],[Vertex 1]],GroupVertices[Vertex],0)),1,1,"")</f>
        <v>11</v>
      </c>
      <c r="BC6" s="85" t="str">
        <f>REPLACE(INDEX(GroupVertices[Group],MATCH(Edges24[[#This Row],[Vertex 2]],GroupVertices[Vertex],0)),1,1,"")</f>
        <v>11</v>
      </c>
      <c r="BD6" s="51">
        <v>0</v>
      </c>
      <c r="BE6" s="52">
        <v>0</v>
      </c>
      <c r="BF6" s="51">
        <v>0</v>
      </c>
      <c r="BG6" s="52">
        <v>0</v>
      </c>
      <c r="BH6" s="51">
        <v>0</v>
      </c>
      <c r="BI6" s="52">
        <v>0</v>
      </c>
      <c r="BJ6" s="51">
        <v>12</v>
      </c>
      <c r="BK6" s="52">
        <v>100</v>
      </c>
      <c r="BL6" s="51">
        <v>12</v>
      </c>
    </row>
    <row r="7" spans="1:64" ht="15">
      <c r="A7" s="84" t="s">
        <v>214</v>
      </c>
      <c r="B7" s="84" t="s">
        <v>214</v>
      </c>
      <c r="C7" s="53"/>
      <c r="D7" s="54"/>
      <c r="E7" s="65"/>
      <c r="F7" s="55"/>
      <c r="G7" s="53"/>
      <c r="H7" s="57"/>
      <c r="I7" s="56"/>
      <c r="J7" s="56"/>
      <c r="K7" s="36" t="s">
        <v>65</v>
      </c>
      <c r="L7" s="83">
        <v>7</v>
      </c>
      <c r="M7" s="83"/>
      <c r="N7" s="63"/>
      <c r="O7" s="86" t="s">
        <v>176</v>
      </c>
      <c r="P7" s="88">
        <v>43478.47329861111</v>
      </c>
      <c r="Q7" s="86" t="s">
        <v>252</v>
      </c>
      <c r="R7" s="89" t="s">
        <v>279</v>
      </c>
      <c r="S7" s="86" t="s">
        <v>295</v>
      </c>
      <c r="T7" s="86"/>
      <c r="U7" s="86"/>
      <c r="V7" s="89" t="s">
        <v>315</v>
      </c>
      <c r="W7" s="88">
        <v>43478.47329861111</v>
      </c>
      <c r="X7" s="89" t="s">
        <v>342</v>
      </c>
      <c r="Y7" s="86"/>
      <c r="Z7" s="86"/>
      <c r="AA7" s="92" t="s">
        <v>378</v>
      </c>
      <c r="AB7" s="86"/>
      <c r="AC7" s="86" t="b">
        <v>0</v>
      </c>
      <c r="AD7" s="86">
        <v>0</v>
      </c>
      <c r="AE7" s="92" t="s">
        <v>412</v>
      </c>
      <c r="AF7" s="86" t="b">
        <v>0</v>
      </c>
      <c r="AG7" s="86" t="s">
        <v>414</v>
      </c>
      <c r="AH7" s="86"/>
      <c r="AI7" s="92" t="s">
        <v>412</v>
      </c>
      <c r="AJ7" s="86" t="b">
        <v>0</v>
      </c>
      <c r="AK7" s="86">
        <v>0</v>
      </c>
      <c r="AL7" s="92" t="s">
        <v>412</v>
      </c>
      <c r="AM7" s="86" t="s">
        <v>419</v>
      </c>
      <c r="AN7" s="86" t="b">
        <v>0</v>
      </c>
      <c r="AO7" s="92" t="s">
        <v>378</v>
      </c>
      <c r="AP7" s="86" t="s">
        <v>176</v>
      </c>
      <c r="AQ7" s="86">
        <v>0</v>
      </c>
      <c r="AR7" s="86">
        <v>0</v>
      </c>
      <c r="AS7" s="86"/>
      <c r="AT7" s="86"/>
      <c r="AU7" s="86"/>
      <c r="AV7" s="86"/>
      <c r="AW7" s="86"/>
      <c r="AX7" s="86"/>
      <c r="AY7" s="86"/>
      <c r="AZ7" s="86"/>
      <c r="BA7">
        <v>5</v>
      </c>
      <c r="BB7" s="85" t="str">
        <f>REPLACE(INDEX(GroupVertices[Group],MATCH(Edges24[[#This Row],[Vertex 1]],GroupVertices[Vertex],0)),1,1,"")</f>
        <v>11</v>
      </c>
      <c r="BC7" s="85" t="str">
        <f>REPLACE(INDEX(GroupVertices[Group],MATCH(Edges24[[#This Row],[Vertex 2]],GroupVertices[Vertex],0)),1,1,"")</f>
        <v>11</v>
      </c>
      <c r="BD7" s="51">
        <v>0</v>
      </c>
      <c r="BE7" s="52">
        <v>0</v>
      </c>
      <c r="BF7" s="51">
        <v>0</v>
      </c>
      <c r="BG7" s="52">
        <v>0</v>
      </c>
      <c r="BH7" s="51">
        <v>0</v>
      </c>
      <c r="BI7" s="52">
        <v>0</v>
      </c>
      <c r="BJ7" s="51">
        <v>14</v>
      </c>
      <c r="BK7" s="52">
        <v>100</v>
      </c>
      <c r="BL7" s="51">
        <v>14</v>
      </c>
    </row>
    <row r="8" spans="1:64" ht="15">
      <c r="A8" s="84" t="s">
        <v>214</v>
      </c>
      <c r="B8" s="84" t="s">
        <v>214</v>
      </c>
      <c r="C8" s="53"/>
      <c r="D8" s="54"/>
      <c r="E8" s="65"/>
      <c r="F8" s="55"/>
      <c r="G8" s="53"/>
      <c r="H8" s="57"/>
      <c r="I8" s="56"/>
      <c r="J8" s="56"/>
      <c r="K8" s="36" t="s">
        <v>65</v>
      </c>
      <c r="L8" s="83">
        <v>8</v>
      </c>
      <c r="M8" s="83"/>
      <c r="N8" s="63"/>
      <c r="O8" s="86" t="s">
        <v>176</v>
      </c>
      <c r="P8" s="88">
        <v>43481.69732638889</v>
      </c>
      <c r="Q8" s="86" t="s">
        <v>253</v>
      </c>
      <c r="R8" s="89" t="s">
        <v>280</v>
      </c>
      <c r="S8" s="86" t="s">
        <v>295</v>
      </c>
      <c r="T8" s="86"/>
      <c r="U8" s="86"/>
      <c r="V8" s="89" t="s">
        <v>315</v>
      </c>
      <c r="W8" s="88">
        <v>43481.69732638889</v>
      </c>
      <c r="X8" s="89" t="s">
        <v>343</v>
      </c>
      <c r="Y8" s="86"/>
      <c r="Z8" s="86"/>
      <c r="AA8" s="92" t="s">
        <v>379</v>
      </c>
      <c r="AB8" s="86"/>
      <c r="AC8" s="86" t="b">
        <v>0</v>
      </c>
      <c r="AD8" s="86">
        <v>0</v>
      </c>
      <c r="AE8" s="92" t="s">
        <v>412</v>
      </c>
      <c r="AF8" s="86" t="b">
        <v>0</v>
      </c>
      <c r="AG8" s="86" t="s">
        <v>414</v>
      </c>
      <c r="AH8" s="86"/>
      <c r="AI8" s="92" t="s">
        <v>412</v>
      </c>
      <c r="AJ8" s="86" t="b">
        <v>0</v>
      </c>
      <c r="AK8" s="86">
        <v>0</v>
      </c>
      <c r="AL8" s="92" t="s">
        <v>412</v>
      </c>
      <c r="AM8" s="86" t="s">
        <v>419</v>
      </c>
      <c r="AN8" s="86" t="b">
        <v>0</v>
      </c>
      <c r="AO8" s="92" t="s">
        <v>379</v>
      </c>
      <c r="AP8" s="86" t="s">
        <v>176</v>
      </c>
      <c r="AQ8" s="86">
        <v>0</v>
      </c>
      <c r="AR8" s="86">
        <v>0</v>
      </c>
      <c r="AS8" s="86"/>
      <c r="AT8" s="86"/>
      <c r="AU8" s="86"/>
      <c r="AV8" s="86"/>
      <c r="AW8" s="86"/>
      <c r="AX8" s="86"/>
      <c r="AY8" s="86"/>
      <c r="AZ8" s="86"/>
      <c r="BA8">
        <v>5</v>
      </c>
      <c r="BB8" s="85" t="str">
        <f>REPLACE(INDEX(GroupVertices[Group],MATCH(Edges24[[#This Row],[Vertex 1]],GroupVertices[Vertex],0)),1,1,"")</f>
        <v>11</v>
      </c>
      <c r="BC8" s="85" t="str">
        <f>REPLACE(INDEX(GroupVertices[Group],MATCH(Edges24[[#This Row],[Vertex 2]],GroupVertices[Vertex],0)),1,1,"")</f>
        <v>11</v>
      </c>
      <c r="BD8" s="51">
        <v>0</v>
      </c>
      <c r="BE8" s="52">
        <v>0</v>
      </c>
      <c r="BF8" s="51">
        <v>0</v>
      </c>
      <c r="BG8" s="52">
        <v>0</v>
      </c>
      <c r="BH8" s="51">
        <v>0</v>
      </c>
      <c r="BI8" s="52">
        <v>0</v>
      </c>
      <c r="BJ8" s="51">
        <v>11</v>
      </c>
      <c r="BK8" s="52">
        <v>100</v>
      </c>
      <c r="BL8" s="51">
        <v>11</v>
      </c>
    </row>
    <row r="9" spans="1:64" ht="15">
      <c r="A9" s="84" t="s">
        <v>214</v>
      </c>
      <c r="B9" s="84" t="s">
        <v>214</v>
      </c>
      <c r="C9" s="53"/>
      <c r="D9" s="54"/>
      <c r="E9" s="65"/>
      <c r="F9" s="55"/>
      <c r="G9" s="53"/>
      <c r="H9" s="57"/>
      <c r="I9" s="56"/>
      <c r="J9" s="56"/>
      <c r="K9" s="36" t="s">
        <v>65</v>
      </c>
      <c r="L9" s="83">
        <v>9</v>
      </c>
      <c r="M9" s="83"/>
      <c r="N9" s="63"/>
      <c r="O9" s="86" t="s">
        <v>176</v>
      </c>
      <c r="P9" s="88">
        <v>43484.83972222222</v>
      </c>
      <c r="Q9" s="86" t="s">
        <v>254</v>
      </c>
      <c r="R9" s="89" t="s">
        <v>281</v>
      </c>
      <c r="S9" s="86" t="s">
        <v>295</v>
      </c>
      <c r="T9" s="86"/>
      <c r="U9" s="86"/>
      <c r="V9" s="89" t="s">
        <v>315</v>
      </c>
      <c r="W9" s="88">
        <v>43484.83972222222</v>
      </c>
      <c r="X9" s="89" t="s">
        <v>344</v>
      </c>
      <c r="Y9" s="86"/>
      <c r="Z9" s="86"/>
      <c r="AA9" s="92" t="s">
        <v>380</v>
      </c>
      <c r="AB9" s="86"/>
      <c r="AC9" s="86" t="b">
        <v>0</v>
      </c>
      <c r="AD9" s="86">
        <v>0</v>
      </c>
      <c r="AE9" s="92" t="s">
        <v>412</v>
      </c>
      <c r="AF9" s="86" t="b">
        <v>0</v>
      </c>
      <c r="AG9" s="86" t="s">
        <v>414</v>
      </c>
      <c r="AH9" s="86"/>
      <c r="AI9" s="92" t="s">
        <v>412</v>
      </c>
      <c r="AJ9" s="86" t="b">
        <v>0</v>
      </c>
      <c r="AK9" s="86">
        <v>0</v>
      </c>
      <c r="AL9" s="92" t="s">
        <v>412</v>
      </c>
      <c r="AM9" s="86" t="s">
        <v>419</v>
      </c>
      <c r="AN9" s="86" t="b">
        <v>0</v>
      </c>
      <c r="AO9" s="92" t="s">
        <v>380</v>
      </c>
      <c r="AP9" s="86" t="s">
        <v>176</v>
      </c>
      <c r="AQ9" s="86">
        <v>0</v>
      </c>
      <c r="AR9" s="86">
        <v>0</v>
      </c>
      <c r="AS9" s="86"/>
      <c r="AT9" s="86"/>
      <c r="AU9" s="86"/>
      <c r="AV9" s="86"/>
      <c r="AW9" s="86"/>
      <c r="AX9" s="86"/>
      <c r="AY9" s="86"/>
      <c r="AZ9" s="86"/>
      <c r="BA9">
        <v>5</v>
      </c>
      <c r="BB9" s="85" t="str">
        <f>REPLACE(INDEX(GroupVertices[Group],MATCH(Edges24[[#This Row],[Vertex 1]],GroupVertices[Vertex],0)),1,1,"")</f>
        <v>11</v>
      </c>
      <c r="BC9" s="85" t="str">
        <f>REPLACE(INDEX(GroupVertices[Group],MATCH(Edges24[[#This Row],[Vertex 2]],GroupVertices[Vertex],0)),1,1,"")</f>
        <v>11</v>
      </c>
      <c r="BD9" s="51">
        <v>0</v>
      </c>
      <c r="BE9" s="52">
        <v>0</v>
      </c>
      <c r="BF9" s="51">
        <v>0</v>
      </c>
      <c r="BG9" s="52">
        <v>0</v>
      </c>
      <c r="BH9" s="51">
        <v>0</v>
      </c>
      <c r="BI9" s="52">
        <v>0</v>
      </c>
      <c r="BJ9" s="51">
        <v>17</v>
      </c>
      <c r="BK9" s="52">
        <v>100</v>
      </c>
      <c r="BL9" s="51">
        <v>17</v>
      </c>
    </row>
    <row r="10" spans="1:64" ht="15">
      <c r="A10" s="84" t="s">
        <v>215</v>
      </c>
      <c r="B10" s="84" t="s">
        <v>215</v>
      </c>
      <c r="C10" s="53"/>
      <c r="D10" s="54"/>
      <c r="E10" s="65"/>
      <c r="F10" s="55"/>
      <c r="G10" s="53"/>
      <c r="H10" s="57"/>
      <c r="I10" s="56"/>
      <c r="J10" s="56"/>
      <c r="K10" s="36" t="s">
        <v>65</v>
      </c>
      <c r="L10" s="83">
        <v>10</v>
      </c>
      <c r="M10" s="83"/>
      <c r="N10" s="63"/>
      <c r="O10" s="86" t="s">
        <v>176</v>
      </c>
      <c r="P10" s="88">
        <v>43452.80678240741</v>
      </c>
      <c r="Q10" s="86" t="s">
        <v>255</v>
      </c>
      <c r="R10" s="89" t="s">
        <v>282</v>
      </c>
      <c r="S10" s="86" t="s">
        <v>296</v>
      </c>
      <c r="T10" s="86"/>
      <c r="U10" s="86"/>
      <c r="V10" s="89" t="s">
        <v>316</v>
      </c>
      <c r="W10" s="88">
        <v>43452.80678240741</v>
      </c>
      <c r="X10" s="89" t="s">
        <v>345</v>
      </c>
      <c r="Y10" s="86"/>
      <c r="Z10" s="86"/>
      <c r="AA10" s="92" t="s">
        <v>381</v>
      </c>
      <c r="AB10" s="86"/>
      <c r="AC10" s="86" t="b">
        <v>0</v>
      </c>
      <c r="AD10" s="86">
        <v>40</v>
      </c>
      <c r="AE10" s="92" t="s">
        <v>412</v>
      </c>
      <c r="AF10" s="86" t="b">
        <v>0</v>
      </c>
      <c r="AG10" s="86" t="s">
        <v>414</v>
      </c>
      <c r="AH10" s="86"/>
      <c r="AI10" s="92" t="s">
        <v>412</v>
      </c>
      <c r="AJ10" s="86" t="b">
        <v>0</v>
      </c>
      <c r="AK10" s="86">
        <v>20</v>
      </c>
      <c r="AL10" s="92" t="s">
        <v>412</v>
      </c>
      <c r="AM10" s="86" t="s">
        <v>420</v>
      </c>
      <c r="AN10" s="86" t="b">
        <v>0</v>
      </c>
      <c r="AO10" s="92" t="s">
        <v>381</v>
      </c>
      <c r="AP10" s="86" t="s">
        <v>429</v>
      </c>
      <c r="AQ10" s="86">
        <v>0</v>
      </c>
      <c r="AR10" s="86">
        <v>0</v>
      </c>
      <c r="AS10" s="86"/>
      <c r="AT10" s="86"/>
      <c r="AU10" s="86"/>
      <c r="AV10" s="86"/>
      <c r="AW10" s="86"/>
      <c r="AX10" s="86"/>
      <c r="AY10" s="86"/>
      <c r="AZ10" s="86"/>
      <c r="BA10">
        <v>2</v>
      </c>
      <c r="BB10" s="85" t="str">
        <f>REPLACE(INDEX(GroupVertices[Group],MATCH(Edges24[[#This Row],[Vertex 1]],GroupVertices[Vertex],0)),1,1,"")</f>
        <v>7</v>
      </c>
      <c r="BC10" s="85" t="str">
        <f>REPLACE(INDEX(GroupVertices[Group],MATCH(Edges24[[#This Row],[Vertex 2]],GroupVertices[Vertex],0)),1,1,"")</f>
        <v>7</v>
      </c>
      <c r="BD10" s="51">
        <v>3</v>
      </c>
      <c r="BE10" s="52">
        <v>7.317073170731708</v>
      </c>
      <c r="BF10" s="51">
        <v>0</v>
      </c>
      <c r="BG10" s="52">
        <v>0</v>
      </c>
      <c r="BH10" s="51">
        <v>0</v>
      </c>
      <c r="BI10" s="52">
        <v>0</v>
      </c>
      <c r="BJ10" s="51">
        <v>38</v>
      </c>
      <c r="BK10" s="52">
        <v>92.6829268292683</v>
      </c>
      <c r="BL10" s="51">
        <v>41</v>
      </c>
    </row>
    <row r="11" spans="1:64" ht="15">
      <c r="A11" s="84" t="s">
        <v>215</v>
      </c>
      <c r="B11" s="84" t="s">
        <v>215</v>
      </c>
      <c r="C11" s="53"/>
      <c r="D11" s="54"/>
      <c r="E11" s="65"/>
      <c r="F11" s="55"/>
      <c r="G11" s="53"/>
      <c r="H11" s="57"/>
      <c r="I11" s="56"/>
      <c r="J11" s="56"/>
      <c r="K11" s="36" t="s">
        <v>65</v>
      </c>
      <c r="L11" s="83">
        <v>11</v>
      </c>
      <c r="M11" s="83"/>
      <c r="N11" s="63"/>
      <c r="O11" s="86" t="s">
        <v>176</v>
      </c>
      <c r="P11" s="88">
        <v>43354.97179398148</v>
      </c>
      <c r="Q11" s="86" t="s">
        <v>256</v>
      </c>
      <c r="R11" s="89" t="s">
        <v>283</v>
      </c>
      <c r="S11" s="86" t="s">
        <v>294</v>
      </c>
      <c r="T11" s="86"/>
      <c r="U11" s="86"/>
      <c r="V11" s="89" t="s">
        <v>316</v>
      </c>
      <c r="W11" s="88">
        <v>43354.97179398148</v>
      </c>
      <c r="X11" s="89" t="s">
        <v>346</v>
      </c>
      <c r="Y11" s="86"/>
      <c r="Z11" s="86"/>
      <c r="AA11" s="92" t="s">
        <v>382</v>
      </c>
      <c r="AB11" s="86"/>
      <c r="AC11" s="86" t="b">
        <v>0</v>
      </c>
      <c r="AD11" s="86">
        <v>14</v>
      </c>
      <c r="AE11" s="92" t="s">
        <v>412</v>
      </c>
      <c r="AF11" s="86" t="b">
        <v>0</v>
      </c>
      <c r="AG11" s="86" t="s">
        <v>414</v>
      </c>
      <c r="AH11" s="86"/>
      <c r="AI11" s="92" t="s">
        <v>412</v>
      </c>
      <c r="AJ11" s="86" t="b">
        <v>0</v>
      </c>
      <c r="AK11" s="86">
        <v>14</v>
      </c>
      <c r="AL11" s="92" t="s">
        <v>412</v>
      </c>
      <c r="AM11" s="86" t="s">
        <v>421</v>
      </c>
      <c r="AN11" s="86" t="b">
        <v>1</v>
      </c>
      <c r="AO11" s="92" t="s">
        <v>382</v>
      </c>
      <c r="AP11" s="86" t="s">
        <v>429</v>
      </c>
      <c r="AQ11" s="86">
        <v>0</v>
      </c>
      <c r="AR11" s="86">
        <v>0</v>
      </c>
      <c r="AS11" s="86"/>
      <c r="AT11" s="86"/>
      <c r="AU11" s="86"/>
      <c r="AV11" s="86"/>
      <c r="AW11" s="86"/>
      <c r="AX11" s="86"/>
      <c r="AY11" s="86"/>
      <c r="AZ11" s="86"/>
      <c r="BA11">
        <v>2</v>
      </c>
      <c r="BB11" s="85" t="str">
        <f>REPLACE(INDEX(GroupVertices[Group],MATCH(Edges24[[#This Row],[Vertex 1]],GroupVertices[Vertex],0)),1,1,"")</f>
        <v>7</v>
      </c>
      <c r="BC11" s="85" t="str">
        <f>REPLACE(INDEX(GroupVertices[Group],MATCH(Edges24[[#This Row],[Vertex 2]],GroupVertices[Vertex],0)),1,1,"")</f>
        <v>7</v>
      </c>
      <c r="BD11" s="51">
        <v>0</v>
      </c>
      <c r="BE11" s="52">
        <v>0</v>
      </c>
      <c r="BF11" s="51">
        <v>0</v>
      </c>
      <c r="BG11" s="52">
        <v>0</v>
      </c>
      <c r="BH11" s="51">
        <v>0</v>
      </c>
      <c r="BI11" s="52">
        <v>0</v>
      </c>
      <c r="BJ11" s="51">
        <v>19</v>
      </c>
      <c r="BK11" s="52">
        <v>100</v>
      </c>
      <c r="BL11" s="51">
        <v>19</v>
      </c>
    </row>
    <row r="12" spans="1:64" ht="15">
      <c r="A12" s="84" t="s">
        <v>216</v>
      </c>
      <c r="B12" s="84" t="s">
        <v>215</v>
      </c>
      <c r="C12" s="53"/>
      <c r="D12" s="54"/>
      <c r="E12" s="65"/>
      <c r="F12" s="55"/>
      <c r="G12" s="53"/>
      <c r="H12" s="57"/>
      <c r="I12" s="56"/>
      <c r="J12" s="56"/>
      <c r="K12" s="36" t="s">
        <v>65</v>
      </c>
      <c r="L12" s="83">
        <v>12</v>
      </c>
      <c r="M12" s="83"/>
      <c r="N12" s="63"/>
      <c r="O12" s="86" t="s">
        <v>246</v>
      </c>
      <c r="P12" s="88">
        <v>43492.81054398148</v>
      </c>
      <c r="Q12" s="86" t="s">
        <v>257</v>
      </c>
      <c r="R12" s="86"/>
      <c r="S12" s="86"/>
      <c r="T12" s="86"/>
      <c r="U12" s="86"/>
      <c r="V12" s="89" t="s">
        <v>317</v>
      </c>
      <c r="W12" s="88">
        <v>43492.81054398148</v>
      </c>
      <c r="X12" s="89" t="s">
        <v>347</v>
      </c>
      <c r="Y12" s="86"/>
      <c r="Z12" s="86"/>
      <c r="AA12" s="92" t="s">
        <v>383</v>
      </c>
      <c r="AB12" s="86"/>
      <c r="AC12" s="86" t="b">
        <v>0</v>
      </c>
      <c r="AD12" s="86">
        <v>0</v>
      </c>
      <c r="AE12" s="92" t="s">
        <v>412</v>
      </c>
      <c r="AF12" s="86" t="b">
        <v>0</v>
      </c>
      <c r="AG12" s="86" t="s">
        <v>414</v>
      </c>
      <c r="AH12" s="86"/>
      <c r="AI12" s="92" t="s">
        <v>412</v>
      </c>
      <c r="AJ12" s="86" t="b">
        <v>0</v>
      </c>
      <c r="AK12" s="86">
        <v>0</v>
      </c>
      <c r="AL12" s="92" t="s">
        <v>382</v>
      </c>
      <c r="AM12" s="86" t="s">
        <v>422</v>
      </c>
      <c r="AN12" s="86" t="b">
        <v>0</v>
      </c>
      <c r="AO12" s="92" t="s">
        <v>382</v>
      </c>
      <c r="AP12" s="86" t="s">
        <v>176</v>
      </c>
      <c r="AQ12" s="86">
        <v>0</v>
      </c>
      <c r="AR12" s="86">
        <v>0</v>
      </c>
      <c r="AS12" s="86"/>
      <c r="AT12" s="86"/>
      <c r="AU12" s="86"/>
      <c r="AV12" s="86"/>
      <c r="AW12" s="86"/>
      <c r="AX12" s="86"/>
      <c r="AY12" s="86"/>
      <c r="AZ12" s="86"/>
      <c r="BA12">
        <v>1</v>
      </c>
      <c r="BB12" s="85" t="str">
        <f>REPLACE(INDEX(GroupVertices[Group],MATCH(Edges24[[#This Row],[Vertex 1]],GroupVertices[Vertex],0)),1,1,"")</f>
        <v>7</v>
      </c>
      <c r="BC12" s="85" t="str">
        <f>REPLACE(INDEX(GroupVertices[Group],MATCH(Edges24[[#This Row],[Vertex 2]],GroupVertices[Vertex],0)),1,1,"")</f>
        <v>7</v>
      </c>
      <c r="BD12" s="51">
        <v>0</v>
      </c>
      <c r="BE12" s="52">
        <v>0</v>
      </c>
      <c r="BF12" s="51">
        <v>0</v>
      </c>
      <c r="BG12" s="52">
        <v>0</v>
      </c>
      <c r="BH12" s="51">
        <v>0</v>
      </c>
      <c r="BI12" s="52">
        <v>0</v>
      </c>
      <c r="BJ12" s="51">
        <v>22</v>
      </c>
      <c r="BK12" s="52">
        <v>100</v>
      </c>
      <c r="BL12" s="51">
        <v>22</v>
      </c>
    </row>
    <row r="13" spans="1:64" ht="15">
      <c r="A13" s="84" t="s">
        <v>217</v>
      </c>
      <c r="B13" s="84" t="s">
        <v>240</v>
      </c>
      <c r="C13" s="53"/>
      <c r="D13" s="54"/>
      <c r="E13" s="65"/>
      <c r="F13" s="55"/>
      <c r="G13" s="53"/>
      <c r="H13" s="57"/>
      <c r="I13" s="56"/>
      <c r="J13" s="56"/>
      <c r="K13" s="36" t="s">
        <v>65</v>
      </c>
      <c r="L13" s="83">
        <v>13</v>
      </c>
      <c r="M13" s="83"/>
      <c r="N13" s="63"/>
      <c r="O13" s="86" t="s">
        <v>246</v>
      </c>
      <c r="P13" s="88">
        <v>43494.774351851855</v>
      </c>
      <c r="Q13" s="86" t="s">
        <v>258</v>
      </c>
      <c r="R13" s="89" t="s">
        <v>284</v>
      </c>
      <c r="S13" s="86" t="s">
        <v>297</v>
      </c>
      <c r="T13" s="86" t="s">
        <v>303</v>
      </c>
      <c r="U13" s="86"/>
      <c r="V13" s="89" t="s">
        <v>318</v>
      </c>
      <c r="W13" s="88">
        <v>43494.774351851855</v>
      </c>
      <c r="X13" s="89" t="s">
        <v>348</v>
      </c>
      <c r="Y13" s="86"/>
      <c r="Z13" s="86"/>
      <c r="AA13" s="92" t="s">
        <v>384</v>
      </c>
      <c r="AB13" s="86"/>
      <c r="AC13" s="86" t="b">
        <v>0</v>
      </c>
      <c r="AD13" s="86">
        <v>1</v>
      </c>
      <c r="AE13" s="92" t="s">
        <v>412</v>
      </c>
      <c r="AF13" s="86" t="b">
        <v>0</v>
      </c>
      <c r="AG13" s="86" t="s">
        <v>414</v>
      </c>
      <c r="AH13" s="86"/>
      <c r="AI13" s="92" t="s">
        <v>412</v>
      </c>
      <c r="AJ13" s="86" t="b">
        <v>0</v>
      </c>
      <c r="AK13" s="86">
        <v>0</v>
      </c>
      <c r="AL13" s="92" t="s">
        <v>412</v>
      </c>
      <c r="AM13" s="86" t="s">
        <v>421</v>
      </c>
      <c r="AN13" s="86" t="b">
        <v>0</v>
      </c>
      <c r="AO13" s="92" t="s">
        <v>384</v>
      </c>
      <c r="AP13" s="86" t="s">
        <v>176</v>
      </c>
      <c r="AQ13" s="86">
        <v>0</v>
      </c>
      <c r="AR13" s="86">
        <v>0</v>
      </c>
      <c r="AS13" s="86"/>
      <c r="AT13" s="86"/>
      <c r="AU13" s="86"/>
      <c r="AV13" s="86"/>
      <c r="AW13" s="86"/>
      <c r="AX13" s="86"/>
      <c r="AY13" s="86"/>
      <c r="AZ13" s="86"/>
      <c r="BA13">
        <v>1</v>
      </c>
      <c r="BB13" s="85" t="str">
        <f>REPLACE(INDEX(GroupVertices[Group],MATCH(Edges24[[#This Row],[Vertex 1]],GroupVertices[Vertex],0)),1,1,"")</f>
        <v>10</v>
      </c>
      <c r="BC13" s="85" t="str">
        <f>REPLACE(INDEX(GroupVertices[Group],MATCH(Edges24[[#This Row],[Vertex 2]],GroupVertices[Vertex],0)),1,1,"")</f>
        <v>10</v>
      </c>
      <c r="BD13" s="51">
        <v>0</v>
      </c>
      <c r="BE13" s="52">
        <v>0</v>
      </c>
      <c r="BF13" s="51">
        <v>0</v>
      </c>
      <c r="BG13" s="52">
        <v>0</v>
      </c>
      <c r="BH13" s="51">
        <v>0</v>
      </c>
      <c r="BI13" s="52">
        <v>0</v>
      </c>
      <c r="BJ13" s="51">
        <v>12</v>
      </c>
      <c r="BK13" s="52">
        <v>100</v>
      </c>
      <c r="BL13" s="51">
        <v>12</v>
      </c>
    </row>
    <row r="14" spans="1:64" ht="15">
      <c r="A14" s="84" t="s">
        <v>218</v>
      </c>
      <c r="B14" s="84" t="s">
        <v>219</v>
      </c>
      <c r="C14" s="53"/>
      <c r="D14" s="54"/>
      <c r="E14" s="65"/>
      <c r="F14" s="55"/>
      <c r="G14" s="53"/>
      <c r="H14" s="57"/>
      <c r="I14" s="56"/>
      <c r="J14" s="56"/>
      <c r="K14" s="36" t="s">
        <v>66</v>
      </c>
      <c r="L14" s="83">
        <v>14</v>
      </c>
      <c r="M14" s="83"/>
      <c r="N14" s="63"/>
      <c r="O14" s="86" t="s">
        <v>246</v>
      </c>
      <c r="P14" s="88">
        <v>43493.79783564815</v>
      </c>
      <c r="Q14" s="86" t="s">
        <v>259</v>
      </c>
      <c r="R14" s="89" t="s">
        <v>285</v>
      </c>
      <c r="S14" s="86" t="s">
        <v>298</v>
      </c>
      <c r="T14" s="86" t="s">
        <v>304</v>
      </c>
      <c r="U14" s="86"/>
      <c r="V14" s="89" t="s">
        <v>319</v>
      </c>
      <c r="W14" s="88">
        <v>43493.79783564815</v>
      </c>
      <c r="X14" s="89" t="s">
        <v>349</v>
      </c>
      <c r="Y14" s="86"/>
      <c r="Z14" s="86"/>
      <c r="AA14" s="92" t="s">
        <v>385</v>
      </c>
      <c r="AB14" s="86"/>
      <c r="AC14" s="86" t="b">
        <v>0</v>
      </c>
      <c r="AD14" s="86">
        <v>0</v>
      </c>
      <c r="AE14" s="92" t="s">
        <v>412</v>
      </c>
      <c r="AF14" s="86" t="b">
        <v>0</v>
      </c>
      <c r="AG14" s="86" t="s">
        <v>414</v>
      </c>
      <c r="AH14" s="86"/>
      <c r="AI14" s="92" t="s">
        <v>412</v>
      </c>
      <c r="AJ14" s="86" t="b">
        <v>0</v>
      </c>
      <c r="AK14" s="86">
        <v>1</v>
      </c>
      <c r="AL14" s="92" t="s">
        <v>386</v>
      </c>
      <c r="AM14" s="86" t="s">
        <v>421</v>
      </c>
      <c r="AN14" s="86" t="b">
        <v>0</v>
      </c>
      <c r="AO14" s="92" t="s">
        <v>386</v>
      </c>
      <c r="AP14" s="86" t="s">
        <v>176</v>
      </c>
      <c r="AQ14" s="86">
        <v>0</v>
      </c>
      <c r="AR14" s="86">
        <v>0</v>
      </c>
      <c r="AS14" s="86"/>
      <c r="AT14" s="86"/>
      <c r="AU14" s="86"/>
      <c r="AV14" s="86"/>
      <c r="AW14" s="86"/>
      <c r="AX14" s="86"/>
      <c r="AY14" s="86"/>
      <c r="AZ14" s="86"/>
      <c r="BA14">
        <v>1</v>
      </c>
      <c r="BB14" s="85" t="str">
        <f>REPLACE(INDEX(GroupVertices[Group],MATCH(Edges24[[#This Row],[Vertex 1]],GroupVertices[Vertex],0)),1,1,"")</f>
        <v>6</v>
      </c>
      <c r="BC14" s="85" t="str">
        <f>REPLACE(INDEX(GroupVertices[Group],MATCH(Edges24[[#This Row],[Vertex 2]],GroupVertices[Vertex],0)),1,1,"")</f>
        <v>6</v>
      </c>
      <c r="BD14" s="51">
        <v>1</v>
      </c>
      <c r="BE14" s="52">
        <v>7.142857142857143</v>
      </c>
      <c r="BF14" s="51">
        <v>0</v>
      </c>
      <c r="BG14" s="52">
        <v>0</v>
      </c>
      <c r="BH14" s="51">
        <v>0</v>
      </c>
      <c r="BI14" s="52">
        <v>0</v>
      </c>
      <c r="BJ14" s="51">
        <v>13</v>
      </c>
      <c r="BK14" s="52">
        <v>92.85714285714286</v>
      </c>
      <c r="BL14" s="51">
        <v>14</v>
      </c>
    </row>
    <row r="15" spans="1:64" ht="15">
      <c r="A15" s="84" t="s">
        <v>219</v>
      </c>
      <c r="B15" s="84" t="s">
        <v>218</v>
      </c>
      <c r="C15" s="53"/>
      <c r="D15" s="54"/>
      <c r="E15" s="65"/>
      <c r="F15" s="55"/>
      <c r="G15" s="53"/>
      <c r="H15" s="57"/>
      <c r="I15" s="56"/>
      <c r="J15" s="56"/>
      <c r="K15" s="36" t="s">
        <v>66</v>
      </c>
      <c r="L15" s="83">
        <v>15</v>
      </c>
      <c r="M15" s="83"/>
      <c r="N15" s="63"/>
      <c r="O15" s="86" t="s">
        <v>246</v>
      </c>
      <c r="P15" s="88">
        <v>43489.94652777778</v>
      </c>
      <c r="Q15" s="86" t="s">
        <v>260</v>
      </c>
      <c r="R15" s="89" t="s">
        <v>285</v>
      </c>
      <c r="S15" s="86" t="s">
        <v>298</v>
      </c>
      <c r="T15" s="86" t="s">
        <v>305</v>
      </c>
      <c r="U15" s="86"/>
      <c r="V15" s="89" t="s">
        <v>320</v>
      </c>
      <c r="W15" s="88">
        <v>43489.94652777778</v>
      </c>
      <c r="X15" s="89" t="s">
        <v>350</v>
      </c>
      <c r="Y15" s="86"/>
      <c r="Z15" s="86"/>
      <c r="AA15" s="92" t="s">
        <v>386</v>
      </c>
      <c r="AB15" s="86"/>
      <c r="AC15" s="86" t="b">
        <v>0</v>
      </c>
      <c r="AD15" s="86">
        <v>0</v>
      </c>
      <c r="AE15" s="92" t="s">
        <v>412</v>
      </c>
      <c r="AF15" s="86" t="b">
        <v>0</v>
      </c>
      <c r="AG15" s="86" t="s">
        <v>414</v>
      </c>
      <c r="AH15" s="86"/>
      <c r="AI15" s="92" t="s">
        <v>412</v>
      </c>
      <c r="AJ15" s="86" t="b">
        <v>0</v>
      </c>
      <c r="AK15" s="86">
        <v>0</v>
      </c>
      <c r="AL15" s="92" t="s">
        <v>412</v>
      </c>
      <c r="AM15" s="86" t="s">
        <v>423</v>
      </c>
      <c r="AN15" s="86" t="b">
        <v>0</v>
      </c>
      <c r="AO15" s="92" t="s">
        <v>386</v>
      </c>
      <c r="AP15" s="86" t="s">
        <v>176</v>
      </c>
      <c r="AQ15" s="86">
        <v>0</v>
      </c>
      <c r="AR15" s="86">
        <v>0</v>
      </c>
      <c r="AS15" s="86"/>
      <c r="AT15" s="86"/>
      <c r="AU15" s="86"/>
      <c r="AV15" s="86"/>
      <c r="AW15" s="86"/>
      <c r="AX15" s="86"/>
      <c r="AY15" s="86"/>
      <c r="AZ15" s="86"/>
      <c r="BA15">
        <v>1</v>
      </c>
      <c r="BB15" s="85" t="str">
        <f>REPLACE(INDEX(GroupVertices[Group],MATCH(Edges24[[#This Row],[Vertex 1]],GroupVertices[Vertex],0)),1,1,"")</f>
        <v>6</v>
      </c>
      <c r="BC15" s="85" t="str">
        <f>REPLACE(INDEX(GroupVertices[Group],MATCH(Edges24[[#This Row],[Vertex 2]],GroupVertices[Vertex],0)),1,1,"")</f>
        <v>6</v>
      </c>
      <c r="BD15" s="51">
        <v>1</v>
      </c>
      <c r="BE15" s="52">
        <v>8.333333333333334</v>
      </c>
      <c r="BF15" s="51">
        <v>0</v>
      </c>
      <c r="BG15" s="52">
        <v>0</v>
      </c>
      <c r="BH15" s="51">
        <v>0</v>
      </c>
      <c r="BI15" s="52">
        <v>0</v>
      </c>
      <c r="BJ15" s="51">
        <v>11</v>
      </c>
      <c r="BK15" s="52">
        <v>91.66666666666667</v>
      </c>
      <c r="BL15" s="51">
        <v>12</v>
      </c>
    </row>
    <row r="16" spans="1:64" ht="15">
      <c r="A16" s="84" t="s">
        <v>219</v>
      </c>
      <c r="B16" s="84" t="s">
        <v>219</v>
      </c>
      <c r="C16" s="53"/>
      <c r="D16" s="54"/>
      <c r="E16" s="65"/>
      <c r="F16" s="55"/>
      <c r="G16" s="53"/>
      <c r="H16" s="57"/>
      <c r="I16" s="56"/>
      <c r="J16" s="56"/>
      <c r="K16" s="36" t="s">
        <v>65</v>
      </c>
      <c r="L16" s="83">
        <v>16</v>
      </c>
      <c r="M16" s="83"/>
      <c r="N16" s="63"/>
      <c r="O16" s="86" t="s">
        <v>176</v>
      </c>
      <c r="P16" s="88">
        <v>43500.80138888889</v>
      </c>
      <c r="Q16" s="86" t="s">
        <v>261</v>
      </c>
      <c r="R16" s="89" t="s">
        <v>286</v>
      </c>
      <c r="S16" s="86" t="s">
        <v>298</v>
      </c>
      <c r="T16" s="86" t="s">
        <v>306</v>
      </c>
      <c r="U16" s="86"/>
      <c r="V16" s="89" t="s">
        <v>320</v>
      </c>
      <c r="W16" s="88">
        <v>43500.80138888889</v>
      </c>
      <c r="X16" s="89" t="s">
        <v>351</v>
      </c>
      <c r="Y16" s="86"/>
      <c r="Z16" s="86"/>
      <c r="AA16" s="92" t="s">
        <v>387</v>
      </c>
      <c r="AB16" s="86"/>
      <c r="AC16" s="86" t="b">
        <v>0</v>
      </c>
      <c r="AD16" s="86">
        <v>0</v>
      </c>
      <c r="AE16" s="92" t="s">
        <v>412</v>
      </c>
      <c r="AF16" s="86" t="b">
        <v>0</v>
      </c>
      <c r="AG16" s="86" t="s">
        <v>414</v>
      </c>
      <c r="AH16" s="86"/>
      <c r="AI16" s="92" t="s">
        <v>412</v>
      </c>
      <c r="AJ16" s="86" t="b">
        <v>0</v>
      </c>
      <c r="AK16" s="86">
        <v>1</v>
      </c>
      <c r="AL16" s="92" t="s">
        <v>412</v>
      </c>
      <c r="AM16" s="86" t="s">
        <v>423</v>
      </c>
      <c r="AN16" s="86" t="b">
        <v>0</v>
      </c>
      <c r="AO16" s="92" t="s">
        <v>387</v>
      </c>
      <c r="AP16" s="86" t="s">
        <v>176</v>
      </c>
      <c r="AQ16" s="86">
        <v>0</v>
      </c>
      <c r="AR16" s="86">
        <v>0</v>
      </c>
      <c r="AS16" s="86"/>
      <c r="AT16" s="86"/>
      <c r="AU16" s="86"/>
      <c r="AV16" s="86"/>
      <c r="AW16" s="86"/>
      <c r="AX16" s="86"/>
      <c r="AY16" s="86"/>
      <c r="AZ16" s="86"/>
      <c r="BA16">
        <v>1</v>
      </c>
      <c r="BB16" s="85" t="str">
        <f>REPLACE(INDEX(GroupVertices[Group],MATCH(Edges24[[#This Row],[Vertex 1]],GroupVertices[Vertex],0)),1,1,"")</f>
        <v>6</v>
      </c>
      <c r="BC16" s="85" t="str">
        <f>REPLACE(INDEX(GroupVertices[Group],MATCH(Edges24[[#This Row],[Vertex 2]],GroupVertices[Vertex],0)),1,1,"")</f>
        <v>6</v>
      </c>
      <c r="BD16" s="51">
        <v>0</v>
      </c>
      <c r="BE16" s="52">
        <v>0</v>
      </c>
      <c r="BF16" s="51">
        <v>0</v>
      </c>
      <c r="BG16" s="52">
        <v>0</v>
      </c>
      <c r="BH16" s="51">
        <v>0</v>
      </c>
      <c r="BI16" s="52">
        <v>0</v>
      </c>
      <c r="BJ16" s="51">
        <v>21</v>
      </c>
      <c r="BK16" s="52">
        <v>100</v>
      </c>
      <c r="BL16" s="51">
        <v>21</v>
      </c>
    </row>
    <row r="17" spans="1:64" ht="15">
      <c r="A17" s="84" t="s">
        <v>220</v>
      </c>
      <c r="B17" s="84" t="s">
        <v>219</v>
      </c>
      <c r="C17" s="53"/>
      <c r="D17" s="54"/>
      <c r="E17" s="65"/>
      <c r="F17" s="55"/>
      <c r="G17" s="53"/>
      <c r="H17" s="57"/>
      <c r="I17" s="56"/>
      <c r="J17" s="56"/>
      <c r="K17" s="36" t="s">
        <v>65</v>
      </c>
      <c r="L17" s="83">
        <v>17</v>
      </c>
      <c r="M17" s="83"/>
      <c r="N17" s="63"/>
      <c r="O17" s="86" t="s">
        <v>246</v>
      </c>
      <c r="P17" s="88">
        <v>43500.801840277774</v>
      </c>
      <c r="Q17" s="86" t="s">
        <v>262</v>
      </c>
      <c r="R17" s="86"/>
      <c r="S17" s="86"/>
      <c r="T17" s="86" t="s">
        <v>307</v>
      </c>
      <c r="U17" s="86"/>
      <c r="V17" s="89" t="s">
        <v>321</v>
      </c>
      <c r="W17" s="88">
        <v>43500.801840277774</v>
      </c>
      <c r="X17" s="89" t="s">
        <v>352</v>
      </c>
      <c r="Y17" s="86"/>
      <c r="Z17" s="86"/>
      <c r="AA17" s="92" t="s">
        <v>388</v>
      </c>
      <c r="AB17" s="86"/>
      <c r="AC17" s="86" t="b">
        <v>0</v>
      </c>
      <c r="AD17" s="86">
        <v>0</v>
      </c>
      <c r="AE17" s="92" t="s">
        <v>412</v>
      </c>
      <c r="AF17" s="86" t="b">
        <v>0</v>
      </c>
      <c r="AG17" s="86" t="s">
        <v>414</v>
      </c>
      <c r="AH17" s="86"/>
      <c r="AI17" s="92" t="s">
        <v>412</v>
      </c>
      <c r="AJ17" s="86" t="b">
        <v>0</v>
      </c>
      <c r="AK17" s="86">
        <v>1</v>
      </c>
      <c r="AL17" s="92" t="s">
        <v>387</v>
      </c>
      <c r="AM17" s="86" t="s">
        <v>424</v>
      </c>
      <c r="AN17" s="86" t="b">
        <v>0</v>
      </c>
      <c r="AO17" s="92" t="s">
        <v>387</v>
      </c>
      <c r="AP17" s="86" t="s">
        <v>176</v>
      </c>
      <c r="AQ17" s="86">
        <v>0</v>
      </c>
      <c r="AR17" s="86">
        <v>0</v>
      </c>
      <c r="AS17" s="86"/>
      <c r="AT17" s="86"/>
      <c r="AU17" s="86"/>
      <c r="AV17" s="86"/>
      <c r="AW17" s="86"/>
      <c r="AX17" s="86"/>
      <c r="AY17" s="86"/>
      <c r="AZ17" s="86"/>
      <c r="BA17">
        <v>1</v>
      </c>
      <c r="BB17" s="85" t="str">
        <f>REPLACE(INDEX(GroupVertices[Group],MATCH(Edges24[[#This Row],[Vertex 1]],GroupVertices[Vertex],0)),1,1,"")</f>
        <v>6</v>
      </c>
      <c r="BC17" s="85" t="str">
        <f>REPLACE(INDEX(GroupVertices[Group],MATCH(Edges24[[#This Row],[Vertex 2]],GroupVertices[Vertex],0)),1,1,"")</f>
        <v>6</v>
      </c>
      <c r="BD17" s="51">
        <v>0</v>
      </c>
      <c r="BE17" s="52">
        <v>0</v>
      </c>
      <c r="BF17" s="51">
        <v>0</v>
      </c>
      <c r="BG17" s="52">
        <v>0</v>
      </c>
      <c r="BH17" s="51">
        <v>0</v>
      </c>
      <c r="BI17" s="52">
        <v>0</v>
      </c>
      <c r="BJ17" s="51">
        <v>22</v>
      </c>
      <c r="BK17" s="52">
        <v>100</v>
      </c>
      <c r="BL17" s="51">
        <v>22</v>
      </c>
    </row>
    <row r="18" spans="1:64" ht="15">
      <c r="A18" s="84" t="s">
        <v>221</v>
      </c>
      <c r="B18" s="84" t="s">
        <v>222</v>
      </c>
      <c r="C18" s="53"/>
      <c r="D18" s="54"/>
      <c r="E18" s="65"/>
      <c r="F18" s="55"/>
      <c r="G18" s="53"/>
      <c r="H18" s="57"/>
      <c r="I18" s="56"/>
      <c r="J18" s="56"/>
      <c r="K18" s="36" t="s">
        <v>65</v>
      </c>
      <c r="L18" s="83">
        <v>18</v>
      </c>
      <c r="M18" s="83"/>
      <c r="N18" s="63"/>
      <c r="O18" s="86" t="s">
        <v>246</v>
      </c>
      <c r="P18" s="88">
        <v>43513.0559375</v>
      </c>
      <c r="Q18" s="86" t="s">
        <v>263</v>
      </c>
      <c r="R18" s="86"/>
      <c r="S18" s="86"/>
      <c r="T18" s="86"/>
      <c r="U18" s="86"/>
      <c r="V18" s="89" t="s">
        <v>322</v>
      </c>
      <c r="W18" s="88">
        <v>43513.0559375</v>
      </c>
      <c r="X18" s="89" t="s">
        <v>353</v>
      </c>
      <c r="Y18" s="86"/>
      <c r="Z18" s="86"/>
      <c r="AA18" s="92" t="s">
        <v>389</v>
      </c>
      <c r="AB18" s="86"/>
      <c r="AC18" s="86" t="b">
        <v>0</v>
      </c>
      <c r="AD18" s="86">
        <v>0</v>
      </c>
      <c r="AE18" s="92" t="s">
        <v>412</v>
      </c>
      <c r="AF18" s="86" t="b">
        <v>1</v>
      </c>
      <c r="AG18" s="86" t="s">
        <v>414</v>
      </c>
      <c r="AH18" s="86"/>
      <c r="AI18" s="92" t="s">
        <v>416</v>
      </c>
      <c r="AJ18" s="86" t="b">
        <v>0</v>
      </c>
      <c r="AK18" s="86">
        <v>3</v>
      </c>
      <c r="AL18" s="92" t="s">
        <v>390</v>
      </c>
      <c r="AM18" s="86" t="s">
        <v>425</v>
      </c>
      <c r="AN18" s="86" t="b">
        <v>0</v>
      </c>
      <c r="AO18" s="92" t="s">
        <v>390</v>
      </c>
      <c r="AP18" s="86" t="s">
        <v>176</v>
      </c>
      <c r="AQ18" s="86">
        <v>0</v>
      </c>
      <c r="AR18" s="86">
        <v>0</v>
      </c>
      <c r="AS18" s="86"/>
      <c r="AT18" s="86"/>
      <c r="AU18" s="86"/>
      <c r="AV18" s="86"/>
      <c r="AW18" s="86"/>
      <c r="AX18" s="86"/>
      <c r="AY18" s="86"/>
      <c r="AZ18" s="86"/>
      <c r="BA18">
        <v>1</v>
      </c>
      <c r="BB18" s="85" t="str">
        <f>REPLACE(INDEX(GroupVertices[Group],MATCH(Edges24[[#This Row],[Vertex 1]],GroupVertices[Vertex],0)),1,1,"")</f>
        <v>5</v>
      </c>
      <c r="BC18" s="85" t="str">
        <f>REPLACE(INDEX(GroupVertices[Group],MATCH(Edges24[[#This Row],[Vertex 2]],GroupVertices[Vertex],0)),1,1,"")</f>
        <v>5</v>
      </c>
      <c r="BD18" s="51">
        <v>4</v>
      </c>
      <c r="BE18" s="52">
        <v>18.181818181818183</v>
      </c>
      <c r="BF18" s="51">
        <v>0</v>
      </c>
      <c r="BG18" s="52">
        <v>0</v>
      </c>
      <c r="BH18" s="51">
        <v>0</v>
      </c>
      <c r="BI18" s="52">
        <v>0</v>
      </c>
      <c r="BJ18" s="51">
        <v>18</v>
      </c>
      <c r="BK18" s="52">
        <v>81.81818181818181</v>
      </c>
      <c r="BL18" s="51">
        <v>22</v>
      </c>
    </row>
    <row r="19" spans="1:64" ht="15">
      <c r="A19" s="84" t="s">
        <v>222</v>
      </c>
      <c r="B19" s="84" t="s">
        <v>222</v>
      </c>
      <c r="C19" s="53"/>
      <c r="D19" s="54"/>
      <c r="E19" s="65"/>
      <c r="F19" s="55"/>
      <c r="G19" s="53"/>
      <c r="H19" s="57"/>
      <c r="I19" s="56"/>
      <c r="J19" s="56"/>
      <c r="K19" s="36" t="s">
        <v>65</v>
      </c>
      <c r="L19" s="83">
        <v>19</v>
      </c>
      <c r="M19" s="83"/>
      <c r="N19" s="63"/>
      <c r="O19" s="86" t="s">
        <v>176</v>
      </c>
      <c r="P19" s="88">
        <v>43512.98118055556</v>
      </c>
      <c r="Q19" s="86" t="s">
        <v>264</v>
      </c>
      <c r="R19" s="89" t="s">
        <v>287</v>
      </c>
      <c r="S19" s="86" t="s">
        <v>294</v>
      </c>
      <c r="T19" s="86"/>
      <c r="U19" s="86"/>
      <c r="V19" s="89" t="s">
        <v>323</v>
      </c>
      <c r="W19" s="88">
        <v>43512.98118055556</v>
      </c>
      <c r="X19" s="89" t="s">
        <v>354</v>
      </c>
      <c r="Y19" s="86"/>
      <c r="Z19" s="86"/>
      <c r="AA19" s="92" t="s">
        <v>390</v>
      </c>
      <c r="AB19" s="86"/>
      <c r="AC19" s="86" t="b">
        <v>0</v>
      </c>
      <c r="AD19" s="86">
        <v>0</v>
      </c>
      <c r="AE19" s="92" t="s">
        <v>412</v>
      </c>
      <c r="AF19" s="86" t="b">
        <v>1</v>
      </c>
      <c r="AG19" s="86" t="s">
        <v>414</v>
      </c>
      <c r="AH19" s="86"/>
      <c r="AI19" s="92" t="s">
        <v>416</v>
      </c>
      <c r="AJ19" s="86" t="b">
        <v>0</v>
      </c>
      <c r="AK19" s="86">
        <v>0</v>
      </c>
      <c r="AL19" s="92" t="s">
        <v>412</v>
      </c>
      <c r="AM19" s="86" t="s">
        <v>420</v>
      </c>
      <c r="AN19" s="86" t="b">
        <v>1</v>
      </c>
      <c r="AO19" s="92" t="s">
        <v>390</v>
      </c>
      <c r="AP19" s="86" t="s">
        <v>176</v>
      </c>
      <c r="AQ19" s="86">
        <v>0</v>
      </c>
      <c r="AR19" s="86">
        <v>0</v>
      </c>
      <c r="AS19" s="86"/>
      <c r="AT19" s="86"/>
      <c r="AU19" s="86"/>
      <c r="AV19" s="86"/>
      <c r="AW19" s="86"/>
      <c r="AX19" s="86"/>
      <c r="AY19" s="86"/>
      <c r="AZ19" s="86"/>
      <c r="BA19">
        <v>2</v>
      </c>
      <c r="BB19" s="85" t="str">
        <f>REPLACE(INDEX(GroupVertices[Group],MATCH(Edges24[[#This Row],[Vertex 1]],GroupVertices[Vertex],0)),1,1,"")</f>
        <v>5</v>
      </c>
      <c r="BC19" s="85" t="str">
        <f>REPLACE(INDEX(GroupVertices[Group],MATCH(Edges24[[#This Row],[Vertex 2]],GroupVertices[Vertex],0)),1,1,"")</f>
        <v>5</v>
      </c>
      <c r="BD19" s="51">
        <v>4</v>
      </c>
      <c r="BE19" s="52">
        <v>21.05263157894737</v>
      </c>
      <c r="BF19" s="51">
        <v>0</v>
      </c>
      <c r="BG19" s="52">
        <v>0</v>
      </c>
      <c r="BH19" s="51">
        <v>0</v>
      </c>
      <c r="BI19" s="52">
        <v>0</v>
      </c>
      <c r="BJ19" s="51">
        <v>15</v>
      </c>
      <c r="BK19" s="52">
        <v>78.94736842105263</v>
      </c>
      <c r="BL19" s="51">
        <v>19</v>
      </c>
    </row>
    <row r="20" spans="1:64" ht="15">
      <c r="A20" s="84" t="s">
        <v>222</v>
      </c>
      <c r="B20" s="84" t="s">
        <v>222</v>
      </c>
      <c r="C20" s="53"/>
      <c r="D20" s="54"/>
      <c r="E20" s="65"/>
      <c r="F20" s="55"/>
      <c r="G20" s="53"/>
      <c r="H20" s="57"/>
      <c r="I20" s="56"/>
      <c r="J20" s="56"/>
      <c r="K20" s="36" t="s">
        <v>65</v>
      </c>
      <c r="L20" s="83">
        <v>20</v>
      </c>
      <c r="M20" s="83"/>
      <c r="N20" s="63"/>
      <c r="O20" s="86" t="s">
        <v>176</v>
      </c>
      <c r="P20" s="88">
        <v>43513.04362268518</v>
      </c>
      <c r="Q20" s="86" t="s">
        <v>263</v>
      </c>
      <c r="R20" s="86"/>
      <c r="S20" s="86"/>
      <c r="T20" s="86"/>
      <c r="U20" s="86"/>
      <c r="V20" s="89" t="s">
        <v>323</v>
      </c>
      <c r="W20" s="88">
        <v>43513.04362268518</v>
      </c>
      <c r="X20" s="89" t="s">
        <v>355</v>
      </c>
      <c r="Y20" s="86"/>
      <c r="Z20" s="86"/>
      <c r="AA20" s="92" t="s">
        <v>391</v>
      </c>
      <c r="AB20" s="86"/>
      <c r="AC20" s="86" t="b">
        <v>0</v>
      </c>
      <c r="AD20" s="86">
        <v>0</v>
      </c>
      <c r="AE20" s="92" t="s">
        <v>412</v>
      </c>
      <c r="AF20" s="86" t="b">
        <v>1</v>
      </c>
      <c r="AG20" s="86" t="s">
        <v>414</v>
      </c>
      <c r="AH20" s="86"/>
      <c r="AI20" s="92" t="s">
        <v>416</v>
      </c>
      <c r="AJ20" s="86" t="b">
        <v>0</v>
      </c>
      <c r="AK20" s="86">
        <v>3</v>
      </c>
      <c r="AL20" s="92" t="s">
        <v>390</v>
      </c>
      <c r="AM20" s="86" t="s">
        <v>422</v>
      </c>
      <c r="AN20" s="86" t="b">
        <v>0</v>
      </c>
      <c r="AO20" s="92" t="s">
        <v>390</v>
      </c>
      <c r="AP20" s="86" t="s">
        <v>176</v>
      </c>
      <c r="AQ20" s="86">
        <v>0</v>
      </c>
      <c r="AR20" s="86">
        <v>0</v>
      </c>
      <c r="AS20" s="86"/>
      <c r="AT20" s="86"/>
      <c r="AU20" s="86"/>
      <c r="AV20" s="86"/>
      <c r="AW20" s="86"/>
      <c r="AX20" s="86"/>
      <c r="AY20" s="86"/>
      <c r="AZ20" s="86"/>
      <c r="BA20">
        <v>2</v>
      </c>
      <c r="BB20" s="85" t="str">
        <f>REPLACE(INDEX(GroupVertices[Group],MATCH(Edges24[[#This Row],[Vertex 1]],GroupVertices[Vertex],0)),1,1,"")</f>
        <v>5</v>
      </c>
      <c r="BC20" s="85" t="str">
        <f>REPLACE(INDEX(GroupVertices[Group],MATCH(Edges24[[#This Row],[Vertex 2]],GroupVertices[Vertex],0)),1,1,"")</f>
        <v>5</v>
      </c>
      <c r="BD20" s="51">
        <v>4</v>
      </c>
      <c r="BE20" s="52">
        <v>18.181818181818183</v>
      </c>
      <c r="BF20" s="51">
        <v>0</v>
      </c>
      <c r="BG20" s="52">
        <v>0</v>
      </c>
      <c r="BH20" s="51">
        <v>0</v>
      </c>
      <c r="BI20" s="52">
        <v>0</v>
      </c>
      <c r="BJ20" s="51">
        <v>18</v>
      </c>
      <c r="BK20" s="52">
        <v>81.81818181818181</v>
      </c>
      <c r="BL20" s="51">
        <v>22</v>
      </c>
    </row>
    <row r="21" spans="1:64" ht="15">
      <c r="A21" s="84" t="s">
        <v>223</v>
      </c>
      <c r="B21" s="84" t="s">
        <v>222</v>
      </c>
      <c r="C21" s="53"/>
      <c r="D21" s="54"/>
      <c r="E21" s="65"/>
      <c r="F21" s="55"/>
      <c r="G21" s="53"/>
      <c r="H21" s="57"/>
      <c r="I21" s="56"/>
      <c r="J21" s="56"/>
      <c r="K21" s="36" t="s">
        <v>65</v>
      </c>
      <c r="L21" s="83">
        <v>21</v>
      </c>
      <c r="M21" s="83"/>
      <c r="N21" s="63"/>
      <c r="O21" s="86" t="s">
        <v>246</v>
      </c>
      <c r="P21" s="88">
        <v>43513.61209490741</v>
      </c>
      <c r="Q21" s="86" t="s">
        <v>263</v>
      </c>
      <c r="R21" s="86"/>
      <c r="S21" s="86"/>
      <c r="T21" s="86"/>
      <c r="U21" s="86"/>
      <c r="V21" s="89" t="s">
        <v>324</v>
      </c>
      <c r="W21" s="88">
        <v>43513.61209490741</v>
      </c>
      <c r="X21" s="89" t="s">
        <v>356</v>
      </c>
      <c r="Y21" s="86"/>
      <c r="Z21" s="86"/>
      <c r="AA21" s="92" t="s">
        <v>392</v>
      </c>
      <c r="AB21" s="86"/>
      <c r="AC21" s="86" t="b">
        <v>0</v>
      </c>
      <c r="AD21" s="86">
        <v>0</v>
      </c>
      <c r="AE21" s="92" t="s">
        <v>412</v>
      </c>
      <c r="AF21" s="86" t="b">
        <v>1</v>
      </c>
      <c r="AG21" s="86" t="s">
        <v>414</v>
      </c>
      <c r="AH21" s="86"/>
      <c r="AI21" s="92" t="s">
        <v>416</v>
      </c>
      <c r="AJ21" s="86" t="b">
        <v>0</v>
      </c>
      <c r="AK21" s="86">
        <v>3</v>
      </c>
      <c r="AL21" s="92" t="s">
        <v>390</v>
      </c>
      <c r="AM21" s="86" t="s">
        <v>426</v>
      </c>
      <c r="AN21" s="86" t="b">
        <v>0</v>
      </c>
      <c r="AO21" s="92" t="s">
        <v>390</v>
      </c>
      <c r="AP21" s="86" t="s">
        <v>176</v>
      </c>
      <c r="AQ21" s="86">
        <v>0</v>
      </c>
      <c r="AR21" s="86">
        <v>0</v>
      </c>
      <c r="AS21" s="86"/>
      <c r="AT21" s="86"/>
      <c r="AU21" s="86"/>
      <c r="AV21" s="86"/>
      <c r="AW21" s="86"/>
      <c r="AX21" s="86"/>
      <c r="AY21" s="86"/>
      <c r="AZ21" s="86"/>
      <c r="BA21">
        <v>1</v>
      </c>
      <c r="BB21" s="85" t="str">
        <f>REPLACE(INDEX(GroupVertices[Group],MATCH(Edges24[[#This Row],[Vertex 1]],GroupVertices[Vertex],0)),1,1,"")</f>
        <v>5</v>
      </c>
      <c r="BC21" s="85" t="str">
        <f>REPLACE(INDEX(GroupVertices[Group],MATCH(Edges24[[#This Row],[Vertex 2]],GroupVertices[Vertex],0)),1,1,"")</f>
        <v>5</v>
      </c>
      <c r="BD21" s="51">
        <v>4</v>
      </c>
      <c r="BE21" s="52">
        <v>18.181818181818183</v>
      </c>
      <c r="BF21" s="51">
        <v>0</v>
      </c>
      <c r="BG21" s="52">
        <v>0</v>
      </c>
      <c r="BH21" s="51">
        <v>0</v>
      </c>
      <c r="BI21" s="52">
        <v>0</v>
      </c>
      <c r="BJ21" s="51">
        <v>18</v>
      </c>
      <c r="BK21" s="52">
        <v>81.81818181818181</v>
      </c>
      <c r="BL21" s="51">
        <v>22</v>
      </c>
    </row>
    <row r="22" spans="1:64" ht="15">
      <c r="A22" s="84" t="s">
        <v>224</v>
      </c>
      <c r="B22" s="84" t="s">
        <v>231</v>
      </c>
      <c r="C22" s="53"/>
      <c r="D22" s="54"/>
      <c r="E22" s="65"/>
      <c r="F22" s="55"/>
      <c r="G22" s="53"/>
      <c r="H22" s="57"/>
      <c r="I22" s="56"/>
      <c r="J22" s="56"/>
      <c r="K22" s="36" t="s">
        <v>65</v>
      </c>
      <c r="L22" s="83">
        <v>22</v>
      </c>
      <c r="M22" s="83"/>
      <c r="N22" s="63"/>
      <c r="O22" s="86" t="s">
        <v>246</v>
      </c>
      <c r="P22" s="88">
        <v>43522.396203703705</v>
      </c>
      <c r="Q22" s="86" t="s">
        <v>265</v>
      </c>
      <c r="R22" s="86"/>
      <c r="S22" s="86"/>
      <c r="T22" s="86"/>
      <c r="U22" s="86"/>
      <c r="V22" s="89" t="s">
        <v>325</v>
      </c>
      <c r="W22" s="88">
        <v>43522.396203703705</v>
      </c>
      <c r="X22" s="89" t="s">
        <v>357</v>
      </c>
      <c r="Y22" s="86"/>
      <c r="Z22" s="86"/>
      <c r="AA22" s="92" t="s">
        <v>393</v>
      </c>
      <c r="AB22" s="86"/>
      <c r="AC22" s="86" t="b">
        <v>0</v>
      </c>
      <c r="AD22" s="86">
        <v>0</v>
      </c>
      <c r="AE22" s="92" t="s">
        <v>412</v>
      </c>
      <c r="AF22" s="86" t="b">
        <v>0</v>
      </c>
      <c r="AG22" s="86" t="s">
        <v>414</v>
      </c>
      <c r="AH22" s="86"/>
      <c r="AI22" s="92" t="s">
        <v>412</v>
      </c>
      <c r="AJ22" s="86" t="b">
        <v>0</v>
      </c>
      <c r="AK22" s="86">
        <v>1</v>
      </c>
      <c r="AL22" s="92" t="s">
        <v>400</v>
      </c>
      <c r="AM22" s="86" t="s">
        <v>422</v>
      </c>
      <c r="AN22" s="86" t="b">
        <v>0</v>
      </c>
      <c r="AO22" s="92" t="s">
        <v>400</v>
      </c>
      <c r="AP22" s="86" t="s">
        <v>176</v>
      </c>
      <c r="AQ22" s="86">
        <v>0</v>
      </c>
      <c r="AR22" s="86">
        <v>0</v>
      </c>
      <c r="AS22" s="86"/>
      <c r="AT22" s="86"/>
      <c r="AU22" s="86"/>
      <c r="AV22" s="86"/>
      <c r="AW22" s="86"/>
      <c r="AX22" s="86"/>
      <c r="AY22" s="86"/>
      <c r="AZ22" s="86"/>
      <c r="BA22">
        <v>1</v>
      </c>
      <c r="BB22" s="85" t="str">
        <f>REPLACE(INDEX(GroupVertices[Group],MATCH(Edges24[[#This Row],[Vertex 1]],GroupVertices[Vertex],0)),1,1,"")</f>
        <v>3</v>
      </c>
      <c r="BC22" s="85" t="str">
        <f>REPLACE(INDEX(GroupVertices[Group],MATCH(Edges24[[#This Row],[Vertex 2]],GroupVertices[Vertex],0)),1,1,"")</f>
        <v>3</v>
      </c>
      <c r="BD22" s="51">
        <v>1</v>
      </c>
      <c r="BE22" s="52">
        <v>4</v>
      </c>
      <c r="BF22" s="51">
        <v>0</v>
      </c>
      <c r="BG22" s="52">
        <v>0</v>
      </c>
      <c r="BH22" s="51">
        <v>0</v>
      </c>
      <c r="BI22" s="52">
        <v>0</v>
      </c>
      <c r="BJ22" s="51">
        <v>24</v>
      </c>
      <c r="BK22" s="52">
        <v>96</v>
      </c>
      <c r="BL22" s="51">
        <v>25</v>
      </c>
    </row>
    <row r="23" spans="1:64" ht="15">
      <c r="A23" s="84" t="s">
        <v>225</v>
      </c>
      <c r="B23" s="84" t="s">
        <v>241</v>
      </c>
      <c r="C23" s="53"/>
      <c r="D23" s="54"/>
      <c r="E23" s="65"/>
      <c r="F23" s="55"/>
      <c r="G23" s="53"/>
      <c r="H23" s="57"/>
      <c r="I23" s="56"/>
      <c r="J23" s="56"/>
      <c r="K23" s="36" t="s">
        <v>65</v>
      </c>
      <c r="L23" s="83">
        <v>23</v>
      </c>
      <c r="M23" s="83"/>
      <c r="N23" s="63"/>
      <c r="O23" s="86" t="s">
        <v>246</v>
      </c>
      <c r="P23" s="88">
        <v>43522.76835648148</v>
      </c>
      <c r="Q23" s="86" t="s">
        <v>266</v>
      </c>
      <c r="R23" s="86"/>
      <c r="S23" s="86"/>
      <c r="T23" s="86"/>
      <c r="U23" s="86"/>
      <c r="V23" s="89" t="s">
        <v>326</v>
      </c>
      <c r="W23" s="88">
        <v>43522.76835648148</v>
      </c>
      <c r="X23" s="89" t="s">
        <v>358</v>
      </c>
      <c r="Y23" s="86"/>
      <c r="Z23" s="86"/>
      <c r="AA23" s="92" t="s">
        <v>394</v>
      </c>
      <c r="AB23" s="86"/>
      <c r="AC23" s="86" t="b">
        <v>0</v>
      </c>
      <c r="AD23" s="86">
        <v>0</v>
      </c>
      <c r="AE23" s="92" t="s">
        <v>412</v>
      </c>
      <c r="AF23" s="86" t="b">
        <v>0</v>
      </c>
      <c r="AG23" s="86" t="s">
        <v>415</v>
      </c>
      <c r="AH23" s="86"/>
      <c r="AI23" s="92" t="s">
        <v>412</v>
      </c>
      <c r="AJ23" s="86" t="b">
        <v>0</v>
      </c>
      <c r="AK23" s="86">
        <v>3</v>
      </c>
      <c r="AL23" s="92" t="s">
        <v>396</v>
      </c>
      <c r="AM23" s="86" t="s">
        <v>417</v>
      </c>
      <c r="AN23" s="86" t="b">
        <v>0</v>
      </c>
      <c r="AO23" s="92" t="s">
        <v>396</v>
      </c>
      <c r="AP23" s="86" t="s">
        <v>176</v>
      </c>
      <c r="AQ23" s="86">
        <v>0</v>
      </c>
      <c r="AR23" s="86">
        <v>0</v>
      </c>
      <c r="AS23" s="86"/>
      <c r="AT23" s="86"/>
      <c r="AU23" s="86"/>
      <c r="AV23" s="86"/>
      <c r="AW23" s="86"/>
      <c r="AX23" s="86"/>
      <c r="AY23" s="86"/>
      <c r="AZ23" s="86"/>
      <c r="BA23">
        <v>1</v>
      </c>
      <c r="BB23" s="85" t="str">
        <f>REPLACE(INDEX(GroupVertices[Group],MATCH(Edges24[[#This Row],[Vertex 1]],GroupVertices[Vertex],0)),1,1,"")</f>
        <v>2</v>
      </c>
      <c r="BC23" s="85" t="str">
        <f>REPLACE(INDEX(GroupVertices[Group],MATCH(Edges24[[#This Row],[Vertex 2]],GroupVertices[Vertex],0)),1,1,"")</f>
        <v>2</v>
      </c>
      <c r="BD23" s="51"/>
      <c r="BE23" s="52"/>
      <c r="BF23" s="51"/>
      <c r="BG23" s="52"/>
      <c r="BH23" s="51"/>
      <c r="BI23" s="52"/>
      <c r="BJ23" s="51"/>
      <c r="BK23" s="52"/>
      <c r="BL23" s="51"/>
    </row>
    <row r="24" spans="1:64" ht="15">
      <c r="A24" s="84" t="s">
        <v>226</v>
      </c>
      <c r="B24" s="84" t="s">
        <v>229</v>
      </c>
      <c r="C24" s="53"/>
      <c r="D24" s="54"/>
      <c r="E24" s="65"/>
      <c r="F24" s="55"/>
      <c r="G24" s="53"/>
      <c r="H24" s="57"/>
      <c r="I24" s="56"/>
      <c r="J24" s="56"/>
      <c r="K24" s="36" t="s">
        <v>65</v>
      </c>
      <c r="L24" s="83">
        <v>25</v>
      </c>
      <c r="M24" s="83"/>
      <c r="N24" s="63"/>
      <c r="O24" s="86" t="s">
        <v>246</v>
      </c>
      <c r="P24" s="88">
        <v>43522.90414351852</v>
      </c>
      <c r="Q24" s="86" t="s">
        <v>267</v>
      </c>
      <c r="R24" s="86"/>
      <c r="S24" s="86"/>
      <c r="T24" s="86"/>
      <c r="U24" s="86"/>
      <c r="V24" s="89" t="s">
        <v>327</v>
      </c>
      <c r="W24" s="88">
        <v>43522.90414351852</v>
      </c>
      <c r="X24" s="89" t="s">
        <v>359</v>
      </c>
      <c r="Y24" s="86"/>
      <c r="Z24" s="86"/>
      <c r="AA24" s="92" t="s">
        <v>395</v>
      </c>
      <c r="AB24" s="86"/>
      <c r="AC24" s="86" t="b">
        <v>0</v>
      </c>
      <c r="AD24" s="86">
        <v>0</v>
      </c>
      <c r="AE24" s="92" t="s">
        <v>412</v>
      </c>
      <c r="AF24" s="86" t="b">
        <v>0</v>
      </c>
      <c r="AG24" s="86" t="s">
        <v>415</v>
      </c>
      <c r="AH24" s="86"/>
      <c r="AI24" s="92" t="s">
        <v>412</v>
      </c>
      <c r="AJ24" s="86" t="b">
        <v>0</v>
      </c>
      <c r="AK24" s="86">
        <v>2</v>
      </c>
      <c r="AL24" s="92" t="s">
        <v>398</v>
      </c>
      <c r="AM24" s="86" t="s">
        <v>426</v>
      </c>
      <c r="AN24" s="86" t="b">
        <v>0</v>
      </c>
      <c r="AO24" s="92" t="s">
        <v>398</v>
      </c>
      <c r="AP24" s="86" t="s">
        <v>176</v>
      </c>
      <c r="AQ24" s="86">
        <v>0</v>
      </c>
      <c r="AR24" s="86">
        <v>0</v>
      </c>
      <c r="AS24" s="86"/>
      <c r="AT24" s="86"/>
      <c r="AU24" s="86"/>
      <c r="AV24" s="86"/>
      <c r="AW24" s="86"/>
      <c r="AX24" s="86"/>
      <c r="AY24" s="86"/>
      <c r="AZ24" s="86"/>
      <c r="BA24">
        <v>1</v>
      </c>
      <c r="BB24" s="85" t="str">
        <f>REPLACE(INDEX(GroupVertices[Group],MATCH(Edges24[[#This Row],[Vertex 1]],GroupVertices[Vertex],0)),1,1,"")</f>
        <v>4</v>
      </c>
      <c r="BC24" s="85" t="str">
        <f>REPLACE(INDEX(GroupVertices[Group],MATCH(Edges24[[#This Row],[Vertex 2]],GroupVertices[Vertex],0)),1,1,"")</f>
        <v>4</v>
      </c>
      <c r="BD24" s="51">
        <v>0</v>
      </c>
      <c r="BE24" s="52">
        <v>0</v>
      </c>
      <c r="BF24" s="51">
        <v>0</v>
      </c>
      <c r="BG24" s="52">
        <v>0</v>
      </c>
      <c r="BH24" s="51">
        <v>0</v>
      </c>
      <c r="BI24" s="52">
        <v>0</v>
      </c>
      <c r="BJ24" s="51">
        <v>21</v>
      </c>
      <c r="BK24" s="52">
        <v>100</v>
      </c>
      <c r="BL24" s="51">
        <v>21</v>
      </c>
    </row>
    <row r="25" spans="1:64" ht="15">
      <c r="A25" s="84" t="s">
        <v>227</v>
      </c>
      <c r="B25" s="84" t="s">
        <v>241</v>
      </c>
      <c r="C25" s="53"/>
      <c r="D25" s="54"/>
      <c r="E25" s="65"/>
      <c r="F25" s="55"/>
      <c r="G25" s="53"/>
      <c r="H25" s="57"/>
      <c r="I25" s="56"/>
      <c r="J25" s="56"/>
      <c r="K25" s="36" t="s">
        <v>65</v>
      </c>
      <c r="L25" s="83">
        <v>26</v>
      </c>
      <c r="M25" s="83"/>
      <c r="N25" s="63"/>
      <c r="O25" s="86" t="s">
        <v>246</v>
      </c>
      <c r="P25" s="88">
        <v>43522.71042824074</v>
      </c>
      <c r="Q25" s="86" t="s">
        <v>268</v>
      </c>
      <c r="R25" s="86"/>
      <c r="S25" s="86"/>
      <c r="T25" s="86" t="s">
        <v>308</v>
      </c>
      <c r="U25" s="89" t="s">
        <v>311</v>
      </c>
      <c r="V25" s="89" t="s">
        <v>311</v>
      </c>
      <c r="W25" s="88">
        <v>43522.71042824074</v>
      </c>
      <c r="X25" s="89" t="s">
        <v>360</v>
      </c>
      <c r="Y25" s="86"/>
      <c r="Z25" s="86"/>
      <c r="AA25" s="92" t="s">
        <v>396</v>
      </c>
      <c r="AB25" s="86"/>
      <c r="AC25" s="86" t="b">
        <v>0</v>
      </c>
      <c r="AD25" s="86">
        <v>7</v>
      </c>
      <c r="AE25" s="92" t="s">
        <v>412</v>
      </c>
      <c r="AF25" s="86" t="b">
        <v>0</v>
      </c>
      <c r="AG25" s="86" t="s">
        <v>415</v>
      </c>
      <c r="AH25" s="86"/>
      <c r="AI25" s="92" t="s">
        <v>412</v>
      </c>
      <c r="AJ25" s="86" t="b">
        <v>0</v>
      </c>
      <c r="AK25" s="86">
        <v>3</v>
      </c>
      <c r="AL25" s="92" t="s">
        <v>412</v>
      </c>
      <c r="AM25" s="86" t="s">
        <v>417</v>
      </c>
      <c r="AN25" s="86" t="b">
        <v>0</v>
      </c>
      <c r="AO25" s="92" t="s">
        <v>396</v>
      </c>
      <c r="AP25" s="86" t="s">
        <v>176</v>
      </c>
      <c r="AQ25" s="86">
        <v>0</v>
      </c>
      <c r="AR25" s="86">
        <v>0</v>
      </c>
      <c r="AS25" s="86"/>
      <c r="AT25" s="86"/>
      <c r="AU25" s="86"/>
      <c r="AV25" s="86"/>
      <c r="AW25" s="86"/>
      <c r="AX25" s="86"/>
      <c r="AY25" s="86"/>
      <c r="AZ25" s="86"/>
      <c r="BA25">
        <v>1</v>
      </c>
      <c r="BB25" s="85" t="str">
        <f>REPLACE(INDEX(GroupVertices[Group],MATCH(Edges24[[#This Row],[Vertex 1]],GroupVertices[Vertex],0)),1,1,"")</f>
        <v>2</v>
      </c>
      <c r="BC25" s="85" t="str">
        <f>REPLACE(INDEX(GroupVertices[Group],MATCH(Edges24[[#This Row],[Vertex 2]],GroupVertices[Vertex],0)),1,1,"")</f>
        <v>2</v>
      </c>
      <c r="BD25" s="51">
        <v>0</v>
      </c>
      <c r="BE25" s="52">
        <v>0</v>
      </c>
      <c r="BF25" s="51">
        <v>0</v>
      </c>
      <c r="BG25" s="52">
        <v>0</v>
      </c>
      <c r="BH25" s="51">
        <v>0</v>
      </c>
      <c r="BI25" s="52">
        <v>0</v>
      </c>
      <c r="BJ25" s="51">
        <v>39</v>
      </c>
      <c r="BK25" s="52">
        <v>100</v>
      </c>
      <c r="BL25" s="51">
        <v>39</v>
      </c>
    </row>
    <row r="26" spans="1:64" ht="15">
      <c r="A26" s="84" t="s">
        <v>228</v>
      </c>
      <c r="B26" s="84" t="s">
        <v>241</v>
      </c>
      <c r="C26" s="53"/>
      <c r="D26" s="54"/>
      <c r="E26" s="65"/>
      <c r="F26" s="55"/>
      <c r="G26" s="53"/>
      <c r="H26" s="57"/>
      <c r="I26" s="56"/>
      <c r="J26" s="56"/>
      <c r="K26" s="36" t="s">
        <v>65</v>
      </c>
      <c r="L26" s="83">
        <v>27</v>
      </c>
      <c r="M26" s="83"/>
      <c r="N26" s="63"/>
      <c r="O26" s="86" t="s">
        <v>246</v>
      </c>
      <c r="P26" s="88">
        <v>43522.941469907404</v>
      </c>
      <c r="Q26" s="86" t="s">
        <v>266</v>
      </c>
      <c r="R26" s="86"/>
      <c r="S26" s="86"/>
      <c r="T26" s="86"/>
      <c r="U26" s="86"/>
      <c r="V26" s="89" t="s">
        <v>328</v>
      </c>
      <c r="W26" s="88">
        <v>43522.941469907404</v>
      </c>
      <c r="X26" s="89" t="s">
        <v>361</v>
      </c>
      <c r="Y26" s="86"/>
      <c r="Z26" s="86"/>
      <c r="AA26" s="92" t="s">
        <v>397</v>
      </c>
      <c r="AB26" s="86"/>
      <c r="AC26" s="86" t="b">
        <v>0</v>
      </c>
      <c r="AD26" s="86">
        <v>0</v>
      </c>
      <c r="AE26" s="92" t="s">
        <v>412</v>
      </c>
      <c r="AF26" s="86" t="b">
        <v>0</v>
      </c>
      <c r="AG26" s="86" t="s">
        <v>415</v>
      </c>
      <c r="AH26" s="86"/>
      <c r="AI26" s="92" t="s">
        <v>412</v>
      </c>
      <c r="AJ26" s="86" t="b">
        <v>0</v>
      </c>
      <c r="AK26" s="86">
        <v>3</v>
      </c>
      <c r="AL26" s="92" t="s">
        <v>396</v>
      </c>
      <c r="AM26" s="86" t="s">
        <v>417</v>
      </c>
      <c r="AN26" s="86" t="b">
        <v>0</v>
      </c>
      <c r="AO26" s="92" t="s">
        <v>396</v>
      </c>
      <c r="AP26" s="86" t="s">
        <v>176</v>
      </c>
      <c r="AQ26" s="86">
        <v>0</v>
      </c>
      <c r="AR26" s="86">
        <v>0</v>
      </c>
      <c r="AS26" s="86"/>
      <c r="AT26" s="86"/>
      <c r="AU26" s="86"/>
      <c r="AV26" s="86"/>
      <c r="AW26" s="86"/>
      <c r="AX26" s="86"/>
      <c r="AY26" s="86"/>
      <c r="AZ26" s="86"/>
      <c r="BA26">
        <v>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229</v>
      </c>
      <c r="B27" s="84" t="s">
        <v>229</v>
      </c>
      <c r="C27" s="53"/>
      <c r="D27" s="54"/>
      <c r="E27" s="65"/>
      <c r="F27" s="55"/>
      <c r="G27" s="53"/>
      <c r="H27" s="57"/>
      <c r="I27" s="56"/>
      <c r="J27" s="56"/>
      <c r="K27" s="36" t="s">
        <v>65</v>
      </c>
      <c r="L27" s="83">
        <v>29</v>
      </c>
      <c r="M27" s="83"/>
      <c r="N27" s="63"/>
      <c r="O27" s="86" t="s">
        <v>176</v>
      </c>
      <c r="P27" s="88">
        <v>43522.87578703704</v>
      </c>
      <c r="Q27" s="86" t="s">
        <v>269</v>
      </c>
      <c r="R27" s="89" t="s">
        <v>288</v>
      </c>
      <c r="S27" s="86" t="s">
        <v>299</v>
      </c>
      <c r="T27" s="86"/>
      <c r="U27" s="86"/>
      <c r="V27" s="89" t="s">
        <v>329</v>
      </c>
      <c r="W27" s="88">
        <v>43522.87578703704</v>
      </c>
      <c r="X27" s="89" t="s">
        <v>362</v>
      </c>
      <c r="Y27" s="86"/>
      <c r="Z27" s="86"/>
      <c r="AA27" s="92" t="s">
        <v>398</v>
      </c>
      <c r="AB27" s="86"/>
      <c r="AC27" s="86" t="b">
        <v>0</v>
      </c>
      <c r="AD27" s="86">
        <v>0</v>
      </c>
      <c r="AE27" s="92" t="s">
        <v>412</v>
      </c>
      <c r="AF27" s="86" t="b">
        <v>0</v>
      </c>
      <c r="AG27" s="86" t="s">
        <v>415</v>
      </c>
      <c r="AH27" s="86"/>
      <c r="AI27" s="92" t="s">
        <v>412</v>
      </c>
      <c r="AJ27" s="86" t="b">
        <v>0</v>
      </c>
      <c r="AK27" s="86">
        <v>2</v>
      </c>
      <c r="AL27" s="92" t="s">
        <v>412</v>
      </c>
      <c r="AM27" s="86" t="s">
        <v>420</v>
      </c>
      <c r="AN27" s="86" t="b">
        <v>0</v>
      </c>
      <c r="AO27" s="92" t="s">
        <v>398</v>
      </c>
      <c r="AP27" s="86" t="s">
        <v>176</v>
      </c>
      <c r="AQ27" s="86">
        <v>0</v>
      </c>
      <c r="AR27" s="86">
        <v>0</v>
      </c>
      <c r="AS27" s="86"/>
      <c r="AT27" s="86"/>
      <c r="AU27" s="86"/>
      <c r="AV27" s="86"/>
      <c r="AW27" s="86"/>
      <c r="AX27" s="86"/>
      <c r="AY27" s="86"/>
      <c r="AZ27" s="86"/>
      <c r="BA27">
        <v>1</v>
      </c>
      <c r="BB27" s="85" t="str">
        <f>REPLACE(INDEX(GroupVertices[Group],MATCH(Edges24[[#This Row],[Vertex 1]],GroupVertices[Vertex],0)),1,1,"")</f>
        <v>4</v>
      </c>
      <c r="BC27" s="85" t="str">
        <f>REPLACE(INDEX(GroupVertices[Group],MATCH(Edges24[[#This Row],[Vertex 2]],GroupVertices[Vertex],0)),1,1,"")</f>
        <v>4</v>
      </c>
      <c r="BD27" s="51">
        <v>0</v>
      </c>
      <c r="BE27" s="52">
        <v>0</v>
      </c>
      <c r="BF27" s="51">
        <v>0</v>
      </c>
      <c r="BG27" s="52">
        <v>0</v>
      </c>
      <c r="BH27" s="51">
        <v>0</v>
      </c>
      <c r="BI27" s="52">
        <v>0</v>
      </c>
      <c r="BJ27" s="51">
        <v>33</v>
      </c>
      <c r="BK27" s="52">
        <v>100</v>
      </c>
      <c r="BL27" s="51">
        <v>33</v>
      </c>
    </row>
    <row r="28" spans="1:64" ht="15">
      <c r="A28" s="84" t="s">
        <v>230</v>
      </c>
      <c r="B28" s="84" t="s">
        <v>229</v>
      </c>
      <c r="C28" s="53"/>
      <c r="D28" s="54"/>
      <c r="E28" s="65"/>
      <c r="F28" s="55"/>
      <c r="G28" s="53"/>
      <c r="H28" s="57"/>
      <c r="I28" s="56"/>
      <c r="J28" s="56"/>
      <c r="K28" s="36" t="s">
        <v>65</v>
      </c>
      <c r="L28" s="83">
        <v>30</v>
      </c>
      <c r="M28" s="83"/>
      <c r="N28" s="63"/>
      <c r="O28" s="86" t="s">
        <v>246</v>
      </c>
      <c r="P28" s="88">
        <v>43523.019537037035</v>
      </c>
      <c r="Q28" s="86" t="s">
        <v>267</v>
      </c>
      <c r="R28" s="86"/>
      <c r="S28" s="86"/>
      <c r="T28" s="86"/>
      <c r="U28" s="86"/>
      <c r="V28" s="89" t="s">
        <v>330</v>
      </c>
      <c r="W28" s="88">
        <v>43523.019537037035</v>
      </c>
      <c r="X28" s="89" t="s">
        <v>363</v>
      </c>
      <c r="Y28" s="86"/>
      <c r="Z28" s="86"/>
      <c r="AA28" s="92" t="s">
        <v>399</v>
      </c>
      <c r="AB28" s="86"/>
      <c r="AC28" s="86" t="b">
        <v>0</v>
      </c>
      <c r="AD28" s="86">
        <v>0</v>
      </c>
      <c r="AE28" s="92" t="s">
        <v>412</v>
      </c>
      <c r="AF28" s="86" t="b">
        <v>0</v>
      </c>
      <c r="AG28" s="86" t="s">
        <v>415</v>
      </c>
      <c r="AH28" s="86"/>
      <c r="AI28" s="92" t="s">
        <v>412</v>
      </c>
      <c r="AJ28" s="86" t="b">
        <v>0</v>
      </c>
      <c r="AK28" s="86">
        <v>2</v>
      </c>
      <c r="AL28" s="92" t="s">
        <v>398</v>
      </c>
      <c r="AM28" s="86" t="s">
        <v>417</v>
      </c>
      <c r="AN28" s="86" t="b">
        <v>0</v>
      </c>
      <c r="AO28" s="92" t="s">
        <v>398</v>
      </c>
      <c r="AP28" s="86" t="s">
        <v>176</v>
      </c>
      <c r="AQ28" s="86">
        <v>0</v>
      </c>
      <c r="AR28" s="86">
        <v>0</v>
      </c>
      <c r="AS28" s="86"/>
      <c r="AT28" s="86"/>
      <c r="AU28" s="86"/>
      <c r="AV28" s="86"/>
      <c r="AW28" s="86"/>
      <c r="AX28" s="86"/>
      <c r="AY28" s="86"/>
      <c r="AZ28" s="86"/>
      <c r="BA28">
        <v>1</v>
      </c>
      <c r="BB28" s="85" t="str">
        <f>REPLACE(INDEX(GroupVertices[Group],MATCH(Edges24[[#This Row],[Vertex 1]],GroupVertices[Vertex],0)),1,1,"")</f>
        <v>4</v>
      </c>
      <c r="BC28" s="85" t="str">
        <f>REPLACE(INDEX(GroupVertices[Group],MATCH(Edges24[[#This Row],[Vertex 2]],GroupVertices[Vertex],0)),1,1,"")</f>
        <v>4</v>
      </c>
      <c r="BD28" s="51">
        <v>0</v>
      </c>
      <c r="BE28" s="52">
        <v>0</v>
      </c>
      <c r="BF28" s="51">
        <v>0</v>
      </c>
      <c r="BG28" s="52">
        <v>0</v>
      </c>
      <c r="BH28" s="51">
        <v>0</v>
      </c>
      <c r="BI28" s="52">
        <v>0</v>
      </c>
      <c r="BJ28" s="51">
        <v>21</v>
      </c>
      <c r="BK28" s="52">
        <v>100</v>
      </c>
      <c r="BL28" s="51">
        <v>21</v>
      </c>
    </row>
    <row r="29" spans="1:64" ht="15">
      <c r="A29" s="84" t="s">
        <v>231</v>
      </c>
      <c r="B29" s="84" t="s">
        <v>231</v>
      </c>
      <c r="C29" s="53"/>
      <c r="D29" s="54"/>
      <c r="E29" s="65"/>
      <c r="F29" s="55"/>
      <c r="G29" s="53"/>
      <c r="H29" s="57"/>
      <c r="I29" s="56"/>
      <c r="J29" s="56"/>
      <c r="K29" s="36" t="s">
        <v>65</v>
      </c>
      <c r="L29" s="83">
        <v>31</v>
      </c>
      <c r="M29" s="83"/>
      <c r="N29" s="63"/>
      <c r="O29" s="86" t="s">
        <v>176</v>
      </c>
      <c r="P29" s="88">
        <v>43522.270902777775</v>
      </c>
      <c r="Q29" s="86" t="s">
        <v>270</v>
      </c>
      <c r="R29" s="89" t="s">
        <v>289</v>
      </c>
      <c r="S29" s="86" t="s">
        <v>294</v>
      </c>
      <c r="T29" s="86"/>
      <c r="U29" s="86"/>
      <c r="V29" s="89" t="s">
        <v>331</v>
      </c>
      <c r="W29" s="88">
        <v>43522.270902777775</v>
      </c>
      <c r="X29" s="89" t="s">
        <v>364</v>
      </c>
      <c r="Y29" s="86"/>
      <c r="Z29" s="86"/>
      <c r="AA29" s="92" t="s">
        <v>400</v>
      </c>
      <c r="AB29" s="86"/>
      <c r="AC29" s="86" t="b">
        <v>0</v>
      </c>
      <c r="AD29" s="86">
        <v>0</v>
      </c>
      <c r="AE29" s="92" t="s">
        <v>412</v>
      </c>
      <c r="AF29" s="86" t="b">
        <v>0</v>
      </c>
      <c r="AG29" s="86" t="s">
        <v>414</v>
      </c>
      <c r="AH29" s="86"/>
      <c r="AI29" s="92" t="s">
        <v>412</v>
      </c>
      <c r="AJ29" s="86" t="b">
        <v>0</v>
      </c>
      <c r="AK29" s="86">
        <v>0</v>
      </c>
      <c r="AL29" s="92" t="s">
        <v>412</v>
      </c>
      <c r="AM29" s="86" t="s">
        <v>421</v>
      </c>
      <c r="AN29" s="86" t="b">
        <v>1</v>
      </c>
      <c r="AO29" s="92" t="s">
        <v>400</v>
      </c>
      <c r="AP29" s="86" t="s">
        <v>176</v>
      </c>
      <c r="AQ29" s="86">
        <v>0</v>
      </c>
      <c r="AR29" s="86">
        <v>0</v>
      </c>
      <c r="AS29" s="86"/>
      <c r="AT29" s="86"/>
      <c r="AU29" s="86"/>
      <c r="AV29" s="86"/>
      <c r="AW29" s="86"/>
      <c r="AX29" s="86"/>
      <c r="AY29" s="86"/>
      <c r="AZ29" s="86"/>
      <c r="BA29">
        <v>1</v>
      </c>
      <c r="BB29" s="85" t="str">
        <f>REPLACE(INDEX(GroupVertices[Group],MATCH(Edges24[[#This Row],[Vertex 1]],GroupVertices[Vertex],0)),1,1,"")</f>
        <v>3</v>
      </c>
      <c r="BC29" s="85" t="str">
        <f>REPLACE(INDEX(GroupVertices[Group],MATCH(Edges24[[#This Row],[Vertex 2]],GroupVertices[Vertex],0)),1,1,"")</f>
        <v>3</v>
      </c>
      <c r="BD29" s="51">
        <v>1</v>
      </c>
      <c r="BE29" s="52">
        <v>4.761904761904762</v>
      </c>
      <c r="BF29" s="51">
        <v>0</v>
      </c>
      <c r="BG29" s="52">
        <v>0</v>
      </c>
      <c r="BH29" s="51">
        <v>0</v>
      </c>
      <c r="BI29" s="52">
        <v>0</v>
      </c>
      <c r="BJ29" s="51">
        <v>20</v>
      </c>
      <c r="BK29" s="52">
        <v>95.23809523809524</v>
      </c>
      <c r="BL29" s="51">
        <v>21</v>
      </c>
    </row>
    <row r="30" spans="1:64" ht="15">
      <c r="A30" s="84" t="s">
        <v>232</v>
      </c>
      <c r="B30" s="84" t="s">
        <v>231</v>
      </c>
      <c r="C30" s="53"/>
      <c r="D30" s="54"/>
      <c r="E30" s="65"/>
      <c r="F30" s="55"/>
      <c r="G30" s="53"/>
      <c r="H30" s="57"/>
      <c r="I30" s="56"/>
      <c r="J30" s="56"/>
      <c r="K30" s="36" t="s">
        <v>65</v>
      </c>
      <c r="L30" s="83">
        <v>32</v>
      </c>
      <c r="M30" s="83"/>
      <c r="N30" s="63"/>
      <c r="O30" s="86" t="s">
        <v>246</v>
      </c>
      <c r="P30" s="88">
        <v>43523.68336805556</v>
      </c>
      <c r="Q30" s="86" t="s">
        <v>265</v>
      </c>
      <c r="R30" s="86"/>
      <c r="S30" s="86"/>
      <c r="T30" s="86"/>
      <c r="U30" s="86"/>
      <c r="V30" s="89" t="s">
        <v>332</v>
      </c>
      <c r="W30" s="88">
        <v>43523.68336805556</v>
      </c>
      <c r="X30" s="89" t="s">
        <v>365</v>
      </c>
      <c r="Y30" s="86"/>
      <c r="Z30" s="86"/>
      <c r="AA30" s="92" t="s">
        <v>401</v>
      </c>
      <c r="AB30" s="86"/>
      <c r="AC30" s="86" t="b">
        <v>0</v>
      </c>
      <c r="AD30" s="86">
        <v>0</v>
      </c>
      <c r="AE30" s="92" t="s">
        <v>412</v>
      </c>
      <c r="AF30" s="86" t="b">
        <v>0</v>
      </c>
      <c r="AG30" s="86" t="s">
        <v>414</v>
      </c>
      <c r="AH30" s="86"/>
      <c r="AI30" s="92" t="s">
        <v>412</v>
      </c>
      <c r="AJ30" s="86" t="b">
        <v>0</v>
      </c>
      <c r="AK30" s="86">
        <v>2</v>
      </c>
      <c r="AL30" s="92" t="s">
        <v>400</v>
      </c>
      <c r="AM30" s="86" t="s">
        <v>417</v>
      </c>
      <c r="AN30" s="86" t="b">
        <v>0</v>
      </c>
      <c r="AO30" s="92" t="s">
        <v>400</v>
      </c>
      <c r="AP30" s="86" t="s">
        <v>176</v>
      </c>
      <c r="AQ30" s="86">
        <v>0</v>
      </c>
      <c r="AR30" s="86">
        <v>0</v>
      </c>
      <c r="AS30" s="86"/>
      <c r="AT30" s="86"/>
      <c r="AU30" s="86"/>
      <c r="AV30" s="86"/>
      <c r="AW30" s="86"/>
      <c r="AX30" s="86"/>
      <c r="AY30" s="86"/>
      <c r="AZ30" s="86"/>
      <c r="BA30">
        <v>1</v>
      </c>
      <c r="BB30" s="85" t="str">
        <f>REPLACE(INDEX(GroupVertices[Group],MATCH(Edges24[[#This Row],[Vertex 1]],GroupVertices[Vertex],0)),1,1,"")</f>
        <v>3</v>
      </c>
      <c r="BC30" s="85" t="str">
        <f>REPLACE(INDEX(GroupVertices[Group],MATCH(Edges24[[#This Row],[Vertex 2]],GroupVertices[Vertex],0)),1,1,"")</f>
        <v>3</v>
      </c>
      <c r="BD30" s="51">
        <v>1</v>
      </c>
      <c r="BE30" s="52">
        <v>4</v>
      </c>
      <c r="BF30" s="51">
        <v>0</v>
      </c>
      <c r="BG30" s="52">
        <v>0</v>
      </c>
      <c r="BH30" s="51">
        <v>0</v>
      </c>
      <c r="BI30" s="52">
        <v>0</v>
      </c>
      <c r="BJ30" s="51">
        <v>24</v>
      </c>
      <c r="BK30" s="52">
        <v>96</v>
      </c>
      <c r="BL30" s="51">
        <v>25</v>
      </c>
    </row>
    <row r="31" spans="1:64" ht="15">
      <c r="A31" s="84" t="s">
        <v>233</v>
      </c>
      <c r="B31" s="84" t="s">
        <v>242</v>
      </c>
      <c r="C31" s="53"/>
      <c r="D31" s="54"/>
      <c r="E31" s="65"/>
      <c r="F31" s="55"/>
      <c r="G31" s="53"/>
      <c r="H31" s="57"/>
      <c r="I31" s="56"/>
      <c r="J31" s="56"/>
      <c r="K31" s="36" t="s">
        <v>65</v>
      </c>
      <c r="L31" s="83">
        <v>33</v>
      </c>
      <c r="M31" s="83"/>
      <c r="N31" s="63"/>
      <c r="O31" s="86" t="s">
        <v>247</v>
      </c>
      <c r="P31" s="88">
        <v>43519.41162037037</v>
      </c>
      <c r="Q31" s="86" t="s">
        <v>271</v>
      </c>
      <c r="R31" s="89" t="s">
        <v>290</v>
      </c>
      <c r="S31" s="86" t="s">
        <v>294</v>
      </c>
      <c r="T31" s="86"/>
      <c r="U31" s="86"/>
      <c r="V31" s="89" t="s">
        <v>326</v>
      </c>
      <c r="W31" s="88">
        <v>43519.41162037037</v>
      </c>
      <c r="X31" s="89" t="s">
        <v>366</v>
      </c>
      <c r="Y31" s="86"/>
      <c r="Z31" s="86"/>
      <c r="AA31" s="92" t="s">
        <v>402</v>
      </c>
      <c r="AB31" s="92" t="s">
        <v>410</v>
      </c>
      <c r="AC31" s="86" t="b">
        <v>0</v>
      </c>
      <c r="AD31" s="86">
        <v>0</v>
      </c>
      <c r="AE31" s="92" t="s">
        <v>413</v>
      </c>
      <c r="AF31" s="86" t="b">
        <v>0</v>
      </c>
      <c r="AG31" s="86" t="s">
        <v>414</v>
      </c>
      <c r="AH31" s="86"/>
      <c r="AI31" s="92" t="s">
        <v>412</v>
      </c>
      <c r="AJ31" s="86" t="b">
        <v>0</v>
      </c>
      <c r="AK31" s="86">
        <v>0</v>
      </c>
      <c r="AL31" s="92" t="s">
        <v>412</v>
      </c>
      <c r="AM31" s="86" t="s">
        <v>420</v>
      </c>
      <c r="AN31" s="86" t="b">
        <v>1</v>
      </c>
      <c r="AO31" s="92" t="s">
        <v>410</v>
      </c>
      <c r="AP31" s="86" t="s">
        <v>176</v>
      </c>
      <c r="AQ31" s="86">
        <v>0</v>
      </c>
      <c r="AR31" s="86">
        <v>0</v>
      </c>
      <c r="AS31" s="86"/>
      <c r="AT31" s="86"/>
      <c r="AU31" s="86"/>
      <c r="AV31" s="86"/>
      <c r="AW31" s="86"/>
      <c r="AX31" s="86"/>
      <c r="AY31" s="86"/>
      <c r="AZ31" s="86"/>
      <c r="BA31">
        <v>2</v>
      </c>
      <c r="BB31" s="85" t="str">
        <f>REPLACE(INDEX(GroupVertices[Group],MATCH(Edges24[[#This Row],[Vertex 1]],GroupVertices[Vertex],0)),1,1,"")</f>
        <v>9</v>
      </c>
      <c r="BC31" s="85" t="str">
        <f>REPLACE(INDEX(GroupVertices[Group],MATCH(Edges24[[#This Row],[Vertex 2]],GroupVertices[Vertex],0)),1,1,"")</f>
        <v>9</v>
      </c>
      <c r="BD31" s="51">
        <v>0</v>
      </c>
      <c r="BE31" s="52">
        <v>0</v>
      </c>
      <c r="BF31" s="51">
        <v>0</v>
      </c>
      <c r="BG31" s="52">
        <v>0</v>
      </c>
      <c r="BH31" s="51">
        <v>0</v>
      </c>
      <c r="BI31" s="52">
        <v>0</v>
      </c>
      <c r="BJ31" s="51">
        <v>21</v>
      </c>
      <c r="BK31" s="52">
        <v>100</v>
      </c>
      <c r="BL31" s="51">
        <v>21</v>
      </c>
    </row>
    <row r="32" spans="1:64" ht="15">
      <c r="A32" s="84" t="s">
        <v>233</v>
      </c>
      <c r="B32" s="84" t="s">
        <v>242</v>
      </c>
      <c r="C32" s="53"/>
      <c r="D32" s="54"/>
      <c r="E32" s="65"/>
      <c r="F32" s="55"/>
      <c r="G32" s="53"/>
      <c r="H32" s="57"/>
      <c r="I32" s="56"/>
      <c r="J32" s="56"/>
      <c r="K32" s="36" t="s">
        <v>65</v>
      </c>
      <c r="L32" s="83">
        <v>34</v>
      </c>
      <c r="M32" s="83"/>
      <c r="N32" s="63"/>
      <c r="O32" s="86" t="s">
        <v>247</v>
      </c>
      <c r="P32" s="88">
        <v>43524.234444444446</v>
      </c>
      <c r="Q32" s="86" t="s">
        <v>272</v>
      </c>
      <c r="R32" s="89" t="s">
        <v>291</v>
      </c>
      <c r="S32" s="86" t="s">
        <v>294</v>
      </c>
      <c r="T32" s="86"/>
      <c r="U32" s="86"/>
      <c r="V32" s="89" t="s">
        <v>326</v>
      </c>
      <c r="W32" s="88">
        <v>43524.234444444446</v>
      </c>
      <c r="X32" s="89" t="s">
        <v>367</v>
      </c>
      <c r="Y32" s="86"/>
      <c r="Z32" s="86"/>
      <c r="AA32" s="92" t="s">
        <v>403</v>
      </c>
      <c r="AB32" s="92" t="s">
        <v>411</v>
      </c>
      <c r="AC32" s="86" t="b">
        <v>0</v>
      </c>
      <c r="AD32" s="86">
        <v>0</v>
      </c>
      <c r="AE32" s="92" t="s">
        <v>413</v>
      </c>
      <c r="AF32" s="86" t="b">
        <v>0</v>
      </c>
      <c r="AG32" s="86" t="s">
        <v>414</v>
      </c>
      <c r="AH32" s="86"/>
      <c r="AI32" s="92" t="s">
        <v>412</v>
      </c>
      <c r="AJ32" s="86" t="b">
        <v>0</v>
      </c>
      <c r="AK32" s="86">
        <v>0</v>
      </c>
      <c r="AL32" s="92" t="s">
        <v>412</v>
      </c>
      <c r="AM32" s="86" t="s">
        <v>420</v>
      </c>
      <c r="AN32" s="86" t="b">
        <v>1</v>
      </c>
      <c r="AO32" s="92" t="s">
        <v>411</v>
      </c>
      <c r="AP32" s="86" t="s">
        <v>176</v>
      </c>
      <c r="AQ32" s="86">
        <v>0</v>
      </c>
      <c r="AR32" s="86">
        <v>0</v>
      </c>
      <c r="AS32" s="86"/>
      <c r="AT32" s="86"/>
      <c r="AU32" s="86"/>
      <c r="AV32" s="86"/>
      <c r="AW32" s="86"/>
      <c r="AX32" s="86"/>
      <c r="AY32" s="86"/>
      <c r="AZ32" s="86"/>
      <c r="BA32">
        <v>2</v>
      </c>
      <c r="BB32" s="85" t="str">
        <f>REPLACE(INDEX(GroupVertices[Group],MATCH(Edges24[[#This Row],[Vertex 1]],GroupVertices[Vertex],0)),1,1,"")</f>
        <v>9</v>
      </c>
      <c r="BC32" s="85" t="str">
        <f>REPLACE(INDEX(GroupVertices[Group],MATCH(Edges24[[#This Row],[Vertex 2]],GroupVertices[Vertex],0)),1,1,"")</f>
        <v>9</v>
      </c>
      <c r="BD32" s="51">
        <v>0</v>
      </c>
      <c r="BE32" s="52">
        <v>0</v>
      </c>
      <c r="BF32" s="51">
        <v>0</v>
      </c>
      <c r="BG32" s="52">
        <v>0</v>
      </c>
      <c r="BH32" s="51">
        <v>0</v>
      </c>
      <c r="BI32" s="52">
        <v>0</v>
      </c>
      <c r="BJ32" s="51">
        <v>21</v>
      </c>
      <c r="BK32" s="52">
        <v>100</v>
      </c>
      <c r="BL32" s="51">
        <v>21</v>
      </c>
    </row>
    <row r="33" spans="1:64" ht="15">
      <c r="A33" s="84" t="s">
        <v>234</v>
      </c>
      <c r="B33" s="84" t="s">
        <v>243</v>
      </c>
      <c r="C33" s="53"/>
      <c r="D33" s="54"/>
      <c r="E33" s="65"/>
      <c r="F33" s="55"/>
      <c r="G33" s="53"/>
      <c r="H33" s="57"/>
      <c r="I33" s="56"/>
      <c r="J33" s="56"/>
      <c r="K33" s="36" t="s">
        <v>65</v>
      </c>
      <c r="L33" s="83">
        <v>35</v>
      </c>
      <c r="M33" s="83"/>
      <c r="N33" s="63"/>
      <c r="O33" s="86" t="s">
        <v>246</v>
      </c>
      <c r="P33" s="88">
        <v>43529.88190972222</v>
      </c>
      <c r="Q33" s="86" t="s">
        <v>273</v>
      </c>
      <c r="R33" s="86"/>
      <c r="S33" s="86"/>
      <c r="T33" s="86" t="s">
        <v>309</v>
      </c>
      <c r="U33" s="86"/>
      <c r="V33" s="89" t="s">
        <v>333</v>
      </c>
      <c r="W33" s="88">
        <v>43529.88190972222</v>
      </c>
      <c r="X33" s="89" t="s">
        <v>368</v>
      </c>
      <c r="Y33" s="86"/>
      <c r="Z33" s="86"/>
      <c r="AA33" s="92" t="s">
        <v>404</v>
      </c>
      <c r="AB33" s="86"/>
      <c r="AC33" s="86" t="b">
        <v>0</v>
      </c>
      <c r="AD33" s="86">
        <v>0</v>
      </c>
      <c r="AE33" s="92" t="s">
        <v>412</v>
      </c>
      <c r="AF33" s="86" t="b">
        <v>0</v>
      </c>
      <c r="AG33" s="86" t="s">
        <v>414</v>
      </c>
      <c r="AH33" s="86"/>
      <c r="AI33" s="92" t="s">
        <v>412</v>
      </c>
      <c r="AJ33" s="86" t="b">
        <v>0</v>
      </c>
      <c r="AK33" s="86">
        <v>4</v>
      </c>
      <c r="AL33" s="92" t="s">
        <v>405</v>
      </c>
      <c r="AM33" s="86" t="s">
        <v>420</v>
      </c>
      <c r="AN33" s="86" t="b">
        <v>0</v>
      </c>
      <c r="AO33" s="92" t="s">
        <v>405</v>
      </c>
      <c r="AP33" s="86" t="s">
        <v>176</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c r="BE33" s="52"/>
      <c r="BF33" s="51"/>
      <c r="BG33" s="52"/>
      <c r="BH33" s="51"/>
      <c r="BI33" s="52"/>
      <c r="BJ33" s="51"/>
      <c r="BK33" s="52"/>
      <c r="BL33" s="51"/>
    </row>
    <row r="34" spans="1:64" ht="15">
      <c r="A34" s="84" t="s">
        <v>235</v>
      </c>
      <c r="B34" s="84" t="s">
        <v>236</v>
      </c>
      <c r="C34" s="53"/>
      <c r="D34" s="54"/>
      <c r="E34" s="65"/>
      <c r="F34" s="55"/>
      <c r="G34" s="53"/>
      <c r="H34" s="57"/>
      <c r="I34" s="56"/>
      <c r="J34" s="56"/>
      <c r="K34" s="36" t="s">
        <v>66</v>
      </c>
      <c r="L34" s="83">
        <v>38</v>
      </c>
      <c r="M34" s="83"/>
      <c r="N34" s="63"/>
      <c r="O34" s="86" t="s">
        <v>246</v>
      </c>
      <c r="P34" s="88">
        <v>43529.88039351852</v>
      </c>
      <c r="Q34" s="86" t="s">
        <v>274</v>
      </c>
      <c r="R34" s="89" t="s">
        <v>292</v>
      </c>
      <c r="S34" s="86" t="s">
        <v>300</v>
      </c>
      <c r="T34" s="86" t="s">
        <v>310</v>
      </c>
      <c r="U34" s="89" t="s">
        <v>312</v>
      </c>
      <c r="V34" s="89" t="s">
        <v>312</v>
      </c>
      <c r="W34" s="88">
        <v>43529.88039351852</v>
      </c>
      <c r="X34" s="89" t="s">
        <v>369</v>
      </c>
      <c r="Y34" s="86"/>
      <c r="Z34" s="86"/>
      <c r="AA34" s="92" t="s">
        <v>405</v>
      </c>
      <c r="AB34" s="86"/>
      <c r="AC34" s="86" t="b">
        <v>0</v>
      </c>
      <c r="AD34" s="86">
        <v>4</v>
      </c>
      <c r="AE34" s="92" t="s">
        <v>412</v>
      </c>
      <c r="AF34" s="86" t="b">
        <v>0</v>
      </c>
      <c r="AG34" s="86" t="s">
        <v>414</v>
      </c>
      <c r="AH34" s="86"/>
      <c r="AI34" s="92" t="s">
        <v>412</v>
      </c>
      <c r="AJ34" s="86" t="b">
        <v>0</v>
      </c>
      <c r="AK34" s="86">
        <v>4</v>
      </c>
      <c r="AL34" s="92" t="s">
        <v>412</v>
      </c>
      <c r="AM34" s="86" t="s">
        <v>420</v>
      </c>
      <c r="AN34" s="86" t="b">
        <v>0</v>
      </c>
      <c r="AO34" s="92" t="s">
        <v>405</v>
      </c>
      <c r="AP34" s="86" t="s">
        <v>176</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0</v>
      </c>
      <c r="BE34" s="52">
        <v>0</v>
      </c>
      <c r="BF34" s="51">
        <v>0</v>
      </c>
      <c r="BG34" s="52">
        <v>0</v>
      </c>
      <c r="BH34" s="51">
        <v>0</v>
      </c>
      <c r="BI34" s="52">
        <v>0</v>
      </c>
      <c r="BJ34" s="51">
        <v>40</v>
      </c>
      <c r="BK34" s="52">
        <v>100</v>
      </c>
      <c r="BL34" s="51">
        <v>40</v>
      </c>
    </row>
    <row r="35" spans="1:64" ht="15">
      <c r="A35" s="84" t="s">
        <v>236</v>
      </c>
      <c r="B35" s="84" t="s">
        <v>243</v>
      </c>
      <c r="C35" s="53"/>
      <c r="D35" s="54"/>
      <c r="E35" s="65"/>
      <c r="F35" s="55"/>
      <c r="G35" s="53"/>
      <c r="H35" s="57"/>
      <c r="I35" s="56"/>
      <c r="J35" s="56"/>
      <c r="K35" s="36" t="s">
        <v>65</v>
      </c>
      <c r="L35" s="83">
        <v>39</v>
      </c>
      <c r="M35" s="83"/>
      <c r="N35" s="63"/>
      <c r="O35" s="86" t="s">
        <v>246</v>
      </c>
      <c r="P35" s="88">
        <v>43529.89949074074</v>
      </c>
      <c r="Q35" s="86" t="s">
        <v>273</v>
      </c>
      <c r="R35" s="86"/>
      <c r="S35" s="86"/>
      <c r="T35" s="86" t="s">
        <v>309</v>
      </c>
      <c r="U35" s="86"/>
      <c r="V35" s="89" t="s">
        <v>334</v>
      </c>
      <c r="W35" s="88">
        <v>43529.89949074074</v>
      </c>
      <c r="X35" s="89" t="s">
        <v>370</v>
      </c>
      <c r="Y35" s="86"/>
      <c r="Z35" s="86"/>
      <c r="AA35" s="92" t="s">
        <v>406</v>
      </c>
      <c r="AB35" s="86"/>
      <c r="AC35" s="86" t="b">
        <v>0</v>
      </c>
      <c r="AD35" s="86">
        <v>0</v>
      </c>
      <c r="AE35" s="92" t="s">
        <v>412</v>
      </c>
      <c r="AF35" s="86" t="b">
        <v>0</v>
      </c>
      <c r="AG35" s="86" t="s">
        <v>414</v>
      </c>
      <c r="AH35" s="86"/>
      <c r="AI35" s="92" t="s">
        <v>412</v>
      </c>
      <c r="AJ35" s="86" t="b">
        <v>0</v>
      </c>
      <c r="AK35" s="86">
        <v>4</v>
      </c>
      <c r="AL35" s="92" t="s">
        <v>405</v>
      </c>
      <c r="AM35" s="86" t="s">
        <v>422</v>
      </c>
      <c r="AN35" s="86" t="b">
        <v>0</v>
      </c>
      <c r="AO35" s="92" t="s">
        <v>405</v>
      </c>
      <c r="AP35" s="86" t="s">
        <v>176</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c r="BE35" s="52"/>
      <c r="BF35" s="51"/>
      <c r="BG35" s="52"/>
      <c r="BH35" s="51"/>
      <c r="BI35" s="52"/>
      <c r="BJ35" s="51"/>
      <c r="BK35" s="52"/>
      <c r="BL35" s="51"/>
    </row>
    <row r="36" spans="1:64" ht="15">
      <c r="A36" s="84" t="s">
        <v>237</v>
      </c>
      <c r="B36" s="84" t="s">
        <v>243</v>
      </c>
      <c r="C36" s="53"/>
      <c r="D36" s="54"/>
      <c r="E36" s="65"/>
      <c r="F36" s="55"/>
      <c r="G36" s="53"/>
      <c r="H36" s="57"/>
      <c r="I36" s="56"/>
      <c r="J36" s="56"/>
      <c r="K36" s="36" t="s">
        <v>65</v>
      </c>
      <c r="L36" s="83">
        <v>42</v>
      </c>
      <c r="M36" s="83"/>
      <c r="N36" s="63"/>
      <c r="O36" s="86" t="s">
        <v>246</v>
      </c>
      <c r="P36" s="88">
        <v>43529.94648148148</v>
      </c>
      <c r="Q36" s="86" t="s">
        <v>273</v>
      </c>
      <c r="R36" s="86"/>
      <c r="S36" s="86"/>
      <c r="T36" s="86" t="s">
        <v>309</v>
      </c>
      <c r="U36" s="86"/>
      <c r="V36" s="89" t="s">
        <v>335</v>
      </c>
      <c r="W36" s="88">
        <v>43529.94648148148</v>
      </c>
      <c r="X36" s="89" t="s">
        <v>371</v>
      </c>
      <c r="Y36" s="86"/>
      <c r="Z36" s="86"/>
      <c r="AA36" s="92" t="s">
        <v>407</v>
      </c>
      <c r="AB36" s="86"/>
      <c r="AC36" s="86" t="b">
        <v>0</v>
      </c>
      <c r="AD36" s="86">
        <v>0</v>
      </c>
      <c r="AE36" s="92" t="s">
        <v>412</v>
      </c>
      <c r="AF36" s="86" t="b">
        <v>0</v>
      </c>
      <c r="AG36" s="86" t="s">
        <v>414</v>
      </c>
      <c r="AH36" s="86"/>
      <c r="AI36" s="92" t="s">
        <v>412</v>
      </c>
      <c r="AJ36" s="86" t="b">
        <v>0</v>
      </c>
      <c r="AK36" s="86">
        <v>4</v>
      </c>
      <c r="AL36" s="92" t="s">
        <v>405</v>
      </c>
      <c r="AM36" s="86" t="s">
        <v>427</v>
      </c>
      <c r="AN36" s="86" t="b">
        <v>0</v>
      </c>
      <c r="AO36" s="92" t="s">
        <v>405</v>
      </c>
      <c r="AP36" s="86" t="s">
        <v>176</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c r="BE36" s="52"/>
      <c r="BF36" s="51"/>
      <c r="BG36" s="52"/>
      <c r="BH36" s="51"/>
      <c r="BI36" s="52"/>
      <c r="BJ36" s="51"/>
      <c r="BK36" s="52"/>
      <c r="BL36" s="51"/>
    </row>
    <row r="37" spans="1:64" ht="15">
      <c r="A37" s="84" t="s">
        <v>238</v>
      </c>
      <c r="B37" s="84" t="s">
        <v>243</v>
      </c>
      <c r="C37" s="53"/>
      <c r="D37" s="54"/>
      <c r="E37" s="65"/>
      <c r="F37" s="55"/>
      <c r="G37" s="53"/>
      <c r="H37" s="57"/>
      <c r="I37" s="56"/>
      <c r="J37" s="56"/>
      <c r="K37" s="36" t="s">
        <v>65</v>
      </c>
      <c r="L37" s="83">
        <v>46</v>
      </c>
      <c r="M37" s="83"/>
      <c r="N37" s="63"/>
      <c r="O37" s="86" t="s">
        <v>246</v>
      </c>
      <c r="P37" s="88">
        <v>43530.60475694444</v>
      </c>
      <c r="Q37" s="86" t="s">
        <v>273</v>
      </c>
      <c r="R37" s="86"/>
      <c r="S37" s="86"/>
      <c r="T37" s="86" t="s">
        <v>309</v>
      </c>
      <c r="U37" s="86"/>
      <c r="V37" s="89" t="s">
        <v>336</v>
      </c>
      <c r="W37" s="88">
        <v>43530.60475694444</v>
      </c>
      <c r="X37" s="89" t="s">
        <v>372</v>
      </c>
      <c r="Y37" s="86"/>
      <c r="Z37" s="86"/>
      <c r="AA37" s="92" t="s">
        <v>408</v>
      </c>
      <c r="AB37" s="86"/>
      <c r="AC37" s="86" t="b">
        <v>0</v>
      </c>
      <c r="AD37" s="86">
        <v>0</v>
      </c>
      <c r="AE37" s="92" t="s">
        <v>412</v>
      </c>
      <c r="AF37" s="86" t="b">
        <v>0</v>
      </c>
      <c r="AG37" s="86" t="s">
        <v>414</v>
      </c>
      <c r="AH37" s="86"/>
      <c r="AI37" s="92" t="s">
        <v>412</v>
      </c>
      <c r="AJ37" s="86" t="b">
        <v>0</v>
      </c>
      <c r="AK37" s="86">
        <v>4</v>
      </c>
      <c r="AL37" s="92" t="s">
        <v>405</v>
      </c>
      <c r="AM37" s="86" t="s">
        <v>420</v>
      </c>
      <c r="AN37" s="86" t="b">
        <v>0</v>
      </c>
      <c r="AO37" s="92" t="s">
        <v>405</v>
      </c>
      <c r="AP37" s="86" t="s">
        <v>176</v>
      </c>
      <c r="AQ37" s="86">
        <v>0</v>
      </c>
      <c r="AR37" s="86">
        <v>0</v>
      </c>
      <c r="AS37" s="86"/>
      <c r="AT37" s="86"/>
      <c r="AU37" s="86"/>
      <c r="AV37" s="86"/>
      <c r="AW37" s="86"/>
      <c r="AX37" s="86"/>
      <c r="AY37" s="86"/>
      <c r="AZ37" s="86"/>
      <c r="BA37">
        <v>1</v>
      </c>
      <c r="BB37" s="85" t="str">
        <f>REPLACE(INDEX(GroupVertices[Group],MATCH(Edges24[[#This Row],[Vertex 1]],GroupVertices[Vertex],0)),1,1,"")</f>
        <v>1</v>
      </c>
      <c r="BC37" s="85" t="str">
        <f>REPLACE(INDEX(GroupVertices[Group],MATCH(Edges24[[#This Row],[Vertex 2]],GroupVertices[Vertex],0)),1,1,"")</f>
        <v>1</v>
      </c>
      <c r="BD37" s="51"/>
      <c r="BE37" s="52"/>
      <c r="BF37" s="51"/>
      <c r="BG37" s="52"/>
      <c r="BH37" s="51"/>
      <c r="BI37" s="52"/>
      <c r="BJ37" s="51"/>
      <c r="BK37" s="52"/>
      <c r="BL37" s="51"/>
    </row>
    <row r="38" spans="1:64" ht="15">
      <c r="A38" s="84" t="s">
        <v>239</v>
      </c>
      <c r="B38" s="84" t="s">
        <v>245</v>
      </c>
      <c r="C38" s="53"/>
      <c r="D38" s="54"/>
      <c r="E38" s="65"/>
      <c r="F38" s="55"/>
      <c r="G38" s="53"/>
      <c r="H38" s="57"/>
      <c r="I38" s="56"/>
      <c r="J38" s="56"/>
      <c r="K38" s="36" t="s">
        <v>65</v>
      </c>
      <c r="L38" s="83">
        <v>50</v>
      </c>
      <c r="M38" s="83"/>
      <c r="N38" s="63"/>
      <c r="O38" s="86" t="s">
        <v>246</v>
      </c>
      <c r="P38" s="88">
        <v>43530.70457175926</v>
      </c>
      <c r="Q38" s="86" t="s">
        <v>275</v>
      </c>
      <c r="R38" s="89" t="s">
        <v>293</v>
      </c>
      <c r="S38" s="86" t="s">
        <v>301</v>
      </c>
      <c r="T38" s="86"/>
      <c r="U38" s="86"/>
      <c r="V38" s="89" t="s">
        <v>337</v>
      </c>
      <c r="W38" s="88">
        <v>43530.70457175926</v>
      </c>
      <c r="X38" s="89" t="s">
        <v>373</v>
      </c>
      <c r="Y38" s="86"/>
      <c r="Z38" s="86"/>
      <c r="AA38" s="92" t="s">
        <v>409</v>
      </c>
      <c r="AB38" s="86"/>
      <c r="AC38" s="86" t="b">
        <v>0</v>
      </c>
      <c r="AD38" s="86">
        <v>0</v>
      </c>
      <c r="AE38" s="92" t="s">
        <v>412</v>
      </c>
      <c r="AF38" s="86" t="b">
        <v>0</v>
      </c>
      <c r="AG38" s="86" t="s">
        <v>414</v>
      </c>
      <c r="AH38" s="86"/>
      <c r="AI38" s="92" t="s">
        <v>412</v>
      </c>
      <c r="AJ38" s="86" t="b">
        <v>0</v>
      </c>
      <c r="AK38" s="86">
        <v>0</v>
      </c>
      <c r="AL38" s="92" t="s">
        <v>412</v>
      </c>
      <c r="AM38" s="86" t="s">
        <v>428</v>
      </c>
      <c r="AN38" s="86" t="b">
        <v>0</v>
      </c>
      <c r="AO38" s="92" t="s">
        <v>409</v>
      </c>
      <c r="AP38" s="86" t="s">
        <v>176</v>
      </c>
      <c r="AQ38" s="86">
        <v>0</v>
      </c>
      <c r="AR38" s="86">
        <v>0</v>
      </c>
      <c r="AS38" s="86"/>
      <c r="AT38" s="86"/>
      <c r="AU38" s="86"/>
      <c r="AV38" s="86"/>
      <c r="AW38" s="86"/>
      <c r="AX38" s="86"/>
      <c r="AY38" s="86"/>
      <c r="AZ38" s="86"/>
      <c r="BA38">
        <v>1</v>
      </c>
      <c r="BB38" s="85" t="str">
        <f>REPLACE(INDEX(GroupVertices[Group],MATCH(Edges24[[#This Row],[Vertex 1]],GroupVertices[Vertex],0)),1,1,"")</f>
        <v>8</v>
      </c>
      <c r="BC38" s="85" t="str">
        <f>REPLACE(INDEX(GroupVertices[Group],MATCH(Edges24[[#This Row],[Vertex 2]],GroupVertices[Vertex],0)),1,1,"")</f>
        <v>8</v>
      </c>
      <c r="BD38" s="51">
        <v>0</v>
      </c>
      <c r="BE38" s="52">
        <v>0</v>
      </c>
      <c r="BF38" s="51">
        <v>0</v>
      </c>
      <c r="BG38" s="52">
        <v>0</v>
      </c>
      <c r="BH38" s="51">
        <v>0</v>
      </c>
      <c r="BI38" s="52">
        <v>0</v>
      </c>
      <c r="BJ38" s="51">
        <v>13</v>
      </c>
      <c r="BK38" s="52">
        <v>100</v>
      </c>
      <c r="BL38" s="51">
        <v>13</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hyperlinks>
    <hyperlink ref="R4" r:id="rId1" display="https://twitter.com/i/web/status/1086329897948082176"/>
    <hyperlink ref="R5" r:id="rId2" display="http://www.pressreleasepoint.com/cradlepoints-pathway-5g-business-launches-mobile-world-congress-americas"/>
    <hyperlink ref="R6" r:id="rId3" display="http://www.pressreleasepoint.com/cradlepoint-co-sponsors-pathway-5g-panel-mobile-world-congress-americas"/>
    <hyperlink ref="R7" r:id="rId4" display="http://www.pressreleasepoint.com/comba-telecom-introduces-35ghz-cbrs-outdoor-cpe-mobile-world-congress-americas-2018"/>
    <hyperlink ref="R8" r:id="rId5" display="http://www.pressreleasepoint.com/sygic-premieres-apple-carplay-integration-mobile-world-congress-americas-2018"/>
    <hyperlink ref="R9" r:id="rId6" display="http://www.pressreleasepoint.com/sonitors-game-changing-ultrasound-based-indoor-location-technology-solution-be-demonstrated-mobile"/>
    <hyperlink ref="R10" r:id="rId7" display="https://spectrum.ieee.org/tech-talk/telecom/wireless/darpas-spectrum-collaboration-challenge-subjects-ais-to-a-gauntlet-of-broadcasting-scenarios-and-they-succeed"/>
    <hyperlink ref="R11" r:id="rId8" display="https://twitter.com/i/web/status/1039654669419798528"/>
    <hyperlink ref="R13" r:id="rId9" display="https://synergy.syniverse.com/2018/09/mobile_world_congress_americas_2018_rcs_experiences/"/>
    <hyperlink ref="R14" r:id="rId10" display="https://internetofthingsagenda.techtarget.com/blog/IoT-Agenda/IoT-use-cases-dominate-Mobile-World-Congress-Americas?utm_campaign=iotagenda&amp;utm_content=1548097350&amp;utm_medium=social&amp;utm_source=twitter"/>
    <hyperlink ref="R15" r:id="rId11" display="https://internetofthingsagenda.techtarget.com/blog/IoT-Agenda/IoT-use-cases-dominate-Mobile-World-Congress-Americas?utm_campaign=iotagenda&amp;utm_content=1548097350&amp;utm_medium=social&amp;utm_source=twitter"/>
    <hyperlink ref="R16" r:id="rId12" display="https://internetofthingsagenda.techtarget.com/blog/IoT-Agenda/IoT-use-cases-dominate-Mobile-World-Congress-Americas?utm_campaign=iotagenda&amp;utm_content=1549057548&amp;utm_medium=social&amp;utm_source=twitter"/>
    <hyperlink ref="R19" r:id="rId13" display="https://twitter.com/i/web/status/1096915353345519616"/>
    <hyperlink ref="R27" r:id="rId14" display="https://www.wipr.pr/cisco-systems-anuncia-inversion-de-130-millones-para-la-transformacion-digital-de-puerto-rico/"/>
    <hyperlink ref="R29" r:id="rId15" display="https://twitter.com/i/web/status/1100281833638514688"/>
    <hyperlink ref="R31" r:id="rId16" display="https://twitter.com/i/web/status/1099245664922423297"/>
    <hyperlink ref="R32" r:id="rId17" display="https://twitter.com/i/web/status/1100993398151020544"/>
    <hyperlink ref="R34" r:id="rId18" display="https://www.youtube.com/channel/UC-CnZSj1AkotjlkzwGnFvew"/>
    <hyperlink ref="R38" r:id="rId19" display="http://embedded-computing.com/news/kerlink-world-congress-americas/?utm_source=dlvr.it&amp;utm_medium=twitter"/>
    <hyperlink ref="U25" r:id="rId20" display="https://pbs.twimg.com/media/D0WNWvrWwAEFkED.jpg"/>
    <hyperlink ref="U34" r:id="rId21" display="https://pbs.twimg.com/media/D07IM09XQAAk8aq.jpg"/>
    <hyperlink ref="V3" r:id="rId22" display="http://pbs.twimg.com/profile_images/1850837744/path3891_normal.png"/>
    <hyperlink ref="V4" r:id="rId23" display="http://pbs.twimg.com/profile_images/749913579806130176/hpfkK6Sh_normal.jpg"/>
    <hyperlink ref="V5" r:id="rId24" display="http://pbs.twimg.com/profile_images/1432162498/zen_logo_normal.jpg"/>
    <hyperlink ref="V6" r:id="rId25" display="http://pbs.twimg.com/profile_images/1432162498/zen_logo_normal.jpg"/>
    <hyperlink ref="V7" r:id="rId26" display="http://pbs.twimg.com/profile_images/1432162498/zen_logo_normal.jpg"/>
    <hyperlink ref="V8" r:id="rId27" display="http://pbs.twimg.com/profile_images/1432162498/zen_logo_normal.jpg"/>
    <hyperlink ref="V9" r:id="rId28" display="http://pbs.twimg.com/profile_images/1432162498/zen_logo_normal.jpg"/>
    <hyperlink ref="V10" r:id="rId29" display="http://pbs.twimg.com/profile_images/1011252505064493056/8P-2AhX__normal.jpg"/>
    <hyperlink ref="V11" r:id="rId30" display="http://pbs.twimg.com/profile_images/1011252505064493056/8P-2AhX__normal.jpg"/>
    <hyperlink ref="V12" r:id="rId31" display="http://pbs.twimg.com/profile_images/1088797187973107714/x8lfO-yx_normal.jpg"/>
    <hyperlink ref="V13" r:id="rId32" display="http://pbs.twimg.com/profile_images/791648342061318144/wYgh_0G3_normal.jpg"/>
    <hyperlink ref="V14" r:id="rId33" display="http://pbs.twimg.com/profile_images/653700240738938880/kzI5daGd_normal.png"/>
    <hyperlink ref="V15" r:id="rId34" display="http://pbs.twimg.com/profile_images/676876225663492096/HgBolQ9p_normal.png"/>
    <hyperlink ref="V16" r:id="rId35" display="http://pbs.twimg.com/profile_images/676876225663492096/HgBolQ9p_normal.png"/>
    <hyperlink ref="V17" r:id="rId36" display="http://pbs.twimg.com/profile_images/1020281627275157505/NzLxTVJ5_normal.jpg"/>
    <hyperlink ref="V18" r:id="rId37" display="http://pbs.twimg.com/profile_images/565965058673360896/ZezKMnDJ_normal.jpeg"/>
    <hyperlink ref="V19" r:id="rId38" display="http://pbs.twimg.com/profile_images/1066129888816488451/upQ61_TN_normal.jpg"/>
    <hyperlink ref="V20" r:id="rId39" display="http://pbs.twimg.com/profile_images/1066129888816488451/upQ61_TN_normal.jpg"/>
    <hyperlink ref="V21" r:id="rId40" display="http://pbs.twimg.com/profile_images/768561409806393344/xVevR4iu_normal.jpg"/>
    <hyperlink ref="V22" r:id="rId41" display="http://pbs.twimg.com/profile_images/1038510309001048064/U_45fPnr_normal.jpg"/>
    <hyperlink ref="V23" r:id="rId42" display="http://abs.twimg.com/sticky/default_profile_images/default_profile_normal.png"/>
    <hyperlink ref="V24" r:id="rId43" display="http://pbs.twimg.com/profile_images/1065963217380245505/kaVax2-Y_normal.jpg"/>
    <hyperlink ref="V25" r:id="rId44" display="https://pbs.twimg.com/media/D0WNWvrWwAEFkED.jpg"/>
    <hyperlink ref="V26" r:id="rId45" display="http://pbs.twimg.com/profile_images/1000027315512881152/w3PZ2tHB_normal.jpg"/>
    <hyperlink ref="V27" r:id="rId46" display="http://pbs.twimg.com/profile_images/1050397062678736897/MdiQe9I3_normal.jpg"/>
    <hyperlink ref="V28" r:id="rId47" display="http://pbs.twimg.com/profile_images/715339507147649024/pIOBj42j_normal.jpg"/>
    <hyperlink ref="V29" r:id="rId48" display="http://pbs.twimg.com/profile_images/1106136186958082053/IL3SsoKm_normal.png"/>
    <hyperlink ref="V30" r:id="rId49" display="http://pbs.twimg.com/profile_images/1062342412499066880/0lUgCNwb_normal.jpg"/>
    <hyperlink ref="V31" r:id="rId50" display="http://abs.twimg.com/sticky/default_profile_images/default_profile_normal.png"/>
    <hyperlink ref="V32" r:id="rId51" display="http://abs.twimg.com/sticky/default_profile_images/default_profile_normal.png"/>
    <hyperlink ref="V33" r:id="rId52" display="http://pbs.twimg.com/profile_images/1076160600537993216/hk76yqUL_normal.jpg"/>
    <hyperlink ref="V34" r:id="rId53" display="https://pbs.twimg.com/media/D07IM09XQAAk8aq.jpg"/>
    <hyperlink ref="V35" r:id="rId54" display="http://pbs.twimg.com/profile_images/982032205127081985/bblamXpC_normal.jpg"/>
    <hyperlink ref="V36" r:id="rId55" display="http://pbs.twimg.com/profile_images/1024076051889238018/BIXF3nIw_normal.jpg"/>
    <hyperlink ref="V37" r:id="rId56" display="http://pbs.twimg.com/profile_images/1030440676066902016/3-SAfkgq_normal.jpg"/>
    <hyperlink ref="V38" r:id="rId57" display="http://pbs.twimg.com/profile_images/573543312763682816/JLsBi0BS_normal.jpeg"/>
    <hyperlink ref="X3" r:id="rId58" display="https://twitter.com/#!/disantefederico/status/1082015037710053383"/>
    <hyperlink ref="X4" r:id="rId59" display="https://twitter.com/#!/axionnet/status/1086329897948082176"/>
    <hyperlink ref="X5" r:id="rId60" display="https://twitter.com/#!/prpnews/status/1084243036262068224"/>
    <hyperlink ref="X6" r:id="rId61" display="https://twitter.com/#!/prpnews/status/1084400820857253888"/>
    <hyperlink ref="X7" r:id="rId62" display="https://twitter.com/#!/prpnews/status/1084410114939990016"/>
    <hyperlink ref="X8" r:id="rId63" display="https://twitter.com/#!/prpnews/status/1085578464105771008"/>
    <hyperlink ref="X9" r:id="rId64" display="https://twitter.com/#!/prpnews/status/1086717229541085189"/>
    <hyperlink ref="X10" r:id="rId65" display="https://twitter.com/#!/darpa/status/1075108883088228352"/>
    <hyperlink ref="X11" r:id="rId66" display="https://twitter.com/#!/darpa/status/1039654669419798528"/>
    <hyperlink ref="X12" r:id="rId67" display="https://twitter.com/#!/mercury_hide/status/1089605759548026880"/>
    <hyperlink ref="X13" r:id="rId68" display="https://twitter.com/#!/sminett/status/1090317420202524672"/>
    <hyperlink ref="X14" r:id="rId69" display="https://twitter.com/#!/adrftech/status/1089963540423823361"/>
    <hyperlink ref="X15" r:id="rId70" display="https://twitter.com/#!/iotagenda/status/1088567876100022273"/>
    <hyperlink ref="X16" r:id="rId71" display="https://twitter.com/#!/iotagenda/status/1092501543843176449"/>
    <hyperlink ref="X17" r:id="rId72" display="https://twitter.com/#!/yourtechcompany/status/1092501707991515139"/>
    <hyperlink ref="X18" r:id="rId73" display="https://twitter.com/#!/bobby_gratz/status/1096942444778790914"/>
    <hyperlink ref="X19" r:id="rId74" display="https://twitter.com/#!/zoginstor/status/1096915353345519616"/>
    <hyperlink ref="X20" r:id="rId75" display="https://twitter.com/#!/zoginstor/status/1096937979333959680"/>
    <hyperlink ref="X21" r:id="rId76" display="https://twitter.com/#!/wohlforddr/status/1097143989793366017"/>
    <hyperlink ref="X22" r:id="rId77" display="https://twitter.com/#!/andrestrauss1/status/1100327241471479808"/>
    <hyperlink ref="X23" r:id="rId78" display="https://twitter.com/#!/juanram79897900/status/1100462105277419521"/>
    <hyperlink ref="X24" r:id="rId79" display="https://twitter.com/#!/mrluisramos/status/1100511312331845635"/>
    <hyperlink ref="X25" r:id="rId80" display="https://twitter.com/#!/netpronline/status/1100441113016631296"/>
    <hyperlink ref="X26" r:id="rId81" display="https://twitter.com/#!/codecom3/status/1100524840572932097"/>
    <hyperlink ref="X27" r:id="rId82" display="https://twitter.com/#!/notiseis360pr/status/1100501039755730944"/>
    <hyperlink ref="X28" r:id="rId83" display="https://twitter.com/#!/ortizjohanna75/status/1100553131379826688"/>
    <hyperlink ref="X29" r:id="rId84" display="https://twitter.com/#!/iot_nxt/status/1100281833638514688"/>
    <hyperlink ref="X30" r:id="rId85" display="https://twitter.com/#!/dwv13/status/1100793694511394821"/>
    <hyperlink ref="X31" r:id="rId86" display="https://twitter.com/#!/treda10/status/1099245664922423297"/>
    <hyperlink ref="X32" r:id="rId87" display="https://twitter.com/#!/treda10/status/1100993398151020544"/>
    <hyperlink ref="X33" r:id="rId88" display="https://twitter.com/#!/deepstratwealth/status/1103039973492703232"/>
    <hyperlink ref="X34" r:id="rId89" display="https://twitter.com/#!/yorklink/status/1103039423107735553"/>
    <hyperlink ref="X35" r:id="rId90" display="https://twitter.com/#!/yspaceyu/status/1103046342685982728"/>
    <hyperlink ref="X36" r:id="rId91" display="https://twitter.com/#!/eekfarms/status/1103063370725437440"/>
    <hyperlink ref="X37" r:id="rId92" display="https://twitter.com/#!/thetinastream/status/1103301923028041728"/>
    <hyperlink ref="X38" r:id="rId93" display="https://twitter.com/#!/marcusbwebster/status/1103338096370757632"/>
  </hyperlinks>
  <printOptions/>
  <pageMargins left="0.7" right="0.7" top="0.75" bottom="0.75" header="0.3" footer="0.3"/>
  <pageSetup horizontalDpi="600" verticalDpi="600" orientation="portrait" r:id="rId97"/>
  <legacyDrawing r:id="rId95"/>
  <tableParts>
    <tablePart r:id="rId9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1162</v>
      </c>
      <c r="B1" s="13" t="s">
        <v>34</v>
      </c>
    </row>
    <row r="2" spans="1:2" ht="15">
      <c r="A2" s="124" t="s">
        <v>235</v>
      </c>
      <c r="B2" s="85">
        <v>4.4</v>
      </c>
    </row>
    <row r="3" spans="1:2" ht="15">
      <c r="A3" s="124" t="s">
        <v>243</v>
      </c>
      <c r="B3" s="85">
        <v>4</v>
      </c>
    </row>
    <row r="4" spans="1:2" ht="15">
      <c r="A4" s="124" t="s">
        <v>244</v>
      </c>
      <c r="B4" s="85">
        <v>4</v>
      </c>
    </row>
    <row r="5" spans="1:2" ht="15">
      <c r="A5" s="124" t="s">
        <v>219</v>
      </c>
      <c r="B5" s="85">
        <v>2</v>
      </c>
    </row>
    <row r="6" spans="1:2" ht="15">
      <c r="A6" s="124" t="s">
        <v>231</v>
      </c>
      <c r="B6" s="85">
        <v>2</v>
      </c>
    </row>
    <row r="7" spans="1:2" ht="15">
      <c r="A7" s="124" t="s">
        <v>222</v>
      </c>
      <c r="B7" s="85">
        <v>2</v>
      </c>
    </row>
    <row r="8" spans="1:2" ht="15">
      <c r="A8" s="124" t="s">
        <v>229</v>
      </c>
      <c r="B8" s="85">
        <v>2</v>
      </c>
    </row>
    <row r="9" spans="1:2" ht="15">
      <c r="A9" s="124" t="s">
        <v>215</v>
      </c>
      <c r="B9" s="85">
        <v>2</v>
      </c>
    </row>
    <row r="10" spans="1:2" ht="15">
      <c r="A10" s="124" t="s">
        <v>241</v>
      </c>
      <c r="B10" s="85">
        <v>1</v>
      </c>
    </row>
    <row r="11" spans="1:2" ht="15">
      <c r="A11" s="124" t="s">
        <v>227</v>
      </c>
      <c r="B11" s="8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1164</v>
      </c>
      <c r="B25" t="s">
        <v>1163</v>
      </c>
    </row>
    <row r="26" spans="1:2" ht="15">
      <c r="A26" s="136" t="s">
        <v>884</v>
      </c>
      <c r="B26" s="3"/>
    </row>
    <row r="27" spans="1:2" ht="15">
      <c r="A27" s="137" t="s">
        <v>1166</v>
      </c>
      <c r="B27" s="3"/>
    </row>
    <row r="28" spans="1:2" ht="15">
      <c r="A28" s="138" t="s">
        <v>1167</v>
      </c>
      <c r="B28" s="3"/>
    </row>
    <row r="29" spans="1:2" ht="15">
      <c r="A29" s="139" t="s">
        <v>1168</v>
      </c>
      <c r="B29" s="3">
        <v>1</v>
      </c>
    </row>
    <row r="30" spans="1:2" ht="15">
      <c r="A30" s="137" t="s">
        <v>1169</v>
      </c>
      <c r="B30" s="3"/>
    </row>
    <row r="31" spans="1:2" ht="15">
      <c r="A31" s="138" t="s">
        <v>1170</v>
      </c>
      <c r="B31" s="3"/>
    </row>
    <row r="32" spans="1:2" ht="15">
      <c r="A32" s="139" t="s">
        <v>1171</v>
      </c>
      <c r="B32" s="3">
        <v>1</v>
      </c>
    </row>
    <row r="33" spans="1:2" ht="15">
      <c r="A33" s="136" t="s">
        <v>855</v>
      </c>
      <c r="B33" s="3"/>
    </row>
    <row r="34" spans="1:2" ht="15">
      <c r="A34" s="137" t="s">
        <v>1172</v>
      </c>
      <c r="B34" s="3"/>
    </row>
    <row r="35" spans="1:2" ht="15">
      <c r="A35" s="138" t="s">
        <v>1173</v>
      </c>
      <c r="B35" s="3"/>
    </row>
    <row r="36" spans="1:2" ht="15">
      <c r="A36" s="139" t="s">
        <v>1174</v>
      </c>
      <c r="B36" s="3">
        <v>1</v>
      </c>
    </row>
    <row r="37" spans="1:2" ht="15">
      <c r="A37" s="138" t="s">
        <v>1175</v>
      </c>
      <c r="B37" s="3"/>
    </row>
    <row r="38" spans="1:2" ht="15">
      <c r="A38" s="139" t="s">
        <v>1176</v>
      </c>
      <c r="B38" s="3">
        <v>1</v>
      </c>
    </row>
    <row r="39" spans="1:2" ht="15">
      <c r="A39" s="139" t="s">
        <v>1177</v>
      </c>
      <c r="B39" s="3">
        <v>1</v>
      </c>
    </row>
    <row r="40" spans="1:2" ht="15">
      <c r="A40" s="139" t="s">
        <v>1178</v>
      </c>
      <c r="B40" s="3">
        <v>1</v>
      </c>
    </row>
    <row r="41" spans="1:2" ht="15">
      <c r="A41" s="138" t="s">
        <v>1179</v>
      </c>
      <c r="B41" s="3"/>
    </row>
    <row r="42" spans="1:2" ht="15">
      <c r="A42" s="139" t="s">
        <v>1180</v>
      </c>
      <c r="B42" s="3">
        <v>1</v>
      </c>
    </row>
    <row r="43" spans="1:2" ht="15">
      <c r="A43" s="138" t="s">
        <v>1181</v>
      </c>
      <c r="B43" s="3"/>
    </row>
    <row r="44" spans="1:2" ht="15">
      <c r="A44" s="139" t="s">
        <v>1182</v>
      </c>
      <c r="B44" s="3">
        <v>1</v>
      </c>
    </row>
    <row r="45" spans="1:2" ht="15">
      <c r="A45" s="138" t="s">
        <v>1183</v>
      </c>
      <c r="B45" s="3"/>
    </row>
    <row r="46" spans="1:2" ht="15">
      <c r="A46" s="139" t="s">
        <v>1174</v>
      </c>
      <c r="B46" s="3">
        <v>1</v>
      </c>
    </row>
    <row r="47" spans="1:2" ht="15">
      <c r="A47" s="138" t="s">
        <v>1184</v>
      </c>
      <c r="B47" s="3"/>
    </row>
    <row r="48" spans="1:2" ht="15">
      <c r="A48" s="139" t="s">
        <v>1185</v>
      </c>
      <c r="B48" s="3">
        <v>1</v>
      </c>
    </row>
    <row r="49" spans="1:2" ht="15">
      <c r="A49" s="138" t="s">
        <v>1186</v>
      </c>
      <c r="B49" s="3"/>
    </row>
    <row r="50" spans="1:2" ht="15">
      <c r="A50" s="139" t="s">
        <v>1171</v>
      </c>
      <c r="B50" s="3">
        <v>1</v>
      </c>
    </row>
    <row r="51" spans="1:2" ht="15">
      <c r="A51" s="138" t="s">
        <v>1187</v>
      </c>
      <c r="B51" s="3"/>
    </row>
    <row r="52" spans="1:2" ht="15">
      <c r="A52" s="139" t="s">
        <v>1171</v>
      </c>
      <c r="B52" s="3">
        <v>1</v>
      </c>
    </row>
    <row r="53" spans="1:2" ht="15">
      <c r="A53" s="138" t="s">
        <v>1188</v>
      </c>
      <c r="B53" s="3"/>
    </row>
    <row r="54" spans="1:2" ht="15">
      <c r="A54" s="139" t="s">
        <v>1182</v>
      </c>
      <c r="B54" s="3">
        <v>1</v>
      </c>
    </row>
    <row r="55" spans="1:2" ht="15">
      <c r="A55" s="137" t="s">
        <v>1189</v>
      </c>
      <c r="B55" s="3"/>
    </row>
    <row r="56" spans="1:2" ht="15">
      <c r="A56" s="138" t="s">
        <v>1190</v>
      </c>
      <c r="B56" s="3"/>
    </row>
    <row r="57" spans="1:2" ht="15">
      <c r="A57" s="139" t="s">
        <v>1171</v>
      </c>
      <c r="B57" s="3">
        <v>2</v>
      </c>
    </row>
    <row r="58" spans="1:2" ht="15">
      <c r="A58" s="138" t="s">
        <v>1191</v>
      </c>
      <c r="B58" s="3"/>
    </row>
    <row r="59" spans="1:2" ht="15">
      <c r="A59" s="139" t="s">
        <v>1168</v>
      </c>
      <c r="B59" s="3">
        <v>1</v>
      </c>
    </row>
    <row r="60" spans="1:2" ht="15">
      <c r="A60" s="138" t="s">
        <v>1192</v>
      </c>
      <c r="B60" s="3"/>
    </row>
    <row r="61" spans="1:2" ht="15">
      <c r="A61" s="139" t="s">
        <v>1193</v>
      </c>
      <c r="B61" s="3">
        <v>2</v>
      </c>
    </row>
    <row r="62" spans="1:2" ht="15">
      <c r="A62" s="139" t="s">
        <v>1194</v>
      </c>
      <c r="B62" s="3">
        <v>1</v>
      </c>
    </row>
    <row r="63" spans="1:2" ht="15">
      <c r="A63" s="138" t="s">
        <v>1195</v>
      </c>
      <c r="B63" s="3"/>
    </row>
    <row r="64" spans="1:2" ht="15">
      <c r="A64" s="139" t="s">
        <v>1196</v>
      </c>
      <c r="B64" s="3">
        <v>1</v>
      </c>
    </row>
    <row r="65" spans="1:2" ht="15">
      <c r="A65" s="138" t="s">
        <v>1197</v>
      </c>
      <c r="B65" s="3"/>
    </row>
    <row r="66" spans="1:2" ht="15">
      <c r="A66" s="139" t="s">
        <v>1198</v>
      </c>
      <c r="B66" s="3">
        <v>1</v>
      </c>
    </row>
    <row r="67" spans="1:2" ht="15">
      <c r="A67" s="139" t="s">
        <v>1196</v>
      </c>
      <c r="B67" s="3">
        <v>1</v>
      </c>
    </row>
    <row r="68" spans="1:2" ht="15">
      <c r="A68" s="139" t="s">
        <v>1199</v>
      </c>
      <c r="B68" s="3">
        <v>1</v>
      </c>
    </row>
    <row r="69" spans="1:2" ht="15">
      <c r="A69" s="139" t="s">
        <v>1182</v>
      </c>
      <c r="B69" s="3">
        <v>1</v>
      </c>
    </row>
    <row r="70" spans="1:2" ht="15">
      <c r="A70" s="139" t="s">
        <v>1200</v>
      </c>
      <c r="B70" s="3">
        <v>2</v>
      </c>
    </row>
    <row r="71" spans="1:2" ht="15">
      <c r="A71" s="139" t="s">
        <v>1185</v>
      </c>
      <c r="B71" s="3">
        <v>1</v>
      </c>
    </row>
    <row r="72" spans="1:2" ht="15">
      <c r="A72" s="138" t="s">
        <v>1201</v>
      </c>
      <c r="B72" s="3"/>
    </row>
    <row r="73" spans="1:2" ht="15">
      <c r="A73" s="139" t="s">
        <v>1176</v>
      </c>
      <c r="B73" s="3">
        <v>1</v>
      </c>
    </row>
    <row r="74" spans="1:2" ht="15">
      <c r="A74" s="139" t="s">
        <v>1180</v>
      </c>
      <c r="B74" s="3">
        <v>1</v>
      </c>
    </row>
    <row r="75" spans="1:2" ht="15">
      <c r="A75" s="138" t="s">
        <v>1202</v>
      </c>
      <c r="B75" s="3"/>
    </row>
    <row r="76" spans="1:2" ht="15">
      <c r="A76" s="139" t="s">
        <v>1203</v>
      </c>
      <c r="B76" s="3">
        <v>1</v>
      </c>
    </row>
    <row r="77" spans="1:2" ht="15">
      <c r="A77" s="137" t="s">
        <v>1204</v>
      </c>
      <c r="B77" s="3"/>
    </row>
    <row r="78" spans="1:2" ht="15">
      <c r="A78" s="138" t="s">
        <v>1205</v>
      </c>
      <c r="B78" s="3"/>
    </row>
    <row r="79" spans="1:2" ht="15">
      <c r="A79" s="139" t="s">
        <v>1200</v>
      </c>
      <c r="B79" s="3">
        <v>3</v>
      </c>
    </row>
    <row r="80" spans="1:2" ht="15">
      <c r="A80" s="139" t="s">
        <v>1185</v>
      </c>
      <c r="B80" s="3">
        <v>1</v>
      </c>
    </row>
    <row r="81" spans="1:2" ht="15">
      <c r="A81" s="138" t="s">
        <v>1206</v>
      </c>
      <c r="B81" s="3"/>
    </row>
    <row r="82" spans="1:2" ht="15">
      <c r="A82" s="139" t="s">
        <v>1194</v>
      </c>
      <c r="B82" s="3">
        <v>1</v>
      </c>
    </row>
    <row r="83" spans="1:2" ht="15">
      <c r="A83" s="139" t="s">
        <v>1180</v>
      </c>
      <c r="B83" s="3">
        <v>1</v>
      </c>
    </row>
    <row r="84" spans="1:2" ht="15">
      <c r="A84" s="136" t="s">
        <v>1165</v>
      </c>
      <c r="B84"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430</v>
      </c>
      <c r="AE2" s="13" t="s">
        <v>431</v>
      </c>
      <c r="AF2" s="13" t="s">
        <v>432</v>
      </c>
      <c r="AG2" s="13" t="s">
        <v>433</v>
      </c>
      <c r="AH2" s="13" t="s">
        <v>434</v>
      </c>
      <c r="AI2" s="13" t="s">
        <v>435</v>
      </c>
      <c r="AJ2" s="13" t="s">
        <v>436</v>
      </c>
      <c r="AK2" s="13" t="s">
        <v>437</v>
      </c>
      <c r="AL2" s="13" t="s">
        <v>438</v>
      </c>
      <c r="AM2" s="13" t="s">
        <v>439</v>
      </c>
      <c r="AN2" s="13" t="s">
        <v>440</v>
      </c>
      <c r="AO2" s="13" t="s">
        <v>441</v>
      </c>
      <c r="AP2" s="13" t="s">
        <v>442</v>
      </c>
      <c r="AQ2" s="13" t="s">
        <v>443</v>
      </c>
      <c r="AR2" s="13" t="s">
        <v>444</v>
      </c>
      <c r="AS2" s="13" t="s">
        <v>192</v>
      </c>
      <c r="AT2" s="13" t="s">
        <v>445</v>
      </c>
      <c r="AU2" s="13" t="s">
        <v>446</v>
      </c>
      <c r="AV2" s="13" t="s">
        <v>447</v>
      </c>
      <c r="AW2" s="13" t="s">
        <v>448</v>
      </c>
      <c r="AX2" s="13" t="s">
        <v>449</v>
      </c>
      <c r="AY2" s="13" t="s">
        <v>450</v>
      </c>
      <c r="AZ2" s="13" t="s">
        <v>737</v>
      </c>
      <c r="BA2" s="130" t="s">
        <v>1038</v>
      </c>
      <c r="BB2" s="130" t="s">
        <v>1041</v>
      </c>
      <c r="BC2" s="130" t="s">
        <v>1042</v>
      </c>
      <c r="BD2" s="130" t="s">
        <v>1043</v>
      </c>
      <c r="BE2" s="130" t="s">
        <v>1044</v>
      </c>
      <c r="BF2" s="130" t="s">
        <v>1046</v>
      </c>
      <c r="BG2" s="130" t="s">
        <v>1048</v>
      </c>
      <c r="BH2" s="130" t="s">
        <v>1068</v>
      </c>
      <c r="BI2" s="130" t="s">
        <v>1072</v>
      </c>
      <c r="BJ2" s="130" t="s">
        <v>1089</v>
      </c>
      <c r="BK2" s="130" t="s">
        <v>1150</v>
      </c>
      <c r="BL2" s="130" t="s">
        <v>1151</v>
      </c>
      <c r="BM2" s="130" t="s">
        <v>1152</v>
      </c>
      <c r="BN2" s="130" t="s">
        <v>1153</v>
      </c>
      <c r="BO2" s="130" t="s">
        <v>1154</v>
      </c>
      <c r="BP2" s="130" t="s">
        <v>1155</v>
      </c>
      <c r="BQ2" s="130" t="s">
        <v>1156</v>
      </c>
      <c r="BR2" s="130" t="s">
        <v>1157</v>
      </c>
      <c r="BS2" s="130" t="s">
        <v>1159</v>
      </c>
      <c r="BT2" s="3"/>
      <c r="BU2" s="3"/>
    </row>
    <row r="3" spans="1:73" ht="15" customHeight="1">
      <c r="A3" s="50" t="s">
        <v>212</v>
      </c>
      <c r="B3" s="53"/>
      <c r="C3" s="53" t="s">
        <v>64</v>
      </c>
      <c r="D3" s="54">
        <v>162.81764406951925</v>
      </c>
      <c r="E3" s="55"/>
      <c r="F3" s="112" t="s">
        <v>313</v>
      </c>
      <c r="G3" s="53"/>
      <c r="H3" s="57" t="s">
        <v>212</v>
      </c>
      <c r="I3" s="56"/>
      <c r="J3" s="56"/>
      <c r="K3" s="114" t="s">
        <v>642</v>
      </c>
      <c r="L3" s="59">
        <v>1</v>
      </c>
      <c r="M3" s="60">
        <v>3966.46484375</v>
      </c>
      <c r="N3" s="60">
        <v>5717.0751953125</v>
      </c>
      <c r="O3" s="58"/>
      <c r="P3" s="61"/>
      <c r="Q3" s="61"/>
      <c r="R3" s="51"/>
      <c r="S3" s="51">
        <v>0</v>
      </c>
      <c r="T3" s="51">
        <v>1</v>
      </c>
      <c r="U3" s="52">
        <v>0</v>
      </c>
      <c r="V3" s="52">
        <v>0.333333</v>
      </c>
      <c r="W3" s="52">
        <v>0</v>
      </c>
      <c r="X3" s="52">
        <v>0.638289</v>
      </c>
      <c r="Y3" s="52">
        <v>0</v>
      </c>
      <c r="Z3" s="52">
        <v>0</v>
      </c>
      <c r="AA3" s="62">
        <v>3</v>
      </c>
      <c r="AB3" s="62"/>
      <c r="AC3" s="63"/>
      <c r="AD3" s="85" t="s">
        <v>451</v>
      </c>
      <c r="AE3" s="85">
        <v>2340</v>
      </c>
      <c r="AF3" s="85">
        <v>326</v>
      </c>
      <c r="AG3" s="85">
        <v>1726</v>
      </c>
      <c r="AH3" s="85">
        <v>1000</v>
      </c>
      <c r="AI3" s="85"/>
      <c r="AJ3" s="85"/>
      <c r="AK3" s="85"/>
      <c r="AL3" s="85"/>
      <c r="AM3" s="85"/>
      <c r="AN3" s="87">
        <v>40960.59326388889</v>
      </c>
      <c r="AO3" s="85"/>
      <c r="AP3" s="85" t="b">
        <v>1</v>
      </c>
      <c r="AQ3" s="85" t="b">
        <v>0</v>
      </c>
      <c r="AR3" s="85" t="b">
        <v>0</v>
      </c>
      <c r="AS3" s="85" t="s">
        <v>589</v>
      </c>
      <c r="AT3" s="85">
        <v>14</v>
      </c>
      <c r="AU3" s="90" t="s">
        <v>592</v>
      </c>
      <c r="AV3" s="85" t="b">
        <v>0</v>
      </c>
      <c r="AW3" s="85" t="s">
        <v>607</v>
      </c>
      <c r="AX3" s="90" t="s">
        <v>608</v>
      </c>
      <c r="AY3" s="85" t="s">
        <v>66</v>
      </c>
      <c r="AZ3" s="85" t="str">
        <f>REPLACE(INDEX(GroupVertices[Group],MATCH(Vertices[[#This Row],[Vertex]],GroupVertices[Vertex],0)),1,1,"")</f>
        <v>7</v>
      </c>
      <c r="BA3" s="51"/>
      <c r="BB3" s="51"/>
      <c r="BC3" s="51"/>
      <c r="BD3" s="51"/>
      <c r="BE3" s="51"/>
      <c r="BF3" s="51"/>
      <c r="BG3" s="131" t="s">
        <v>1049</v>
      </c>
      <c r="BH3" s="131" t="s">
        <v>1049</v>
      </c>
      <c r="BI3" s="131" t="s">
        <v>1073</v>
      </c>
      <c r="BJ3" s="131" t="s">
        <v>1073</v>
      </c>
      <c r="BK3" s="131">
        <v>0</v>
      </c>
      <c r="BL3" s="134">
        <v>0</v>
      </c>
      <c r="BM3" s="131">
        <v>0</v>
      </c>
      <c r="BN3" s="134">
        <v>0</v>
      </c>
      <c r="BO3" s="131">
        <v>0</v>
      </c>
      <c r="BP3" s="134">
        <v>0</v>
      </c>
      <c r="BQ3" s="131">
        <v>22</v>
      </c>
      <c r="BR3" s="134">
        <v>100</v>
      </c>
      <c r="BS3" s="131">
        <v>22</v>
      </c>
      <c r="BT3" s="3"/>
      <c r="BU3" s="3"/>
    </row>
    <row r="4" spans="1:76" ht="15">
      <c r="A4" s="14" t="s">
        <v>215</v>
      </c>
      <c r="B4" s="15"/>
      <c r="C4" s="15" t="s">
        <v>64</v>
      </c>
      <c r="D4" s="93">
        <v>691.1661822000881</v>
      </c>
      <c r="E4" s="81"/>
      <c r="F4" s="112" t="s">
        <v>316</v>
      </c>
      <c r="G4" s="15"/>
      <c r="H4" s="16" t="s">
        <v>215</v>
      </c>
      <c r="I4" s="66"/>
      <c r="J4" s="66"/>
      <c r="K4" s="114" t="s">
        <v>643</v>
      </c>
      <c r="L4" s="94">
        <v>4545.545454545454</v>
      </c>
      <c r="M4" s="95">
        <v>3966.46484375</v>
      </c>
      <c r="N4" s="95">
        <v>4281.9248046875</v>
      </c>
      <c r="O4" s="77"/>
      <c r="P4" s="96"/>
      <c r="Q4" s="96"/>
      <c r="R4" s="97"/>
      <c r="S4" s="51">
        <v>3</v>
      </c>
      <c r="T4" s="51">
        <v>1</v>
      </c>
      <c r="U4" s="52">
        <v>2</v>
      </c>
      <c r="V4" s="52">
        <v>0.5</v>
      </c>
      <c r="W4" s="52">
        <v>0</v>
      </c>
      <c r="X4" s="52">
        <v>1.723377</v>
      </c>
      <c r="Y4" s="52">
        <v>0</v>
      </c>
      <c r="Z4" s="52">
        <v>0</v>
      </c>
      <c r="AA4" s="82">
        <v>4</v>
      </c>
      <c r="AB4" s="82"/>
      <c r="AC4" s="98"/>
      <c r="AD4" s="85" t="s">
        <v>452</v>
      </c>
      <c r="AE4" s="85">
        <v>3696</v>
      </c>
      <c r="AF4" s="85">
        <v>186427</v>
      </c>
      <c r="AG4" s="85">
        <v>5651</v>
      </c>
      <c r="AH4" s="85">
        <v>2936</v>
      </c>
      <c r="AI4" s="85"/>
      <c r="AJ4" s="85" t="s">
        <v>484</v>
      </c>
      <c r="AK4" s="85" t="s">
        <v>513</v>
      </c>
      <c r="AL4" s="90" t="s">
        <v>537</v>
      </c>
      <c r="AM4" s="85"/>
      <c r="AN4" s="87">
        <v>40001.801087962966</v>
      </c>
      <c r="AO4" s="90" t="s">
        <v>563</v>
      </c>
      <c r="AP4" s="85" t="b">
        <v>0</v>
      </c>
      <c r="AQ4" s="85" t="b">
        <v>0</v>
      </c>
      <c r="AR4" s="85" t="b">
        <v>0</v>
      </c>
      <c r="AS4" s="85" t="s">
        <v>414</v>
      </c>
      <c r="AT4" s="85">
        <v>5428</v>
      </c>
      <c r="AU4" s="90" t="s">
        <v>593</v>
      </c>
      <c r="AV4" s="85" t="b">
        <v>1</v>
      </c>
      <c r="AW4" s="85" t="s">
        <v>607</v>
      </c>
      <c r="AX4" s="90" t="s">
        <v>609</v>
      </c>
      <c r="AY4" s="85" t="s">
        <v>66</v>
      </c>
      <c r="AZ4" s="85" t="str">
        <f>REPLACE(INDEX(GroupVertices[Group],MATCH(Vertices[[#This Row],[Vertex]],GroupVertices[Vertex],0)),1,1,"")</f>
        <v>7</v>
      </c>
      <c r="BA4" s="51" t="s">
        <v>772</v>
      </c>
      <c r="BB4" s="51" t="s">
        <v>772</v>
      </c>
      <c r="BC4" s="51" t="s">
        <v>787</v>
      </c>
      <c r="BD4" s="51" t="s">
        <v>787</v>
      </c>
      <c r="BE4" s="51"/>
      <c r="BF4" s="51"/>
      <c r="BG4" s="131" t="s">
        <v>1050</v>
      </c>
      <c r="BH4" s="131" t="s">
        <v>1069</v>
      </c>
      <c r="BI4" s="131" t="s">
        <v>1074</v>
      </c>
      <c r="BJ4" s="131" t="s">
        <v>1090</v>
      </c>
      <c r="BK4" s="131">
        <v>3</v>
      </c>
      <c r="BL4" s="134">
        <v>5</v>
      </c>
      <c r="BM4" s="131">
        <v>0</v>
      </c>
      <c r="BN4" s="134">
        <v>0</v>
      </c>
      <c r="BO4" s="131">
        <v>0</v>
      </c>
      <c r="BP4" s="134">
        <v>0</v>
      </c>
      <c r="BQ4" s="131">
        <v>57</v>
      </c>
      <c r="BR4" s="134">
        <v>95</v>
      </c>
      <c r="BS4" s="131">
        <v>60</v>
      </c>
      <c r="BT4" s="2"/>
      <c r="BU4" s="3"/>
      <c r="BV4" s="3"/>
      <c r="BW4" s="3"/>
      <c r="BX4" s="3"/>
    </row>
    <row r="5" spans="1:76" ht="15">
      <c r="A5" s="14" t="s">
        <v>213</v>
      </c>
      <c r="B5" s="15"/>
      <c r="C5" s="15" t="s">
        <v>64</v>
      </c>
      <c r="D5" s="93">
        <v>163.9021580783955</v>
      </c>
      <c r="E5" s="81"/>
      <c r="F5" s="112" t="s">
        <v>314</v>
      </c>
      <c r="G5" s="15"/>
      <c r="H5" s="16" t="s">
        <v>213</v>
      </c>
      <c r="I5" s="66"/>
      <c r="J5" s="66"/>
      <c r="K5" s="114" t="s">
        <v>644</v>
      </c>
      <c r="L5" s="94">
        <v>1</v>
      </c>
      <c r="M5" s="95">
        <v>6873.90625</v>
      </c>
      <c r="N5" s="95">
        <v>952.8458862304688</v>
      </c>
      <c r="O5" s="77"/>
      <c r="P5" s="96"/>
      <c r="Q5" s="96"/>
      <c r="R5" s="97"/>
      <c r="S5" s="51">
        <v>1</v>
      </c>
      <c r="T5" s="51">
        <v>1</v>
      </c>
      <c r="U5" s="52">
        <v>0</v>
      </c>
      <c r="V5" s="52">
        <v>0</v>
      </c>
      <c r="W5" s="52">
        <v>0</v>
      </c>
      <c r="X5" s="52">
        <v>0.999985</v>
      </c>
      <c r="Y5" s="52">
        <v>0</v>
      </c>
      <c r="Z5" s="52" t="s">
        <v>1161</v>
      </c>
      <c r="AA5" s="82">
        <v>5</v>
      </c>
      <c r="AB5" s="82"/>
      <c r="AC5" s="98"/>
      <c r="AD5" s="85" t="s">
        <v>453</v>
      </c>
      <c r="AE5" s="85">
        <v>848</v>
      </c>
      <c r="AF5" s="85">
        <v>708</v>
      </c>
      <c r="AG5" s="85">
        <v>4323</v>
      </c>
      <c r="AH5" s="85">
        <v>100</v>
      </c>
      <c r="AI5" s="85"/>
      <c r="AJ5" s="85" t="s">
        <v>485</v>
      </c>
      <c r="AK5" s="85" t="s">
        <v>514</v>
      </c>
      <c r="AL5" s="90" t="s">
        <v>538</v>
      </c>
      <c r="AM5" s="85"/>
      <c r="AN5" s="87">
        <v>41403.46679398148</v>
      </c>
      <c r="AO5" s="90" t="s">
        <v>564</v>
      </c>
      <c r="AP5" s="85" t="b">
        <v>0</v>
      </c>
      <c r="AQ5" s="85" t="b">
        <v>0</v>
      </c>
      <c r="AR5" s="85" t="b">
        <v>1</v>
      </c>
      <c r="AS5" s="85" t="s">
        <v>415</v>
      </c>
      <c r="AT5" s="85">
        <v>68</v>
      </c>
      <c r="AU5" s="90" t="s">
        <v>593</v>
      </c>
      <c r="AV5" s="85" t="b">
        <v>0</v>
      </c>
      <c r="AW5" s="85" t="s">
        <v>607</v>
      </c>
      <c r="AX5" s="90" t="s">
        <v>610</v>
      </c>
      <c r="AY5" s="85" t="s">
        <v>66</v>
      </c>
      <c r="AZ5" s="85" t="str">
        <f>REPLACE(INDEX(GroupVertices[Group],MATCH(Vertices[[#This Row],[Vertex]],GroupVertices[Vertex],0)),1,1,"")</f>
        <v>11</v>
      </c>
      <c r="BA5" s="51" t="s">
        <v>276</v>
      </c>
      <c r="BB5" s="51" t="s">
        <v>276</v>
      </c>
      <c r="BC5" s="51" t="s">
        <v>294</v>
      </c>
      <c r="BD5" s="51" t="s">
        <v>294</v>
      </c>
      <c r="BE5" s="51" t="s">
        <v>302</v>
      </c>
      <c r="BF5" s="51" t="s">
        <v>302</v>
      </c>
      <c r="BG5" s="131" t="s">
        <v>1051</v>
      </c>
      <c r="BH5" s="131" t="s">
        <v>1051</v>
      </c>
      <c r="BI5" s="131" t="s">
        <v>1075</v>
      </c>
      <c r="BJ5" s="131" t="s">
        <v>1075</v>
      </c>
      <c r="BK5" s="131">
        <v>0</v>
      </c>
      <c r="BL5" s="134">
        <v>0</v>
      </c>
      <c r="BM5" s="131">
        <v>0</v>
      </c>
      <c r="BN5" s="134">
        <v>0</v>
      </c>
      <c r="BO5" s="131">
        <v>0</v>
      </c>
      <c r="BP5" s="134">
        <v>0</v>
      </c>
      <c r="BQ5" s="131">
        <v>20</v>
      </c>
      <c r="BR5" s="134">
        <v>100</v>
      </c>
      <c r="BS5" s="131">
        <v>20</v>
      </c>
      <c r="BT5" s="2"/>
      <c r="BU5" s="3"/>
      <c r="BV5" s="3"/>
      <c r="BW5" s="3"/>
      <c r="BX5" s="3"/>
    </row>
    <row r="6" spans="1:76" ht="15">
      <c r="A6" s="14" t="s">
        <v>214</v>
      </c>
      <c r="B6" s="15"/>
      <c r="C6" s="15" t="s">
        <v>64</v>
      </c>
      <c r="D6" s="93">
        <v>166.07686417996408</v>
      </c>
      <c r="E6" s="81"/>
      <c r="F6" s="112" t="s">
        <v>315</v>
      </c>
      <c r="G6" s="15"/>
      <c r="H6" s="16" t="s">
        <v>214</v>
      </c>
      <c r="I6" s="66"/>
      <c r="J6" s="66"/>
      <c r="K6" s="114" t="s">
        <v>645</v>
      </c>
      <c r="L6" s="94">
        <v>1</v>
      </c>
      <c r="M6" s="95">
        <v>6873.90625</v>
      </c>
      <c r="N6" s="95">
        <v>2152.725830078125</v>
      </c>
      <c r="O6" s="77"/>
      <c r="P6" s="96"/>
      <c r="Q6" s="96"/>
      <c r="R6" s="97"/>
      <c r="S6" s="51">
        <v>1</v>
      </c>
      <c r="T6" s="51">
        <v>1</v>
      </c>
      <c r="U6" s="52">
        <v>0</v>
      </c>
      <c r="V6" s="52">
        <v>0</v>
      </c>
      <c r="W6" s="52">
        <v>0</v>
      </c>
      <c r="X6" s="52">
        <v>0.999985</v>
      </c>
      <c r="Y6" s="52">
        <v>0</v>
      </c>
      <c r="Z6" s="52" t="s">
        <v>1161</v>
      </c>
      <c r="AA6" s="82">
        <v>6</v>
      </c>
      <c r="AB6" s="82"/>
      <c r="AC6" s="98"/>
      <c r="AD6" s="85" t="s">
        <v>454</v>
      </c>
      <c r="AE6" s="85">
        <v>1</v>
      </c>
      <c r="AF6" s="85">
        <v>1474</v>
      </c>
      <c r="AG6" s="85">
        <v>699003</v>
      </c>
      <c r="AH6" s="85">
        <v>1</v>
      </c>
      <c r="AI6" s="85"/>
      <c r="AJ6" s="85" t="s">
        <v>486</v>
      </c>
      <c r="AK6" s="85"/>
      <c r="AL6" s="90" t="s">
        <v>539</v>
      </c>
      <c r="AM6" s="85"/>
      <c r="AN6" s="87">
        <v>40373.50188657407</v>
      </c>
      <c r="AO6" s="85"/>
      <c r="AP6" s="85" t="b">
        <v>0</v>
      </c>
      <c r="AQ6" s="85" t="b">
        <v>0</v>
      </c>
      <c r="AR6" s="85" t="b">
        <v>0</v>
      </c>
      <c r="AS6" s="85" t="s">
        <v>414</v>
      </c>
      <c r="AT6" s="85">
        <v>306</v>
      </c>
      <c r="AU6" s="90" t="s">
        <v>594</v>
      </c>
      <c r="AV6" s="85" t="b">
        <v>0</v>
      </c>
      <c r="AW6" s="85" t="s">
        <v>607</v>
      </c>
      <c r="AX6" s="90" t="s">
        <v>611</v>
      </c>
      <c r="AY6" s="85" t="s">
        <v>66</v>
      </c>
      <c r="AZ6" s="85" t="str">
        <f>REPLACE(INDEX(GroupVertices[Group],MATCH(Vertices[[#This Row],[Vertex]],GroupVertices[Vertex],0)),1,1,"")</f>
        <v>11</v>
      </c>
      <c r="BA6" s="51" t="s">
        <v>1039</v>
      </c>
      <c r="BB6" s="51" t="s">
        <v>1039</v>
      </c>
      <c r="BC6" s="51" t="s">
        <v>295</v>
      </c>
      <c r="BD6" s="51" t="s">
        <v>295</v>
      </c>
      <c r="BE6" s="51"/>
      <c r="BF6" s="51"/>
      <c r="BG6" s="131" t="s">
        <v>1052</v>
      </c>
      <c r="BH6" s="131" t="s">
        <v>1052</v>
      </c>
      <c r="BI6" s="131" t="s">
        <v>1076</v>
      </c>
      <c r="BJ6" s="131" t="s">
        <v>1091</v>
      </c>
      <c r="BK6" s="131">
        <v>0</v>
      </c>
      <c r="BL6" s="134">
        <v>0</v>
      </c>
      <c r="BM6" s="131">
        <v>0</v>
      </c>
      <c r="BN6" s="134">
        <v>0</v>
      </c>
      <c r="BO6" s="131">
        <v>0</v>
      </c>
      <c r="BP6" s="134">
        <v>0</v>
      </c>
      <c r="BQ6" s="131">
        <v>66</v>
      </c>
      <c r="BR6" s="134">
        <v>100</v>
      </c>
      <c r="BS6" s="131">
        <v>66</v>
      </c>
      <c r="BT6" s="2"/>
      <c r="BU6" s="3"/>
      <c r="BV6" s="3"/>
      <c r="BW6" s="3"/>
      <c r="BX6" s="3"/>
    </row>
    <row r="7" spans="1:76" ht="15">
      <c r="A7" s="14" t="s">
        <v>216</v>
      </c>
      <c r="B7" s="15"/>
      <c r="C7" s="15" t="s">
        <v>64</v>
      </c>
      <c r="D7" s="93">
        <v>162.4769590405529</v>
      </c>
      <c r="E7" s="81"/>
      <c r="F7" s="112" t="s">
        <v>317</v>
      </c>
      <c r="G7" s="15"/>
      <c r="H7" s="16" t="s">
        <v>216</v>
      </c>
      <c r="I7" s="66"/>
      <c r="J7" s="66"/>
      <c r="K7" s="114" t="s">
        <v>646</v>
      </c>
      <c r="L7" s="94">
        <v>1</v>
      </c>
      <c r="M7" s="95">
        <v>5168.423828125</v>
      </c>
      <c r="N7" s="95">
        <v>5717.0751953125</v>
      </c>
      <c r="O7" s="77"/>
      <c r="P7" s="96"/>
      <c r="Q7" s="96"/>
      <c r="R7" s="97"/>
      <c r="S7" s="51">
        <v>0</v>
      </c>
      <c r="T7" s="51">
        <v>1</v>
      </c>
      <c r="U7" s="52">
        <v>0</v>
      </c>
      <c r="V7" s="52">
        <v>0.333333</v>
      </c>
      <c r="W7" s="52">
        <v>0</v>
      </c>
      <c r="X7" s="52">
        <v>0.638289</v>
      </c>
      <c r="Y7" s="52">
        <v>0</v>
      </c>
      <c r="Z7" s="52">
        <v>0</v>
      </c>
      <c r="AA7" s="82">
        <v>7</v>
      </c>
      <c r="AB7" s="82"/>
      <c r="AC7" s="98"/>
      <c r="AD7" s="85" t="s">
        <v>455</v>
      </c>
      <c r="AE7" s="85">
        <v>5001</v>
      </c>
      <c r="AF7" s="85">
        <v>206</v>
      </c>
      <c r="AG7" s="85">
        <v>653</v>
      </c>
      <c r="AH7" s="85">
        <v>600</v>
      </c>
      <c r="AI7" s="85"/>
      <c r="AJ7" s="85"/>
      <c r="AK7" s="85"/>
      <c r="AL7" s="85"/>
      <c r="AM7" s="85"/>
      <c r="AN7" s="87">
        <v>42371.99099537037</v>
      </c>
      <c r="AO7" s="90" t="s">
        <v>565</v>
      </c>
      <c r="AP7" s="85" t="b">
        <v>1</v>
      </c>
      <c r="AQ7" s="85" t="b">
        <v>0</v>
      </c>
      <c r="AR7" s="85" t="b">
        <v>0</v>
      </c>
      <c r="AS7" s="85" t="s">
        <v>414</v>
      </c>
      <c r="AT7" s="85">
        <v>1</v>
      </c>
      <c r="AU7" s="85"/>
      <c r="AV7" s="85" t="b">
        <v>0</v>
      </c>
      <c r="AW7" s="85" t="s">
        <v>607</v>
      </c>
      <c r="AX7" s="90" t="s">
        <v>612</v>
      </c>
      <c r="AY7" s="85" t="s">
        <v>66</v>
      </c>
      <c r="AZ7" s="85" t="str">
        <f>REPLACE(INDEX(GroupVertices[Group],MATCH(Vertices[[#This Row],[Vertex]],GroupVertices[Vertex],0)),1,1,"")</f>
        <v>7</v>
      </c>
      <c r="BA7" s="51"/>
      <c r="BB7" s="51"/>
      <c r="BC7" s="51"/>
      <c r="BD7" s="51"/>
      <c r="BE7" s="51"/>
      <c r="BF7" s="51"/>
      <c r="BG7" s="131" t="s">
        <v>1053</v>
      </c>
      <c r="BH7" s="131" t="s">
        <v>1053</v>
      </c>
      <c r="BI7" s="131" t="s">
        <v>1077</v>
      </c>
      <c r="BJ7" s="131" t="s">
        <v>1077</v>
      </c>
      <c r="BK7" s="131">
        <v>0</v>
      </c>
      <c r="BL7" s="134">
        <v>0</v>
      </c>
      <c r="BM7" s="131">
        <v>0</v>
      </c>
      <c r="BN7" s="134">
        <v>0</v>
      </c>
      <c r="BO7" s="131">
        <v>0</v>
      </c>
      <c r="BP7" s="134">
        <v>0</v>
      </c>
      <c r="BQ7" s="131">
        <v>22</v>
      </c>
      <c r="BR7" s="134">
        <v>100</v>
      </c>
      <c r="BS7" s="131">
        <v>22</v>
      </c>
      <c r="BT7" s="2"/>
      <c r="BU7" s="3"/>
      <c r="BV7" s="3"/>
      <c r="BW7" s="3"/>
      <c r="BX7" s="3"/>
    </row>
    <row r="8" spans="1:76" ht="15">
      <c r="A8" s="14" t="s">
        <v>217</v>
      </c>
      <c r="B8" s="15"/>
      <c r="C8" s="15" t="s">
        <v>64</v>
      </c>
      <c r="D8" s="93">
        <v>182.54046820476336</v>
      </c>
      <c r="E8" s="81"/>
      <c r="F8" s="112" t="s">
        <v>318</v>
      </c>
      <c r="G8" s="15"/>
      <c r="H8" s="16" t="s">
        <v>217</v>
      </c>
      <c r="I8" s="66"/>
      <c r="J8" s="66"/>
      <c r="K8" s="114" t="s">
        <v>647</v>
      </c>
      <c r="L8" s="94">
        <v>1</v>
      </c>
      <c r="M8" s="95">
        <v>6873.90625</v>
      </c>
      <c r="N8" s="95">
        <v>3708.45263671875</v>
      </c>
      <c r="O8" s="77"/>
      <c r="P8" s="96"/>
      <c r="Q8" s="96"/>
      <c r="R8" s="97"/>
      <c r="S8" s="51">
        <v>0</v>
      </c>
      <c r="T8" s="51">
        <v>1</v>
      </c>
      <c r="U8" s="52">
        <v>0</v>
      </c>
      <c r="V8" s="52">
        <v>1</v>
      </c>
      <c r="W8" s="52">
        <v>0</v>
      </c>
      <c r="X8" s="52">
        <v>0.999985</v>
      </c>
      <c r="Y8" s="52">
        <v>0</v>
      </c>
      <c r="Z8" s="52">
        <v>0</v>
      </c>
      <c r="AA8" s="82">
        <v>8</v>
      </c>
      <c r="AB8" s="82"/>
      <c r="AC8" s="98"/>
      <c r="AD8" s="85" t="s">
        <v>456</v>
      </c>
      <c r="AE8" s="85">
        <v>4654</v>
      </c>
      <c r="AF8" s="85">
        <v>7273</v>
      </c>
      <c r="AG8" s="85">
        <v>3694</v>
      </c>
      <c r="AH8" s="85">
        <v>4733</v>
      </c>
      <c r="AI8" s="85"/>
      <c r="AJ8" s="85" t="s">
        <v>487</v>
      </c>
      <c r="AK8" s="85" t="s">
        <v>515</v>
      </c>
      <c r="AL8" s="90" t="s">
        <v>540</v>
      </c>
      <c r="AM8" s="85"/>
      <c r="AN8" s="87">
        <v>39900.42476851852</v>
      </c>
      <c r="AO8" s="90" t="s">
        <v>566</v>
      </c>
      <c r="AP8" s="85" t="b">
        <v>0</v>
      </c>
      <c r="AQ8" s="85" t="b">
        <v>0</v>
      </c>
      <c r="AR8" s="85" t="b">
        <v>0</v>
      </c>
      <c r="AS8" s="85" t="s">
        <v>414</v>
      </c>
      <c r="AT8" s="85">
        <v>188</v>
      </c>
      <c r="AU8" s="90" t="s">
        <v>592</v>
      </c>
      <c r="AV8" s="85" t="b">
        <v>0</v>
      </c>
      <c r="AW8" s="85" t="s">
        <v>607</v>
      </c>
      <c r="AX8" s="90" t="s">
        <v>613</v>
      </c>
      <c r="AY8" s="85" t="s">
        <v>66</v>
      </c>
      <c r="AZ8" s="85" t="str">
        <f>REPLACE(INDEX(GroupVertices[Group],MATCH(Vertices[[#This Row],[Vertex]],GroupVertices[Vertex],0)),1,1,"")</f>
        <v>10</v>
      </c>
      <c r="BA8" s="51" t="s">
        <v>284</v>
      </c>
      <c r="BB8" s="51" t="s">
        <v>284</v>
      </c>
      <c r="BC8" s="51" t="s">
        <v>297</v>
      </c>
      <c r="BD8" s="51" t="s">
        <v>297</v>
      </c>
      <c r="BE8" s="51" t="s">
        <v>303</v>
      </c>
      <c r="BF8" s="51" t="s">
        <v>303</v>
      </c>
      <c r="BG8" s="131" t="s">
        <v>1054</v>
      </c>
      <c r="BH8" s="131" t="s">
        <v>1054</v>
      </c>
      <c r="BI8" s="131" t="s">
        <v>1078</v>
      </c>
      <c r="BJ8" s="131" t="s">
        <v>1078</v>
      </c>
      <c r="BK8" s="131">
        <v>0</v>
      </c>
      <c r="BL8" s="134">
        <v>0</v>
      </c>
      <c r="BM8" s="131">
        <v>0</v>
      </c>
      <c r="BN8" s="134">
        <v>0</v>
      </c>
      <c r="BO8" s="131">
        <v>0</v>
      </c>
      <c r="BP8" s="134">
        <v>0</v>
      </c>
      <c r="BQ8" s="131">
        <v>12</v>
      </c>
      <c r="BR8" s="134">
        <v>100</v>
      </c>
      <c r="BS8" s="131">
        <v>12</v>
      </c>
      <c r="BT8" s="2"/>
      <c r="BU8" s="3"/>
      <c r="BV8" s="3"/>
      <c r="BW8" s="3"/>
      <c r="BX8" s="3"/>
    </row>
    <row r="9" spans="1:76" ht="15">
      <c r="A9" s="14" t="s">
        <v>240</v>
      </c>
      <c r="B9" s="15"/>
      <c r="C9" s="15" t="s">
        <v>64</v>
      </c>
      <c r="D9" s="93">
        <v>170.23889961716978</v>
      </c>
      <c r="E9" s="81"/>
      <c r="F9" s="112" t="s">
        <v>599</v>
      </c>
      <c r="G9" s="15"/>
      <c r="H9" s="16" t="s">
        <v>240</v>
      </c>
      <c r="I9" s="66"/>
      <c r="J9" s="66"/>
      <c r="K9" s="114" t="s">
        <v>648</v>
      </c>
      <c r="L9" s="94">
        <v>1</v>
      </c>
      <c r="M9" s="95">
        <v>6873.90625</v>
      </c>
      <c r="N9" s="95">
        <v>4914.21435546875</v>
      </c>
      <c r="O9" s="77"/>
      <c r="P9" s="96"/>
      <c r="Q9" s="96"/>
      <c r="R9" s="97"/>
      <c r="S9" s="51">
        <v>1</v>
      </c>
      <c r="T9" s="51">
        <v>0</v>
      </c>
      <c r="U9" s="52">
        <v>0</v>
      </c>
      <c r="V9" s="52">
        <v>1</v>
      </c>
      <c r="W9" s="52">
        <v>0</v>
      </c>
      <c r="X9" s="52">
        <v>0.999985</v>
      </c>
      <c r="Y9" s="52">
        <v>0</v>
      </c>
      <c r="Z9" s="52">
        <v>0</v>
      </c>
      <c r="AA9" s="82">
        <v>9</v>
      </c>
      <c r="AB9" s="82"/>
      <c r="AC9" s="98"/>
      <c r="AD9" s="85" t="s">
        <v>457</v>
      </c>
      <c r="AE9" s="85">
        <v>527</v>
      </c>
      <c r="AF9" s="85">
        <v>2940</v>
      </c>
      <c r="AG9" s="85">
        <v>7734</v>
      </c>
      <c r="AH9" s="85">
        <v>1287</v>
      </c>
      <c r="AI9" s="85"/>
      <c r="AJ9" s="85" t="s">
        <v>488</v>
      </c>
      <c r="AK9" s="85" t="s">
        <v>516</v>
      </c>
      <c r="AL9" s="90" t="s">
        <v>541</v>
      </c>
      <c r="AM9" s="85"/>
      <c r="AN9" s="87">
        <v>39911.05137731481</v>
      </c>
      <c r="AO9" s="90" t="s">
        <v>567</v>
      </c>
      <c r="AP9" s="85" t="b">
        <v>0</v>
      </c>
      <c r="AQ9" s="85" t="b">
        <v>0</v>
      </c>
      <c r="AR9" s="85" t="b">
        <v>1</v>
      </c>
      <c r="AS9" s="85" t="s">
        <v>414</v>
      </c>
      <c r="AT9" s="85">
        <v>236</v>
      </c>
      <c r="AU9" s="90" t="s">
        <v>592</v>
      </c>
      <c r="AV9" s="85" t="b">
        <v>1</v>
      </c>
      <c r="AW9" s="85" t="s">
        <v>607</v>
      </c>
      <c r="AX9" s="90" t="s">
        <v>614</v>
      </c>
      <c r="AY9" s="85" t="s">
        <v>65</v>
      </c>
      <c r="AZ9" s="85" t="str">
        <f>REPLACE(INDEX(GroupVertices[Group],MATCH(Vertices[[#This Row],[Vertex]],GroupVertices[Vertex],0)),1,1,"")</f>
        <v>10</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218</v>
      </c>
      <c r="B10" s="15"/>
      <c r="C10" s="15" t="s">
        <v>64</v>
      </c>
      <c r="D10" s="93">
        <v>163.5103702950842</v>
      </c>
      <c r="E10" s="81"/>
      <c r="F10" s="112" t="s">
        <v>319</v>
      </c>
      <c r="G10" s="15"/>
      <c r="H10" s="16" t="s">
        <v>218</v>
      </c>
      <c r="I10" s="66"/>
      <c r="J10" s="66"/>
      <c r="K10" s="114" t="s">
        <v>649</v>
      </c>
      <c r="L10" s="94">
        <v>1</v>
      </c>
      <c r="M10" s="95">
        <v>3966.46484375</v>
      </c>
      <c r="N10" s="95">
        <v>8931.4599609375</v>
      </c>
      <c r="O10" s="77"/>
      <c r="P10" s="96"/>
      <c r="Q10" s="96"/>
      <c r="R10" s="97"/>
      <c r="S10" s="51">
        <v>1</v>
      </c>
      <c r="T10" s="51">
        <v>1</v>
      </c>
      <c r="U10" s="52">
        <v>0</v>
      </c>
      <c r="V10" s="52">
        <v>0.333333</v>
      </c>
      <c r="W10" s="52">
        <v>0</v>
      </c>
      <c r="X10" s="52">
        <v>0.638289</v>
      </c>
      <c r="Y10" s="52">
        <v>0</v>
      </c>
      <c r="Z10" s="52">
        <v>1</v>
      </c>
      <c r="AA10" s="82">
        <v>10</v>
      </c>
      <c r="AB10" s="82"/>
      <c r="AC10" s="98"/>
      <c r="AD10" s="85" t="s">
        <v>458</v>
      </c>
      <c r="AE10" s="85">
        <v>372</v>
      </c>
      <c r="AF10" s="85">
        <v>570</v>
      </c>
      <c r="AG10" s="85">
        <v>1128</v>
      </c>
      <c r="AH10" s="85">
        <v>476</v>
      </c>
      <c r="AI10" s="85"/>
      <c r="AJ10" s="85" t="s">
        <v>489</v>
      </c>
      <c r="AK10" s="85" t="s">
        <v>517</v>
      </c>
      <c r="AL10" s="90" t="s">
        <v>542</v>
      </c>
      <c r="AM10" s="85"/>
      <c r="AN10" s="87">
        <v>40093.21908564815</v>
      </c>
      <c r="AO10" s="90" t="s">
        <v>568</v>
      </c>
      <c r="AP10" s="85" t="b">
        <v>1</v>
      </c>
      <c r="AQ10" s="85" t="b">
        <v>0</v>
      </c>
      <c r="AR10" s="85" t="b">
        <v>1</v>
      </c>
      <c r="AS10" s="85" t="s">
        <v>414</v>
      </c>
      <c r="AT10" s="85">
        <v>20</v>
      </c>
      <c r="AU10" s="90" t="s">
        <v>592</v>
      </c>
      <c r="AV10" s="85" t="b">
        <v>0</v>
      </c>
      <c r="AW10" s="85" t="s">
        <v>607</v>
      </c>
      <c r="AX10" s="90" t="s">
        <v>615</v>
      </c>
      <c r="AY10" s="85" t="s">
        <v>66</v>
      </c>
      <c r="AZ10" s="85" t="str">
        <f>REPLACE(INDEX(GroupVertices[Group],MATCH(Vertices[[#This Row],[Vertex]],GroupVertices[Vertex],0)),1,1,"")</f>
        <v>6</v>
      </c>
      <c r="BA10" s="51" t="s">
        <v>285</v>
      </c>
      <c r="BB10" s="51" t="s">
        <v>285</v>
      </c>
      <c r="BC10" s="51" t="s">
        <v>298</v>
      </c>
      <c r="BD10" s="51" t="s">
        <v>298</v>
      </c>
      <c r="BE10" s="51" t="s">
        <v>304</v>
      </c>
      <c r="BF10" s="51" t="s">
        <v>304</v>
      </c>
      <c r="BG10" s="131" t="s">
        <v>1055</v>
      </c>
      <c r="BH10" s="131" t="s">
        <v>1055</v>
      </c>
      <c r="BI10" s="131" t="s">
        <v>1079</v>
      </c>
      <c r="BJ10" s="131" t="s">
        <v>1079</v>
      </c>
      <c r="BK10" s="131">
        <v>1</v>
      </c>
      <c r="BL10" s="134">
        <v>7.142857142857143</v>
      </c>
      <c r="BM10" s="131">
        <v>0</v>
      </c>
      <c r="BN10" s="134">
        <v>0</v>
      </c>
      <c r="BO10" s="131">
        <v>0</v>
      </c>
      <c r="BP10" s="134">
        <v>0</v>
      </c>
      <c r="BQ10" s="131">
        <v>13</v>
      </c>
      <c r="BR10" s="134">
        <v>92.85714285714286</v>
      </c>
      <c r="BS10" s="131">
        <v>14</v>
      </c>
      <c r="BT10" s="2"/>
      <c r="BU10" s="3"/>
      <c r="BV10" s="3"/>
      <c r="BW10" s="3"/>
      <c r="BX10" s="3"/>
    </row>
    <row r="11" spans="1:76" ht="15">
      <c r="A11" s="14" t="s">
        <v>219</v>
      </c>
      <c r="B11" s="15"/>
      <c r="C11" s="15" t="s">
        <v>64</v>
      </c>
      <c r="D11" s="93">
        <v>170.89755733983804</v>
      </c>
      <c r="E11" s="81"/>
      <c r="F11" s="112" t="s">
        <v>320</v>
      </c>
      <c r="G11" s="15"/>
      <c r="H11" s="16" t="s">
        <v>219</v>
      </c>
      <c r="I11" s="66"/>
      <c r="J11" s="66"/>
      <c r="K11" s="114" t="s">
        <v>650</v>
      </c>
      <c r="L11" s="94">
        <v>4545.545454545454</v>
      </c>
      <c r="M11" s="95">
        <v>3966.46484375</v>
      </c>
      <c r="N11" s="95">
        <v>7502.1904296875</v>
      </c>
      <c r="O11" s="77"/>
      <c r="P11" s="96"/>
      <c r="Q11" s="96"/>
      <c r="R11" s="97"/>
      <c r="S11" s="51">
        <v>3</v>
      </c>
      <c r="T11" s="51">
        <v>2</v>
      </c>
      <c r="U11" s="52">
        <v>2</v>
      </c>
      <c r="V11" s="52">
        <v>0.5</v>
      </c>
      <c r="W11" s="52">
        <v>0</v>
      </c>
      <c r="X11" s="52">
        <v>1.723377</v>
      </c>
      <c r="Y11" s="52">
        <v>0</v>
      </c>
      <c r="Z11" s="52">
        <v>0.5</v>
      </c>
      <c r="AA11" s="82">
        <v>11</v>
      </c>
      <c r="AB11" s="82"/>
      <c r="AC11" s="98"/>
      <c r="AD11" s="85" t="s">
        <v>459</v>
      </c>
      <c r="AE11" s="85">
        <v>135</v>
      </c>
      <c r="AF11" s="85">
        <v>3172</v>
      </c>
      <c r="AG11" s="85">
        <v>10942</v>
      </c>
      <c r="AH11" s="85">
        <v>320</v>
      </c>
      <c r="AI11" s="85"/>
      <c r="AJ11" s="85" t="s">
        <v>490</v>
      </c>
      <c r="AK11" s="85" t="s">
        <v>518</v>
      </c>
      <c r="AL11" s="90" t="s">
        <v>543</v>
      </c>
      <c r="AM11" s="85"/>
      <c r="AN11" s="87">
        <v>42311.768159722225</v>
      </c>
      <c r="AO11" s="90" t="s">
        <v>569</v>
      </c>
      <c r="AP11" s="85" t="b">
        <v>0</v>
      </c>
      <c r="AQ11" s="85" t="b">
        <v>0</v>
      </c>
      <c r="AR11" s="85" t="b">
        <v>0</v>
      </c>
      <c r="AS11" s="85" t="s">
        <v>414</v>
      </c>
      <c r="AT11" s="85">
        <v>402</v>
      </c>
      <c r="AU11" s="90" t="s">
        <v>592</v>
      </c>
      <c r="AV11" s="85" t="b">
        <v>0</v>
      </c>
      <c r="AW11" s="85" t="s">
        <v>607</v>
      </c>
      <c r="AX11" s="90" t="s">
        <v>616</v>
      </c>
      <c r="AY11" s="85" t="s">
        <v>66</v>
      </c>
      <c r="AZ11" s="85" t="str">
        <f>REPLACE(INDEX(GroupVertices[Group],MATCH(Vertices[[#This Row],[Vertex]],GroupVertices[Vertex],0)),1,1,"")</f>
        <v>6</v>
      </c>
      <c r="BA11" s="51" t="s">
        <v>1040</v>
      </c>
      <c r="BB11" s="51" t="s">
        <v>1040</v>
      </c>
      <c r="BC11" s="51" t="s">
        <v>298</v>
      </c>
      <c r="BD11" s="51" t="s">
        <v>298</v>
      </c>
      <c r="BE11" s="51" t="s">
        <v>1045</v>
      </c>
      <c r="BF11" s="51" t="s">
        <v>1047</v>
      </c>
      <c r="BG11" s="131" t="s">
        <v>1056</v>
      </c>
      <c r="BH11" s="131" t="s">
        <v>1070</v>
      </c>
      <c r="BI11" s="131" t="s">
        <v>984</v>
      </c>
      <c r="BJ11" s="131" t="s">
        <v>984</v>
      </c>
      <c r="BK11" s="131">
        <v>1</v>
      </c>
      <c r="BL11" s="134">
        <v>3.0303030303030303</v>
      </c>
      <c r="BM11" s="131">
        <v>0</v>
      </c>
      <c r="BN11" s="134">
        <v>0</v>
      </c>
      <c r="BO11" s="131">
        <v>0</v>
      </c>
      <c r="BP11" s="134">
        <v>0</v>
      </c>
      <c r="BQ11" s="131">
        <v>32</v>
      </c>
      <c r="BR11" s="134">
        <v>96.96969696969697</v>
      </c>
      <c r="BS11" s="131">
        <v>33</v>
      </c>
      <c r="BT11" s="2"/>
      <c r="BU11" s="3"/>
      <c r="BV11" s="3"/>
      <c r="BW11" s="3"/>
      <c r="BX11" s="3"/>
    </row>
    <row r="12" spans="1:76" ht="15">
      <c r="A12" s="14" t="s">
        <v>220</v>
      </c>
      <c r="B12" s="15"/>
      <c r="C12" s="15" t="s">
        <v>64</v>
      </c>
      <c r="D12" s="93">
        <v>163.55011688179692</v>
      </c>
      <c r="E12" s="81"/>
      <c r="F12" s="112" t="s">
        <v>321</v>
      </c>
      <c r="G12" s="15"/>
      <c r="H12" s="16" t="s">
        <v>220</v>
      </c>
      <c r="I12" s="66"/>
      <c r="J12" s="66"/>
      <c r="K12" s="114" t="s">
        <v>651</v>
      </c>
      <c r="L12" s="94">
        <v>1</v>
      </c>
      <c r="M12" s="95">
        <v>5168.423828125</v>
      </c>
      <c r="N12" s="95">
        <v>8931.4599609375</v>
      </c>
      <c r="O12" s="77"/>
      <c r="P12" s="96"/>
      <c r="Q12" s="96"/>
      <c r="R12" s="97"/>
      <c r="S12" s="51">
        <v>0</v>
      </c>
      <c r="T12" s="51">
        <v>1</v>
      </c>
      <c r="U12" s="52">
        <v>0</v>
      </c>
      <c r="V12" s="52">
        <v>0.333333</v>
      </c>
      <c r="W12" s="52">
        <v>0</v>
      </c>
      <c r="X12" s="52">
        <v>0.638289</v>
      </c>
      <c r="Y12" s="52">
        <v>0</v>
      </c>
      <c r="Z12" s="52">
        <v>0</v>
      </c>
      <c r="AA12" s="82">
        <v>12</v>
      </c>
      <c r="AB12" s="82"/>
      <c r="AC12" s="98"/>
      <c r="AD12" s="85" t="s">
        <v>424</v>
      </c>
      <c r="AE12" s="85">
        <v>0</v>
      </c>
      <c r="AF12" s="85">
        <v>584</v>
      </c>
      <c r="AG12" s="85">
        <v>23033</v>
      </c>
      <c r="AH12" s="85">
        <v>1</v>
      </c>
      <c r="AI12" s="85"/>
      <c r="AJ12" s="85" t="s">
        <v>491</v>
      </c>
      <c r="AK12" s="85"/>
      <c r="AL12" s="90" t="s">
        <v>544</v>
      </c>
      <c r="AM12" s="85"/>
      <c r="AN12" s="87">
        <v>43301.51194444444</v>
      </c>
      <c r="AO12" s="90" t="s">
        <v>570</v>
      </c>
      <c r="AP12" s="85" t="b">
        <v>1</v>
      </c>
      <c r="AQ12" s="85" t="b">
        <v>0</v>
      </c>
      <c r="AR12" s="85" t="b">
        <v>0</v>
      </c>
      <c r="AS12" s="85" t="s">
        <v>414</v>
      </c>
      <c r="AT12" s="85">
        <v>26</v>
      </c>
      <c r="AU12" s="85"/>
      <c r="AV12" s="85" t="b">
        <v>0</v>
      </c>
      <c r="AW12" s="85" t="s">
        <v>607</v>
      </c>
      <c r="AX12" s="90" t="s">
        <v>617</v>
      </c>
      <c r="AY12" s="85" t="s">
        <v>66</v>
      </c>
      <c r="AZ12" s="85" t="str">
        <f>REPLACE(INDEX(GroupVertices[Group],MATCH(Vertices[[#This Row],[Vertex]],GroupVertices[Vertex],0)),1,1,"")</f>
        <v>6</v>
      </c>
      <c r="BA12" s="51"/>
      <c r="BB12" s="51"/>
      <c r="BC12" s="51"/>
      <c r="BD12" s="51"/>
      <c r="BE12" s="51" t="s">
        <v>307</v>
      </c>
      <c r="BF12" s="51" t="s">
        <v>307</v>
      </c>
      <c r="BG12" s="131" t="s">
        <v>1057</v>
      </c>
      <c r="BH12" s="131" t="s">
        <v>1057</v>
      </c>
      <c r="BI12" s="131" t="s">
        <v>1080</v>
      </c>
      <c r="BJ12" s="131" t="s">
        <v>1080</v>
      </c>
      <c r="BK12" s="131">
        <v>0</v>
      </c>
      <c r="BL12" s="134">
        <v>0</v>
      </c>
      <c r="BM12" s="131">
        <v>0</v>
      </c>
      <c r="BN12" s="134">
        <v>0</v>
      </c>
      <c r="BO12" s="131">
        <v>0</v>
      </c>
      <c r="BP12" s="134">
        <v>0</v>
      </c>
      <c r="BQ12" s="131">
        <v>22</v>
      </c>
      <c r="BR12" s="134">
        <v>100</v>
      </c>
      <c r="BS12" s="131">
        <v>22</v>
      </c>
      <c r="BT12" s="2"/>
      <c r="BU12" s="3"/>
      <c r="BV12" s="3"/>
      <c r="BW12" s="3"/>
      <c r="BX12" s="3"/>
    </row>
    <row r="13" spans="1:76" ht="15">
      <c r="A13" s="14" t="s">
        <v>221</v>
      </c>
      <c r="B13" s="15"/>
      <c r="C13" s="15" t="s">
        <v>64</v>
      </c>
      <c r="D13" s="93">
        <v>164.50403496290272</v>
      </c>
      <c r="E13" s="81"/>
      <c r="F13" s="112" t="s">
        <v>322</v>
      </c>
      <c r="G13" s="15"/>
      <c r="H13" s="16" t="s">
        <v>221</v>
      </c>
      <c r="I13" s="66"/>
      <c r="J13" s="66"/>
      <c r="K13" s="114" t="s">
        <v>652</v>
      </c>
      <c r="L13" s="94">
        <v>1</v>
      </c>
      <c r="M13" s="95">
        <v>3966.46484375</v>
      </c>
      <c r="N13" s="95">
        <v>2496.80908203125</v>
      </c>
      <c r="O13" s="77"/>
      <c r="P13" s="96"/>
      <c r="Q13" s="96"/>
      <c r="R13" s="97"/>
      <c r="S13" s="51">
        <v>0</v>
      </c>
      <c r="T13" s="51">
        <v>1</v>
      </c>
      <c r="U13" s="52">
        <v>0</v>
      </c>
      <c r="V13" s="52">
        <v>0.333333</v>
      </c>
      <c r="W13" s="52">
        <v>0</v>
      </c>
      <c r="X13" s="52">
        <v>0.638289</v>
      </c>
      <c r="Y13" s="52">
        <v>0</v>
      </c>
      <c r="Z13" s="52">
        <v>0</v>
      </c>
      <c r="AA13" s="82">
        <v>13</v>
      </c>
      <c r="AB13" s="82"/>
      <c r="AC13" s="98"/>
      <c r="AD13" s="85" t="s">
        <v>460</v>
      </c>
      <c r="AE13" s="85">
        <v>913</v>
      </c>
      <c r="AF13" s="85">
        <v>920</v>
      </c>
      <c r="AG13" s="85">
        <v>14904</v>
      </c>
      <c r="AH13" s="85">
        <v>2569</v>
      </c>
      <c r="AI13" s="85"/>
      <c r="AJ13" s="85" t="s">
        <v>492</v>
      </c>
      <c r="AK13" s="85" t="s">
        <v>519</v>
      </c>
      <c r="AL13" s="90" t="s">
        <v>545</v>
      </c>
      <c r="AM13" s="85"/>
      <c r="AN13" s="87">
        <v>42047.830509259256</v>
      </c>
      <c r="AO13" s="90" t="s">
        <v>571</v>
      </c>
      <c r="AP13" s="85" t="b">
        <v>0</v>
      </c>
      <c r="AQ13" s="85" t="b">
        <v>0</v>
      </c>
      <c r="AR13" s="85" t="b">
        <v>0</v>
      </c>
      <c r="AS13" s="85" t="s">
        <v>414</v>
      </c>
      <c r="AT13" s="85">
        <v>257</v>
      </c>
      <c r="AU13" s="90" t="s">
        <v>592</v>
      </c>
      <c r="AV13" s="85" t="b">
        <v>0</v>
      </c>
      <c r="AW13" s="85" t="s">
        <v>607</v>
      </c>
      <c r="AX13" s="90" t="s">
        <v>618</v>
      </c>
      <c r="AY13" s="85" t="s">
        <v>66</v>
      </c>
      <c r="AZ13" s="85" t="str">
        <f>REPLACE(INDEX(GroupVertices[Group],MATCH(Vertices[[#This Row],[Vertex]],GroupVertices[Vertex],0)),1,1,"")</f>
        <v>5</v>
      </c>
      <c r="BA13" s="51"/>
      <c r="BB13" s="51"/>
      <c r="BC13" s="51"/>
      <c r="BD13" s="51"/>
      <c r="BE13" s="51"/>
      <c r="BF13" s="51"/>
      <c r="BG13" s="131" t="s">
        <v>1058</v>
      </c>
      <c r="BH13" s="131" t="s">
        <v>1058</v>
      </c>
      <c r="BI13" s="131" t="s">
        <v>1081</v>
      </c>
      <c r="BJ13" s="131" t="s">
        <v>1081</v>
      </c>
      <c r="BK13" s="131">
        <v>4</v>
      </c>
      <c r="BL13" s="134">
        <v>18.181818181818183</v>
      </c>
      <c r="BM13" s="131">
        <v>0</v>
      </c>
      <c r="BN13" s="134">
        <v>0</v>
      </c>
      <c r="BO13" s="131">
        <v>0</v>
      </c>
      <c r="BP13" s="134">
        <v>0</v>
      </c>
      <c r="BQ13" s="131">
        <v>18</v>
      </c>
      <c r="BR13" s="134">
        <v>81.81818181818181</v>
      </c>
      <c r="BS13" s="131">
        <v>22</v>
      </c>
      <c r="BT13" s="2"/>
      <c r="BU13" s="3"/>
      <c r="BV13" s="3"/>
      <c r="BW13" s="3"/>
      <c r="BX13" s="3"/>
    </row>
    <row r="14" spans="1:76" ht="15">
      <c r="A14" s="14" t="s">
        <v>222</v>
      </c>
      <c r="B14" s="15"/>
      <c r="C14" s="15" t="s">
        <v>64</v>
      </c>
      <c r="D14" s="93">
        <v>182.48368736660228</v>
      </c>
      <c r="E14" s="81"/>
      <c r="F14" s="112" t="s">
        <v>323</v>
      </c>
      <c r="G14" s="15"/>
      <c r="H14" s="16" t="s">
        <v>222</v>
      </c>
      <c r="I14" s="66"/>
      <c r="J14" s="66"/>
      <c r="K14" s="114" t="s">
        <v>653</v>
      </c>
      <c r="L14" s="94">
        <v>4545.545454545454</v>
      </c>
      <c r="M14" s="95">
        <v>3966.46484375</v>
      </c>
      <c r="N14" s="95">
        <v>1067.540283203125</v>
      </c>
      <c r="O14" s="77"/>
      <c r="P14" s="96"/>
      <c r="Q14" s="96"/>
      <c r="R14" s="97"/>
      <c r="S14" s="51">
        <v>3</v>
      </c>
      <c r="T14" s="51">
        <v>1</v>
      </c>
      <c r="U14" s="52">
        <v>2</v>
      </c>
      <c r="V14" s="52">
        <v>0.5</v>
      </c>
      <c r="W14" s="52">
        <v>0</v>
      </c>
      <c r="X14" s="52">
        <v>1.723377</v>
      </c>
      <c r="Y14" s="52">
        <v>0</v>
      </c>
      <c r="Z14" s="52">
        <v>0</v>
      </c>
      <c r="AA14" s="82">
        <v>14</v>
      </c>
      <c r="AB14" s="82"/>
      <c r="AC14" s="98"/>
      <c r="AD14" s="85" t="s">
        <v>461</v>
      </c>
      <c r="AE14" s="85">
        <v>7594</v>
      </c>
      <c r="AF14" s="85">
        <v>7253</v>
      </c>
      <c r="AG14" s="85">
        <v>16078</v>
      </c>
      <c r="AH14" s="85">
        <v>46</v>
      </c>
      <c r="AI14" s="85"/>
      <c r="AJ14" s="85" t="s">
        <v>493</v>
      </c>
      <c r="AK14" s="85" t="s">
        <v>520</v>
      </c>
      <c r="AL14" s="90" t="s">
        <v>546</v>
      </c>
      <c r="AM14" s="85"/>
      <c r="AN14" s="87">
        <v>39912.619375</v>
      </c>
      <c r="AO14" s="90" t="s">
        <v>572</v>
      </c>
      <c r="AP14" s="85" t="b">
        <v>0</v>
      </c>
      <c r="AQ14" s="85" t="b">
        <v>0</v>
      </c>
      <c r="AR14" s="85" t="b">
        <v>0</v>
      </c>
      <c r="AS14" s="85" t="s">
        <v>414</v>
      </c>
      <c r="AT14" s="85">
        <v>356</v>
      </c>
      <c r="AU14" s="90" t="s">
        <v>592</v>
      </c>
      <c r="AV14" s="85" t="b">
        <v>0</v>
      </c>
      <c r="AW14" s="85" t="s">
        <v>607</v>
      </c>
      <c r="AX14" s="90" t="s">
        <v>619</v>
      </c>
      <c r="AY14" s="85" t="s">
        <v>66</v>
      </c>
      <c r="AZ14" s="85" t="str">
        <f>REPLACE(INDEX(GroupVertices[Group],MATCH(Vertices[[#This Row],[Vertex]],GroupVertices[Vertex],0)),1,1,"")</f>
        <v>5</v>
      </c>
      <c r="BA14" s="51" t="s">
        <v>287</v>
      </c>
      <c r="BB14" s="51" t="s">
        <v>287</v>
      </c>
      <c r="BC14" s="51" t="s">
        <v>294</v>
      </c>
      <c r="BD14" s="51" t="s">
        <v>294</v>
      </c>
      <c r="BE14" s="51"/>
      <c r="BF14" s="51"/>
      <c r="BG14" s="131" t="s">
        <v>893</v>
      </c>
      <c r="BH14" s="131" t="s">
        <v>1071</v>
      </c>
      <c r="BI14" s="131" t="s">
        <v>983</v>
      </c>
      <c r="BJ14" s="131" t="s">
        <v>1092</v>
      </c>
      <c r="BK14" s="131">
        <v>8</v>
      </c>
      <c r="BL14" s="134">
        <v>19.51219512195122</v>
      </c>
      <c r="BM14" s="131">
        <v>0</v>
      </c>
      <c r="BN14" s="134">
        <v>0</v>
      </c>
      <c r="BO14" s="131">
        <v>0</v>
      </c>
      <c r="BP14" s="134">
        <v>0</v>
      </c>
      <c r="BQ14" s="131">
        <v>33</v>
      </c>
      <c r="BR14" s="134">
        <v>80.48780487804878</v>
      </c>
      <c r="BS14" s="131">
        <v>41</v>
      </c>
      <c r="BT14" s="2"/>
      <c r="BU14" s="3"/>
      <c r="BV14" s="3"/>
      <c r="BW14" s="3"/>
      <c r="BX14" s="3"/>
    </row>
    <row r="15" spans="1:76" ht="15">
      <c r="A15" s="14" t="s">
        <v>223</v>
      </c>
      <c r="B15" s="15"/>
      <c r="C15" s="15" t="s">
        <v>64</v>
      </c>
      <c r="D15" s="93">
        <v>182.29914964257887</v>
      </c>
      <c r="E15" s="81"/>
      <c r="F15" s="112" t="s">
        <v>324</v>
      </c>
      <c r="G15" s="15"/>
      <c r="H15" s="16" t="s">
        <v>223</v>
      </c>
      <c r="I15" s="66"/>
      <c r="J15" s="66"/>
      <c r="K15" s="114" t="s">
        <v>654</v>
      </c>
      <c r="L15" s="94">
        <v>1</v>
      </c>
      <c r="M15" s="95">
        <v>5168.423828125</v>
      </c>
      <c r="N15" s="95">
        <v>2496.80908203125</v>
      </c>
      <c r="O15" s="77"/>
      <c r="P15" s="96"/>
      <c r="Q15" s="96"/>
      <c r="R15" s="97"/>
      <c r="S15" s="51">
        <v>0</v>
      </c>
      <c r="T15" s="51">
        <v>1</v>
      </c>
      <c r="U15" s="52">
        <v>0</v>
      </c>
      <c r="V15" s="52">
        <v>0.333333</v>
      </c>
      <c r="W15" s="52">
        <v>0</v>
      </c>
      <c r="X15" s="52">
        <v>0.638289</v>
      </c>
      <c r="Y15" s="52">
        <v>0</v>
      </c>
      <c r="Z15" s="52">
        <v>0</v>
      </c>
      <c r="AA15" s="82">
        <v>15</v>
      </c>
      <c r="AB15" s="82"/>
      <c r="AC15" s="98"/>
      <c r="AD15" s="85" t="s">
        <v>462</v>
      </c>
      <c r="AE15" s="85">
        <v>7302</v>
      </c>
      <c r="AF15" s="85">
        <v>7188</v>
      </c>
      <c r="AG15" s="85">
        <v>5978</v>
      </c>
      <c r="AH15" s="85">
        <v>1697</v>
      </c>
      <c r="AI15" s="85"/>
      <c r="AJ15" s="85" t="s">
        <v>494</v>
      </c>
      <c r="AK15" s="85" t="s">
        <v>521</v>
      </c>
      <c r="AL15" s="85"/>
      <c r="AM15" s="85"/>
      <c r="AN15" s="87">
        <v>42606.88831018518</v>
      </c>
      <c r="AO15" s="90" t="s">
        <v>573</v>
      </c>
      <c r="AP15" s="85" t="b">
        <v>0</v>
      </c>
      <c r="AQ15" s="85" t="b">
        <v>0</v>
      </c>
      <c r="AR15" s="85" t="b">
        <v>1</v>
      </c>
      <c r="AS15" s="85" t="s">
        <v>414</v>
      </c>
      <c r="AT15" s="85">
        <v>431</v>
      </c>
      <c r="AU15" s="90" t="s">
        <v>592</v>
      </c>
      <c r="AV15" s="85" t="b">
        <v>0</v>
      </c>
      <c r="AW15" s="85" t="s">
        <v>607</v>
      </c>
      <c r="AX15" s="90" t="s">
        <v>620</v>
      </c>
      <c r="AY15" s="85" t="s">
        <v>66</v>
      </c>
      <c r="AZ15" s="85" t="str">
        <f>REPLACE(INDEX(GroupVertices[Group],MATCH(Vertices[[#This Row],[Vertex]],GroupVertices[Vertex],0)),1,1,"")</f>
        <v>5</v>
      </c>
      <c r="BA15" s="51"/>
      <c r="BB15" s="51"/>
      <c r="BC15" s="51"/>
      <c r="BD15" s="51"/>
      <c r="BE15" s="51"/>
      <c r="BF15" s="51"/>
      <c r="BG15" s="131" t="s">
        <v>1058</v>
      </c>
      <c r="BH15" s="131" t="s">
        <v>1058</v>
      </c>
      <c r="BI15" s="131" t="s">
        <v>1081</v>
      </c>
      <c r="BJ15" s="131" t="s">
        <v>1081</v>
      </c>
      <c r="BK15" s="131">
        <v>4</v>
      </c>
      <c r="BL15" s="134">
        <v>18.181818181818183</v>
      </c>
      <c r="BM15" s="131">
        <v>0</v>
      </c>
      <c r="BN15" s="134">
        <v>0</v>
      </c>
      <c r="BO15" s="131">
        <v>0</v>
      </c>
      <c r="BP15" s="134">
        <v>0</v>
      </c>
      <c r="BQ15" s="131">
        <v>18</v>
      </c>
      <c r="BR15" s="134">
        <v>81.81818181818181</v>
      </c>
      <c r="BS15" s="131">
        <v>22</v>
      </c>
      <c r="BT15" s="2"/>
      <c r="BU15" s="3"/>
      <c r="BV15" s="3"/>
      <c r="BW15" s="3"/>
      <c r="BX15" s="3"/>
    </row>
    <row r="16" spans="1:76" ht="15">
      <c r="A16" s="14" t="s">
        <v>224</v>
      </c>
      <c r="B16" s="15"/>
      <c r="C16" s="15" t="s">
        <v>64</v>
      </c>
      <c r="D16" s="93">
        <v>162.7069214351052</v>
      </c>
      <c r="E16" s="81"/>
      <c r="F16" s="112" t="s">
        <v>325</v>
      </c>
      <c r="G16" s="15"/>
      <c r="H16" s="16" t="s">
        <v>224</v>
      </c>
      <c r="I16" s="66"/>
      <c r="J16" s="66"/>
      <c r="K16" s="114" t="s">
        <v>655</v>
      </c>
      <c r="L16" s="94">
        <v>1</v>
      </c>
      <c r="M16" s="95">
        <v>6419.111328125</v>
      </c>
      <c r="N16" s="95">
        <v>8702.0703125</v>
      </c>
      <c r="O16" s="77"/>
      <c r="P16" s="96"/>
      <c r="Q16" s="96"/>
      <c r="R16" s="97"/>
      <c r="S16" s="51">
        <v>0</v>
      </c>
      <c r="T16" s="51">
        <v>1</v>
      </c>
      <c r="U16" s="52">
        <v>0</v>
      </c>
      <c r="V16" s="52">
        <v>0.333333</v>
      </c>
      <c r="W16" s="52">
        <v>0</v>
      </c>
      <c r="X16" s="52">
        <v>0.638289</v>
      </c>
      <c r="Y16" s="52">
        <v>0</v>
      </c>
      <c r="Z16" s="52">
        <v>0</v>
      </c>
      <c r="AA16" s="82">
        <v>16</v>
      </c>
      <c r="AB16" s="82"/>
      <c r="AC16" s="98"/>
      <c r="AD16" s="85" t="s">
        <v>463</v>
      </c>
      <c r="AE16" s="85">
        <v>150</v>
      </c>
      <c r="AF16" s="85">
        <v>287</v>
      </c>
      <c r="AG16" s="85">
        <v>534</v>
      </c>
      <c r="AH16" s="85">
        <v>21</v>
      </c>
      <c r="AI16" s="85"/>
      <c r="AJ16" s="85" t="s">
        <v>495</v>
      </c>
      <c r="AK16" s="85" t="s">
        <v>522</v>
      </c>
      <c r="AL16" s="90" t="s">
        <v>547</v>
      </c>
      <c r="AM16" s="85"/>
      <c r="AN16" s="87">
        <v>40586.42886574074</v>
      </c>
      <c r="AO16" s="85"/>
      <c r="AP16" s="85" t="b">
        <v>0</v>
      </c>
      <c r="AQ16" s="85" t="b">
        <v>0</v>
      </c>
      <c r="AR16" s="85" t="b">
        <v>1</v>
      </c>
      <c r="AS16" s="85" t="s">
        <v>414</v>
      </c>
      <c r="AT16" s="85">
        <v>14</v>
      </c>
      <c r="AU16" s="90" t="s">
        <v>592</v>
      </c>
      <c r="AV16" s="85" t="b">
        <v>0</v>
      </c>
      <c r="AW16" s="85" t="s">
        <v>607</v>
      </c>
      <c r="AX16" s="90" t="s">
        <v>621</v>
      </c>
      <c r="AY16" s="85" t="s">
        <v>66</v>
      </c>
      <c r="AZ16" s="85" t="str">
        <f>REPLACE(INDEX(GroupVertices[Group],MATCH(Vertices[[#This Row],[Vertex]],GroupVertices[Vertex],0)),1,1,"")</f>
        <v>3</v>
      </c>
      <c r="BA16" s="51"/>
      <c r="BB16" s="51"/>
      <c r="BC16" s="51"/>
      <c r="BD16" s="51"/>
      <c r="BE16" s="51"/>
      <c r="BF16" s="51"/>
      <c r="BG16" s="131" t="s">
        <v>1059</v>
      </c>
      <c r="BH16" s="131" t="s">
        <v>1059</v>
      </c>
      <c r="BI16" s="131" t="s">
        <v>1082</v>
      </c>
      <c r="BJ16" s="131" t="s">
        <v>1082</v>
      </c>
      <c r="BK16" s="131">
        <v>1</v>
      </c>
      <c r="BL16" s="134">
        <v>4</v>
      </c>
      <c r="BM16" s="131">
        <v>0</v>
      </c>
      <c r="BN16" s="134">
        <v>0</v>
      </c>
      <c r="BO16" s="131">
        <v>0</v>
      </c>
      <c r="BP16" s="134">
        <v>0</v>
      </c>
      <c r="BQ16" s="131">
        <v>24</v>
      </c>
      <c r="BR16" s="134">
        <v>96</v>
      </c>
      <c r="BS16" s="131">
        <v>25</v>
      </c>
      <c r="BT16" s="2"/>
      <c r="BU16" s="3"/>
      <c r="BV16" s="3"/>
      <c r="BW16" s="3"/>
      <c r="BX16" s="3"/>
    </row>
    <row r="17" spans="1:76" ht="15">
      <c r="A17" s="14" t="s">
        <v>231</v>
      </c>
      <c r="B17" s="15"/>
      <c r="C17" s="15" t="s">
        <v>64</v>
      </c>
      <c r="D17" s="93">
        <v>164.5778500525121</v>
      </c>
      <c r="E17" s="81"/>
      <c r="F17" s="112" t="s">
        <v>331</v>
      </c>
      <c r="G17" s="15"/>
      <c r="H17" s="16" t="s">
        <v>231</v>
      </c>
      <c r="I17" s="66"/>
      <c r="J17" s="66"/>
      <c r="K17" s="114" t="s">
        <v>656</v>
      </c>
      <c r="L17" s="94">
        <v>4545.545454545454</v>
      </c>
      <c r="M17" s="95">
        <v>6419.111328125</v>
      </c>
      <c r="N17" s="95">
        <v>6814.02490234375</v>
      </c>
      <c r="O17" s="77"/>
      <c r="P17" s="96"/>
      <c r="Q17" s="96"/>
      <c r="R17" s="97"/>
      <c r="S17" s="51">
        <v>3</v>
      </c>
      <c r="T17" s="51">
        <v>1</v>
      </c>
      <c r="U17" s="52">
        <v>2</v>
      </c>
      <c r="V17" s="52">
        <v>0.5</v>
      </c>
      <c r="W17" s="52">
        <v>0</v>
      </c>
      <c r="X17" s="52">
        <v>1.723377</v>
      </c>
      <c r="Y17" s="52">
        <v>0</v>
      </c>
      <c r="Z17" s="52">
        <v>0</v>
      </c>
      <c r="AA17" s="82">
        <v>17</v>
      </c>
      <c r="AB17" s="82"/>
      <c r="AC17" s="98"/>
      <c r="AD17" s="85" t="s">
        <v>464</v>
      </c>
      <c r="AE17" s="85">
        <v>402</v>
      </c>
      <c r="AF17" s="85">
        <v>946</v>
      </c>
      <c r="AG17" s="85">
        <v>1822</v>
      </c>
      <c r="AH17" s="85">
        <v>875</v>
      </c>
      <c r="AI17" s="85"/>
      <c r="AJ17" s="85" t="s">
        <v>496</v>
      </c>
      <c r="AK17" s="85" t="s">
        <v>523</v>
      </c>
      <c r="AL17" s="90" t="s">
        <v>548</v>
      </c>
      <c r="AM17" s="85"/>
      <c r="AN17" s="87">
        <v>42373.63311342592</v>
      </c>
      <c r="AO17" s="90" t="s">
        <v>574</v>
      </c>
      <c r="AP17" s="85" t="b">
        <v>0</v>
      </c>
      <c r="AQ17" s="85" t="b">
        <v>0</v>
      </c>
      <c r="AR17" s="85" t="b">
        <v>1</v>
      </c>
      <c r="AS17" s="85" t="s">
        <v>414</v>
      </c>
      <c r="AT17" s="85">
        <v>85</v>
      </c>
      <c r="AU17" s="90" t="s">
        <v>592</v>
      </c>
      <c r="AV17" s="85" t="b">
        <v>0</v>
      </c>
      <c r="AW17" s="85" t="s">
        <v>607</v>
      </c>
      <c r="AX17" s="90" t="s">
        <v>622</v>
      </c>
      <c r="AY17" s="85" t="s">
        <v>66</v>
      </c>
      <c r="AZ17" s="85" t="str">
        <f>REPLACE(INDEX(GroupVertices[Group],MATCH(Vertices[[#This Row],[Vertex]],GroupVertices[Vertex],0)),1,1,"")</f>
        <v>3</v>
      </c>
      <c r="BA17" s="51" t="s">
        <v>289</v>
      </c>
      <c r="BB17" s="51" t="s">
        <v>289</v>
      </c>
      <c r="BC17" s="51" t="s">
        <v>294</v>
      </c>
      <c r="BD17" s="51" t="s">
        <v>294</v>
      </c>
      <c r="BE17" s="51"/>
      <c r="BF17" s="51"/>
      <c r="BG17" s="131" t="s">
        <v>1060</v>
      </c>
      <c r="BH17" s="131" t="s">
        <v>1060</v>
      </c>
      <c r="BI17" s="131" t="s">
        <v>981</v>
      </c>
      <c r="BJ17" s="131" t="s">
        <v>981</v>
      </c>
      <c r="BK17" s="131">
        <v>1</v>
      </c>
      <c r="BL17" s="134">
        <v>4.761904761904762</v>
      </c>
      <c r="BM17" s="131">
        <v>0</v>
      </c>
      <c r="BN17" s="134">
        <v>0</v>
      </c>
      <c r="BO17" s="131">
        <v>0</v>
      </c>
      <c r="BP17" s="134">
        <v>0</v>
      </c>
      <c r="BQ17" s="131">
        <v>20</v>
      </c>
      <c r="BR17" s="134">
        <v>95.23809523809524</v>
      </c>
      <c r="BS17" s="131">
        <v>21</v>
      </c>
      <c r="BT17" s="2"/>
      <c r="BU17" s="3"/>
      <c r="BV17" s="3"/>
      <c r="BW17" s="3"/>
      <c r="BX17" s="3"/>
    </row>
    <row r="18" spans="1:76" ht="15">
      <c r="A18" s="14" t="s">
        <v>225</v>
      </c>
      <c r="B18" s="15"/>
      <c r="C18" s="15" t="s">
        <v>64</v>
      </c>
      <c r="D18" s="93">
        <v>162.06813700579326</v>
      </c>
      <c r="E18" s="81"/>
      <c r="F18" s="112" t="s">
        <v>326</v>
      </c>
      <c r="G18" s="15"/>
      <c r="H18" s="16" t="s">
        <v>225</v>
      </c>
      <c r="I18" s="66"/>
      <c r="J18" s="66"/>
      <c r="K18" s="114" t="s">
        <v>657</v>
      </c>
      <c r="L18" s="94">
        <v>1</v>
      </c>
      <c r="M18" s="95">
        <v>3170.572998046875</v>
      </c>
      <c r="N18" s="95">
        <v>3505.53173828125</v>
      </c>
      <c r="O18" s="77"/>
      <c r="P18" s="96"/>
      <c r="Q18" s="96"/>
      <c r="R18" s="97"/>
      <c r="S18" s="51">
        <v>0</v>
      </c>
      <c r="T18" s="51">
        <v>2</v>
      </c>
      <c r="U18" s="52">
        <v>0</v>
      </c>
      <c r="V18" s="52">
        <v>0.25</v>
      </c>
      <c r="W18" s="52">
        <v>0</v>
      </c>
      <c r="X18" s="52">
        <v>0.819137</v>
      </c>
      <c r="Y18" s="52">
        <v>0.5</v>
      </c>
      <c r="Z18" s="52">
        <v>0</v>
      </c>
      <c r="AA18" s="82">
        <v>18</v>
      </c>
      <c r="AB18" s="82"/>
      <c r="AC18" s="98"/>
      <c r="AD18" s="85" t="s">
        <v>465</v>
      </c>
      <c r="AE18" s="85">
        <v>88</v>
      </c>
      <c r="AF18" s="85">
        <v>62</v>
      </c>
      <c r="AG18" s="85">
        <v>10596</v>
      </c>
      <c r="AH18" s="85">
        <v>39412</v>
      </c>
      <c r="AI18" s="85"/>
      <c r="AJ18" s="85"/>
      <c r="AK18" s="85"/>
      <c r="AL18" s="85"/>
      <c r="AM18" s="85"/>
      <c r="AN18" s="87">
        <v>43212.02925925926</v>
      </c>
      <c r="AO18" s="85"/>
      <c r="AP18" s="85" t="b">
        <v>1</v>
      </c>
      <c r="AQ18" s="85" t="b">
        <v>0</v>
      </c>
      <c r="AR18" s="85" t="b">
        <v>0</v>
      </c>
      <c r="AS18" s="85" t="s">
        <v>414</v>
      </c>
      <c r="AT18" s="85">
        <v>0</v>
      </c>
      <c r="AU18" s="85"/>
      <c r="AV18" s="85" t="b">
        <v>0</v>
      </c>
      <c r="AW18" s="85" t="s">
        <v>607</v>
      </c>
      <c r="AX18" s="90" t="s">
        <v>623</v>
      </c>
      <c r="AY18" s="85" t="s">
        <v>66</v>
      </c>
      <c r="AZ18" s="85" t="str">
        <f>REPLACE(INDEX(GroupVertices[Group],MATCH(Vertices[[#This Row],[Vertex]],GroupVertices[Vertex],0)),1,1,"")</f>
        <v>2</v>
      </c>
      <c r="BA18" s="51"/>
      <c r="BB18" s="51"/>
      <c r="BC18" s="51"/>
      <c r="BD18" s="51"/>
      <c r="BE18" s="51"/>
      <c r="BF18" s="51"/>
      <c r="BG18" s="131" t="s">
        <v>1061</v>
      </c>
      <c r="BH18" s="131" t="s">
        <v>1061</v>
      </c>
      <c r="BI18" s="131" t="s">
        <v>1083</v>
      </c>
      <c r="BJ18" s="131" t="s">
        <v>1083</v>
      </c>
      <c r="BK18" s="131">
        <v>0</v>
      </c>
      <c r="BL18" s="134">
        <v>0</v>
      </c>
      <c r="BM18" s="131">
        <v>0</v>
      </c>
      <c r="BN18" s="134">
        <v>0</v>
      </c>
      <c r="BO18" s="131">
        <v>0</v>
      </c>
      <c r="BP18" s="134">
        <v>0</v>
      </c>
      <c r="BQ18" s="131">
        <v>23</v>
      </c>
      <c r="BR18" s="134">
        <v>100</v>
      </c>
      <c r="BS18" s="131">
        <v>23</v>
      </c>
      <c r="BT18" s="2"/>
      <c r="BU18" s="3"/>
      <c r="BV18" s="3"/>
      <c r="BW18" s="3"/>
      <c r="BX18" s="3"/>
    </row>
    <row r="19" spans="1:76" ht="15">
      <c r="A19" s="14" t="s">
        <v>241</v>
      </c>
      <c r="B19" s="15"/>
      <c r="C19" s="15" t="s">
        <v>64</v>
      </c>
      <c r="D19" s="93">
        <v>337.4329166243182</v>
      </c>
      <c r="E19" s="81"/>
      <c r="F19" s="112" t="s">
        <v>600</v>
      </c>
      <c r="G19" s="15"/>
      <c r="H19" s="16" t="s">
        <v>241</v>
      </c>
      <c r="I19" s="66"/>
      <c r="J19" s="66"/>
      <c r="K19" s="114" t="s">
        <v>658</v>
      </c>
      <c r="L19" s="94">
        <v>2273.272727272727</v>
      </c>
      <c r="M19" s="95">
        <v>2130.748291015625</v>
      </c>
      <c r="N19" s="95">
        <v>516.4163818359375</v>
      </c>
      <c r="O19" s="77"/>
      <c r="P19" s="96"/>
      <c r="Q19" s="96"/>
      <c r="R19" s="97"/>
      <c r="S19" s="51">
        <v>3</v>
      </c>
      <c r="T19" s="51">
        <v>0</v>
      </c>
      <c r="U19" s="52">
        <v>1</v>
      </c>
      <c r="V19" s="52">
        <v>0.333333</v>
      </c>
      <c r="W19" s="52">
        <v>0</v>
      </c>
      <c r="X19" s="52">
        <v>1.180833</v>
      </c>
      <c r="Y19" s="52">
        <v>0.3333333333333333</v>
      </c>
      <c r="Z19" s="52">
        <v>0</v>
      </c>
      <c r="AA19" s="82">
        <v>19</v>
      </c>
      <c r="AB19" s="82"/>
      <c r="AC19" s="98"/>
      <c r="AD19" s="85" t="s">
        <v>466</v>
      </c>
      <c r="AE19" s="85">
        <v>4879</v>
      </c>
      <c r="AF19" s="85">
        <v>61831</v>
      </c>
      <c r="AG19" s="85">
        <v>18295</v>
      </c>
      <c r="AH19" s="85">
        <v>28395</v>
      </c>
      <c r="AI19" s="85"/>
      <c r="AJ19" s="85" t="s">
        <v>497</v>
      </c>
      <c r="AK19" s="85" t="s">
        <v>524</v>
      </c>
      <c r="AL19" s="90" t="s">
        <v>549</v>
      </c>
      <c r="AM19" s="85"/>
      <c r="AN19" s="87">
        <v>41038.8596875</v>
      </c>
      <c r="AO19" s="90" t="s">
        <v>575</v>
      </c>
      <c r="AP19" s="85" t="b">
        <v>1</v>
      </c>
      <c r="AQ19" s="85" t="b">
        <v>0</v>
      </c>
      <c r="AR19" s="85" t="b">
        <v>1</v>
      </c>
      <c r="AS19" s="85" t="s">
        <v>414</v>
      </c>
      <c r="AT19" s="85">
        <v>1293</v>
      </c>
      <c r="AU19" s="90" t="s">
        <v>592</v>
      </c>
      <c r="AV19" s="85" t="b">
        <v>1</v>
      </c>
      <c r="AW19" s="85" t="s">
        <v>607</v>
      </c>
      <c r="AX19" s="90" t="s">
        <v>624</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227</v>
      </c>
      <c r="B20" s="15"/>
      <c r="C20" s="15" t="s">
        <v>64</v>
      </c>
      <c r="D20" s="93">
        <v>175.32930175830876</v>
      </c>
      <c r="E20" s="81"/>
      <c r="F20" s="112" t="s">
        <v>601</v>
      </c>
      <c r="G20" s="15"/>
      <c r="H20" s="16" t="s">
        <v>227</v>
      </c>
      <c r="I20" s="66"/>
      <c r="J20" s="66"/>
      <c r="K20" s="114" t="s">
        <v>659</v>
      </c>
      <c r="L20" s="94">
        <v>2273.272727272727</v>
      </c>
      <c r="M20" s="95">
        <v>1234.737060546875</v>
      </c>
      <c r="N20" s="95">
        <v>3342.021240234375</v>
      </c>
      <c r="O20" s="77"/>
      <c r="P20" s="96"/>
      <c r="Q20" s="96"/>
      <c r="R20" s="97"/>
      <c r="S20" s="51">
        <v>2</v>
      </c>
      <c r="T20" s="51">
        <v>1</v>
      </c>
      <c r="U20" s="52">
        <v>1</v>
      </c>
      <c r="V20" s="52">
        <v>0.333333</v>
      </c>
      <c r="W20" s="52">
        <v>0</v>
      </c>
      <c r="X20" s="52">
        <v>1.180833</v>
      </c>
      <c r="Y20" s="52">
        <v>0.3333333333333333</v>
      </c>
      <c r="Z20" s="52">
        <v>0</v>
      </c>
      <c r="AA20" s="82">
        <v>20</v>
      </c>
      <c r="AB20" s="82"/>
      <c r="AC20" s="98"/>
      <c r="AD20" s="85" t="s">
        <v>467</v>
      </c>
      <c r="AE20" s="85">
        <v>865</v>
      </c>
      <c r="AF20" s="85">
        <v>4733</v>
      </c>
      <c r="AG20" s="85">
        <v>12565</v>
      </c>
      <c r="AH20" s="85">
        <v>7764</v>
      </c>
      <c r="AI20" s="85"/>
      <c r="AJ20" s="85" t="s">
        <v>498</v>
      </c>
      <c r="AK20" s="85" t="s">
        <v>525</v>
      </c>
      <c r="AL20" s="90" t="s">
        <v>550</v>
      </c>
      <c r="AM20" s="85"/>
      <c r="AN20" s="87">
        <v>41522.60084490741</v>
      </c>
      <c r="AO20" s="90" t="s">
        <v>576</v>
      </c>
      <c r="AP20" s="85" t="b">
        <v>0</v>
      </c>
      <c r="AQ20" s="85" t="b">
        <v>0</v>
      </c>
      <c r="AR20" s="85" t="b">
        <v>1</v>
      </c>
      <c r="AS20" s="85" t="s">
        <v>414</v>
      </c>
      <c r="AT20" s="85">
        <v>96</v>
      </c>
      <c r="AU20" s="90" t="s">
        <v>592</v>
      </c>
      <c r="AV20" s="85" t="b">
        <v>0</v>
      </c>
      <c r="AW20" s="85" t="s">
        <v>607</v>
      </c>
      <c r="AX20" s="90" t="s">
        <v>625</v>
      </c>
      <c r="AY20" s="85" t="s">
        <v>66</v>
      </c>
      <c r="AZ20" s="85" t="str">
        <f>REPLACE(INDEX(GroupVertices[Group],MATCH(Vertices[[#This Row],[Vertex]],GroupVertices[Vertex],0)),1,1,"")</f>
        <v>2</v>
      </c>
      <c r="BA20" s="51"/>
      <c r="BB20" s="51"/>
      <c r="BC20" s="51"/>
      <c r="BD20" s="51"/>
      <c r="BE20" s="51" t="s">
        <v>308</v>
      </c>
      <c r="BF20" s="51" t="s">
        <v>308</v>
      </c>
      <c r="BG20" s="131" t="s">
        <v>1062</v>
      </c>
      <c r="BH20" s="131" t="s">
        <v>1062</v>
      </c>
      <c r="BI20" s="131" t="s">
        <v>1084</v>
      </c>
      <c r="BJ20" s="131" t="s">
        <v>1084</v>
      </c>
      <c r="BK20" s="131">
        <v>0</v>
      </c>
      <c r="BL20" s="134">
        <v>0</v>
      </c>
      <c r="BM20" s="131">
        <v>0</v>
      </c>
      <c r="BN20" s="134">
        <v>0</v>
      </c>
      <c r="BO20" s="131">
        <v>0</v>
      </c>
      <c r="BP20" s="134">
        <v>0</v>
      </c>
      <c r="BQ20" s="131">
        <v>39</v>
      </c>
      <c r="BR20" s="134">
        <v>100</v>
      </c>
      <c r="BS20" s="131">
        <v>39</v>
      </c>
      <c r="BT20" s="2"/>
      <c r="BU20" s="3"/>
      <c r="BV20" s="3"/>
      <c r="BW20" s="3"/>
      <c r="BX20" s="3"/>
    </row>
    <row r="21" spans="1:76" ht="15">
      <c r="A21" s="14" t="s">
        <v>226</v>
      </c>
      <c r="B21" s="15"/>
      <c r="C21" s="15" t="s">
        <v>64</v>
      </c>
      <c r="D21" s="93">
        <v>171.02247518379238</v>
      </c>
      <c r="E21" s="81"/>
      <c r="F21" s="112" t="s">
        <v>327</v>
      </c>
      <c r="G21" s="15"/>
      <c r="H21" s="16" t="s">
        <v>226</v>
      </c>
      <c r="I21" s="66"/>
      <c r="J21" s="66"/>
      <c r="K21" s="114" t="s">
        <v>660</v>
      </c>
      <c r="L21" s="94">
        <v>1</v>
      </c>
      <c r="M21" s="95">
        <v>8434.8291015625</v>
      </c>
      <c r="N21" s="95">
        <v>8702.0703125</v>
      </c>
      <c r="O21" s="77"/>
      <c r="P21" s="96"/>
      <c r="Q21" s="96"/>
      <c r="R21" s="97"/>
      <c r="S21" s="51">
        <v>0</v>
      </c>
      <c r="T21" s="51">
        <v>1</v>
      </c>
      <c r="U21" s="52">
        <v>0</v>
      </c>
      <c r="V21" s="52">
        <v>0.333333</v>
      </c>
      <c r="W21" s="52">
        <v>0</v>
      </c>
      <c r="X21" s="52">
        <v>0.638289</v>
      </c>
      <c r="Y21" s="52">
        <v>0</v>
      </c>
      <c r="Z21" s="52">
        <v>0</v>
      </c>
      <c r="AA21" s="82">
        <v>21</v>
      </c>
      <c r="AB21" s="82"/>
      <c r="AC21" s="98"/>
      <c r="AD21" s="85" t="s">
        <v>468</v>
      </c>
      <c r="AE21" s="85">
        <v>3051</v>
      </c>
      <c r="AF21" s="85">
        <v>3216</v>
      </c>
      <c r="AG21" s="85">
        <v>47364</v>
      </c>
      <c r="AH21" s="85">
        <v>10595</v>
      </c>
      <c r="AI21" s="85"/>
      <c r="AJ21" s="85" t="s">
        <v>499</v>
      </c>
      <c r="AK21" s="85" t="s">
        <v>526</v>
      </c>
      <c r="AL21" s="90" t="s">
        <v>551</v>
      </c>
      <c r="AM21" s="85"/>
      <c r="AN21" s="87">
        <v>41307.961643518516</v>
      </c>
      <c r="AO21" s="90" t="s">
        <v>577</v>
      </c>
      <c r="AP21" s="85" t="b">
        <v>1</v>
      </c>
      <c r="AQ21" s="85" t="b">
        <v>0</v>
      </c>
      <c r="AR21" s="85" t="b">
        <v>0</v>
      </c>
      <c r="AS21" s="85" t="s">
        <v>414</v>
      </c>
      <c r="AT21" s="85">
        <v>22</v>
      </c>
      <c r="AU21" s="90" t="s">
        <v>592</v>
      </c>
      <c r="AV21" s="85" t="b">
        <v>0</v>
      </c>
      <c r="AW21" s="85" t="s">
        <v>607</v>
      </c>
      <c r="AX21" s="90" t="s">
        <v>626</v>
      </c>
      <c r="AY21" s="85" t="s">
        <v>66</v>
      </c>
      <c r="AZ21" s="85" t="str">
        <f>REPLACE(INDEX(GroupVertices[Group],MATCH(Vertices[[#This Row],[Vertex]],GroupVertices[Vertex],0)),1,1,"")</f>
        <v>4</v>
      </c>
      <c r="BA21" s="51"/>
      <c r="BB21" s="51"/>
      <c r="BC21" s="51"/>
      <c r="BD21" s="51"/>
      <c r="BE21" s="51"/>
      <c r="BF21" s="51"/>
      <c r="BG21" s="131" t="s">
        <v>1063</v>
      </c>
      <c r="BH21" s="131" t="s">
        <v>1063</v>
      </c>
      <c r="BI21" s="131" t="s">
        <v>1085</v>
      </c>
      <c r="BJ21" s="131" t="s">
        <v>1085</v>
      </c>
      <c r="BK21" s="131">
        <v>0</v>
      </c>
      <c r="BL21" s="134">
        <v>0</v>
      </c>
      <c r="BM21" s="131">
        <v>0</v>
      </c>
      <c r="BN21" s="134">
        <v>0</v>
      </c>
      <c r="BO21" s="131">
        <v>0</v>
      </c>
      <c r="BP21" s="134">
        <v>0</v>
      </c>
      <c r="BQ21" s="131">
        <v>21</v>
      </c>
      <c r="BR21" s="134">
        <v>100</v>
      </c>
      <c r="BS21" s="131">
        <v>21</v>
      </c>
      <c r="BT21" s="2"/>
      <c r="BU21" s="3"/>
      <c r="BV21" s="3"/>
      <c r="BW21" s="3"/>
      <c r="BX21" s="3"/>
    </row>
    <row r="22" spans="1:76" ht="15">
      <c r="A22" s="14" t="s">
        <v>229</v>
      </c>
      <c r="B22" s="15"/>
      <c r="C22" s="15" t="s">
        <v>64</v>
      </c>
      <c r="D22" s="93">
        <v>346.8698919266863</v>
      </c>
      <c r="E22" s="81"/>
      <c r="F22" s="112" t="s">
        <v>329</v>
      </c>
      <c r="G22" s="15"/>
      <c r="H22" s="16" t="s">
        <v>229</v>
      </c>
      <c r="I22" s="66"/>
      <c r="J22" s="66"/>
      <c r="K22" s="114" t="s">
        <v>661</v>
      </c>
      <c r="L22" s="94">
        <v>4545.545454545454</v>
      </c>
      <c r="M22" s="95">
        <v>8434.8291015625</v>
      </c>
      <c r="N22" s="95">
        <v>6814.02490234375</v>
      </c>
      <c r="O22" s="77"/>
      <c r="P22" s="96"/>
      <c r="Q22" s="96"/>
      <c r="R22" s="97"/>
      <c r="S22" s="51">
        <v>3</v>
      </c>
      <c r="T22" s="51">
        <v>1</v>
      </c>
      <c r="U22" s="52">
        <v>2</v>
      </c>
      <c r="V22" s="52">
        <v>0.5</v>
      </c>
      <c r="W22" s="52">
        <v>0</v>
      </c>
      <c r="X22" s="52">
        <v>1.723377</v>
      </c>
      <c r="Y22" s="52">
        <v>0</v>
      </c>
      <c r="Z22" s="52">
        <v>0</v>
      </c>
      <c r="AA22" s="82">
        <v>22</v>
      </c>
      <c r="AB22" s="82"/>
      <c r="AC22" s="98"/>
      <c r="AD22" s="85" t="s">
        <v>469</v>
      </c>
      <c r="AE22" s="85">
        <v>1659</v>
      </c>
      <c r="AF22" s="85">
        <v>65155</v>
      </c>
      <c r="AG22" s="85">
        <v>60786</v>
      </c>
      <c r="AH22" s="85">
        <v>2168</v>
      </c>
      <c r="AI22" s="85"/>
      <c r="AJ22" s="85" t="s">
        <v>500</v>
      </c>
      <c r="AK22" s="85" t="s">
        <v>526</v>
      </c>
      <c r="AL22" s="90" t="s">
        <v>552</v>
      </c>
      <c r="AM22" s="85"/>
      <c r="AN22" s="87">
        <v>40245.65283564815</v>
      </c>
      <c r="AO22" s="90" t="s">
        <v>578</v>
      </c>
      <c r="AP22" s="85" t="b">
        <v>0</v>
      </c>
      <c r="AQ22" s="85" t="b">
        <v>0</v>
      </c>
      <c r="AR22" s="85" t="b">
        <v>1</v>
      </c>
      <c r="AS22" s="85" t="s">
        <v>414</v>
      </c>
      <c r="AT22" s="85">
        <v>349</v>
      </c>
      <c r="AU22" s="90" t="s">
        <v>595</v>
      </c>
      <c r="AV22" s="85" t="b">
        <v>0</v>
      </c>
      <c r="AW22" s="85" t="s">
        <v>607</v>
      </c>
      <c r="AX22" s="90" t="s">
        <v>627</v>
      </c>
      <c r="AY22" s="85" t="s">
        <v>66</v>
      </c>
      <c r="AZ22" s="85" t="str">
        <f>REPLACE(INDEX(GroupVertices[Group],MATCH(Vertices[[#This Row],[Vertex]],GroupVertices[Vertex],0)),1,1,"")</f>
        <v>4</v>
      </c>
      <c r="BA22" s="51" t="s">
        <v>288</v>
      </c>
      <c r="BB22" s="51" t="s">
        <v>288</v>
      </c>
      <c r="BC22" s="51" t="s">
        <v>299</v>
      </c>
      <c r="BD22" s="51" t="s">
        <v>299</v>
      </c>
      <c r="BE22" s="51"/>
      <c r="BF22" s="51"/>
      <c r="BG22" s="131" t="s">
        <v>1064</v>
      </c>
      <c r="BH22" s="131" t="s">
        <v>1064</v>
      </c>
      <c r="BI22" s="131" t="s">
        <v>1086</v>
      </c>
      <c r="BJ22" s="131" t="s">
        <v>1086</v>
      </c>
      <c r="BK22" s="131">
        <v>0</v>
      </c>
      <c r="BL22" s="134">
        <v>0</v>
      </c>
      <c r="BM22" s="131">
        <v>0</v>
      </c>
      <c r="BN22" s="134">
        <v>0</v>
      </c>
      <c r="BO22" s="131">
        <v>0</v>
      </c>
      <c r="BP22" s="134">
        <v>0</v>
      </c>
      <c r="BQ22" s="131">
        <v>33</v>
      </c>
      <c r="BR22" s="134">
        <v>100</v>
      </c>
      <c r="BS22" s="131">
        <v>33</v>
      </c>
      <c r="BT22" s="2"/>
      <c r="BU22" s="3"/>
      <c r="BV22" s="3"/>
      <c r="BW22" s="3"/>
      <c r="BX22" s="3"/>
    </row>
    <row r="23" spans="1:76" ht="15">
      <c r="A23" s="14" t="s">
        <v>228</v>
      </c>
      <c r="B23" s="15"/>
      <c r="C23" s="15" t="s">
        <v>64</v>
      </c>
      <c r="D23" s="93">
        <v>162.0056780838161</v>
      </c>
      <c r="E23" s="81"/>
      <c r="F23" s="112" t="s">
        <v>328</v>
      </c>
      <c r="G23" s="15"/>
      <c r="H23" s="16" t="s">
        <v>228</v>
      </c>
      <c r="I23" s="66"/>
      <c r="J23" s="66"/>
      <c r="K23" s="114" t="s">
        <v>662</v>
      </c>
      <c r="L23" s="94">
        <v>1</v>
      </c>
      <c r="M23" s="95">
        <v>222.29745483398438</v>
      </c>
      <c r="N23" s="95">
        <v>402.4894714355469</v>
      </c>
      <c r="O23" s="77"/>
      <c r="P23" s="96"/>
      <c r="Q23" s="96"/>
      <c r="R23" s="97"/>
      <c r="S23" s="51">
        <v>0</v>
      </c>
      <c r="T23" s="51">
        <v>2</v>
      </c>
      <c r="U23" s="52">
        <v>0</v>
      </c>
      <c r="V23" s="52">
        <v>0.25</v>
      </c>
      <c r="W23" s="52">
        <v>0</v>
      </c>
      <c r="X23" s="52">
        <v>0.819137</v>
      </c>
      <c r="Y23" s="52">
        <v>0.5</v>
      </c>
      <c r="Z23" s="52">
        <v>0</v>
      </c>
      <c r="AA23" s="82">
        <v>23</v>
      </c>
      <c r="AB23" s="82"/>
      <c r="AC23" s="98"/>
      <c r="AD23" s="85" t="s">
        <v>470</v>
      </c>
      <c r="AE23" s="85">
        <v>61</v>
      </c>
      <c r="AF23" s="85">
        <v>40</v>
      </c>
      <c r="AG23" s="85">
        <v>375</v>
      </c>
      <c r="AH23" s="85">
        <v>256</v>
      </c>
      <c r="AI23" s="85"/>
      <c r="AJ23" s="85" t="s">
        <v>501</v>
      </c>
      <c r="AK23" s="85" t="s">
        <v>527</v>
      </c>
      <c r="AL23" s="90" t="s">
        <v>553</v>
      </c>
      <c r="AM23" s="85"/>
      <c r="AN23" s="87">
        <v>43245.613125</v>
      </c>
      <c r="AO23" s="85"/>
      <c r="AP23" s="85" t="b">
        <v>1</v>
      </c>
      <c r="AQ23" s="85" t="b">
        <v>0</v>
      </c>
      <c r="AR23" s="85" t="b">
        <v>0</v>
      </c>
      <c r="AS23" s="85" t="s">
        <v>414</v>
      </c>
      <c r="AT23" s="85">
        <v>0</v>
      </c>
      <c r="AU23" s="85"/>
      <c r="AV23" s="85" t="b">
        <v>0</v>
      </c>
      <c r="AW23" s="85" t="s">
        <v>607</v>
      </c>
      <c r="AX23" s="90" t="s">
        <v>628</v>
      </c>
      <c r="AY23" s="85" t="s">
        <v>66</v>
      </c>
      <c r="AZ23" s="85" t="str">
        <f>REPLACE(INDEX(GroupVertices[Group],MATCH(Vertices[[#This Row],[Vertex]],GroupVertices[Vertex],0)),1,1,"")</f>
        <v>2</v>
      </c>
      <c r="BA23" s="51"/>
      <c r="BB23" s="51"/>
      <c r="BC23" s="51"/>
      <c r="BD23" s="51"/>
      <c r="BE23" s="51"/>
      <c r="BF23" s="51"/>
      <c r="BG23" s="131" t="s">
        <v>1061</v>
      </c>
      <c r="BH23" s="131" t="s">
        <v>1061</v>
      </c>
      <c r="BI23" s="131" t="s">
        <v>1083</v>
      </c>
      <c r="BJ23" s="131" t="s">
        <v>1083</v>
      </c>
      <c r="BK23" s="131">
        <v>0</v>
      </c>
      <c r="BL23" s="134">
        <v>0</v>
      </c>
      <c r="BM23" s="131">
        <v>0</v>
      </c>
      <c r="BN23" s="134">
        <v>0</v>
      </c>
      <c r="BO23" s="131">
        <v>0</v>
      </c>
      <c r="BP23" s="134">
        <v>0</v>
      </c>
      <c r="BQ23" s="131">
        <v>23</v>
      </c>
      <c r="BR23" s="134">
        <v>100</v>
      </c>
      <c r="BS23" s="131">
        <v>23</v>
      </c>
      <c r="BT23" s="2"/>
      <c r="BU23" s="3"/>
      <c r="BV23" s="3"/>
      <c r="BW23" s="3"/>
      <c r="BX23" s="3"/>
    </row>
    <row r="24" spans="1:76" ht="15">
      <c r="A24" s="14" t="s">
        <v>230</v>
      </c>
      <c r="B24" s="15"/>
      <c r="C24" s="15" t="s">
        <v>64</v>
      </c>
      <c r="D24" s="93">
        <v>162.17885964020735</v>
      </c>
      <c r="E24" s="81"/>
      <c r="F24" s="112" t="s">
        <v>330</v>
      </c>
      <c r="G24" s="15"/>
      <c r="H24" s="16" t="s">
        <v>230</v>
      </c>
      <c r="I24" s="66"/>
      <c r="J24" s="66"/>
      <c r="K24" s="114" t="s">
        <v>663</v>
      </c>
      <c r="L24" s="94">
        <v>1</v>
      </c>
      <c r="M24" s="95">
        <v>9347.66796875</v>
      </c>
      <c r="N24" s="95">
        <v>8702.0703125</v>
      </c>
      <c r="O24" s="77"/>
      <c r="P24" s="96"/>
      <c r="Q24" s="96"/>
      <c r="R24" s="97"/>
      <c r="S24" s="51">
        <v>0</v>
      </c>
      <c r="T24" s="51">
        <v>1</v>
      </c>
      <c r="U24" s="52">
        <v>0</v>
      </c>
      <c r="V24" s="52">
        <v>0.333333</v>
      </c>
      <c r="W24" s="52">
        <v>0</v>
      </c>
      <c r="X24" s="52">
        <v>0.638289</v>
      </c>
      <c r="Y24" s="52">
        <v>0</v>
      </c>
      <c r="Z24" s="52">
        <v>0</v>
      </c>
      <c r="AA24" s="82">
        <v>24</v>
      </c>
      <c r="AB24" s="82"/>
      <c r="AC24" s="98"/>
      <c r="AD24" s="85" t="s">
        <v>471</v>
      </c>
      <c r="AE24" s="85">
        <v>321</v>
      </c>
      <c r="AF24" s="85">
        <v>101</v>
      </c>
      <c r="AG24" s="85">
        <v>6298</v>
      </c>
      <c r="AH24" s="85">
        <v>196</v>
      </c>
      <c r="AI24" s="85"/>
      <c r="AJ24" s="85" t="s">
        <v>502</v>
      </c>
      <c r="AK24" s="85"/>
      <c r="AL24" s="85"/>
      <c r="AM24" s="85"/>
      <c r="AN24" s="87">
        <v>41668.67581018519</v>
      </c>
      <c r="AO24" s="85"/>
      <c r="AP24" s="85" t="b">
        <v>1</v>
      </c>
      <c r="AQ24" s="85" t="b">
        <v>0</v>
      </c>
      <c r="AR24" s="85" t="b">
        <v>0</v>
      </c>
      <c r="AS24" s="85" t="s">
        <v>414</v>
      </c>
      <c r="AT24" s="85">
        <v>1</v>
      </c>
      <c r="AU24" s="90" t="s">
        <v>592</v>
      </c>
      <c r="AV24" s="85" t="b">
        <v>0</v>
      </c>
      <c r="AW24" s="85" t="s">
        <v>607</v>
      </c>
      <c r="AX24" s="90" t="s">
        <v>629</v>
      </c>
      <c r="AY24" s="85" t="s">
        <v>66</v>
      </c>
      <c r="AZ24" s="85" t="str">
        <f>REPLACE(INDEX(GroupVertices[Group],MATCH(Vertices[[#This Row],[Vertex]],GroupVertices[Vertex],0)),1,1,"")</f>
        <v>4</v>
      </c>
      <c r="BA24" s="51"/>
      <c r="BB24" s="51"/>
      <c r="BC24" s="51"/>
      <c r="BD24" s="51"/>
      <c r="BE24" s="51"/>
      <c r="BF24" s="51"/>
      <c r="BG24" s="131" t="s">
        <v>1063</v>
      </c>
      <c r="BH24" s="131" t="s">
        <v>1063</v>
      </c>
      <c r="BI24" s="131" t="s">
        <v>1085</v>
      </c>
      <c r="BJ24" s="131" t="s">
        <v>1085</v>
      </c>
      <c r="BK24" s="131">
        <v>0</v>
      </c>
      <c r="BL24" s="134">
        <v>0</v>
      </c>
      <c r="BM24" s="131">
        <v>0</v>
      </c>
      <c r="BN24" s="134">
        <v>0</v>
      </c>
      <c r="BO24" s="131">
        <v>0</v>
      </c>
      <c r="BP24" s="134">
        <v>0</v>
      </c>
      <c r="BQ24" s="131">
        <v>21</v>
      </c>
      <c r="BR24" s="134">
        <v>100</v>
      </c>
      <c r="BS24" s="131">
        <v>21</v>
      </c>
      <c r="BT24" s="2"/>
      <c r="BU24" s="3"/>
      <c r="BV24" s="3"/>
      <c r="BW24" s="3"/>
      <c r="BX24" s="3"/>
    </row>
    <row r="25" spans="1:76" ht="15">
      <c r="A25" s="14" t="s">
        <v>232</v>
      </c>
      <c r="B25" s="15"/>
      <c r="C25" s="15" t="s">
        <v>64</v>
      </c>
      <c r="D25" s="93">
        <v>166.49704238235594</v>
      </c>
      <c r="E25" s="81"/>
      <c r="F25" s="112" t="s">
        <v>332</v>
      </c>
      <c r="G25" s="15"/>
      <c r="H25" s="16" t="s">
        <v>232</v>
      </c>
      <c r="I25" s="66"/>
      <c r="J25" s="66"/>
      <c r="K25" s="114" t="s">
        <v>664</v>
      </c>
      <c r="L25" s="94">
        <v>1</v>
      </c>
      <c r="M25" s="95">
        <v>7328.70166015625</v>
      </c>
      <c r="N25" s="95">
        <v>8702.0703125</v>
      </c>
      <c r="O25" s="77"/>
      <c r="P25" s="96"/>
      <c r="Q25" s="96"/>
      <c r="R25" s="97"/>
      <c r="S25" s="51">
        <v>0</v>
      </c>
      <c r="T25" s="51">
        <v>1</v>
      </c>
      <c r="U25" s="52">
        <v>0</v>
      </c>
      <c r="V25" s="52">
        <v>0.333333</v>
      </c>
      <c r="W25" s="52">
        <v>0</v>
      </c>
      <c r="X25" s="52">
        <v>0.638289</v>
      </c>
      <c r="Y25" s="52">
        <v>0</v>
      </c>
      <c r="Z25" s="52">
        <v>0</v>
      </c>
      <c r="AA25" s="82">
        <v>25</v>
      </c>
      <c r="AB25" s="82"/>
      <c r="AC25" s="98"/>
      <c r="AD25" s="85" t="s">
        <v>472</v>
      </c>
      <c r="AE25" s="85">
        <v>4281</v>
      </c>
      <c r="AF25" s="85">
        <v>1622</v>
      </c>
      <c r="AG25" s="85">
        <v>64968</v>
      </c>
      <c r="AH25" s="85">
        <v>29404</v>
      </c>
      <c r="AI25" s="85"/>
      <c r="AJ25" s="85" t="s">
        <v>503</v>
      </c>
      <c r="AK25" s="85" t="s">
        <v>528</v>
      </c>
      <c r="AL25" s="90" t="s">
        <v>554</v>
      </c>
      <c r="AM25" s="85"/>
      <c r="AN25" s="87">
        <v>39780.65981481481</v>
      </c>
      <c r="AO25" s="90" t="s">
        <v>579</v>
      </c>
      <c r="AP25" s="85" t="b">
        <v>0</v>
      </c>
      <c r="AQ25" s="85" t="b">
        <v>0</v>
      </c>
      <c r="AR25" s="85" t="b">
        <v>0</v>
      </c>
      <c r="AS25" s="85" t="s">
        <v>590</v>
      </c>
      <c r="AT25" s="85">
        <v>771</v>
      </c>
      <c r="AU25" s="90" t="s">
        <v>596</v>
      </c>
      <c r="AV25" s="85" t="b">
        <v>0</v>
      </c>
      <c r="AW25" s="85" t="s">
        <v>607</v>
      </c>
      <c r="AX25" s="90" t="s">
        <v>630</v>
      </c>
      <c r="AY25" s="85" t="s">
        <v>66</v>
      </c>
      <c r="AZ25" s="85" t="str">
        <f>REPLACE(INDEX(GroupVertices[Group],MATCH(Vertices[[#This Row],[Vertex]],GroupVertices[Vertex],0)),1,1,"")</f>
        <v>3</v>
      </c>
      <c r="BA25" s="51"/>
      <c r="BB25" s="51"/>
      <c r="BC25" s="51"/>
      <c r="BD25" s="51"/>
      <c r="BE25" s="51"/>
      <c r="BF25" s="51"/>
      <c r="BG25" s="131" t="s">
        <v>1059</v>
      </c>
      <c r="BH25" s="131" t="s">
        <v>1059</v>
      </c>
      <c r="BI25" s="131" t="s">
        <v>1082</v>
      </c>
      <c r="BJ25" s="131" t="s">
        <v>1082</v>
      </c>
      <c r="BK25" s="131">
        <v>1</v>
      </c>
      <c r="BL25" s="134">
        <v>4</v>
      </c>
      <c r="BM25" s="131">
        <v>0</v>
      </c>
      <c r="BN25" s="134">
        <v>0</v>
      </c>
      <c r="BO25" s="131">
        <v>0</v>
      </c>
      <c r="BP25" s="134">
        <v>0</v>
      </c>
      <c r="BQ25" s="131">
        <v>24</v>
      </c>
      <c r="BR25" s="134">
        <v>96</v>
      </c>
      <c r="BS25" s="131">
        <v>25</v>
      </c>
      <c r="BT25" s="2"/>
      <c r="BU25" s="3"/>
      <c r="BV25" s="3"/>
      <c r="BW25" s="3"/>
      <c r="BX25" s="3"/>
    </row>
    <row r="26" spans="1:76" ht="15">
      <c r="A26" s="14" t="s">
        <v>233</v>
      </c>
      <c r="B26" s="15"/>
      <c r="C26" s="15" t="s">
        <v>64</v>
      </c>
      <c r="D26" s="93">
        <v>162.0908493410577</v>
      </c>
      <c r="E26" s="81"/>
      <c r="F26" s="112" t="s">
        <v>326</v>
      </c>
      <c r="G26" s="15"/>
      <c r="H26" s="16" t="s">
        <v>233</v>
      </c>
      <c r="I26" s="66"/>
      <c r="J26" s="66"/>
      <c r="K26" s="114" t="s">
        <v>665</v>
      </c>
      <c r="L26" s="94">
        <v>1</v>
      </c>
      <c r="M26" s="95">
        <v>8891.2490234375</v>
      </c>
      <c r="N26" s="95">
        <v>952.8458862304688</v>
      </c>
      <c r="O26" s="77"/>
      <c r="P26" s="96"/>
      <c r="Q26" s="96"/>
      <c r="R26" s="97"/>
      <c r="S26" s="51">
        <v>0</v>
      </c>
      <c r="T26" s="51">
        <v>1</v>
      </c>
      <c r="U26" s="52">
        <v>0</v>
      </c>
      <c r="V26" s="52">
        <v>1</v>
      </c>
      <c r="W26" s="52">
        <v>0</v>
      </c>
      <c r="X26" s="52">
        <v>0.999985</v>
      </c>
      <c r="Y26" s="52">
        <v>0</v>
      </c>
      <c r="Z26" s="52">
        <v>0</v>
      </c>
      <c r="AA26" s="82">
        <v>26</v>
      </c>
      <c r="AB26" s="82"/>
      <c r="AC26" s="98"/>
      <c r="AD26" s="85" t="s">
        <v>473</v>
      </c>
      <c r="AE26" s="85">
        <v>26</v>
      </c>
      <c r="AF26" s="85">
        <v>70</v>
      </c>
      <c r="AG26" s="85">
        <v>30997</v>
      </c>
      <c r="AH26" s="85">
        <v>2382</v>
      </c>
      <c r="AI26" s="85"/>
      <c r="AJ26" s="85"/>
      <c r="AK26" s="85"/>
      <c r="AL26" s="85"/>
      <c r="AM26" s="85"/>
      <c r="AN26" s="87">
        <v>41881.43891203704</v>
      </c>
      <c r="AO26" s="85"/>
      <c r="AP26" s="85" t="b">
        <v>1</v>
      </c>
      <c r="AQ26" s="85" t="b">
        <v>0</v>
      </c>
      <c r="AR26" s="85" t="b">
        <v>0</v>
      </c>
      <c r="AS26" s="85" t="s">
        <v>591</v>
      </c>
      <c r="AT26" s="85">
        <v>7</v>
      </c>
      <c r="AU26" s="90" t="s">
        <v>592</v>
      </c>
      <c r="AV26" s="85" t="b">
        <v>0</v>
      </c>
      <c r="AW26" s="85" t="s">
        <v>607</v>
      </c>
      <c r="AX26" s="90" t="s">
        <v>631</v>
      </c>
      <c r="AY26" s="85" t="s">
        <v>66</v>
      </c>
      <c r="AZ26" s="85" t="str">
        <f>REPLACE(INDEX(GroupVertices[Group],MATCH(Vertices[[#This Row],[Vertex]],GroupVertices[Vertex],0)),1,1,"")</f>
        <v>9</v>
      </c>
      <c r="BA26" s="51" t="s">
        <v>773</v>
      </c>
      <c r="BB26" s="51" t="s">
        <v>773</v>
      </c>
      <c r="BC26" s="51" t="s">
        <v>294</v>
      </c>
      <c r="BD26" s="51" t="s">
        <v>294</v>
      </c>
      <c r="BE26" s="51"/>
      <c r="BF26" s="51"/>
      <c r="BG26" s="131" t="s">
        <v>1065</v>
      </c>
      <c r="BH26" s="131" t="s">
        <v>1065</v>
      </c>
      <c r="BI26" s="131" t="s">
        <v>986</v>
      </c>
      <c r="BJ26" s="131" t="s">
        <v>986</v>
      </c>
      <c r="BK26" s="131">
        <v>0</v>
      </c>
      <c r="BL26" s="134">
        <v>0</v>
      </c>
      <c r="BM26" s="131">
        <v>0</v>
      </c>
      <c r="BN26" s="134">
        <v>0</v>
      </c>
      <c r="BO26" s="131">
        <v>0</v>
      </c>
      <c r="BP26" s="134">
        <v>0</v>
      </c>
      <c r="BQ26" s="131">
        <v>42</v>
      </c>
      <c r="BR26" s="134">
        <v>100</v>
      </c>
      <c r="BS26" s="131">
        <v>42</v>
      </c>
      <c r="BT26" s="2"/>
      <c r="BU26" s="3"/>
      <c r="BV26" s="3"/>
      <c r="BW26" s="3"/>
      <c r="BX26" s="3"/>
    </row>
    <row r="27" spans="1:76" ht="15">
      <c r="A27" s="14" t="s">
        <v>242</v>
      </c>
      <c r="B27" s="15"/>
      <c r="C27" s="15" t="s">
        <v>64</v>
      </c>
      <c r="D27" s="93">
        <v>1000</v>
      </c>
      <c r="E27" s="81"/>
      <c r="F27" s="112" t="s">
        <v>602</v>
      </c>
      <c r="G27" s="15"/>
      <c r="H27" s="16" t="s">
        <v>242</v>
      </c>
      <c r="I27" s="66"/>
      <c r="J27" s="66"/>
      <c r="K27" s="114" t="s">
        <v>666</v>
      </c>
      <c r="L27" s="94">
        <v>1</v>
      </c>
      <c r="M27" s="95">
        <v>8891.2490234375</v>
      </c>
      <c r="N27" s="95">
        <v>2152.725830078125</v>
      </c>
      <c r="O27" s="77"/>
      <c r="P27" s="96"/>
      <c r="Q27" s="96"/>
      <c r="R27" s="97"/>
      <c r="S27" s="51">
        <v>1</v>
      </c>
      <c r="T27" s="51">
        <v>0</v>
      </c>
      <c r="U27" s="52">
        <v>0</v>
      </c>
      <c r="V27" s="52">
        <v>1</v>
      </c>
      <c r="W27" s="52">
        <v>0</v>
      </c>
      <c r="X27" s="52">
        <v>0.999985</v>
      </c>
      <c r="Y27" s="52">
        <v>0</v>
      </c>
      <c r="Z27" s="52">
        <v>0</v>
      </c>
      <c r="AA27" s="82">
        <v>27</v>
      </c>
      <c r="AB27" s="82"/>
      <c r="AC27" s="98"/>
      <c r="AD27" s="85" t="s">
        <v>474</v>
      </c>
      <c r="AE27" s="85">
        <v>1125</v>
      </c>
      <c r="AF27" s="85">
        <v>16464640</v>
      </c>
      <c r="AG27" s="85">
        <v>270436</v>
      </c>
      <c r="AH27" s="85">
        <v>1238</v>
      </c>
      <c r="AI27" s="85"/>
      <c r="AJ27" s="85" t="s">
        <v>504</v>
      </c>
      <c r="AK27" s="85" t="s">
        <v>529</v>
      </c>
      <c r="AL27" s="90" t="s">
        <v>555</v>
      </c>
      <c r="AM27" s="85"/>
      <c r="AN27" s="87">
        <v>39173.26542824074</v>
      </c>
      <c r="AO27" s="90" t="s">
        <v>580</v>
      </c>
      <c r="AP27" s="85" t="b">
        <v>0</v>
      </c>
      <c r="AQ27" s="85" t="b">
        <v>0</v>
      </c>
      <c r="AR27" s="85" t="b">
        <v>1</v>
      </c>
      <c r="AS27" s="85" t="s">
        <v>414</v>
      </c>
      <c r="AT27" s="85">
        <v>111969</v>
      </c>
      <c r="AU27" s="90" t="s">
        <v>593</v>
      </c>
      <c r="AV27" s="85" t="b">
        <v>1</v>
      </c>
      <c r="AW27" s="85" t="s">
        <v>607</v>
      </c>
      <c r="AX27" s="90" t="s">
        <v>632</v>
      </c>
      <c r="AY27" s="85" t="s">
        <v>65</v>
      </c>
      <c r="AZ27" s="85" t="str">
        <f>REPLACE(INDEX(GroupVertices[Group],MATCH(Vertices[[#This Row],[Vertex]],GroupVertices[Vertex],0)),1,1,"")</f>
        <v>9</v>
      </c>
      <c r="BA27" s="51"/>
      <c r="BB27" s="51"/>
      <c r="BC27" s="51"/>
      <c r="BD27" s="51"/>
      <c r="BE27" s="51"/>
      <c r="BF27" s="51"/>
      <c r="BG27" s="51"/>
      <c r="BH27" s="51"/>
      <c r="BI27" s="51"/>
      <c r="BJ27" s="51"/>
      <c r="BK27" s="51"/>
      <c r="BL27" s="52"/>
      <c r="BM27" s="51"/>
      <c r="BN27" s="52"/>
      <c r="BO27" s="51"/>
      <c r="BP27" s="52"/>
      <c r="BQ27" s="51"/>
      <c r="BR27" s="52"/>
      <c r="BS27" s="51"/>
      <c r="BT27" s="2"/>
      <c r="BU27" s="3"/>
      <c r="BV27" s="3"/>
      <c r="BW27" s="3"/>
      <c r="BX27" s="3"/>
    </row>
    <row r="28" spans="1:76" ht="15">
      <c r="A28" s="14" t="s">
        <v>234</v>
      </c>
      <c r="B28" s="15"/>
      <c r="C28" s="15" t="s">
        <v>64</v>
      </c>
      <c r="D28" s="93">
        <v>162.0596198800691</v>
      </c>
      <c r="E28" s="81"/>
      <c r="F28" s="112" t="s">
        <v>333</v>
      </c>
      <c r="G28" s="15"/>
      <c r="H28" s="16" t="s">
        <v>234</v>
      </c>
      <c r="I28" s="66"/>
      <c r="J28" s="66"/>
      <c r="K28" s="114" t="s">
        <v>667</v>
      </c>
      <c r="L28" s="94">
        <v>909.9090909090909</v>
      </c>
      <c r="M28" s="95">
        <v>937.7078247070312</v>
      </c>
      <c r="N28" s="95">
        <v>3858.437744140625</v>
      </c>
      <c r="O28" s="77"/>
      <c r="P28" s="96"/>
      <c r="Q28" s="96"/>
      <c r="R28" s="97"/>
      <c r="S28" s="51">
        <v>0</v>
      </c>
      <c r="T28" s="51">
        <v>3</v>
      </c>
      <c r="U28" s="52">
        <v>0.4</v>
      </c>
      <c r="V28" s="52">
        <v>0.111111</v>
      </c>
      <c r="W28" s="52">
        <v>0.121681</v>
      </c>
      <c r="X28" s="52">
        <v>0.773239</v>
      </c>
      <c r="Y28" s="52">
        <v>0.3333333333333333</v>
      </c>
      <c r="Z28" s="52">
        <v>0</v>
      </c>
      <c r="AA28" s="82">
        <v>28</v>
      </c>
      <c r="AB28" s="82"/>
      <c r="AC28" s="98"/>
      <c r="AD28" s="85" t="s">
        <v>475</v>
      </c>
      <c r="AE28" s="85">
        <v>201</v>
      </c>
      <c r="AF28" s="85">
        <v>59</v>
      </c>
      <c r="AG28" s="85">
        <v>557</v>
      </c>
      <c r="AH28" s="85">
        <v>238</v>
      </c>
      <c r="AI28" s="85"/>
      <c r="AJ28" s="85" t="s">
        <v>505</v>
      </c>
      <c r="AK28" s="85" t="s">
        <v>530</v>
      </c>
      <c r="AL28" s="90" t="s">
        <v>556</v>
      </c>
      <c r="AM28" s="85"/>
      <c r="AN28" s="87">
        <v>43455.66039351852</v>
      </c>
      <c r="AO28" s="90" t="s">
        <v>581</v>
      </c>
      <c r="AP28" s="85" t="b">
        <v>1</v>
      </c>
      <c r="AQ28" s="85" t="b">
        <v>0</v>
      </c>
      <c r="AR28" s="85" t="b">
        <v>0</v>
      </c>
      <c r="AS28" s="85" t="s">
        <v>414</v>
      </c>
      <c r="AT28" s="85">
        <v>1</v>
      </c>
      <c r="AU28" s="85"/>
      <c r="AV28" s="85" t="b">
        <v>0</v>
      </c>
      <c r="AW28" s="85" t="s">
        <v>607</v>
      </c>
      <c r="AX28" s="90" t="s">
        <v>633</v>
      </c>
      <c r="AY28" s="85" t="s">
        <v>66</v>
      </c>
      <c r="AZ28" s="85" t="str">
        <f>REPLACE(INDEX(GroupVertices[Group],MATCH(Vertices[[#This Row],[Vertex]],GroupVertices[Vertex],0)),1,1,"")</f>
        <v>1</v>
      </c>
      <c r="BA28" s="51"/>
      <c r="BB28" s="51"/>
      <c r="BC28" s="51"/>
      <c r="BD28" s="51"/>
      <c r="BE28" s="51" t="s">
        <v>309</v>
      </c>
      <c r="BF28" s="51" t="s">
        <v>309</v>
      </c>
      <c r="BG28" s="131" t="s">
        <v>1066</v>
      </c>
      <c r="BH28" s="131" t="s">
        <v>1066</v>
      </c>
      <c r="BI28" s="131" t="s">
        <v>1087</v>
      </c>
      <c r="BJ28" s="131" t="s">
        <v>1087</v>
      </c>
      <c r="BK28" s="131">
        <v>0</v>
      </c>
      <c r="BL28" s="134">
        <v>0</v>
      </c>
      <c r="BM28" s="131">
        <v>0</v>
      </c>
      <c r="BN28" s="134">
        <v>0</v>
      </c>
      <c r="BO28" s="131">
        <v>0</v>
      </c>
      <c r="BP28" s="134">
        <v>0</v>
      </c>
      <c r="BQ28" s="131">
        <v>20</v>
      </c>
      <c r="BR28" s="134">
        <v>100</v>
      </c>
      <c r="BS28" s="131">
        <v>20</v>
      </c>
      <c r="BT28" s="2"/>
      <c r="BU28" s="3"/>
      <c r="BV28" s="3"/>
      <c r="BW28" s="3"/>
      <c r="BX28" s="3"/>
    </row>
    <row r="29" spans="1:76" ht="15">
      <c r="A29" s="14" t="s">
        <v>243</v>
      </c>
      <c r="B29" s="15"/>
      <c r="C29" s="15" t="s">
        <v>64</v>
      </c>
      <c r="D29" s="93">
        <v>454.1005047938476</v>
      </c>
      <c r="E29" s="81"/>
      <c r="F29" s="112" t="s">
        <v>603</v>
      </c>
      <c r="G29" s="15"/>
      <c r="H29" s="16" t="s">
        <v>243</v>
      </c>
      <c r="I29" s="66"/>
      <c r="J29" s="66"/>
      <c r="K29" s="114" t="s">
        <v>668</v>
      </c>
      <c r="L29" s="94">
        <v>9090.090909090908</v>
      </c>
      <c r="M29" s="95">
        <v>482.7481384277344</v>
      </c>
      <c r="N29" s="95">
        <v>6330.39599609375</v>
      </c>
      <c r="O29" s="77"/>
      <c r="P29" s="96"/>
      <c r="Q29" s="96"/>
      <c r="R29" s="97"/>
      <c r="S29" s="51">
        <v>5</v>
      </c>
      <c r="T29" s="51">
        <v>0</v>
      </c>
      <c r="U29" s="52">
        <v>4</v>
      </c>
      <c r="V29" s="52">
        <v>0.142857</v>
      </c>
      <c r="W29" s="52">
        <v>0.160819</v>
      </c>
      <c r="X29" s="52">
        <v>1.231026</v>
      </c>
      <c r="Y29" s="52">
        <v>0.25</v>
      </c>
      <c r="Z29" s="52">
        <v>0</v>
      </c>
      <c r="AA29" s="82">
        <v>29</v>
      </c>
      <c r="AB29" s="82"/>
      <c r="AC29" s="98"/>
      <c r="AD29" s="85" t="s">
        <v>476</v>
      </c>
      <c r="AE29" s="85">
        <v>26609</v>
      </c>
      <c r="AF29" s="85">
        <v>102925</v>
      </c>
      <c r="AG29" s="85">
        <v>15067</v>
      </c>
      <c r="AH29" s="85">
        <v>10883</v>
      </c>
      <c r="AI29" s="85"/>
      <c r="AJ29" s="85" t="s">
        <v>506</v>
      </c>
      <c r="AK29" s="85" t="s">
        <v>531</v>
      </c>
      <c r="AL29" s="90" t="s">
        <v>557</v>
      </c>
      <c r="AM29" s="85"/>
      <c r="AN29" s="87">
        <v>40073.48957175926</v>
      </c>
      <c r="AO29" s="90" t="s">
        <v>582</v>
      </c>
      <c r="AP29" s="85" t="b">
        <v>0</v>
      </c>
      <c r="AQ29" s="85" t="b">
        <v>0</v>
      </c>
      <c r="AR29" s="85" t="b">
        <v>1</v>
      </c>
      <c r="AS29" s="85" t="s">
        <v>414</v>
      </c>
      <c r="AT29" s="85">
        <v>1746</v>
      </c>
      <c r="AU29" s="90" t="s">
        <v>597</v>
      </c>
      <c r="AV29" s="85" t="b">
        <v>1</v>
      </c>
      <c r="AW29" s="85" t="s">
        <v>607</v>
      </c>
      <c r="AX29" s="90" t="s">
        <v>634</v>
      </c>
      <c r="AY29" s="85" t="s">
        <v>65</v>
      </c>
      <c r="AZ29" s="85" t="str">
        <f>REPLACE(INDEX(GroupVertices[Group],MATCH(Vertices[[#This Row],[Vertex]],GroupVertices[Vertex],0)),1,1,"")</f>
        <v>1</v>
      </c>
      <c r="BA29" s="51"/>
      <c r="BB29" s="51"/>
      <c r="BC29" s="51"/>
      <c r="BD29" s="51"/>
      <c r="BE29" s="51"/>
      <c r="BF29" s="51"/>
      <c r="BG29" s="51"/>
      <c r="BH29" s="51"/>
      <c r="BI29" s="51"/>
      <c r="BJ29" s="51"/>
      <c r="BK29" s="51"/>
      <c r="BL29" s="52"/>
      <c r="BM29" s="51"/>
      <c r="BN29" s="52"/>
      <c r="BO29" s="51"/>
      <c r="BP29" s="52"/>
      <c r="BQ29" s="51"/>
      <c r="BR29" s="52"/>
      <c r="BS29" s="51"/>
      <c r="BT29" s="2"/>
      <c r="BU29" s="3"/>
      <c r="BV29" s="3"/>
      <c r="BW29" s="3"/>
      <c r="BX29" s="3"/>
    </row>
    <row r="30" spans="1:76" ht="15">
      <c r="A30" s="14" t="s">
        <v>244</v>
      </c>
      <c r="B30" s="15"/>
      <c r="C30" s="15" t="s">
        <v>64</v>
      </c>
      <c r="D30" s="93">
        <v>1000</v>
      </c>
      <c r="E30" s="81"/>
      <c r="F30" s="112" t="s">
        <v>604</v>
      </c>
      <c r="G30" s="15"/>
      <c r="H30" s="16" t="s">
        <v>244</v>
      </c>
      <c r="I30" s="66"/>
      <c r="J30" s="66"/>
      <c r="K30" s="114" t="s">
        <v>669</v>
      </c>
      <c r="L30" s="94">
        <v>9090.090909090908</v>
      </c>
      <c r="M30" s="95">
        <v>2882.432373046875</v>
      </c>
      <c r="N30" s="95">
        <v>7174.48046875</v>
      </c>
      <c r="O30" s="77"/>
      <c r="P30" s="96"/>
      <c r="Q30" s="96"/>
      <c r="R30" s="97"/>
      <c r="S30" s="51">
        <v>5</v>
      </c>
      <c r="T30" s="51">
        <v>0</v>
      </c>
      <c r="U30" s="52">
        <v>4</v>
      </c>
      <c r="V30" s="52">
        <v>0.142857</v>
      </c>
      <c r="W30" s="52">
        <v>0.160819</v>
      </c>
      <c r="X30" s="52">
        <v>1.231026</v>
      </c>
      <c r="Y30" s="52">
        <v>0.25</v>
      </c>
      <c r="Z30" s="52">
        <v>0</v>
      </c>
      <c r="AA30" s="82">
        <v>30</v>
      </c>
      <c r="AB30" s="82"/>
      <c r="AC30" s="98"/>
      <c r="AD30" s="85" t="s">
        <v>477</v>
      </c>
      <c r="AE30" s="85">
        <v>2582</v>
      </c>
      <c r="AF30" s="85">
        <v>295208</v>
      </c>
      <c r="AG30" s="85">
        <v>22300</v>
      </c>
      <c r="AH30" s="85">
        <v>922</v>
      </c>
      <c r="AI30" s="85"/>
      <c r="AJ30" s="85" t="s">
        <v>507</v>
      </c>
      <c r="AK30" s="85" t="s">
        <v>532</v>
      </c>
      <c r="AL30" s="90" t="s">
        <v>558</v>
      </c>
      <c r="AM30" s="85"/>
      <c r="AN30" s="87">
        <v>39413.8428125</v>
      </c>
      <c r="AO30" s="90" t="s">
        <v>583</v>
      </c>
      <c r="AP30" s="85" t="b">
        <v>0</v>
      </c>
      <c r="AQ30" s="85" t="b">
        <v>0</v>
      </c>
      <c r="AR30" s="85" t="b">
        <v>1</v>
      </c>
      <c r="AS30" s="85" t="s">
        <v>414</v>
      </c>
      <c r="AT30" s="85">
        <v>4906</v>
      </c>
      <c r="AU30" s="90" t="s">
        <v>592</v>
      </c>
      <c r="AV30" s="85" t="b">
        <v>1</v>
      </c>
      <c r="AW30" s="85" t="s">
        <v>607</v>
      </c>
      <c r="AX30" s="90" t="s">
        <v>635</v>
      </c>
      <c r="AY30" s="85" t="s">
        <v>65</v>
      </c>
      <c r="AZ30" s="85" t="str">
        <f>REPLACE(INDEX(GroupVertices[Group],MATCH(Vertices[[#This Row],[Vertex]],GroupVertices[Vertex],0)),1,1,"")</f>
        <v>1</v>
      </c>
      <c r="BA30" s="51"/>
      <c r="BB30" s="51"/>
      <c r="BC30" s="51"/>
      <c r="BD30" s="51"/>
      <c r="BE30" s="51"/>
      <c r="BF30" s="51"/>
      <c r="BG30" s="51"/>
      <c r="BH30" s="51"/>
      <c r="BI30" s="51"/>
      <c r="BJ30" s="51"/>
      <c r="BK30" s="51"/>
      <c r="BL30" s="52"/>
      <c r="BM30" s="51"/>
      <c r="BN30" s="52"/>
      <c r="BO30" s="51"/>
      <c r="BP30" s="52"/>
      <c r="BQ30" s="51"/>
      <c r="BR30" s="52"/>
      <c r="BS30" s="51"/>
      <c r="BT30" s="2"/>
      <c r="BU30" s="3"/>
      <c r="BV30" s="3"/>
      <c r="BW30" s="3"/>
      <c r="BX30" s="3"/>
    </row>
    <row r="31" spans="1:76" ht="15">
      <c r="A31" s="14" t="s">
        <v>235</v>
      </c>
      <c r="B31" s="15"/>
      <c r="C31" s="15" t="s">
        <v>64</v>
      </c>
      <c r="D31" s="93">
        <v>200.57974048853202</v>
      </c>
      <c r="E31" s="81"/>
      <c r="F31" s="112" t="s">
        <v>605</v>
      </c>
      <c r="G31" s="15"/>
      <c r="H31" s="16" t="s">
        <v>235</v>
      </c>
      <c r="I31" s="66"/>
      <c r="J31" s="66"/>
      <c r="K31" s="114" t="s">
        <v>670</v>
      </c>
      <c r="L31" s="94">
        <v>9999</v>
      </c>
      <c r="M31" s="95">
        <v>1682.6575927734375</v>
      </c>
      <c r="N31" s="95">
        <v>6751.98681640625</v>
      </c>
      <c r="O31" s="77"/>
      <c r="P31" s="96"/>
      <c r="Q31" s="96"/>
      <c r="R31" s="97"/>
      <c r="S31" s="51">
        <v>4</v>
      </c>
      <c r="T31" s="51">
        <v>3</v>
      </c>
      <c r="U31" s="52">
        <v>4.4</v>
      </c>
      <c r="V31" s="52">
        <v>0.166667</v>
      </c>
      <c r="W31" s="52">
        <v>0.191637</v>
      </c>
      <c r="X31" s="52">
        <v>1.444883</v>
      </c>
      <c r="Y31" s="52">
        <v>0.26666666666666666</v>
      </c>
      <c r="Z31" s="52">
        <v>0.16666666666666666</v>
      </c>
      <c r="AA31" s="82">
        <v>31</v>
      </c>
      <c r="AB31" s="82"/>
      <c r="AC31" s="98"/>
      <c r="AD31" s="85" t="s">
        <v>478</v>
      </c>
      <c r="AE31" s="85">
        <v>819</v>
      </c>
      <c r="AF31" s="85">
        <v>13627</v>
      </c>
      <c r="AG31" s="85">
        <v>6613</v>
      </c>
      <c r="AH31" s="85">
        <v>5661</v>
      </c>
      <c r="AI31" s="85"/>
      <c r="AJ31" s="85" t="s">
        <v>508</v>
      </c>
      <c r="AK31" s="85" t="s">
        <v>533</v>
      </c>
      <c r="AL31" s="90" t="s">
        <v>559</v>
      </c>
      <c r="AM31" s="85"/>
      <c r="AN31" s="87">
        <v>41067.648310185185</v>
      </c>
      <c r="AO31" s="90" t="s">
        <v>584</v>
      </c>
      <c r="AP31" s="85" t="b">
        <v>0</v>
      </c>
      <c r="AQ31" s="85" t="b">
        <v>0</v>
      </c>
      <c r="AR31" s="85" t="b">
        <v>1</v>
      </c>
      <c r="AS31" s="85" t="s">
        <v>414</v>
      </c>
      <c r="AT31" s="85">
        <v>232</v>
      </c>
      <c r="AU31" s="90" t="s">
        <v>592</v>
      </c>
      <c r="AV31" s="85" t="b">
        <v>0</v>
      </c>
      <c r="AW31" s="85" t="s">
        <v>607</v>
      </c>
      <c r="AX31" s="90" t="s">
        <v>636</v>
      </c>
      <c r="AY31" s="85" t="s">
        <v>66</v>
      </c>
      <c r="AZ31" s="85" t="str">
        <f>REPLACE(INDEX(GroupVertices[Group],MATCH(Vertices[[#This Row],[Vertex]],GroupVertices[Vertex],0)),1,1,"")</f>
        <v>1</v>
      </c>
      <c r="BA31" s="51" t="s">
        <v>292</v>
      </c>
      <c r="BB31" s="51" t="s">
        <v>292</v>
      </c>
      <c r="BC31" s="51" t="s">
        <v>300</v>
      </c>
      <c r="BD31" s="51" t="s">
        <v>300</v>
      </c>
      <c r="BE31" s="51" t="s">
        <v>310</v>
      </c>
      <c r="BF31" s="51" t="s">
        <v>310</v>
      </c>
      <c r="BG31" s="131" t="s">
        <v>889</v>
      </c>
      <c r="BH31" s="131" t="s">
        <v>889</v>
      </c>
      <c r="BI31" s="131" t="s">
        <v>979</v>
      </c>
      <c r="BJ31" s="131" t="s">
        <v>979</v>
      </c>
      <c r="BK31" s="131">
        <v>0</v>
      </c>
      <c r="BL31" s="134">
        <v>0</v>
      </c>
      <c r="BM31" s="131">
        <v>0</v>
      </c>
      <c r="BN31" s="134">
        <v>0</v>
      </c>
      <c r="BO31" s="131">
        <v>0</v>
      </c>
      <c r="BP31" s="134">
        <v>0</v>
      </c>
      <c r="BQ31" s="131">
        <v>40</v>
      </c>
      <c r="BR31" s="134">
        <v>100</v>
      </c>
      <c r="BS31" s="131">
        <v>40</v>
      </c>
      <c r="BT31" s="2"/>
      <c r="BU31" s="3"/>
      <c r="BV31" s="3"/>
      <c r="BW31" s="3"/>
      <c r="BX31" s="3"/>
    </row>
    <row r="32" spans="1:76" ht="15">
      <c r="A32" s="14" t="s">
        <v>236</v>
      </c>
      <c r="B32" s="15"/>
      <c r="C32" s="15" t="s">
        <v>64</v>
      </c>
      <c r="D32" s="93">
        <v>163.97881220991295</v>
      </c>
      <c r="E32" s="81"/>
      <c r="F32" s="112" t="s">
        <v>334</v>
      </c>
      <c r="G32" s="15"/>
      <c r="H32" s="16" t="s">
        <v>236</v>
      </c>
      <c r="I32" s="66"/>
      <c r="J32" s="66"/>
      <c r="K32" s="114" t="s">
        <v>671</v>
      </c>
      <c r="L32" s="94">
        <v>909.9090909090909</v>
      </c>
      <c r="M32" s="95">
        <v>224.27908325195312</v>
      </c>
      <c r="N32" s="95">
        <v>8860.806640625</v>
      </c>
      <c r="O32" s="77"/>
      <c r="P32" s="96"/>
      <c r="Q32" s="96"/>
      <c r="R32" s="97"/>
      <c r="S32" s="51">
        <v>1</v>
      </c>
      <c r="T32" s="51">
        <v>3</v>
      </c>
      <c r="U32" s="52">
        <v>0.4</v>
      </c>
      <c r="V32" s="52">
        <v>0.111111</v>
      </c>
      <c r="W32" s="52">
        <v>0.121681</v>
      </c>
      <c r="X32" s="52">
        <v>0.773239</v>
      </c>
      <c r="Y32" s="52">
        <v>0.3333333333333333</v>
      </c>
      <c r="Z32" s="52">
        <v>0.3333333333333333</v>
      </c>
      <c r="AA32" s="82">
        <v>32</v>
      </c>
      <c r="AB32" s="82"/>
      <c r="AC32" s="98"/>
      <c r="AD32" s="85" t="s">
        <v>479</v>
      </c>
      <c r="AE32" s="85">
        <v>373</v>
      </c>
      <c r="AF32" s="85">
        <v>735</v>
      </c>
      <c r="AG32" s="85">
        <v>1375</v>
      </c>
      <c r="AH32" s="85">
        <v>2427</v>
      </c>
      <c r="AI32" s="85"/>
      <c r="AJ32" s="85" t="s">
        <v>509</v>
      </c>
      <c r="AK32" s="85" t="s">
        <v>534</v>
      </c>
      <c r="AL32" s="90" t="s">
        <v>560</v>
      </c>
      <c r="AM32" s="85"/>
      <c r="AN32" s="87">
        <v>42924.01684027778</v>
      </c>
      <c r="AO32" s="90" t="s">
        <v>585</v>
      </c>
      <c r="AP32" s="85" t="b">
        <v>1</v>
      </c>
      <c r="AQ32" s="85" t="b">
        <v>0</v>
      </c>
      <c r="AR32" s="85" t="b">
        <v>1</v>
      </c>
      <c r="AS32" s="85" t="s">
        <v>414</v>
      </c>
      <c r="AT32" s="85">
        <v>19</v>
      </c>
      <c r="AU32" s="85"/>
      <c r="AV32" s="85" t="b">
        <v>0</v>
      </c>
      <c r="AW32" s="85" t="s">
        <v>607</v>
      </c>
      <c r="AX32" s="90" t="s">
        <v>637</v>
      </c>
      <c r="AY32" s="85" t="s">
        <v>66</v>
      </c>
      <c r="AZ32" s="85" t="str">
        <f>REPLACE(INDEX(GroupVertices[Group],MATCH(Vertices[[#This Row],[Vertex]],GroupVertices[Vertex],0)),1,1,"")</f>
        <v>1</v>
      </c>
      <c r="BA32" s="51"/>
      <c r="BB32" s="51"/>
      <c r="BC32" s="51"/>
      <c r="BD32" s="51"/>
      <c r="BE32" s="51" t="s">
        <v>309</v>
      </c>
      <c r="BF32" s="51" t="s">
        <v>309</v>
      </c>
      <c r="BG32" s="131" t="s">
        <v>1066</v>
      </c>
      <c r="BH32" s="131" t="s">
        <v>1066</v>
      </c>
      <c r="BI32" s="131" t="s">
        <v>1087</v>
      </c>
      <c r="BJ32" s="131" t="s">
        <v>1087</v>
      </c>
      <c r="BK32" s="131">
        <v>0</v>
      </c>
      <c r="BL32" s="134">
        <v>0</v>
      </c>
      <c r="BM32" s="131">
        <v>0</v>
      </c>
      <c r="BN32" s="134">
        <v>0</v>
      </c>
      <c r="BO32" s="131">
        <v>0</v>
      </c>
      <c r="BP32" s="134">
        <v>0</v>
      </c>
      <c r="BQ32" s="131">
        <v>20</v>
      </c>
      <c r="BR32" s="134">
        <v>100</v>
      </c>
      <c r="BS32" s="131">
        <v>20</v>
      </c>
      <c r="BT32" s="2"/>
      <c r="BU32" s="3"/>
      <c r="BV32" s="3"/>
      <c r="BW32" s="3"/>
      <c r="BX32" s="3"/>
    </row>
    <row r="33" spans="1:76" ht="15">
      <c r="A33" s="14" t="s">
        <v>237</v>
      </c>
      <c r="B33" s="15"/>
      <c r="C33" s="15" t="s">
        <v>64</v>
      </c>
      <c r="D33" s="93">
        <v>174.50881864688145</v>
      </c>
      <c r="E33" s="81"/>
      <c r="F33" s="112" t="s">
        <v>335</v>
      </c>
      <c r="G33" s="15"/>
      <c r="H33" s="16" t="s">
        <v>237</v>
      </c>
      <c r="I33" s="66"/>
      <c r="J33" s="66"/>
      <c r="K33" s="114" t="s">
        <v>672</v>
      </c>
      <c r="L33" s="94">
        <v>909.9090909090909</v>
      </c>
      <c r="M33" s="95">
        <v>3170.572998046875</v>
      </c>
      <c r="N33" s="95">
        <v>4643.93505859375</v>
      </c>
      <c r="O33" s="77"/>
      <c r="P33" s="96"/>
      <c r="Q33" s="96"/>
      <c r="R33" s="97"/>
      <c r="S33" s="51">
        <v>0</v>
      </c>
      <c r="T33" s="51">
        <v>3</v>
      </c>
      <c r="U33" s="52">
        <v>0.4</v>
      </c>
      <c r="V33" s="52">
        <v>0.111111</v>
      </c>
      <c r="W33" s="52">
        <v>0.121681</v>
      </c>
      <c r="X33" s="52">
        <v>0.773239</v>
      </c>
      <c r="Y33" s="52">
        <v>0.3333333333333333</v>
      </c>
      <c r="Z33" s="52">
        <v>0</v>
      </c>
      <c r="AA33" s="82">
        <v>33</v>
      </c>
      <c r="AB33" s="82"/>
      <c r="AC33" s="98"/>
      <c r="AD33" s="85" t="s">
        <v>480</v>
      </c>
      <c r="AE33" s="85">
        <v>4979</v>
      </c>
      <c r="AF33" s="85">
        <v>4444</v>
      </c>
      <c r="AG33" s="85">
        <v>46730</v>
      </c>
      <c r="AH33" s="85">
        <v>10143</v>
      </c>
      <c r="AI33" s="85"/>
      <c r="AJ33" s="85" t="s">
        <v>510</v>
      </c>
      <c r="AK33" s="85" t="s">
        <v>535</v>
      </c>
      <c r="AL33" s="85"/>
      <c r="AM33" s="85"/>
      <c r="AN33" s="87">
        <v>39874.579618055555</v>
      </c>
      <c r="AO33" s="90" t="s">
        <v>586</v>
      </c>
      <c r="AP33" s="85" t="b">
        <v>0</v>
      </c>
      <c r="AQ33" s="85" t="b">
        <v>0</v>
      </c>
      <c r="AR33" s="85" t="b">
        <v>1</v>
      </c>
      <c r="AS33" s="85" t="s">
        <v>414</v>
      </c>
      <c r="AT33" s="85">
        <v>323</v>
      </c>
      <c r="AU33" s="90" t="s">
        <v>598</v>
      </c>
      <c r="AV33" s="85" t="b">
        <v>0</v>
      </c>
      <c r="AW33" s="85" t="s">
        <v>607</v>
      </c>
      <c r="AX33" s="90" t="s">
        <v>638</v>
      </c>
      <c r="AY33" s="85" t="s">
        <v>66</v>
      </c>
      <c r="AZ33" s="85" t="str">
        <f>REPLACE(INDEX(GroupVertices[Group],MATCH(Vertices[[#This Row],[Vertex]],GroupVertices[Vertex],0)),1,1,"")</f>
        <v>1</v>
      </c>
      <c r="BA33" s="51"/>
      <c r="BB33" s="51"/>
      <c r="BC33" s="51"/>
      <c r="BD33" s="51"/>
      <c r="BE33" s="51" t="s">
        <v>309</v>
      </c>
      <c r="BF33" s="51" t="s">
        <v>309</v>
      </c>
      <c r="BG33" s="131" t="s">
        <v>1066</v>
      </c>
      <c r="BH33" s="131" t="s">
        <v>1066</v>
      </c>
      <c r="BI33" s="131" t="s">
        <v>1087</v>
      </c>
      <c r="BJ33" s="131" t="s">
        <v>1087</v>
      </c>
      <c r="BK33" s="131">
        <v>0</v>
      </c>
      <c r="BL33" s="134">
        <v>0</v>
      </c>
      <c r="BM33" s="131">
        <v>0</v>
      </c>
      <c r="BN33" s="134">
        <v>0</v>
      </c>
      <c r="BO33" s="131">
        <v>0</v>
      </c>
      <c r="BP33" s="134">
        <v>0</v>
      </c>
      <c r="BQ33" s="131">
        <v>20</v>
      </c>
      <c r="BR33" s="134">
        <v>100</v>
      </c>
      <c r="BS33" s="131">
        <v>20</v>
      </c>
      <c r="BT33" s="2"/>
      <c r="BU33" s="3"/>
      <c r="BV33" s="3"/>
      <c r="BW33" s="3"/>
      <c r="BX33" s="3"/>
    </row>
    <row r="34" spans="1:76" ht="15">
      <c r="A34" s="14" t="s">
        <v>238</v>
      </c>
      <c r="B34" s="15"/>
      <c r="C34" s="15" t="s">
        <v>64</v>
      </c>
      <c r="D34" s="93">
        <v>162</v>
      </c>
      <c r="E34" s="81"/>
      <c r="F34" s="112" t="s">
        <v>336</v>
      </c>
      <c r="G34" s="15"/>
      <c r="H34" s="16" t="s">
        <v>238</v>
      </c>
      <c r="I34" s="66"/>
      <c r="J34" s="66"/>
      <c r="K34" s="114" t="s">
        <v>673</v>
      </c>
      <c r="L34" s="94">
        <v>909.9090909090909</v>
      </c>
      <c r="M34" s="95">
        <v>2427.270263671875</v>
      </c>
      <c r="N34" s="95">
        <v>9596.5107421875</v>
      </c>
      <c r="O34" s="77"/>
      <c r="P34" s="96"/>
      <c r="Q34" s="96"/>
      <c r="R34" s="97"/>
      <c r="S34" s="51">
        <v>0</v>
      </c>
      <c r="T34" s="51">
        <v>3</v>
      </c>
      <c r="U34" s="52">
        <v>0.4</v>
      </c>
      <c r="V34" s="52">
        <v>0.111111</v>
      </c>
      <c r="W34" s="52">
        <v>0.121681</v>
      </c>
      <c r="X34" s="52">
        <v>0.773239</v>
      </c>
      <c r="Y34" s="52">
        <v>0.3333333333333333</v>
      </c>
      <c r="Z34" s="52">
        <v>0</v>
      </c>
      <c r="AA34" s="82">
        <v>34</v>
      </c>
      <c r="AB34" s="82"/>
      <c r="AC34" s="98"/>
      <c r="AD34" s="85" t="s">
        <v>481</v>
      </c>
      <c r="AE34" s="85">
        <v>302</v>
      </c>
      <c r="AF34" s="85">
        <v>38</v>
      </c>
      <c r="AG34" s="85">
        <v>82</v>
      </c>
      <c r="AH34" s="85">
        <v>3528</v>
      </c>
      <c r="AI34" s="85"/>
      <c r="AJ34" s="85"/>
      <c r="AK34" s="85" t="s">
        <v>534</v>
      </c>
      <c r="AL34" s="85"/>
      <c r="AM34" s="85"/>
      <c r="AN34" s="87">
        <v>43175.5534375</v>
      </c>
      <c r="AO34" s="85"/>
      <c r="AP34" s="85" t="b">
        <v>0</v>
      </c>
      <c r="AQ34" s="85" t="b">
        <v>0</v>
      </c>
      <c r="AR34" s="85" t="b">
        <v>0</v>
      </c>
      <c r="AS34" s="85" t="s">
        <v>414</v>
      </c>
      <c r="AT34" s="85">
        <v>0</v>
      </c>
      <c r="AU34" s="90" t="s">
        <v>592</v>
      </c>
      <c r="AV34" s="85" t="b">
        <v>0</v>
      </c>
      <c r="AW34" s="85" t="s">
        <v>607</v>
      </c>
      <c r="AX34" s="90" t="s">
        <v>639</v>
      </c>
      <c r="AY34" s="85" t="s">
        <v>66</v>
      </c>
      <c r="AZ34" s="85" t="str">
        <f>REPLACE(INDEX(GroupVertices[Group],MATCH(Vertices[[#This Row],[Vertex]],GroupVertices[Vertex],0)),1,1,"")</f>
        <v>1</v>
      </c>
      <c r="BA34" s="51"/>
      <c r="BB34" s="51"/>
      <c r="BC34" s="51"/>
      <c r="BD34" s="51"/>
      <c r="BE34" s="51" t="s">
        <v>309</v>
      </c>
      <c r="BF34" s="51" t="s">
        <v>309</v>
      </c>
      <c r="BG34" s="131" t="s">
        <v>1066</v>
      </c>
      <c r="BH34" s="131" t="s">
        <v>1066</v>
      </c>
      <c r="BI34" s="131" t="s">
        <v>1087</v>
      </c>
      <c r="BJ34" s="131" t="s">
        <v>1087</v>
      </c>
      <c r="BK34" s="131">
        <v>0</v>
      </c>
      <c r="BL34" s="134">
        <v>0</v>
      </c>
      <c r="BM34" s="131">
        <v>0</v>
      </c>
      <c r="BN34" s="134">
        <v>0</v>
      </c>
      <c r="BO34" s="131">
        <v>0</v>
      </c>
      <c r="BP34" s="134">
        <v>0</v>
      </c>
      <c r="BQ34" s="131">
        <v>20</v>
      </c>
      <c r="BR34" s="134">
        <v>100</v>
      </c>
      <c r="BS34" s="131">
        <v>20</v>
      </c>
      <c r="BT34" s="2"/>
      <c r="BU34" s="3"/>
      <c r="BV34" s="3"/>
      <c r="BW34" s="3"/>
      <c r="BX34" s="3"/>
    </row>
    <row r="35" spans="1:76" ht="15">
      <c r="A35" s="14" t="s">
        <v>239</v>
      </c>
      <c r="B35" s="15"/>
      <c r="C35" s="15" t="s">
        <v>64</v>
      </c>
      <c r="D35" s="93">
        <v>167.12447064403565</v>
      </c>
      <c r="E35" s="81"/>
      <c r="F35" s="112" t="s">
        <v>337</v>
      </c>
      <c r="G35" s="15"/>
      <c r="H35" s="16" t="s">
        <v>239</v>
      </c>
      <c r="I35" s="66"/>
      <c r="J35" s="66"/>
      <c r="K35" s="114" t="s">
        <v>674</v>
      </c>
      <c r="L35" s="94">
        <v>1</v>
      </c>
      <c r="M35" s="95">
        <v>8891.2490234375</v>
      </c>
      <c r="N35" s="95">
        <v>3708.45263671875</v>
      </c>
      <c r="O35" s="77"/>
      <c r="P35" s="96"/>
      <c r="Q35" s="96"/>
      <c r="R35" s="97"/>
      <c r="S35" s="51">
        <v>0</v>
      </c>
      <c r="T35" s="51">
        <v>1</v>
      </c>
      <c r="U35" s="52">
        <v>0</v>
      </c>
      <c r="V35" s="52">
        <v>1</v>
      </c>
      <c r="W35" s="52">
        <v>0</v>
      </c>
      <c r="X35" s="52">
        <v>0.999985</v>
      </c>
      <c r="Y35" s="52">
        <v>0</v>
      </c>
      <c r="Z35" s="52">
        <v>0</v>
      </c>
      <c r="AA35" s="82">
        <v>35</v>
      </c>
      <c r="AB35" s="82"/>
      <c r="AC35" s="98"/>
      <c r="AD35" s="85" t="s">
        <v>482</v>
      </c>
      <c r="AE35" s="85">
        <v>1731</v>
      </c>
      <c r="AF35" s="85">
        <v>1843</v>
      </c>
      <c r="AG35" s="85">
        <v>26029</v>
      </c>
      <c r="AH35" s="85">
        <v>271</v>
      </c>
      <c r="AI35" s="85"/>
      <c r="AJ35" s="85" t="s">
        <v>511</v>
      </c>
      <c r="AK35" s="85" t="s">
        <v>524</v>
      </c>
      <c r="AL35" s="90" t="s">
        <v>561</v>
      </c>
      <c r="AM35" s="85"/>
      <c r="AN35" s="87">
        <v>39916.9665625</v>
      </c>
      <c r="AO35" s="90" t="s">
        <v>587</v>
      </c>
      <c r="AP35" s="85" t="b">
        <v>0</v>
      </c>
      <c r="AQ35" s="85" t="b">
        <v>0</v>
      </c>
      <c r="AR35" s="85" t="b">
        <v>0</v>
      </c>
      <c r="AS35" s="85" t="s">
        <v>414</v>
      </c>
      <c r="AT35" s="85">
        <v>157</v>
      </c>
      <c r="AU35" s="90" t="s">
        <v>598</v>
      </c>
      <c r="AV35" s="85" t="b">
        <v>0</v>
      </c>
      <c r="AW35" s="85" t="s">
        <v>607</v>
      </c>
      <c r="AX35" s="90" t="s">
        <v>640</v>
      </c>
      <c r="AY35" s="85" t="s">
        <v>66</v>
      </c>
      <c r="AZ35" s="85" t="str">
        <f>REPLACE(INDEX(GroupVertices[Group],MATCH(Vertices[[#This Row],[Vertex]],GroupVertices[Vertex],0)),1,1,"")</f>
        <v>8</v>
      </c>
      <c r="BA35" s="51" t="s">
        <v>293</v>
      </c>
      <c r="BB35" s="51" t="s">
        <v>293</v>
      </c>
      <c r="BC35" s="51" t="s">
        <v>301</v>
      </c>
      <c r="BD35" s="51" t="s">
        <v>301</v>
      </c>
      <c r="BE35" s="51"/>
      <c r="BF35" s="51"/>
      <c r="BG35" s="131" t="s">
        <v>1067</v>
      </c>
      <c r="BH35" s="131" t="s">
        <v>1067</v>
      </c>
      <c r="BI35" s="131" t="s">
        <v>1088</v>
      </c>
      <c r="BJ35" s="131" t="s">
        <v>1088</v>
      </c>
      <c r="BK35" s="131">
        <v>0</v>
      </c>
      <c r="BL35" s="134">
        <v>0</v>
      </c>
      <c r="BM35" s="131">
        <v>0</v>
      </c>
      <c r="BN35" s="134">
        <v>0</v>
      </c>
      <c r="BO35" s="131">
        <v>0</v>
      </c>
      <c r="BP35" s="134">
        <v>0</v>
      </c>
      <c r="BQ35" s="131">
        <v>13</v>
      </c>
      <c r="BR35" s="134">
        <v>100</v>
      </c>
      <c r="BS35" s="131">
        <v>13</v>
      </c>
      <c r="BT35" s="2"/>
      <c r="BU35" s="3"/>
      <c r="BV35" s="3"/>
      <c r="BW35" s="3"/>
      <c r="BX35" s="3"/>
    </row>
    <row r="36" spans="1:76" ht="15">
      <c r="A36" s="99" t="s">
        <v>245</v>
      </c>
      <c r="B36" s="100"/>
      <c r="C36" s="100" t="s">
        <v>64</v>
      </c>
      <c r="D36" s="101">
        <v>217.2363993630789</v>
      </c>
      <c r="E36" s="102"/>
      <c r="F36" s="113" t="s">
        <v>606</v>
      </c>
      <c r="G36" s="100"/>
      <c r="H36" s="103" t="s">
        <v>245</v>
      </c>
      <c r="I36" s="104"/>
      <c r="J36" s="104"/>
      <c r="K36" s="115" t="s">
        <v>675</v>
      </c>
      <c r="L36" s="105">
        <v>1</v>
      </c>
      <c r="M36" s="106">
        <v>8891.2490234375</v>
      </c>
      <c r="N36" s="106">
        <v>4914.21435546875</v>
      </c>
      <c r="O36" s="107"/>
      <c r="P36" s="108"/>
      <c r="Q36" s="108"/>
      <c r="R36" s="109"/>
      <c r="S36" s="51">
        <v>1</v>
      </c>
      <c r="T36" s="51">
        <v>0</v>
      </c>
      <c r="U36" s="52">
        <v>0</v>
      </c>
      <c r="V36" s="52">
        <v>1</v>
      </c>
      <c r="W36" s="52">
        <v>0</v>
      </c>
      <c r="X36" s="52">
        <v>0.999985</v>
      </c>
      <c r="Y36" s="52">
        <v>0</v>
      </c>
      <c r="Z36" s="52">
        <v>0</v>
      </c>
      <c r="AA36" s="110">
        <v>36</v>
      </c>
      <c r="AB36" s="110"/>
      <c r="AC36" s="111"/>
      <c r="AD36" s="85" t="s">
        <v>483</v>
      </c>
      <c r="AE36" s="85">
        <v>21440</v>
      </c>
      <c r="AF36" s="85">
        <v>19494</v>
      </c>
      <c r="AG36" s="85">
        <v>8092</v>
      </c>
      <c r="AH36" s="85">
        <v>3732</v>
      </c>
      <c r="AI36" s="85"/>
      <c r="AJ36" s="85" t="s">
        <v>512</v>
      </c>
      <c r="AK36" s="85" t="s">
        <v>536</v>
      </c>
      <c r="AL36" s="90" t="s">
        <v>562</v>
      </c>
      <c r="AM36" s="85"/>
      <c r="AN36" s="87">
        <v>39903.58613425926</v>
      </c>
      <c r="AO36" s="90" t="s">
        <v>588</v>
      </c>
      <c r="AP36" s="85" t="b">
        <v>0</v>
      </c>
      <c r="AQ36" s="85" t="b">
        <v>0</v>
      </c>
      <c r="AR36" s="85" t="b">
        <v>1</v>
      </c>
      <c r="AS36" s="85" t="s">
        <v>414</v>
      </c>
      <c r="AT36" s="85">
        <v>564</v>
      </c>
      <c r="AU36" s="90" t="s">
        <v>592</v>
      </c>
      <c r="AV36" s="85" t="b">
        <v>0</v>
      </c>
      <c r="AW36" s="85" t="s">
        <v>607</v>
      </c>
      <c r="AX36" s="90" t="s">
        <v>641</v>
      </c>
      <c r="AY36" s="85" t="s">
        <v>65</v>
      </c>
      <c r="AZ36" s="85" t="str">
        <f>REPLACE(INDEX(GroupVertices[Group],MATCH(Vertices[[#This Row],[Vertex]],GroupVertices[Vertex],0)),1,1,"")</f>
        <v>8</v>
      </c>
      <c r="BA36" s="51"/>
      <c r="BB36" s="51"/>
      <c r="BC36" s="51"/>
      <c r="BD36" s="51"/>
      <c r="BE36" s="51"/>
      <c r="BF36" s="51"/>
      <c r="BG36" s="51"/>
      <c r="BH36" s="51"/>
      <c r="BI36" s="51"/>
      <c r="BJ36" s="51"/>
      <c r="BK36" s="51"/>
      <c r="BL36" s="52"/>
      <c r="BM36" s="51"/>
      <c r="BN36" s="52"/>
      <c r="BO36" s="51"/>
      <c r="BP36" s="52"/>
      <c r="BQ36" s="51"/>
      <c r="BR36" s="52"/>
      <c r="BS36" s="51"/>
      <c r="BT36" s="2"/>
      <c r="BU36" s="3"/>
      <c r="BV36" s="3"/>
      <c r="BW36" s="3"/>
      <c r="BX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hyperlinks>
    <hyperlink ref="AL4" r:id="rId1" display="http://t.co/zpABON5mGR"/>
    <hyperlink ref="AL5" r:id="rId2" display="http://t.co/ZSuTxRRseU"/>
    <hyperlink ref="AL6" r:id="rId3" display="http://www.pressreleasepoint.com/"/>
    <hyperlink ref="AL8" r:id="rId4" display="https://t.co/2fU5T4vhSb"/>
    <hyperlink ref="AL9" r:id="rId5" display="http://www.syniverse.com/"/>
    <hyperlink ref="AL10" r:id="rId6" display="https://t.co/KEH6G5HHU4"/>
    <hyperlink ref="AL11" r:id="rId7" display="https://internetofthingsagenda.techtarget.com/"/>
    <hyperlink ref="AL12" r:id="rId8" display="https://t.co/rSwmKhhjrr"/>
    <hyperlink ref="AL13" r:id="rId9" display="https://t.co/OJ05gKuf4r"/>
    <hyperlink ref="AL14" r:id="rId10" display="https://t.co/V3J7Bcr56o"/>
    <hyperlink ref="AL16" r:id="rId11" display="https://t.co/RXvs3XfVCM"/>
    <hyperlink ref="AL17" r:id="rId12" display="http://www.iotnxt.com/"/>
    <hyperlink ref="AL19" r:id="rId13" display="https://t.co/Uafvqs7zGm"/>
    <hyperlink ref="AL20" r:id="rId14" display="https://t.co/z5I8GU5RN9"/>
    <hyperlink ref="AL21" r:id="rId15" display="https://t.co/v0LbKrJbzm"/>
    <hyperlink ref="AL22" r:id="rId16" display="https://t.co/Gn0b29IHxO"/>
    <hyperlink ref="AL23" r:id="rId17" display="https://t.co/HtLsxYP2rR"/>
    <hyperlink ref="AL25" r:id="rId18" display="https://t.co/QwIIW7CDuu"/>
    <hyperlink ref="AL27" r:id="rId19" display="http://wsj.com/"/>
    <hyperlink ref="AL28" r:id="rId20" display="https://t.co/zhhhC7q7nb"/>
    <hyperlink ref="AL29" r:id="rId21" display="https://t.co/beHE6Jy5tD"/>
    <hyperlink ref="AL30" r:id="rId22" display="https://t.co/v1UuzvnFfq"/>
    <hyperlink ref="AL31" r:id="rId23" display="http://www.yorklink.ca/"/>
    <hyperlink ref="AL32" r:id="rId24" display="https://t.co/cWIj1Wkstq"/>
    <hyperlink ref="AL35" r:id="rId25" display="https://t.co/8LVwXnk5wr"/>
    <hyperlink ref="AL36" r:id="rId26" display="http://embedded-computing.com/"/>
    <hyperlink ref="AO4" r:id="rId27" display="https://pbs.twimg.com/profile_banners/54645160/1537302456"/>
    <hyperlink ref="AO5" r:id="rId28" display="https://pbs.twimg.com/profile_banners/1415282533/1539776912"/>
    <hyperlink ref="AO7" r:id="rId29" display="https://pbs.twimg.com/profile_banners/4699283216/1548505704"/>
    <hyperlink ref="AO8" r:id="rId30" display="https://pbs.twimg.com/profile_banners/27207323/1548102160"/>
    <hyperlink ref="AO9" r:id="rId31" display="https://pbs.twimg.com/profile_banners/29599922/1536692734"/>
    <hyperlink ref="AO10" r:id="rId32" display="https://pbs.twimg.com/profile_banners/80499653/1444689560"/>
    <hyperlink ref="AO11" r:id="rId33" display="https://pbs.twimg.com/profile_banners/4106341055/1475007891"/>
    <hyperlink ref="AO12" r:id="rId34" display="https://pbs.twimg.com/profile_banners/1020281469246296064/1532089174"/>
    <hyperlink ref="AO13" r:id="rId35" display="https://pbs.twimg.com/profile_banners/3017726534/1502738150"/>
    <hyperlink ref="AO14" r:id="rId36" display="https://pbs.twimg.com/profile_banners/29998130/1525300619"/>
    <hyperlink ref="AO15" r:id="rId37" display="https://pbs.twimg.com/profile_banners/768558289009258496/1532442047"/>
    <hyperlink ref="AO17" r:id="rId38" display="https://pbs.twimg.com/profile_banners/4705935502/1540978283"/>
    <hyperlink ref="AO19" r:id="rId39" display="https://pbs.twimg.com/profile_banners/575658149/1529478346"/>
    <hyperlink ref="AO20" r:id="rId40" display="https://pbs.twimg.com/profile_banners/1732115048/1523977212"/>
    <hyperlink ref="AO21" r:id="rId41" display="https://pbs.twimg.com/profile_banners/1143625134/1538240845"/>
    <hyperlink ref="AO22" r:id="rId42" display="https://pbs.twimg.com/profile_banners/121149313/1539269165"/>
    <hyperlink ref="AO25" r:id="rId43" display="https://pbs.twimg.com/profile_banners/17710944/1503581753"/>
    <hyperlink ref="AO27" r:id="rId44" display="https://pbs.twimg.com/profile_banners/3108351/1533138007"/>
    <hyperlink ref="AO28" r:id="rId45" display="https://pbs.twimg.com/profile_banners/1076142996754702336/1545408394"/>
    <hyperlink ref="AO29" r:id="rId46" display="https://pbs.twimg.com/profile_banners/74991835/1545133272"/>
    <hyperlink ref="AO30" r:id="rId47" display="https://pbs.twimg.com/profile_banners/10668202/1547250580"/>
    <hyperlink ref="AO31" r:id="rId48" display="https://pbs.twimg.com/profile_banners/602047014/1537386135"/>
    <hyperlink ref="AO32" r:id="rId49" display="https://pbs.twimg.com/profile_banners/883481821182177281/1524678541"/>
    <hyperlink ref="AO33" r:id="rId50" display="https://pbs.twimg.com/profile_banners/22485207/1552330555"/>
    <hyperlink ref="AO35" r:id="rId51" display="https://pbs.twimg.com/profile_banners/30987678/1426105010"/>
    <hyperlink ref="AO36" r:id="rId52" display="https://pbs.twimg.com/profile_banners/27875662/1520888878"/>
    <hyperlink ref="AU3" r:id="rId53" display="http://abs.twimg.com/images/themes/theme1/bg.png"/>
    <hyperlink ref="AU4" r:id="rId54" display="http://abs.twimg.com/images/themes/theme14/bg.gif"/>
    <hyperlink ref="AU5" r:id="rId55" display="http://abs.twimg.com/images/themes/theme14/bg.gif"/>
    <hyperlink ref="AU6" r:id="rId56" display="http://abs.twimg.com/images/themes/theme3/bg.gif"/>
    <hyperlink ref="AU8" r:id="rId57" display="http://abs.twimg.com/images/themes/theme1/bg.png"/>
    <hyperlink ref="AU9" r:id="rId58" display="http://abs.twimg.com/images/themes/theme1/bg.png"/>
    <hyperlink ref="AU10" r:id="rId59" display="http://abs.twimg.com/images/themes/theme1/bg.png"/>
    <hyperlink ref="AU11" r:id="rId60" display="http://abs.twimg.com/images/themes/theme1/bg.png"/>
    <hyperlink ref="AU13" r:id="rId61" display="http://abs.twimg.com/images/themes/theme1/bg.png"/>
    <hyperlink ref="AU14" r:id="rId62" display="http://abs.twimg.com/images/themes/theme1/bg.png"/>
    <hyperlink ref="AU15" r:id="rId63" display="http://abs.twimg.com/images/themes/theme1/bg.png"/>
    <hyperlink ref="AU16" r:id="rId64" display="http://abs.twimg.com/images/themes/theme1/bg.png"/>
    <hyperlink ref="AU17" r:id="rId65" display="http://abs.twimg.com/images/themes/theme1/bg.png"/>
    <hyperlink ref="AU19" r:id="rId66" display="http://abs.twimg.com/images/themes/theme1/bg.png"/>
    <hyperlink ref="AU20" r:id="rId67" display="http://abs.twimg.com/images/themes/theme1/bg.png"/>
    <hyperlink ref="AU21" r:id="rId68" display="http://abs.twimg.com/images/themes/theme1/bg.png"/>
    <hyperlink ref="AU22" r:id="rId69" display="http://abs.twimg.com/images/themes/theme16/bg.gif"/>
    <hyperlink ref="AU24" r:id="rId70" display="http://abs.twimg.com/images/themes/theme1/bg.png"/>
    <hyperlink ref="AU25" r:id="rId71" display="http://abs.twimg.com/images/themes/theme2/bg.gif"/>
    <hyperlink ref="AU26" r:id="rId72" display="http://abs.twimg.com/images/themes/theme1/bg.png"/>
    <hyperlink ref="AU27" r:id="rId73" display="http://abs.twimg.com/images/themes/theme14/bg.gif"/>
    <hyperlink ref="AU29" r:id="rId74" display="http://abs.twimg.com/images/themes/theme15/bg.png"/>
    <hyperlink ref="AU30" r:id="rId75" display="http://abs.twimg.com/images/themes/theme1/bg.png"/>
    <hyperlink ref="AU31" r:id="rId76" display="http://abs.twimg.com/images/themes/theme1/bg.png"/>
    <hyperlink ref="AU33" r:id="rId77" display="http://abs.twimg.com/images/themes/theme4/bg.gif"/>
    <hyperlink ref="AU34" r:id="rId78" display="http://abs.twimg.com/images/themes/theme1/bg.png"/>
    <hyperlink ref="AU35" r:id="rId79" display="http://abs.twimg.com/images/themes/theme4/bg.gif"/>
    <hyperlink ref="AU36" r:id="rId80" display="http://abs.twimg.com/images/themes/theme1/bg.png"/>
    <hyperlink ref="F3" r:id="rId81" display="http://pbs.twimg.com/profile_images/1850837744/path3891_normal.png"/>
    <hyperlink ref="F4" r:id="rId82" display="http://pbs.twimg.com/profile_images/1011252505064493056/8P-2AhX__normal.jpg"/>
    <hyperlink ref="F5" r:id="rId83" display="http://pbs.twimg.com/profile_images/749913579806130176/hpfkK6Sh_normal.jpg"/>
    <hyperlink ref="F6" r:id="rId84" display="http://pbs.twimg.com/profile_images/1432162498/zen_logo_normal.jpg"/>
    <hyperlink ref="F7" r:id="rId85" display="http://pbs.twimg.com/profile_images/1088797187973107714/x8lfO-yx_normal.jpg"/>
    <hyperlink ref="F8" r:id="rId86" display="http://pbs.twimg.com/profile_images/791648342061318144/wYgh_0G3_normal.jpg"/>
    <hyperlink ref="F9" r:id="rId87" display="http://pbs.twimg.com/profile_images/1039590712654753792/mXUygJbR_normal.jpg"/>
    <hyperlink ref="F10" r:id="rId88" display="http://pbs.twimg.com/profile_images/653700240738938880/kzI5daGd_normal.png"/>
    <hyperlink ref="F11" r:id="rId89" display="http://pbs.twimg.com/profile_images/676876225663492096/HgBolQ9p_normal.png"/>
    <hyperlink ref="F12" r:id="rId90" display="http://pbs.twimg.com/profile_images/1020281627275157505/NzLxTVJ5_normal.jpg"/>
    <hyperlink ref="F13" r:id="rId91" display="http://pbs.twimg.com/profile_images/565965058673360896/ZezKMnDJ_normal.jpeg"/>
    <hyperlink ref="F14" r:id="rId92" display="http://pbs.twimg.com/profile_images/1066129888816488451/upQ61_TN_normal.jpg"/>
    <hyperlink ref="F15" r:id="rId93" display="http://pbs.twimg.com/profile_images/768561409806393344/xVevR4iu_normal.jpg"/>
    <hyperlink ref="F16" r:id="rId94" display="http://pbs.twimg.com/profile_images/1038510309001048064/U_45fPnr_normal.jpg"/>
    <hyperlink ref="F17" r:id="rId95" display="http://pbs.twimg.com/profile_images/1106136186958082053/IL3SsoKm_normal.png"/>
    <hyperlink ref="F18" r:id="rId96" display="http://abs.twimg.com/sticky/default_profile_images/default_profile_normal.png"/>
    <hyperlink ref="F19" r:id="rId97" display="http://pbs.twimg.com/profile_images/724041403735638017/qa4EDYBw_normal.jpg"/>
    <hyperlink ref="F20" r:id="rId98" display="http://pbs.twimg.com/profile_images/679981967165755394/4UB5M4Eu_normal.jpg"/>
    <hyperlink ref="F21" r:id="rId99" display="http://pbs.twimg.com/profile_images/1065963217380245505/kaVax2-Y_normal.jpg"/>
    <hyperlink ref="F22" r:id="rId100" display="http://pbs.twimg.com/profile_images/1050397062678736897/MdiQe9I3_normal.jpg"/>
    <hyperlink ref="F23" r:id="rId101" display="http://pbs.twimg.com/profile_images/1000027315512881152/w3PZ2tHB_normal.jpg"/>
    <hyperlink ref="F24" r:id="rId102" display="http://pbs.twimg.com/profile_images/715339507147649024/pIOBj42j_normal.jpg"/>
    <hyperlink ref="F25" r:id="rId103" display="http://pbs.twimg.com/profile_images/1062342412499066880/0lUgCNwb_normal.jpg"/>
    <hyperlink ref="F26" r:id="rId104" display="http://abs.twimg.com/sticky/default_profile_images/default_profile_normal.png"/>
    <hyperlink ref="F27" r:id="rId105" display="http://pbs.twimg.com/profile_images/971415515754266624/zCX0q9d5_normal.jpg"/>
    <hyperlink ref="F28" r:id="rId106" display="http://pbs.twimg.com/profile_images/1076160600537993216/hk76yqUL_normal.jpg"/>
    <hyperlink ref="F29" r:id="rId107" display="http://pbs.twimg.com/profile_images/1080835363336265728/LP3Tx9cB_normal.jpg"/>
    <hyperlink ref="F30" r:id="rId108" display="http://pbs.twimg.com/profile_images/674640447860535296/GX-p25a2_normal.jpg"/>
    <hyperlink ref="F31" r:id="rId109" display="http://pbs.twimg.com/profile_images/746067421400805377/in48w7zM_normal.jpg"/>
    <hyperlink ref="F32" r:id="rId110" display="http://pbs.twimg.com/profile_images/982032205127081985/bblamXpC_normal.jpg"/>
    <hyperlink ref="F33" r:id="rId111" display="http://pbs.twimg.com/profile_images/1024076051889238018/BIXF3nIw_normal.jpg"/>
    <hyperlink ref="F34" r:id="rId112" display="http://pbs.twimg.com/profile_images/1030440676066902016/3-SAfkgq_normal.jpg"/>
    <hyperlink ref="F35" r:id="rId113" display="http://pbs.twimg.com/profile_images/573543312763682816/JLsBi0BS_normal.jpeg"/>
    <hyperlink ref="F36" r:id="rId114" display="http://pbs.twimg.com/profile_images/516686758004539392/z7KEPM3C_normal.png"/>
    <hyperlink ref="AX3" r:id="rId115" display="https://twitter.com/disantefederico"/>
    <hyperlink ref="AX4" r:id="rId116" display="https://twitter.com/darpa"/>
    <hyperlink ref="AX5" r:id="rId117" display="https://twitter.com/axionnet"/>
    <hyperlink ref="AX6" r:id="rId118" display="https://twitter.com/prpnews"/>
    <hyperlink ref="AX7" r:id="rId119" display="https://twitter.com/mercury_hide"/>
    <hyperlink ref="AX8" r:id="rId120" display="https://twitter.com/sminett"/>
    <hyperlink ref="AX9" r:id="rId121" display="https://twitter.com/syniverse"/>
    <hyperlink ref="AX10" r:id="rId122" display="https://twitter.com/adrftech"/>
    <hyperlink ref="AX11" r:id="rId123" display="https://twitter.com/iotagenda"/>
    <hyperlink ref="AX12" r:id="rId124" display="https://twitter.com/yourtechcompany"/>
    <hyperlink ref="AX13" r:id="rId125" display="https://twitter.com/bobby_gratz"/>
    <hyperlink ref="AX14" r:id="rId126" display="https://twitter.com/zoginstor"/>
    <hyperlink ref="AX15" r:id="rId127" display="https://twitter.com/wohlforddr"/>
    <hyperlink ref="AX16" r:id="rId128" display="https://twitter.com/andrestrauss1"/>
    <hyperlink ref="AX17" r:id="rId129" display="https://twitter.com/iot_nxt"/>
    <hyperlink ref="AX18" r:id="rId130" display="https://twitter.com/juanram79897900"/>
    <hyperlink ref="AX19" r:id="rId131" display="https://twitter.com/ajitpaifcc"/>
    <hyperlink ref="AX20" r:id="rId132" display="https://twitter.com/netpronline"/>
    <hyperlink ref="AX21" r:id="rId133" display="https://twitter.com/mrluisramos"/>
    <hyperlink ref="AX22" r:id="rId134" display="https://twitter.com/notiseis360pr"/>
    <hyperlink ref="AX23" r:id="rId135" display="https://twitter.com/codecom3"/>
    <hyperlink ref="AX24" r:id="rId136" display="https://twitter.com/ortizjohanna75"/>
    <hyperlink ref="AX25" r:id="rId137" display="https://twitter.com/dwv13"/>
    <hyperlink ref="AX26" r:id="rId138" display="https://twitter.com/treda10"/>
    <hyperlink ref="AX27" r:id="rId139" display="https://twitter.com/wsj"/>
    <hyperlink ref="AX28" r:id="rId140" display="https://twitter.com/deepstratwealth"/>
    <hyperlink ref="AX29" r:id="rId141" display="https://twitter.com/websummit"/>
    <hyperlink ref="AX30" r:id="rId142" display="https://twitter.com/ces"/>
    <hyperlink ref="AX31" r:id="rId143" display="https://twitter.com/yorklink"/>
    <hyperlink ref="AX32" r:id="rId144" display="https://twitter.com/yspaceyu"/>
    <hyperlink ref="AX33" r:id="rId145" display="https://twitter.com/eekfarms"/>
    <hyperlink ref="AX34" r:id="rId146" display="https://twitter.com/thetinastream"/>
    <hyperlink ref="AX35" r:id="rId147" display="https://twitter.com/marcusbwebster"/>
    <hyperlink ref="AX36" r:id="rId148" display="https://twitter.com/embedded_comp"/>
  </hyperlinks>
  <printOptions/>
  <pageMargins left="0.7" right="0.7" top="0.75" bottom="0.75" header="0.3" footer="0.3"/>
  <pageSetup horizontalDpi="600" verticalDpi="600" orientation="portrait" r:id="rId152"/>
  <legacyDrawing r:id="rId150"/>
  <tableParts>
    <tablePart r:id="rId15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770</v>
      </c>
      <c r="Z2" s="13" t="s">
        <v>786</v>
      </c>
      <c r="AA2" s="13" t="s">
        <v>814</v>
      </c>
      <c r="AB2" s="13" t="s">
        <v>888</v>
      </c>
      <c r="AC2" s="13" t="s">
        <v>978</v>
      </c>
      <c r="AD2" s="13" t="s">
        <v>1010</v>
      </c>
      <c r="AE2" s="13" t="s">
        <v>1011</v>
      </c>
      <c r="AF2" s="13" t="s">
        <v>1026</v>
      </c>
      <c r="AG2" s="67" t="s">
        <v>1150</v>
      </c>
      <c r="AH2" s="67" t="s">
        <v>1151</v>
      </c>
      <c r="AI2" s="67" t="s">
        <v>1152</v>
      </c>
      <c r="AJ2" s="67" t="s">
        <v>1153</v>
      </c>
      <c r="AK2" s="67" t="s">
        <v>1154</v>
      </c>
      <c r="AL2" s="67" t="s">
        <v>1155</v>
      </c>
      <c r="AM2" s="67" t="s">
        <v>1156</v>
      </c>
      <c r="AN2" s="67" t="s">
        <v>1157</v>
      </c>
      <c r="AO2" s="67" t="s">
        <v>1160</v>
      </c>
    </row>
    <row r="3" spans="1:41" ht="15">
      <c r="A3" s="125" t="s">
        <v>715</v>
      </c>
      <c r="B3" s="126" t="s">
        <v>726</v>
      </c>
      <c r="C3" s="126" t="s">
        <v>56</v>
      </c>
      <c r="D3" s="117"/>
      <c r="E3" s="116"/>
      <c r="F3" s="118" t="s">
        <v>1209</v>
      </c>
      <c r="G3" s="119"/>
      <c r="H3" s="119"/>
      <c r="I3" s="120">
        <v>3</v>
      </c>
      <c r="J3" s="121"/>
      <c r="K3" s="51">
        <v>7</v>
      </c>
      <c r="L3" s="51">
        <v>15</v>
      </c>
      <c r="M3" s="51">
        <v>0</v>
      </c>
      <c r="N3" s="51">
        <v>15</v>
      </c>
      <c r="O3" s="51">
        <v>0</v>
      </c>
      <c r="P3" s="52">
        <v>0.07142857142857142</v>
      </c>
      <c r="Q3" s="52">
        <v>0.13333333333333333</v>
      </c>
      <c r="R3" s="51">
        <v>1</v>
      </c>
      <c r="S3" s="51">
        <v>0</v>
      </c>
      <c r="T3" s="51">
        <v>7</v>
      </c>
      <c r="U3" s="51">
        <v>15</v>
      </c>
      <c r="V3" s="51">
        <v>2</v>
      </c>
      <c r="W3" s="52">
        <v>1.142857</v>
      </c>
      <c r="X3" s="52">
        <v>0.35714285714285715</v>
      </c>
      <c r="Y3" s="85" t="s">
        <v>292</v>
      </c>
      <c r="Z3" s="85" t="s">
        <v>300</v>
      </c>
      <c r="AA3" s="85" t="s">
        <v>310</v>
      </c>
      <c r="AB3" s="91" t="s">
        <v>889</v>
      </c>
      <c r="AC3" s="91" t="s">
        <v>979</v>
      </c>
      <c r="AD3" s="91"/>
      <c r="AE3" s="91" t="s">
        <v>1012</v>
      </c>
      <c r="AF3" s="91" t="s">
        <v>1027</v>
      </c>
      <c r="AG3" s="131">
        <v>0</v>
      </c>
      <c r="AH3" s="134">
        <v>0</v>
      </c>
      <c r="AI3" s="131">
        <v>0</v>
      </c>
      <c r="AJ3" s="134">
        <v>0</v>
      </c>
      <c r="AK3" s="131">
        <v>0</v>
      </c>
      <c r="AL3" s="134">
        <v>0</v>
      </c>
      <c r="AM3" s="131">
        <v>120</v>
      </c>
      <c r="AN3" s="134">
        <v>100</v>
      </c>
      <c r="AO3" s="131">
        <v>120</v>
      </c>
    </row>
    <row r="4" spans="1:41" ht="15">
      <c r="A4" s="125" t="s">
        <v>716</v>
      </c>
      <c r="B4" s="126" t="s">
        <v>727</v>
      </c>
      <c r="C4" s="126" t="s">
        <v>56</v>
      </c>
      <c r="D4" s="122"/>
      <c r="E4" s="100"/>
      <c r="F4" s="103" t="s">
        <v>1210</v>
      </c>
      <c r="G4" s="107"/>
      <c r="H4" s="107"/>
      <c r="I4" s="123">
        <v>4</v>
      </c>
      <c r="J4" s="110"/>
      <c r="K4" s="51">
        <v>4</v>
      </c>
      <c r="L4" s="51">
        <v>5</v>
      </c>
      <c r="M4" s="51">
        <v>0</v>
      </c>
      <c r="N4" s="51">
        <v>5</v>
      </c>
      <c r="O4" s="51">
        <v>0</v>
      </c>
      <c r="P4" s="52">
        <v>0</v>
      </c>
      <c r="Q4" s="52">
        <v>0</v>
      </c>
      <c r="R4" s="51">
        <v>1</v>
      </c>
      <c r="S4" s="51">
        <v>0</v>
      </c>
      <c r="T4" s="51">
        <v>4</v>
      </c>
      <c r="U4" s="51">
        <v>5</v>
      </c>
      <c r="V4" s="51">
        <v>2</v>
      </c>
      <c r="W4" s="52">
        <v>0.875</v>
      </c>
      <c r="X4" s="52">
        <v>0.4166666666666667</v>
      </c>
      <c r="Y4" s="85"/>
      <c r="Z4" s="85"/>
      <c r="AA4" s="85" t="s">
        <v>308</v>
      </c>
      <c r="AB4" s="91" t="s">
        <v>890</v>
      </c>
      <c r="AC4" s="91" t="s">
        <v>980</v>
      </c>
      <c r="AD4" s="91"/>
      <c r="AE4" s="91" t="s">
        <v>1013</v>
      </c>
      <c r="AF4" s="91" t="s">
        <v>1028</v>
      </c>
      <c r="AG4" s="131">
        <v>0</v>
      </c>
      <c r="AH4" s="134">
        <v>0</v>
      </c>
      <c r="AI4" s="131">
        <v>0</v>
      </c>
      <c r="AJ4" s="134">
        <v>0</v>
      </c>
      <c r="AK4" s="131">
        <v>0</v>
      </c>
      <c r="AL4" s="134">
        <v>0</v>
      </c>
      <c r="AM4" s="131">
        <v>85</v>
      </c>
      <c r="AN4" s="134">
        <v>100</v>
      </c>
      <c r="AO4" s="131">
        <v>85</v>
      </c>
    </row>
    <row r="5" spans="1:41" ht="15">
      <c r="A5" s="125" t="s">
        <v>717</v>
      </c>
      <c r="B5" s="126" t="s">
        <v>728</v>
      </c>
      <c r="C5" s="126" t="s">
        <v>56</v>
      </c>
      <c r="D5" s="122"/>
      <c r="E5" s="100"/>
      <c r="F5" s="103" t="s">
        <v>1211</v>
      </c>
      <c r="G5" s="107"/>
      <c r="H5" s="107"/>
      <c r="I5" s="123">
        <v>5</v>
      </c>
      <c r="J5" s="110"/>
      <c r="K5" s="51">
        <v>3</v>
      </c>
      <c r="L5" s="51">
        <v>3</v>
      </c>
      <c r="M5" s="51">
        <v>0</v>
      </c>
      <c r="N5" s="51">
        <v>3</v>
      </c>
      <c r="O5" s="51">
        <v>1</v>
      </c>
      <c r="P5" s="52">
        <v>0</v>
      </c>
      <c r="Q5" s="52">
        <v>0</v>
      </c>
      <c r="R5" s="51">
        <v>1</v>
      </c>
      <c r="S5" s="51">
        <v>0</v>
      </c>
      <c r="T5" s="51">
        <v>3</v>
      </c>
      <c r="U5" s="51">
        <v>3</v>
      </c>
      <c r="V5" s="51">
        <v>2</v>
      </c>
      <c r="W5" s="52">
        <v>0.888889</v>
      </c>
      <c r="X5" s="52">
        <v>0.3333333333333333</v>
      </c>
      <c r="Y5" s="85" t="s">
        <v>289</v>
      </c>
      <c r="Z5" s="85" t="s">
        <v>294</v>
      </c>
      <c r="AA5" s="85"/>
      <c r="AB5" s="91" t="s">
        <v>891</v>
      </c>
      <c r="AC5" s="91" t="s">
        <v>981</v>
      </c>
      <c r="AD5" s="91"/>
      <c r="AE5" s="91" t="s">
        <v>231</v>
      </c>
      <c r="AF5" s="91" t="s">
        <v>1029</v>
      </c>
      <c r="AG5" s="131">
        <v>3</v>
      </c>
      <c r="AH5" s="134">
        <v>4.225352112676056</v>
      </c>
      <c r="AI5" s="131">
        <v>0</v>
      </c>
      <c r="AJ5" s="134">
        <v>0</v>
      </c>
      <c r="AK5" s="131">
        <v>0</v>
      </c>
      <c r="AL5" s="134">
        <v>0</v>
      </c>
      <c r="AM5" s="131">
        <v>68</v>
      </c>
      <c r="AN5" s="134">
        <v>95.77464788732394</v>
      </c>
      <c r="AO5" s="131">
        <v>71</v>
      </c>
    </row>
    <row r="6" spans="1:41" ht="15">
      <c r="A6" s="125" t="s">
        <v>718</v>
      </c>
      <c r="B6" s="126" t="s">
        <v>729</v>
      </c>
      <c r="C6" s="126" t="s">
        <v>56</v>
      </c>
      <c r="D6" s="122"/>
      <c r="E6" s="100"/>
      <c r="F6" s="103" t="s">
        <v>1212</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t="s">
        <v>288</v>
      </c>
      <c r="Z6" s="85" t="s">
        <v>299</v>
      </c>
      <c r="AA6" s="85"/>
      <c r="AB6" s="91" t="s">
        <v>892</v>
      </c>
      <c r="AC6" s="91" t="s">
        <v>982</v>
      </c>
      <c r="AD6" s="91"/>
      <c r="AE6" s="91" t="s">
        <v>229</v>
      </c>
      <c r="AF6" s="91" t="s">
        <v>1030</v>
      </c>
      <c r="AG6" s="131">
        <v>0</v>
      </c>
      <c r="AH6" s="134">
        <v>0</v>
      </c>
      <c r="AI6" s="131">
        <v>0</v>
      </c>
      <c r="AJ6" s="134">
        <v>0</v>
      </c>
      <c r="AK6" s="131">
        <v>0</v>
      </c>
      <c r="AL6" s="134">
        <v>0</v>
      </c>
      <c r="AM6" s="131">
        <v>75</v>
      </c>
      <c r="AN6" s="134">
        <v>100</v>
      </c>
      <c r="AO6" s="131">
        <v>75</v>
      </c>
    </row>
    <row r="7" spans="1:41" ht="15">
      <c r="A7" s="125" t="s">
        <v>719</v>
      </c>
      <c r="B7" s="126" t="s">
        <v>730</v>
      </c>
      <c r="C7" s="126" t="s">
        <v>56</v>
      </c>
      <c r="D7" s="122"/>
      <c r="E7" s="100"/>
      <c r="F7" s="103" t="s">
        <v>1213</v>
      </c>
      <c r="G7" s="107"/>
      <c r="H7" s="107"/>
      <c r="I7" s="123">
        <v>7</v>
      </c>
      <c r="J7" s="110"/>
      <c r="K7" s="51">
        <v>3</v>
      </c>
      <c r="L7" s="51">
        <v>2</v>
      </c>
      <c r="M7" s="51">
        <v>2</v>
      </c>
      <c r="N7" s="51">
        <v>4</v>
      </c>
      <c r="O7" s="51">
        <v>2</v>
      </c>
      <c r="P7" s="52">
        <v>0</v>
      </c>
      <c r="Q7" s="52">
        <v>0</v>
      </c>
      <c r="R7" s="51">
        <v>1</v>
      </c>
      <c r="S7" s="51">
        <v>0</v>
      </c>
      <c r="T7" s="51">
        <v>3</v>
      </c>
      <c r="U7" s="51">
        <v>4</v>
      </c>
      <c r="V7" s="51">
        <v>2</v>
      </c>
      <c r="W7" s="52">
        <v>0.888889</v>
      </c>
      <c r="X7" s="52">
        <v>0.3333333333333333</v>
      </c>
      <c r="Y7" s="85" t="s">
        <v>287</v>
      </c>
      <c r="Z7" s="85" t="s">
        <v>294</v>
      </c>
      <c r="AA7" s="85"/>
      <c r="AB7" s="91" t="s">
        <v>893</v>
      </c>
      <c r="AC7" s="91" t="s">
        <v>983</v>
      </c>
      <c r="AD7" s="91"/>
      <c r="AE7" s="91" t="s">
        <v>222</v>
      </c>
      <c r="AF7" s="91" t="s">
        <v>1031</v>
      </c>
      <c r="AG7" s="131">
        <v>16</v>
      </c>
      <c r="AH7" s="134">
        <v>18.823529411764707</v>
      </c>
      <c r="AI7" s="131">
        <v>0</v>
      </c>
      <c r="AJ7" s="134">
        <v>0</v>
      </c>
      <c r="AK7" s="131">
        <v>0</v>
      </c>
      <c r="AL7" s="134">
        <v>0</v>
      </c>
      <c r="AM7" s="131">
        <v>69</v>
      </c>
      <c r="AN7" s="134">
        <v>81.17647058823529</v>
      </c>
      <c r="AO7" s="131">
        <v>85</v>
      </c>
    </row>
    <row r="8" spans="1:41" ht="15">
      <c r="A8" s="125" t="s">
        <v>720</v>
      </c>
      <c r="B8" s="126" t="s">
        <v>731</v>
      </c>
      <c r="C8" s="126" t="s">
        <v>56</v>
      </c>
      <c r="D8" s="122"/>
      <c r="E8" s="100"/>
      <c r="F8" s="103" t="s">
        <v>1214</v>
      </c>
      <c r="G8" s="107"/>
      <c r="H8" s="107"/>
      <c r="I8" s="123">
        <v>8</v>
      </c>
      <c r="J8" s="110"/>
      <c r="K8" s="51">
        <v>3</v>
      </c>
      <c r="L8" s="51">
        <v>4</v>
      </c>
      <c r="M8" s="51">
        <v>0</v>
      </c>
      <c r="N8" s="51">
        <v>4</v>
      </c>
      <c r="O8" s="51">
        <v>1</v>
      </c>
      <c r="P8" s="52">
        <v>0.5</v>
      </c>
      <c r="Q8" s="52">
        <v>0.6666666666666666</v>
      </c>
      <c r="R8" s="51">
        <v>1</v>
      </c>
      <c r="S8" s="51">
        <v>0</v>
      </c>
      <c r="T8" s="51">
        <v>3</v>
      </c>
      <c r="U8" s="51">
        <v>4</v>
      </c>
      <c r="V8" s="51">
        <v>2</v>
      </c>
      <c r="W8" s="52">
        <v>0.888889</v>
      </c>
      <c r="X8" s="52">
        <v>0.5</v>
      </c>
      <c r="Y8" s="85" t="s">
        <v>771</v>
      </c>
      <c r="Z8" s="85" t="s">
        <v>298</v>
      </c>
      <c r="AA8" s="85" t="s">
        <v>815</v>
      </c>
      <c r="AB8" s="91" t="s">
        <v>894</v>
      </c>
      <c r="AC8" s="91" t="s">
        <v>984</v>
      </c>
      <c r="AD8" s="91"/>
      <c r="AE8" s="91" t="s">
        <v>1014</v>
      </c>
      <c r="AF8" s="91" t="s">
        <v>1032</v>
      </c>
      <c r="AG8" s="131">
        <v>2</v>
      </c>
      <c r="AH8" s="134">
        <v>2.898550724637681</v>
      </c>
      <c r="AI8" s="131">
        <v>0</v>
      </c>
      <c r="AJ8" s="134">
        <v>0</v>
      </c>
      <c r="AK8" s="131">
        <v>0</v>
      </c>
      <c r="AL8" s="134">
        <v>0</v>
      </c>
      <c r="AM8" s="131">
        <v>67</v>
      </c>
      <c r="AN8" s="134">
        <v>97.10144927536231</v>
      </c>
      <c r="AO8" s="131">
        <v>69</v>
      </c>
    </row>
    <row r="9" spans="1:41" ht="15">
      <c r="A9" s="125" t="s">
        <v>721</v>
      </c>
      <c r="B9" s="126" t="s">
        <v>732</v>
      </c>
      <c r="C9" s="126" t="s">
        <v>56</v>
      </c>
      <c r="D9" s="122"/>
      <c r="E9" s="100"/>
      <c r="F9" s="103" t="s">
        <v>1215</v>
      </c>
      <c r="G9" s="107"/>
      <c r="H9" s="107"/>
      <c r="I9" s="123">
        <v>9</v>
      </c>
      <c r="J9" s="110"/>
      <c r="K9" s="51">
        <v>3</v>
      </c>
      <c r="L9" s="51">
        <v>2</v>
      </c>
      <c r="M9" s="51">
        <v>2</v>
      </c>
      <c r="N9" s="51">
        <v>4</v>
      </c>
      <c r="O9" s="51">
        <v>2</v>
      </c>
      <c r="P9" s="52">
        <v>0</v>
      </c>
      <c r="Q9" s="52">
        <v>0</v>
      </c>
      <c r="R9" s="51">
        <v>1</v>
      </c>
      <c r="S9" s="51">
        <v>0</v>
      </c>
      <c r="T9" s="51">
        <v>3</v>
      </c>
      <c r="U9" s="51">
        <v>4</v>
      </c>
      <c r="V9" s="51">
        <v>2</v>
      </c>
      <c r="W9" s="52">
        <v>0.888889</v>
      </c>
      <c r="X9" s="52">
        <v>0.3333333333333333</v>
      </c>
      <c r="Y9" s="85" t="s">
        <v>772</v>
      </c>
      <c r="Z9" s="85" t="s">
        <v>787</v>
      </c>
      <c r="AA9" s="85"/>
      <c r="AB9" s="91" t="s">
        <v>895</v>
      </c>
      <c r="AC9" s="91" t="s">
        <v>985</v>
      </c>
      <c r="AD9" s="91"/>
      <c r="AE9" s="91" t="s">
        <v>215</v>
      </c>
      <c r="AF9" s="91" t="s">
        <v>1033</v>
      </c>
      <c r="AG9" s="131">
        <v>3</v>
      </c>
      <c r="AH9" s="134">
        <v>2.8846153846153846</v>
      </c>
      <c r="AI9" s="131">
        <v>0</v>
      </c>
      <c r="AJ9" s="134">
        <v>0</v>
      </c>
      <c r="AK9" s="131">
        <v>0</v>
      </c>
      <c r="AL9" s="134">
        <v>0</v>
      </c>
      <c r="AM9" s="131">
        <v>101</v>
      </c>
      <c r="AN9" s="134">
        <v>97.11538461538461</v>
      </c>
      <c r="AO9" s="131">
        <v>104</v>
      </c>
    </row>
    <row r="10" spans="1:41" ht="14.25" customHeight="1">
      <c r="A10" s="125" t="s">
        <v>722</v>
      </c>
      <c r="B10" s="126" t="s">
        <v>733</v>
      </c>
      <c r="C10" s="126" t="s">
        <v>56</v>
      </c>
      <c r="D10" s="122"/>
      <c r="E10" s="100"/>
      <c r="F10" s="103" t="s">
        <v>722</v>
      </c>
      <c r="G10" s="107"/>
      <c r="H10" s="107"/>
      <c r="I10" s="123">
        <v>10</v>
      </c>
      <c r="J10" s="110"/>
      <c r="K10" s="51">
        <v>2</v>
      </c>
      <c r="L10" s="51">
        <v>1</v>
      </c>
      <c r="M10" s="51">
        <v>0</v>
      </c>
      <c r="N10" s="51">
        <v>1</v>
      </c>
      <c r="O10" s="51">
        <v>0</v>
      </c>
      <c r="P10" s="52">
        <v>0</v>
      </c>
      <c r="Q10" s="52">
        <v>0</v>
      </c>
      <c r="R10" s="51">
        <v>1</v>
      </c>
      <c r="S10" s="51">
        <v>0</v>
      </c>
      <c r="T10" s="51">
        <v>2</v>
      </c>
      <c r="U10" s="51">
        <v>1</v>
      </c>
      <c r="V10" s="51">
        <v>1</v>
      </c>
      <c r="W10" s="52">
        <v>0.5</v>
      </c>
      <c r="X10" s="52">
        <v>0.5</v>
      </c>
      <c r="Y10" s="85" t="s">
        <v>293</v>
      </c>
      <c r="Z10" s="85" t="s">
        <v>301</v>
      </c>
      <c r="AA10" s="85"/>
      <c r="AB10" s="91" t="s">
        <v>412</v>
      </c>
      <c r="AC10" s="91" t="s">
        <v>412</v>
      </c>
      <c r="AD10" s="91"/>
      <c r="AE10" s="91" t="s">
        <v>245</v>
      </c>
      <c r="AF10" s="91" t="s">
        <v>1034</v>
      </c>
      <c r="AG10" s="131">
        <v>0</v>
      </c>
      <c r="AH10" s="134">
        <v>0</v>
      </c>
      <c r="AI10" s="131">
        <v>0</v>
      </c>
      <c r="AJ10" s="134">
        <v>0</v>
      </c>
      <c r="AK10" s="131">
        <v>0</v>
      </c>
      <c r="AL10" s="134">
        <v>0</v>
      </c>
      <c r="AM10" s="131">
        <v>13</v>
      </c>
      <c r="AN10" s="134">
        <v>100</v>
      </c>
      <c r="AO10" s="131">
        <v>13</v>
      </c>
    </row>
    <row r="11" spans="1:41" ht="15">
      <c r="A11" s="125" t="s">
        <v>723</v>
      </c>
      <c r="B11" s="126" t="s">
        <v>734</v>
      </c>
      <c r="C11" s="126" t="s">
        <v>56</v>
      </c>
      <c r="D11" s="122"/>
      <c r="E11" s="100"/>
      <c r="F11" s="103" t="s">
        <v>1216</v>
      </c>
      <c r="G11" s="107"/>
      <c r="H11" s="107"/>
      <c r="I11" s="123">
        <v>11</v>
      </c>
      <c r="J11" s="110"/>
      <c r="K11" s="51">
        <v>2</v>
      </c>
      <c r="L11" s="51">
        <v>0</v>
      </c>
      <c r="M11" s="51">
        <v>2</v>
      </c>
      <c r="N11" s="51">
        <v>2</v>
      </c>
      <c r="O11" s="51">
        <v>0</v>
      </c>
      <c r="P11" s="52">
        <v>0</v>
      </c>
      <c r="Q11" s="52">
        <v>0</v>
      </c>
      <c r="R11" s="51">
        <v>1</v>
      </c>
      <c r="S11" s="51">
        <v>0</v>
      </c>
      <c r="T11" s="51">
        <v>2</v>
      </c>
      <c r="U11" s="51">
        <v>2</v>
      </c>
      <c r="V11" s="51">
        <v>1</v>
      </c>
      <c r="W11" s="52">
        <v>0.5</v>
      </c>
      <c r="X11" s="52">
        <v>0.5</v>
      </c>
      <c r="Y11" s="85" t="s">
        <v>773</v>
      </c>
      <c r="Z11" s="85" t="s">
        <v>294</v>
      </c>
      <c r="AA11" s="85"/>
      <c r="AB11" s="91" t="s">
        <v>896</v>
      </c>
      <c r="AC11" s="91" t="s">
        <v>986</v>
      </c>
      <c r="AD11" s="91" t="s">
        <v>242</v>
      </c>
      <c r="AE11" s="91"/>
      <c r="AF11" s="91" t="s">
        <v>1035</v>
      </c>
      <c r="AG11" s="131">
        <v>0</v>
      </c>
      <c r="AH11" s="134">
        <v>0</v>
      </c>
      <c r="AI11" s="131">
        <v>0</v>
      </c>
      <c r="AJ11" s="134">
        <v>0</v>
      </c>
      <c r="AK11" s="131">
        <v>0</v>
      </c>
      <c r="AL11" s="134">
        <v>0</v>
      </c>
      <c r="AM11" s="131">
        <v>42</v>
      </c>
      <c r="AN11" s="134">
        <v>100</v>
      </c>
      <c r="AO11" s="131">
        <v>42</v>
      </c>
    </row>
    <row r="12" spans="1:41" ht="15">
      <c r="A12" s="125" t="s">
        <v>724</v>
      </c>
      <c r="B12" s="126" t="s">
        <v>735</v>
      </c>
      <c r="C12" s="126" t="s">
        <v>56</v>
      </c>
      <c r="D12" s="122"/>
      <c r="E12" s="100"/>
      <c r="F12" s="103" t="s">
        <v>1217</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t="s">
        <v>284</v>
      </c>
      <c r="Z12" s="85" t="s">
        <v>297</v>
      </c>
      <c r="AA12" s="85" t="s">
        <v>303</v>
      </c>
      <c r="AB12" s="91" t="s">
        <v>303</v>
      </c>
      <c r="AC12" s="91" t="s">
        <v>412</v>
      </c>
      <c r="AD12" s="91"/>
      <c r="AE12" s="91" t="s">
        <v>240</v>
      </c>
      <c r="AF12" s="91" t="s">
        <v>1036</v>
      </c>
      <c r="AG12" s="131">
        <v>0</v>
      </c>
      <c r="AH12" s="134">
        <v>0</v>
      </c>
      <c r="AI12" s="131">
        <v>0</v>
      </c>
      <c r="AJ12" s="134">
        <v>0</v>
      </c>
      <c r="AK12" s="131">
        <v>0</v>
      </c>
      <c r="AL12" s="134">
        <v>0</v>
      </c>
      <c r="AM12" s="131">
        <v>12</v>
      </c>
      <c r="AN12" s="134">
        <v>100</v>
      </c>
      <c r="AO12" s="131">
        <v>12</v>
      </c>
    </row>
    <row r="13" spans="1:41" ht="15">
      <c r="A13" s="125" t="s">
        <v>725</v>
      </c>
      <c r="B13" s="126" t="s">
        <v>736</v>
      </c>
      <c r="C13" s="126" t="s">
        <v>56</v>
      </c>
      <c r="D13" s="122"/>
      <c r="E13" s="100"/>
      <c r="F13" s="103" t="s">
        <v>1218</v>
      </c>
      <c r="G13" s="107"/>
      <c r="H13" s="107"/>
      <c r="I13" s="123">
        <v>13</v>
      </c>
      <c r="J13" s="110"/>
      <c r="K13" s="51">
        <v>2</v>
      </c>
      <c r="L13" s="51">
        <v>1</v>
      </c>
      <c r="M13" s="51">
        <v>5</v>
      </c>
      <c r="N13" s="51">
        <v>6</v>
      </c>
      <c r="O13" s="51">
        <v>6</v>
      </c>
      <c r="P13" s="52" t="s">
        <v>1161</v>
      </c>
      <c r="Q13" s="52" t="s">
        <v>1161</v>
      </c>
      <c r="R13" s="51">
        <v>2</v>
      </c>
      <c r="S13" s="51">
        <v>2</v>
      </c>
      <c r="T13" s="51">
        <v>1</v>
      </c>
      <c r="U13" s="51">
        <v>5</v>
      </c>
      <c r="V13" s="51">
        <v>0</v>
      </c>
      <c r="W13" s="52">
        <v>0</v>
      </c>
      <c r="X13" s="52">
        <v>0</v>
      </c>
      <c r="Y13" s="85" t="s">
        <v>774</v>
      </c>
      <c r="Z13" s="85" t="s">
        <v>788</v>
      </c>
      <c r="AA13" s="85" t="s">
        <v>302</v>
      </c>
      <c r="AB13" s="91" t="s">
        <v>897</v>
      </c>
      <c r="AC13" s="91" t="s">
        <v>987</v>
      </c>
      <c r="AD13" s="91"/>
      <c r="AE13" s="91"/>
      <c r="AF13" s="91" t="s">
        <v>1037</v>
      </c>
      <c r="AG13" s="131">
        <v>0</v>
      </c>
      <c r="AH13" s="134">
        <v>0</v>
      </c>
      <c r="AI13" s="131">
        <v>0</v>
      </c>
      <c r="AJ13" s="134">
        <v>0</v>
      </c>
      <c r="AK13" s="131">
        <v>0</v>
      </c>
      <c r="AL13" s="134">
        <v>0</v>
      </c>
      <c r="AM13" s="131">
        <v>86</v>
      </c>
      <c r="AN13" s="134">
        <v>100</v>
      </c>
      <c r="AO13" s="131">
        <v>86</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715</v>
      </c>
      <c r="B2" s="91" t="s">
        <v>238</v>
      </c>
      <c r="C2" s="85">
        <f>VLOOKUP(GroupVertices[[#This Row],[Vertex]],Vertices[],MATCH("ID",Vertices[[#Headers],[Vertex]:[Vertex Content Word Count]],0),FALSE)</f>
        <v>34</v>
      </c>
    </row>
    <row r="3" spans="1:3" ht="15">
      <c r="A3" s="85" t="s">
        <v>715</v>
      </c>
      <c r="B3" s="91" t="s">
        <v>235</v>
      </c>
      <c r="C3" s="85">
        <f>VLOOKUP(GroupVertices[[#This Row],[Vertex]],Vertices[],MATCH("ID",Vertices[[#Headers],[Vertex]:[Vertex Content Word Count]],0),FALSE)</f>
        <v>31</v>
      </c>
    </row>
    <row r="4" spans="1:3" ht="15">
      <c r="A4" s="85" t="s">
        <v>715</v>
      </c>
      <c r="B4" s="91" t="s">
        <v>244</v>
      </c>
      <c r="C4" s="85">
        <f>VLOOKUP(GroupVertices[[#This Row],[Vertex]],Vertices[],MATCH("ID",Vertices[[#Headers],[Vertex]:[Vertex Content Word Count]],0),FALSE)</f>
        <v>30</v>
      </c>
    </row>
    <row r="5" spans="1:3" ht="15">
      <c r="A5" s="85" t="s">
        <v>715</v>
      </c>
      <c r="B5" s="91" t="s">
        <v>243</v>
      </c>
      <c r="C5" s="85">
        <f>VLOOKUP(GroupVertices[[#This Row],[Vertex]],Vertices[],MATCH("ID",Vertices[[#Headers],[Vertex]:[Vertex Content Word Count]],0),FALSE)</f>
        <v>29</v>
      </c>
    </row>
    <row r="6" spans="1:3" ht="15">
      <c r="A6" s="85" t="s">
        <v>715</v>
      </c>
      <c r="B6" s="91" t="s">
        <v>237</v>
      </c>
      <c r="C6" s="85">
        <f>VLOOKUP(GroupVertices[[#This Row],[Vertex]],Vertices[],MATCH("ID",Vertices[[#Headers],[Vertex]:[Vertex Content Word Count]],0),FALSE)</f>
        <v>33</v>
      </c>
    </row>
    <row r="7" spans="1:3" ht="15">
      <c r="A7" s="85" t="s">
        <v>715</v>
      </c>
      <c r="B7" s="91" t="s">
        <v>236</v>
      </c>
      <c r="C7" s="85">
        <f>VLOOKUP(GroupVertices[[#This Row],[Vertex]],Vertices[],MATCH("ID",Vertices[[#Headers],[Vertex]:[Vertex Content Word Count]],0),FALSE)</f>
        <v>32</v>
      </c>
    </row>
    <row r="8" spans="1:3" ht="15">
      <c r="A8" s="85" t="s">
        <v>715</v>
      </c>
      <c r="B8" s="91" t="s">
        <v>234</v>
      </c>
      <c r="C8" s="85">
        <f>VLOOKUP(GroupVertices[[#This Row],[Vertex]],Vertices[],MATCH("ID",Vertices[[#Headers],[Vertex]:[Vertex Content Word Count]],0),FALSE)</f>
        <v>28</v>
      </c>
    </row>
    <row r="9" spans="1:3" ht="15">
      <c r="A9" s="85" t="s">
        <v>716</v>
      </c>
      <c r="B9" s="91" t="s">
        <v>228</v>
      </c>
      <c r="C9" s="85">
        <f>VLOOKUP(GroupVertices[[#This Row],[Vertex]],Vertices[],MATCH("ID",Vertices[[#Headers],[Vertex]:[Vertex Content Word Count]],0),FALSE)</f>
        <v>23</v>
      </c>
    </row>
    <row r="10" spans="1:3" ht="15">
      <c r="A10" s="85" t="s">
        <v>716</v>
      </c>
      <c r="B10" s="91" t="s">
        <v>227</v>
      </c>
      <c r="C10" s="85">
        <f>VLOOKUP(GroupVertices[[#This Row],[Vertex]],Vertices[],MATCH("ID",Vertices[[#Headers],[Vertex]:[Vertex Content Word Count]],0),FALSE)</f>
        <v>20</v>
      </c>
    </row>
    <row r="11" spans="1:3" ht="15">
      <c r="A11" s="85" t="s">
        <v>716</v>
      </c>
      <c r="B11" s="91" t="s">
        <v>241</v>
      </c>
      <c r="C11" s="85">
        <f>VLOOKUP(GroupVertices[[#This Row],[Vertex]],Vertices[],MATCH("ID",Vertices[[#Headers],[Vertex]:[Vertex Content Word Count]],0),FALSE)</f>
        <v>19</v>
      </c>
    </row>
    <row r="12" spans="1:3" ht="15">
      <c r="A12" s="85" t="s">
        <v>716</v>
      </c>
      <c r="B12" s="91" t="s">
        <v>225</v>
      </c>
      <c r="C12" s="85">
        <f>VLOOKUP(GroupVertices[[#This Row],[Vertex]],Vertices[],MATCH("ID",Vertices[[#Headers],[Vertex]:[Vertex Content Word Count]],0),FALSE)</f>
        <v>18</v>
      </c>
    </row>
    <row r="13" spans="1:3" ht="15">
      <c r="A13" s="85" t="s">
        <v>717</v>
      </c>
      <c r="B13" s="91" t="s">
        <v>232</v>
      </c>
      <c r="C13" s="85">
        <f>VLOOKUP(GroupVertices[[#This Row],[Vertex]],Vertices[],MATCH("ID",Vertices[[#Headers],[Vertex]:[Vertex Content Word Count]],0),FALSE)</f>
        <v>25</v>
      </c>
    </row>
    <row r="14" spans="1:3" ht="15">
      <c r="A14" s="85" t="s">
        <v>717</v>
      </c>
      <c r="B14" s="91" t="s">
        <v>231</v>
      </c>
      <c r="C14" s="85">
        <f>VLOOKUP(GroupVertices[[#This Row],[Vertex]],Vertices[],MATCH("ID",Vertices[[#Headers],[Vertex]:[Vertex Content Word Count]],0),FALSE)</f>
        <v>17</v>
      </c>
    </row>
    <row r="15" spans="1:3" ht="15">
      <c r="A15" s="85" t="s">
        <v>717</v>
      </c>
      <c r="B15" s="91" t="s">
        <v>224</v>
      </c>
      <c r="C15" s="85">
        <f>VLOOKUP(GroupVertices[[#This Row],[Vertex]],Vertices[],MATCH("ID",Vertices[[#Headers],[Vertex]:[Vertex Content Word Count]],0),FALSE)</f>
        <v>16</v>
      </c>
    </row>
    <row r="16" spans="1:3" ht="15">
      <c r="A16" s="85" t="s">
        <v>718</v>
      </c>
      <c r="B16" s="91" t="s">
        <v>230</v>
      </c>
      <c r="C16" s="85">
        <f>VLOOKUP(GroupVertices[[#This Row],[Vertex]],Vertices[],MATCH("ID",Vertices[[#Headers],[Vertex]:[Vertex Content Word Count]],0),FALSE)</f>
        <v>24</v>
      </c>
    </row>
    <row r="17" spans="1:3" ht="15">
      <c r="A17" s="85" t="s">
        <v>718</v>
      </c>
      <c r="B17" s="91" t="s">
        <v>229</v>
      </c>
      <c r="C17" s="85">
        <f>VLOOKUP(GroupVertices[[#This Row],[Vertex]],Vertices[],MATCH("ID",Vertices[[#Headers],[Vertex]:[Vertex Content Word Count]],0),FALSE)</f>
        <v>22</v>
      </c>
    </row>
    <row r="18" spans="1:3" ht="15">
      <c r="A18" s="85" t="s">
        <v>718</v>
      </c>
      <c r="B18" s="91" t="s">
        <v>226</v>
      </c>
      <c r="C18" s="85">
        <f>VLOOKUP(GroupVertices[[#This Row],[Vertex]],Vertices[],MATCH("ID",Vertices[[#Headers],[Vertex]:[Vertex Content Word Count]],0),FALSE)</f>
        <v>21</v>
      </c>
    </row>
    <row r="19" spans="1:3" ht="15">
      <c r="A19" s="85" t="s">
        <v>719</v>
      </c>
      <c r="B19" s="91" t="s">
        <v>223</v>
      </c>
      <c r="C19" s="85">
        <f>VLOOKUP(GroupVertices[[#This Row],[Vertex]],Vertices[],MATCH("ID",Vertices[[#Headers],[Vertex]:[Vertex Content Word Count]],0),FALSE)</f>
        <v>15</v>
      </c>
    </row>
    <row r="20" spans="1:3" ht="15">
      <c r="A20" s="85" t="s">
        <v>719</v>
      </c>
      <c r="B20" s="91" t="s">
        <v>222</v>
      </c>
      <c r="C20" s="85">
        <f>VLOOKUP(GroupVertices[[#This Row],[Vertex]],Vertices[],MATCH("ID",Vertices[[#Headers],[Vertex]:[Vertex Content Word Count]],0),FALSE)</f>
        <v>14</v>
      </c>
    </row>
    <row r="21" spans="1:3" ht="15">
      <c r="A21" s="85" t="s">
        <v>719</v>
      </c>
      <c r="B21" s="91" t="s">
        <v>221</v>
      </c>
      <c r="C21" s="85">
        <f>VLOOKUP(GroupVertices[[#This Row],[Vertex]],Vertices[],MATCH("ID",Vertices[[#Headers],[Vertex]:[Vertex Content Word Count]],0),FALSE)</f>
        <v>13</v>
      </c>
    </row>
    <row r="22" spans="1:3" ht="15">
      <c r="A22" s="85" t="s">
        <v>720</v>
      </c>
      <c r="B22" s="91" t="s">
        <v>220</v>
      </c>
      <c r="C22" s="85">
        <f>VLOOKUP(GroupVertices[[#This Row],[Vertex]],Vertices[],MATCH("ID",Vertices[[#Headers],[Vertex]:[Vertex Content Word Count]],0),FALSE)</f>
        <v>12</v>
      </c>
    </row>
    <row r="23" spans="1:3" ht="15">
      <c r="A23" s="85" t="s">
        <v>720</v>
      </c>
      <c r="B23" s="91" t="s">
        <v>219</v>
      </c>
      <c r="C23" s="85">
        <f>VLOOKUP(GroupVertices[[#This Row],[Vertex]],Vertices[],MATCH("ID",Vertices[[#Headers],[Vertex]:[Vertex Content Word Count]],0),FALSE)</f>
        <v>11</v>
      </c>
    </row>
    <row r="24" spans="1:3" ht="15">
      <c r="A24" s="85" t="s">
        <v>720</v>
      </c>
      <c r="B24" s="91" t="s">
        <v>218</v>
      </c>
      <c r="C24" s="85">
        <f>VLOOKUP(GroupVertices[[#This Row],[Vertex]],Vertices[],MATCH("ID",Vertices[[#Headers],[Vertex]:[Vertex Content Word Count]],0),FALSE)</f>
        <v>10</v>
      </c>
    </row>
    <row r="25" spans="1:3" ht="15">
      <c r="A25" s="85" t="s">
        <v>721</v>
      </c>
      <c r="B25" s="91" t="s">
        <v>216</v>
      </c>
      <c r="C25" s="85">
        <f>VLOOKUP(GroupVertices[[#This Row],[Vertex]],Vertices[],MATCH("ID",Vertices[[#Headers],[Vertex]:[Vertex Content Word Count]],0),FALSE)</f>
        <v>7</v>
      </c>
    </row>
    <row r="26" spans="1:3" ht="15">
      <c r="A26" s="85" t="s">
        <v>721</v>
      </c>
      <c r="B26" s="91" t="s">
        <v>215</v>
      </c>
      <c r="C26" s="85">
        <f>VLOOKUP(GroupVertices[[#This Row],[Vertex]],Vertices[],MATCH("ID",Vertices[[#Headers],[Vertex]:[Vertex Content Word Count]],0),FALSE)</f>
        <v>4</v>
      </c>
    </row>
    <row r="27" spans="1:3" ht="15">
      <c r="A27" s="85" t="s">
        <v>721</v>
      </c>
      <c r="B27" s="91" t="s">
        <v>212</v>
      </c>
      <c r="C27" s="85">
        <f>VLOOKUP(GroupVertices[[#This Row],[Vertex]],Vertices[],MATCH("ID",Vertices[[#Headers],[Vertex]:[Vertex Content Word Count]],0),FALSE)</f>
        <v>3</v>
      </c>
    </row>
    <row r="28" spans="1:3" ht="15">
      <c r="A28" s="85" t="s">
        <v>722</v>
      </c>
      <c r="B28" s="91" t="s">
        <v>239</v>
      </c>
      <c r="C28" s="85">
        <f>VLOOKUP(GroupVertices[[#This Row],[Vertex]],Vertices[],MATCH("ID",Vertices[[#Headers],[Vertex]:[Vertex Content Word Count]],0),FALSE)</f>
        <v>35</v>
      </c>
    </row>
    <row r="29" spans="1:3" ht="15">
      <c r="A29" s="85" t="s">
        <v>722</v>
      </c>
      <c r="B29" s="91" t="s">
        <v>245</v>
      </c>
      <c r="C29" s="85">
        <f>VLOOKUP(GroupVertices[[#This Row],[Vertex]],Vertices[],MATCH("ID",Vertices[[#Headers],[Vertex]:[Vertex Content Word Count]],0),FALSE)</f>
        <v>36</v>
      </c>
    </row>
    <row r="30" spans="1:3" ht="15">
      <c r="A30" s="85" t="s">
        <v>723</v>
      </c>
      <c r="B30" s="91" t="s">
        <v>233</v>
      </c>
      <c r="C30" s="85">
        <f>VLOOKUP(GroupVertices[[#This Row],[Vertex]],Vertices[],MATCH("ID",Vertices[[#Headers],[Vertex]:[Vertex Content Word Count]],0),FALSE)</f>
        <v>26</v>
      </c>
    </row>
    <row r="31" spans="1:3" ht="15">
      <c r="A31" s="85" t="s">
        <v>723</v>
      </c>
      <c r="B31" s="91" t="s">
        <v>242</v>
      </c>
      <c r="C31" s="85">
        <f>VLOOKUP(GroupVertices[[#This Row],[Vertex]],Vertices[],MATCH("ID",Vertices[[#Headers],[Vertex]:[Vertex Content Word Count]],0),FALSE)</f>
        <v>27</v>
      </c>
    </row>
    <row r="32" spans="1:3" ht="15">
      <c r="A32" s="85" t="s">
        <v>724</v>
      </c>
      <c r="B32" s="91" t="s">
        <v>217</v>
      </c>
      <c r="C32" s="85">
        <f>VLOOKUP(GroupVertices[[#This Row],[Vertex]],Vertices[],MATCH("ID",Vertices[[#Headers],[Vertex]:[Vertex Content Word Count]],0),FALSE)</f>
        <v>8</v>
      </c>
    </row>
    <row r="33" spans="1:3" ht="15">
      <c r="A33" s="85" t="s">
        <v>724</v>
      </c>
      <c r="B33" s="91" t="s">
        <v>240</v>
      </c>
      <c r="C33" s="85">
        <f>VLOOKUP(GroupVertices[[#This Row],[Vertex]],Vertices[],MATCH("ID",Vertices[[#Headers],[Vertex]:[Vertex Content Word Count]],0),FALSE)</f>
        <v>9</v>
      </c>
    </row>
    <row r="34" spans="1:3" ht="15">
      <c r="A34" s="85" t="s">
        <v>725</v>
      </c>
      <c r="B34" s="91" t="s">
        <v>213</v>
      </c>
      <c r="C34" s="85">
        <f>VLOOKUP(GroupVertices[[#This Row],[Vertex]],Vertices[],MATCH("ID",Vertices[[#Headers],[Vertex]:[Vertex Content Word Count]],0),FALSE)</f>
        <v>5</v>
      </c>
    </row>
    <row r="35" spans="1:3" ht="15">
      <c r="A35" s="85" t="s">
        <v>725</v>
      </c>
      <c r="B35" s="91" t="s">
        <v>214</v>
      </c>
      <c r="C35"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743</v>
      </c>
      <c r="B2" s="36" t="s">
        <v>676</v>
      </c>
      <c r="D2" s="33">
        <f>MIN(Vertices[Degree])</f>
        <v>0</v>
      </c>
      <c r="E2" s="3">
        <f>COUNTIF(Vertices[Degree],"&gt;= "&amp;D2)-COUNTIF(Vertices[Degree],"&gt;="&amp;D3)</f>
        <v>0</v>
      </c>
      <c r="F2" s="39">
        <f>MIN(Vertices[In-Degree])</f>
        <v>0</v>
      </c>
      <c r="G2" s="40">
        <f>COUNTIF(Vertices[In-Degree],"&gt;= "&amp;F2)-COUNTIF(Vertices[In-Degree],"&gt;="&amp;F3)</f>
        <v>17</v>
      </c>
      <c r="H2" s="39">
        <f>MIN(Vertices[Out-Degree])</f>
        <v>0</v>
      </c>
      <c r="I2" s="40">
        <f>COUNTIF(Vertices[Out-Degree],"&gt;= "&amp;H2)-COUNTIF(Vertices[Out-Degree],"&gt;="&amp;H3)</f>
        <v>6</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27</v>
      </c>
      <c r="P2" s="39">
        <f>MIN(Vertices[PageRank])</f>
        <v>0.638289</v>
      </c>
      <c r="Q2" s="40">
        <f>COUNTIF(Vertices[PageRank],"&gt;= "&amp;P2)-COUNTIF(Vertices[PageRank],"&gt;="&amp;P3)</f>
        <v>10</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0.09090909090909091</v>
      </c>
      <c r="G3" s="42">
        <f>COUNTIF(Vertices[In-Degree],"&gt;= "&amp;F3)-COUNTIF(Vertices[In-Degree],"&gt;="&amp;F4)</f>
        <v>0</v>
      </c>
      <c r="H3" s="41">
        <f aca="true" t="shared" si="3" ref="H3:H26">H2+($H$57-$H$2)/BinDivisor</f>
        <v>0.05454545454545454</v>
      </c>
      <c r="I3" s="42">
        <f>COUNTIF(Vertices[Out-Degree],"&gt;= "&amp;H3)-COUNTIF(Vertices[Out-Degree],"&gt;="&amp;H4)</f>
        <v>0</v>
      </c>
      <c r="J3" s="41">
        <f aca="true" t="shared" si="4" ref="J3:J26">J2+($J$57-$J$2)/BinDivisor</f>
        <v>0.08</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0.003484309090909091</v>
      </c>
      <c r="O3" s="42">
        <f>COUNTIF(Vertices[Eigenvector Centrality],"&gt;= "&amp;N3)-COUNTIF(Vertices[Eigenvector Centrality],"&gt;="&amp;N4)</f>
        <v>0</v>
      </c>
      <c r="P3" s="41">
        <f aca="true" t="shared" si="7" ref="P3:P26">P2+($P$57-$P$2)/BinDivisor</f>
        <v>0.6580178727272727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34</v>
      </c>
      <c r="D4" s="34">
        <f t="shared" si="1"/>
        <v>0</v>
      </c>
      <c r="E4" s="3">
        <f>COUNTIF(Vertices[Degree],"&gt;= "&amp;D4)-COUNTIF(Vertices[Degree],"&gt;="&amp;D5)</f>
        <v>0</v>
      </c>
      <c r="F4" s="39">
        <f t="shared" si="2"/>
        <v>0.18181818181818182</v>
      </c>
      <c r="G4" s="40">
        <f>COUNTIF(Vertices[In-Degree],"&gt;= "&amp;F4)-COUNTIF(Vertices[In-Degree],"&gt;="&amp;F5)</f>
        <v>0</v>
      </c>
      <c r="H4" s="39">
        <f t="shared" si="3"/>
        <v>0.10909090909090909</v>
      </c>
      <c r="I4" s="40">
        <f>COUNTIF(Vertices[Out-Degree],"&gt;= "&amp;H4)-COUNTIF(Vertices[Out-Degree],"&gt;="&amp;H5)</f>
        <v>0</v>
      </c>
      <c r="J4" s="39">
        <f t="shared" si="4"/>
        <v>0.16</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0.006968618181818182</v>
      </c>
      <c r="O4" s="40">
        <f>COUNTIF(Vertices[Eigenvector Centrality],"&gt;= "&amp;N4)-COUNTIF(Vertices[Eigenvector Centrality],"&gt;="&amp;N5)</f>
        <v>0</v>
      </c>
      <c r="P4" s="39">
        <f t="shared" si="7"/>
        <v>0.6777467454545455</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0.2727272727272727</v>
      </c>
      <c r="G5" s="42">
        <f>COUNTIF(Vertices[In-Degree],"&gt;= "&amp;F5)-COUNTIF(Vertices[In-Degree],"&gt;="&amp;F6)</f>
        <v>0</v>
      </c>
      <c r="H5" s="41">
        <f t="shared" si="3"/>
        <v>0.16363636363636364</v>
      </c>
      <c r="I5" s="42">
        <f>COUNTIF(Vertices[Out-Degree],"&gt;= "&amp;H5)-COUNTIF(Vertices[Out-Degree],"&gt;="&amp;H6)</f>
        <v>0</v>
      </c>
      <c r="J5" s="41">
        <f t="shared" si="4"/>
        <v>0.24</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0.010452927272727274</v>
      </c>
      <c r="O5" s="42">
        <f>COUNTIF(Vertices[Eigenvector Centrality],"&gt;= "&amp;N5)-COUNTIF(Vertices[Eigenvector Centrality],"&gt;="&amp;N6)</f>
        <v>0</v>
      </c>
      <c r="P5" s="41">
        <f t="shared" si="7"/>
        <v>0.6974756181818182</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37</v>
      </c>
      <c r="D6" s="34">
        <f t="shared" si="1"/>
        <v>0</v>
      </c>
      <c r="E6" s="3">
        <f>COUNTIF(Vertices[Degree],"&gt;= "&amp;D6)-COUNTIF(Vertices[Degree],"&gt;="&amp;D7)</f>
        <v>0</v>
      </c>
      <c r="F6" s="39">
        <f t="shared" si="2"/>
        <v>0.36363636363636365</v>
      </c>
      <c r="G6" s="40">
        <f>COUNTIF(Vertices[In-Degree],"&gt;= "&amp;F6)-COUNTIF(Vertices[In-Degree],"&gt;="&amp;F7)</f>
        <v>0</v>
      </c>
      <c r="H6" s="39">
        <f t="shared" si="3"/>
        <v>0.21818181818181817</v>
      </c>
      <c r="I6" s="40">
        <f>COUNTIF(Vertices[Out-Degree],"&gt;= "&amp;H6)-COUNTIF(Vertices[Out-Degree],"&gt;="&amp;H7)</f>
        <v>0</v>
      </c>
      <c r="J6" s="39">
        <f t="shared" si="4"/>
        <v>0.32</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0.013937236363636364</v>
      </c>
      <c r="O6" s="40">
        <f>COUNTIF(Vertices[Eigenvector Centrality],"&gt;= "&amp;N6)-COUNTIF(Vertices[Eigenvector Centrality],"&gt;="&amp;N7)</f>
        <v>0</v>
      </c>
      <c r="P6" s="39">
        <f t="shared" si="7"/>
        <v>0.717204490909091</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11</v>
      </c>
      <c r="D7" s="34">
        <f t="shared" si="1"/>
        <v>0</v>
      </c>
      <c r="E7" s="3">
        <f>COUNTIF(Vertices[Degree],"&gt;= "&amp;D7)-COUNTIF(Vertices[Degree],"&gt;="&amp;D8)</f>
        <v>0</v>
      </c>
      <c r="F7" s="41">
        <f t="shared" si="2"/>
        <v>0.4545454545454546</v>
      </c>
      <c r="G7" s="42">
        <f>COUNTIF(Vertices[In-Degree],"&gt;= "&amp;F7)-COUNTIF(Vertices[In-Degree],"&gt;="&amp;F8)</f>
        <v>0</v>
      </c>
      <c r="H7" s="41">
        <f t="shared" si="3"/>
        <v>0.2727272727272727</v>
      </c>
      <c r="I7" s="42">
        <f>COUNTIF(Vertices[Out-Degree],"&gt;= "&amp;H7)-COUNTIF(Vertices[Out-Degree],"&gt;="&amp;H8)</f>
        <v>0</v>
      </c>
      <c r="J7" s="41">
        <f t="shared" si="4"/>
        <v>0.4</v>
      </c>
      <c r="K7" s="42">
        <f>COUNTIF(Vertices[Betweenness Centrality],"&gt;= "&amp;J7)-COUNTIF(Vertices[Betweenness Centrality],"&gt;="&amp;J8)</f>
        <v>4</v>
      </c>
      <c r="L7" s="41">
        <f t="shared" si="5"/>
        <v>0.09090909090909091</v>
      </c>
      <c r="M7" s="42">
        <f>COUNTIF(Vertices[Closeness Centrality],"&gt;= "&amp;L7)-COUNTIF(Vertices[Closeness Centrality],"&gt;="&amp;L8)</f>
        <v>0</v>
      </c>
      <c r="N7" s="41">
        <f t="shared" si="6"/>
        <v>0.017421545454545457</v>
      </c>
      <c r="O7" s="42">
        <f>COUNTIF(Vertices[Eigenvector Centrality],"&gt;= "&amp;N7)-COUNTIF(Vertices[Eigenvector Centrality],"&gt;="&amp;N8)</f>
        <v>0</v>
      </c>
      <c r="P7" s="41">
        <f t="shared" si="7"/>
        <v>0.7369333636363637</v>
      </c>
      <c r="Q7" s="42">
        <f>COUNTIF(Vertices[PageRank],"&gt;= "&amp;P7)-COUNTIF(Vertices[PageRank],"&gt;="&amp;P8)</f>
        <v>0</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48</v>
      </c>
      <c r="D8" s="34">
        <f t="shared" si="1"/>
        <v>0</v>
      </c>
      <c r="E8" s="3">
        <f>COUNTIF(Vertices[Degree],"&gt;= "&amp;D8)-COUNTIF(Vertices[Degree],"&gt;="&amp;D9)</f>
        <v>0</v>
      </c>
      <c r="F8" s="39">
        <f t="shared" si="2"/>
        <v>0.5454545454545455</v>
      </c>
      <c r="G8" s="40">
        <f>COUNTIF(Vertices[In-Degree],"&gt;= "&amp;F8)-COUNTIF(Vertices[In-Degree],"&gt;="&amp;F9)</f>
        <v>0</v>
      </c>
      <c r="H8" s="39">
        <f t="shared" si="3"/>
        <v>0.32727272727272727</v>
      </c>
      <c r="I8" s="40">
        <f>COUNTIF(Vertices[Out-Degree],"&gt;= "&amp;H8)-COUNTIF(Vertices[Out-Degree],"&gt;="&amp;H9)</f>
        <v>0</v>
      </c>
      <c r="J8" s="39">
        <f t="shared" si="4"/>
        <v>0.48000000000000004</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0.020905854545454548</v>
      </c>
      <c r="O8" s="40">
        <f>COUNTIF(Vertices[Eigenvector Centrality],"&gt;= "&amp;N8)-COUNTIF(Vertices[Eigenvector Centrality],"&gt;="&amp;N9)</f>
        <v>0</v>
      </c>
      <c r="P8" s="39">
        <f t="shared" si="7"/>
        <v>0.7566622363636365</v>
      </c>
      <c r="Q8" s="40">
        <f>COUNTIF(Vertices[PageRank],"&gt;= "&amp;P8)-COUNTIF(Vertices[PageRank],"&gt;="&amp;P9)</f>
        <v>4</v>
      </c>
      <c r="R8" s="39">
        <f t="shared" si="8"/>
        <v>0.05454545454545455</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0.6363636363636365</v>
      </c>
      <c r="G9" s="42">
        <f>COUNTIF(Vertices[In-Degree],"&gt;= "&amp;F9)-COUNTIF(Vertices[In-Degree],"&gt;="&amp;F10)</f>
        <v>0</v>
      </c>
      <c r="H9" s="41">
        <f t="shared" si="3"/>
        <v>0.38181818181818183</v>
      </c>
      <c r="I9" s="42">
        <f>COUNTIF(Vertices[Out-Degree],"&gt;= "&amp;H9)-COUNTIF(Vertices[Out-Degree],"&gt;="&amp;H10)</f>
        <v>0</v>
      </c>
      <c r="J9" s="41">
        <f t="shared" si="4"/>
        <v>0.56</v>
      </c>
      <c r="K9" s="42">
        <f>COUNTIF(Vertices[Betweenness Centrality],"&gt;= "&amp;J9)-COUNTIF(Vertices[Betweenness Centrality],"&gt;="&amp;J10)</f>
        <v>0</v>
      </c>
      <c r="L9" s="41">
        <f t="shared" si="5"/>
        <v>0.1272727272727273</v>
      </c>
      <c r="M9" s="42">
        <f>COUNTIF(Vertices[Closeness Centrality],"&gt;= "&amp;L9)-COUNTIF(Vertices[Closeness Centrality],"&gt;="&amp;L10)</f>
        <v>2</v>
      </c>
      <c r="N9" s="41">
        <f t="shared" si="6"/>
        <v>0.02439016363636364</v>
      </c>
      <c r="O9" s="42">
        <f>COUNTIF(Vertices[Eigenvector Centrality],"&gt;= "&amp;N9)-COUNTIF(Vertices[Eigenvector Centrality],"&gt;="&amp;N10)</f>
        <v>0</v>
      </c>
      <c r="P9" s="41">
        <f t="shared" si="7"/>
        <v>0.7763911090909092</v>
      </c>
      <c r="Q9" s="42">
        <f>COUNTIF(Vertices[PageRank],"&gt;= "&amp;P9)-COUNTIF(Vertices[PageRank],"&gt;="&amp;P10)</f>
        <v>0</v>
      </c>
      <c r="R9" s="41">
        <f t="shared" si="8"/>
        <v>0.06363636363636364</v>
      </c>
      <c r="S9" s="46">
        <f>COUNTIF(Vertices[Clustering Coefficient],"&gt;= "&amp;R9)-COUNTIF(Vertices[Clustering Coefficient],"&gt;="&amp;R10)</f>
        <v>0</v>
      </c>
      <c r="T9" s="41" t="e">
        <f ca="1" t="shared" si="9"/>
        <v>#REF!</v>
      </c>
      <c r="U9" s="42" t="e">
        <f ca="1" t="shared" si="0"/>
        <v>#REF!</v>
      </c>
    </row>
    <row r="10" spans="1:21" ht="15">
      <c r="A10" s="36" t="s">
        <v>744</v>
      </c>
      <c r="B10" s="36">
        <v>3</v>
      </c>
      <c r="D10" s="34">
        <f t="shared" si="1"/>
        <v>0</v>
      </c>
      <c r="E10" s="3">
        <f>COUNTIF(Vertices[Degree],"&gt;= "&amp;D10)-COUNTIF(Vertices[Degree],"&gt;="&amp;D11)</f>
        <v>0</v>
      </c>
      <c r="F10" s="39">
        <f t="shared" si="2"/>
        <v>0.7272727272727274</v>
      </c>
      <c r="G10" s="40">
        <f>COUNTIF(Vertices[In-Degree],"&gt;= "&amp;F10)-COUNTIF(Vertices[In-Degree],"&gt;="&amp;F11)</f>
        <v>0</v>
      </c>
      <c r="H10" s="39">
        <f t="shared" si="3"/>
        <v>0.4363636363636364</v>
      </c>
      <c r="I10" s="40">
        <f>COUNTIF(Vertices[Out-Degree],"&gt;= "&amp;H10)-COUNTIF(Vertices[Out-Degree],"&gt;="&amp;H11)</f>
        <v>0</v>
      </c>
      <c r="J10" s="39">
        <f t="shared" si="4"/>
        <v>0.64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0.02787447272727273</v>
      </c>
      <c r="O10" s="40">
        <f>COUNTIF(Vertices[Eigenvector Centrality],"&gt;= "&amp;N10)-COUNTIF(Vertices[Eigenvector Centrality],"&gt;="&amp;N11)</f>
        <v>0</v>
      </c>
      <c r="P10" s="39">
        <f t="shared" si="7"/>
        <v>0.796119981818182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0.8181818181818183</v>
      </c>
      <c r="G11" s="42">
        <f>COUNTIF(Vertices[In-Degree],"&gt;= "&amp;F11)-COUNTIF(Vertices[In-Degree],"&gt;="&amp;F12)</f>
        <v>0</v>
      </c>
      <c r="H11" s="41">
        <f t="shared" si="3"/>
        <v>0.49090909090909096</v>
      </c>
      <c r="I11" s="42">
        <f>COUNTIF(Vertices[Out-Degree],"&gt;= "&amp;H11)-COUNTIF(Vertices[Out-Degree],"&gt;="&amp;H12)</f>
        <v>0</v>
      </c>
      <c r="J11" s="41">
        <f t="shared" si="4"/>
        <v>0.72</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0.03135878181818182</v>
      </c>
      <c r="O11" s="42">
        <f>COUNTIF(Vertices[Eigenvector Centrality],"&gt;= "&amp;N11)-COUNTIF(Vertices[Eigenvector Centrality],"&gt;="&amp;N12)</f>
        <v>0</v>
      </c>
      <c r="P11" s="41">
        <f t="shared" si="7"/>
        <v>0.8158488545454547</v>
      </c>
      <c r="Q11" s="42">
        <f>COUNTIF(Vertices[PageRank],"&gt;= "&amp;P11)-COUNTIF(Vertices[PageRank],"&gt;="&amp;P12)</f>
        <v>2</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246</v>
      </c>
      <c r="B12" s="36">
        <v>33</v>
      </c>
      <c r="D12" s="34">
        <f t="shared" si="1"/>
        <v>0</v>
      </c>
      <c r="E12" s="3">
        <f>COUNTIF(Vertices[Degree],"&gt;= "&amp;D12)-COUNTIF(Vertices[Degree],"&gt;="&amp;D13)</f>
        <v>0</v>
      </c>
      <c r="F12" s="39">
        <f t="shared" si="2"/>
        <v>0.9090909090909093</v>
      </c>
      <c r="G12" s="40">
        <f>COUNTIF(Vertices[In-Degree],"&gt;= "&amp;F12)-COUNTIF(Vertices[In-Degree],"&gt;="&amp;F13)</f>
        <v>0</v>
      </c>
      <c r="H12" s="39">
        <f t="shared" si="3"/>
        <v>0.5454545454545455</v>
      </c>
      <c r="I12" s="40">
        <f>COUNTIF(Vertices[Out-Degree],"&gt;= "&amp;H12)-COUNTIF(Vertices[Out-Degree],"&gt;="&amp;H13)</f>
        <v>0</v>
      </c>
      <c r="J12" s="39">
        <f t="shared" si="4"/>
        <v>0.7999999999999999</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0.034843090909090914</v>
      </c>
      <c r="O12" s="40">
        <f>COUNTIF(Vertices[Eigenvector Centrality],"&gt;= "&amp;N12)-COUNTIF(Vertices[Eigenvector Centrality],"&gt;="&amp;N13)</f>
        <v>0</v>
      </c>
      <c r="P12" s="39">
        <f t="shared" si="7"/>
        <v>0.8355777272727275</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247</v>
      </c>
      <c r="B13" s="36">
        <v>2</v>
      </c>
      <c r="D13" s="34">
        <f t="shared" si="1"/>
        <v>0</v>
      </c>
      <c r="E13" s="3">
        <f>COUNTIF(Vertices[Degree],"&gt;= "&amp;D13)-COUNTIF(Vertices[Degree],"&gt;="&amp;D14)</f>
        <v>0</v>
      </c>
      <c r="F13" s="41">
        <f t="shared" si="2"/>
        <v>1.0000000000000002</v>
      </c>
      <c r="G13" s="42">
        <f>COUNTIF(Vertices[In-Degree],"&gt;= "&amp;F13)-COUNTIF(Vertices[In-Degree],"&gt;="&amp;F14)</f>
        <v>7</v>
      </c>
      <c r="H13" s="41">
        <f t="shared" si="3"/>
        <v>0.6000000000000001</v>
      </c>
      <c r="I13" s="42">
        <f>COUNTIF(Vertices[Out-Degree],"&gt;= "&amp;H13)-COUNTIF(Vertices[Out-Degree],"&gt;="&amp;H14)</f>
        <v>0</v>
      </c>
      <c r="J13" s="41">
        <f t="shared" si="4"/>
        <v>0.8799999999999999</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0.038327400000000005</v>
      </c>
      <c r="O13" s="42">
        <f>COUNTIF(Vertices[Eigenvector Centrality],"&gt;= "&amp;N13)-COUNTIF(Vertices[Eigenvector Centrality],"&gt;="&amp;N14)</f>
        <v>0</v>
      </c>
      <c r="P13" s="41">
        <f t="shared" si="7"/>
        <v>0.8553066000000003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36" t="s">
        <v>176</v>
      </c>
      <c r="B14" s="36">
        <v>13</v>
      </c>
      <c r="D14" s="34">
        <f t="shared" si="1"/>
        <v>0</v>
      </c>
      <c r="E14" s="3">
        <f>COUNTIF(Vertices[Degree],"&gt;= "&amp;D14)-COUNTIF(Vertices[Degree],"&gt;="&amp;D15)</f>
        <v>0</v>
      </c>
      <c r="F14" s="39">
        <f t="shared" si="2"/>
        <v>1.090909090909091</v>
      </c>
      <c r="G14" s="40">
        <f>COUNTIF(Vertices[In-Degree],"&gt;= "&amp;F14)-COUNTIF(Vertices[In-Degree],"&gt;="&amp;F15)</f>
        <v>0</v>
      </c>
      <c r="H14" s="39">
        <f t="shared" si="3"/>
        <v>0.6545454545454547</v>
      </c>
      <c r="I14" s="40">
        <f>COUNTIF(Vertices[Out-Degree],"&gt;= "&amp;H14)-COUNTIF(Vertices[Out-Degree],"&gt;="&amp;H15)</f>
        <v>0</v>
      </c>
      <c r="J14" s="39">
        <f t="shared" si="4"/>
        <v>0.9599999999999999</v>
      </c>
      <c r="K14" s="40">
        <f>COUNTIF(Vertices[Betweenness Centrality],"&gt;= "&amp;J14)-COUNTIF(Vertices[Betweenness Centrality],"&gt;="&amp;J15)</f>
        <v>2</v>
      </c>
      <c r="L14" s="39">
        <f t="shared" si="5"/>
        <v>0.21818181818181823</v>
      </c>
      <c r="M14" s="40">
        <f>COUNTIF(Vertices[Closeness Centrality],"&gt;= "&amp;L14)-COUNTIF(Vertices[Closeness Centrality],"&gt;="&amp;L15)</f>
        <v>0</v>
      </c>
      <c r="N14" s="39">
        <f t="shared" si="6"/>
        <v>0.041811709090909095</v>
      </c>
      <c r="O14" s="40">
        <f>COUNTIF(Vertices[Eigenvector Centrality],"&gt;= "&amp;N14)-COUNTIF(Vertices[Eigenvector Centrality],"&gt;="&amp;N15)</f>
        <v>0</v>
      </c>
      <c r="P14" s="39">
        <f t="shared" si="7"/>
        <v>0.875035472727273</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129"/>
      <c r="B15" s="129"/>
      <c r="D15" s="34">
        <f t="shared" si="1"/>
        <v>0</v>
      </c>
      <c r="E15" s="3">
        <f>COUNTIF(Vertices[Degree],"&gt;= "&amp;D15)-COUNTIF(Vertices[Degree],"&gt;="&amp;D16)</f>
        <v>0</v>
      </c>
      <c r="F15" s="41">
        <f t="shared" si="2"/>
        <v>1.1818181818181819</v>
      </c>
      <c r="G15" s="42">
        <f>COUNTIF(Vertices[In-Degree],"&gt;= "&amp;F15)-COUNTIF(Vertices[In-Degree],"&gt;="&amp;F16)</f>
        <v>0</v>
      </c>
      <c r="H15" s="41">
        <f t="shared" si="3"/>
        <v>0.7090909090909092</v>
      </c>
      <c r="I15" s="42">
        <f>COUNTIF(Vertices[Out-Degree],"&gt;= "&amp;H15)-COUNTIF(Vertices[Out-Degree],"&gt;="&amp;H16)</f>
        <v>0</v>
      </c>
      <c r="J15" s="41">
        <f t="shared" si="4"/>
        <v>1.0399999999999998</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0.045296018181818186</v>
      </c>
      <c r="O15" s="42">
        <f>COUNTIF(Vertices[Eigenvector Centrality],"&gt;= "&amp;N15)-COUNTIF(Vertices[Eigenvector Centrality],"&gt;="&amp;N16)</f>
        <v>0</v>
      </c>
      <c r="P15" s="41">
        <f t="shared" si="7"/>
        <v>0.8947643454545458</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151</v>
      </c>
      <c r="B16" s="36">
        <v>13</v>
      </c>
      <c r="D16" s="34">
        <f t="shared" si="1"/>
        <v>0</v>
      </c>
      <c r="E16" s="3">
        <f>COUNTIF(Vertices[Degree],"&gt;= "&amp;D16)-COUNTIF(Vertices[Degree],"&gt;="&amp;D17)</f>
        <v>0</v>
      </c>
      <c r="F16" s="39">
        <f t="shared" si="2"/>
        <v>1.2727272727272727</v>
      </c>
      <c r="G16" s="40">
        <f>COUNTIF(Vertices[In-Degree],"&gt;= "&amp;F16)-COUNTIF(Vertices[In-Degree],"&gt;="&amp;F17)</f>
        <v>0</v>
      </c>
      <c r="H16" s="39">
        <f t="shared" si="3"/>
        <v>0.7636363636363638</v>
      </c>
      <c r="I16" s="40">
        <f>COUNTIF(Vertices[Out-Degree],"&gt;= "&amp;H16)-COUNTIF(Vertices[Out-Degree],"&gt;="&amp;H17)</f>
        <v>0</v>
      </c>
      <c r="J16" s="39">
        <f t="shared" si="4"/>
        <v>1.1199999999999999</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0.04878032727272728</v>
      </c>
      <c r="O16" s="40">
        <f>COUNTIF(Vertices[Eigenvector Centrality],"&gt;= "&amp;N16)-COUNTIF(Vertices[Eigenvector Centrality],"&gt;="&amp;N17)</f>
        <v>0</v>
      </c>
      <c r="P16" s="39">
        <f t="shared" si="7"/>
        <v>0.9144932181818185</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129"/>
      <c r="B17" s="129"/>
      <c r="D17" s="34">
        <f t="shared" si="1"/>
        <v>0</v>
      </c>
      <c r="E17" s="3">
        <f>COUNTIF(Vertices[Degree],"&gt;= "&amp;D17)-COUNTIF(Vertices[Degree],"&gt;="&amp;D18)</f>
        <v>0</v>
      </c>
      <c r="F17" s="41">
        <f t="shared" si="2"/>
        <v>1.3636363636363635</v>
      </c>
      <c r="G17" s="42">
        <f>COUNTIF(Vertices[In-Degree],"&gt;= "&amp;F17)-COUNTIF(Vertices[In-Degree],"&gt;="&amp;F18)</f>
        <v>0</v>
      </c>
      <c r="H17" s="41">
        <f t="shared" si="3"/>
        <v>0.8181818181818183</v>
      </c>
      <c r="I17" s="42">
        <f>COUNTIF(Vertices[Out-Degree],"&gt;= "&amp;H17)-COUNTIF(Vertices[Out-Degree],"&gt;="&amp;H18)</f>
        <v>0</v>
      </c>
      <c r="J17" s="41">
        <f t="shared" si="4"/>
        <v>1.2</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0.05226463636363637</v>
      </c>
      <c r="O17" s="42">
        <f>COUNTIF(Vertices[Eigenvector Centrality],"&gt;= "&amp;N17)-COUNTIF(Vertices[Eigenvector Centrality],"&gt;="&amp;N18)</f>
        <v>0</v>
      </c>
      <c r="P17" s="41">
        <f t="shared" si="7"/>
        <v>0.9342220909090913</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170</v>
      </c>
      <c r="B18" s="36">
        <v>0.0625</v>
      </c>
      <c r="D18" s="34">
        <f t="shared" si="1"/>
        <v>0</v>
      </c>
      <c r="E18" s="3">
        <f>COUNTIF(Vertices[Degree],"&gt;= "&amp;D18)-COUNTIF(Vertices[Degree],"&gt;="&amp;D19)</f>
        <v>0</v>
      </c>
      <c r="F18" s="39">
        <f t="shared" si="2"/>
        <v>1.4545454545454544</v>
      </c>
      <c r="G18" s="40">
        <f>COUNTIF(Vertices[In-Degree],"&gt;= "&amp;F18)-COUNTIF(Vertices[In-Degree],"&gt;="&amp;F19)</f>
        <v>0</v>
      </c>
      <c r="H18" s="39">
        <f t="shared" si="3"/>
        <v>0.8727272727272729</v>
      </c>
      <c r="I18" s="40">
        <f>COUNTIF(Vertices[Out-Degree],"&gt;= "&amp;H18)-COUNTIF(Vertices[Out-Degree],"&gt;="&amp;H19)</f>
        <v>0</v>
      </c>
      <c r="J18" s="39">
        <f t="shared" si="4"/>
        <v>1.28</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0.05574894545454546</v>
      </c>
      <c r="O18" s="40">
        <f>COUNTIF(Vertices[Eigenvector Centrality],"&gt;= "&amp;N18)-COUNTIF(Vertices[Eigenvector Centrality],"&gt;="&amp;N19)</f>
        <v>0</v>
      </c>
      <c r="P18" s="39">
        <f t="shared" si="7"/>
        <v>0.953950963636364</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36" t="s">
        <v>171</v>
      </c>
      <c r="B19" s="36">
        <v>0.11764705882352941</v>
      </c>
      <c r="D19" s="34">
        <f t="shared" si="1"/>
        <v>0</v>
      </c>
      <c r="E19" s="3">
        <f>COUNTIF(Vertices[Degree],"&gt;= "&amp;D19)-COUNTIF(Vertices[Degree],"&gt;="&amp;D20)</f>
        <v>0</v>
      </c>
      <c r="F19" s="41">
        <f t="shared" si="2"/>
        <v>1.5454545454545452</v>
      </c>
      <c r="G19" s="42">
        <f>COUNTIF(Vertices[In-Degree],"&gt;= "&amp;F19)-COUNTIF(Vertices[In-Degree],"&gt;="&amp;F20)</f>
        <v>0</v>
      </c>
      <c r="H19" s="41">
        <f t="shared" si="3"/>
        <v>0.9272727272727275</v>
      </c>
      <c r="I19" s="42">
        <f>COUNTIF(Vertices[Out-Degree],"&gt;= "&amp;H19)-COUNTIF(Vertices[Out-Degree],"&gt;="&amp;H20)</f>
        <v>0</v>
      </c>
      <c r="J19" s="41">
        <f t="shared" si="4"/>
        <v>1.36</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0.05923325454545455</v>
      </c>
      <c r="O19" s="42">
        <f>COUNTIF(Vertices[Eigenvector Centrality],"&gt;= "&amp;N19)-COUNTIF(Vertices[Eigenvector Centrality],"&gt;="&amp;N20)</f>
        <v>0</v>
      </c>
      <c r="P19" s="41">
        <f t="shared" si="7"/>
        <v>0.9736798363636368</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129"/>
      <c r="B20" s="129"/>
      <c r="D20" s="34">
        <f t="shared" si="1"/>
        <v>0</v>
      </c>
      <c r="E20" s="3">
        <f>COUNTIF(Vertices[Degree],"&gt;= "&amp;D20)-COUNTIF(Vertices[Degree],"&gt;="&amp;D21)</f>
        <v>0</v>
      </c>
      <c r="F20" s="39">
        <f t="shared" si="2"/>
        <v>1.636363636363636</v>
      </c>
      <c r="G20" s="40">
        <f>COUNTIF(Vertices[In-Degree],"&gt;= "&amp;F20)-COUNTIF(Vertices[In-Degree],"&gt;="&amp;F21)</f>
        <v>0</v>
      </c>
      <c r="H20" s="39">
        <f t="shared" si="3"/>
        <v>0.981818181818182</v>
      </c>
      <c r="I20" s="40">
        <f>COUNTIF(Vertices[Out-Degree],"&gt;= "&amp;H20)-COUNTIF(Vertices[Out-Degree],"&gt;="&amp;H21)</f>
        <v>20</v>
      </c>
      <c r="J20" s="39">
        <f t="shared" si="4"/>
        <v>1.4400000000000002</v>
      </c>
      <c r="K20" s="40">
        <f>COUNTIF(Vertices[Betweenness Centrality],"&gt;= "&amp;J20)-COUNTIF(Vertices[Betweenness Centrality],"&gt;="&amp;J21)</f>
        <v>0</v>
      </c>
      <c r="L20" s="39">
        <f t="shared" si="5"/>
        <v>0.3272727272727273</v>
      </c>
      <c r="M20" s="40">
        <f>COUNTIF(Vertices[Closeness Centrality],"&gt;= "&amp;L20)-COUNTIF(Vertices[Closeness Centrality],"&gt;="&amp;L21)</f>
        <v>12</v>
      </c>
      <c r="N20" s="39">
        <f t="shared" si="6"/>
        <v>0.06271756363636365</v>
      </c>
      <c r="O20" s="40">
        <f>COUNTIF(Vertices[Eigenvector Centrality],"&gt;= "&amp;N20)-COUNTIF(Vertices[Eigenvector Centrality],"&gt;="&amp;N21)</f>
        <v>0</v>
      </c>
      <c r="P20" s="39">
        <f t="shared" si="7"/>
        <v>0.9934087090909095</v>
      </c>
      <c r="Q20" s="40">
        <f>COUNTIF(Vertices[PageRank],"&gt;= "&amp;P20)-COUNTIF(Vertices[PageRank],"&gt;="&amp;P21)</f>
        <v>8</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152</v>
      </c>
      <c r="B21" s="36">
        <v>12</v>
      </c>
      <c r="D21" s="34">
        <f t="shared" si="1"/>
        <v>0</v>
      </c>
      <c r="E21" s="3">
        <f>COUNTIF(Vertices[Degree],"&gt;= "&amp;D21)-COUNTIF(Vertices[Degree],"&gt;="&amp;D22)</f>
        <v>0</v>
      </c>
      <c r="F21" s="41">
        <f t="shared" si="2"/>
        <v>1.7272727272727268</v>
      </c>
      <c r="G21" s="42">
        <f>COUNTIF(Vertices[In-Degree],"&gt;= "&amp;F21)-COUNTIF(Vertices[In-Degree],"&gt;="&amp;F22)</f>
        <v>0</v>
      </c>
      <c r="H21" s="41">
        <f t="shared" si="3"/>
        <v>1.0363636363636366</v>
      </c>
      <c r="I21" s="42">
        <f>COUNTIF(Vertices[Out-Degree],"&gt;= "&amp;H21)-COUNTIF(Vertices[Out-Degree],"&gt;="&amp;H22)</f>
        <v>0</v>
      </c>
      <c r="J21" s="41">
        <f t="shared" si="4"/>
        <v>1.5200000000000002</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0.06620187272727274</v>
      </c>
      <c r="O21" s="42">
        <f>COUNTIF(Vertices[Eigenvector Centrality],"&gt;= "&amp;N21)-COUNTIF(Vertices[Eigenvector Centrality],"&gt;="&amp;N22)</f>
        <v>0</v>
      </c>
      <c r="P21" s="41">
        <f t="shared" si="7"/>
        <v>1.0131375818181823</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1.8181818181818177</v>
      </c>
      <c r="G22" s="40">
        <f>COUNTIF(Vertices[In-Degree],"&gt;= "&amp;F22)-COUNTIF(Vertices[In-Degree],"&gt;="&amp;F23)</f>
        <v>0</v>
      </c>
      <c r="H22" s="39">
        <f t="shared" si="3"/>
        <v>1.090909090909091</v>
      </c>
      <c r="I22" s="40">
        <f>COUNTIF(Vertices[Out-Degree],"&gt;= "&amp;H22)-COUNTIF(Vertices[Out-Degree],"&gt;="&amp;H23)</f>
        <v>0</v>
      </c>
      <c r="J22" s="39">
        <f t="shared" si="4"/>
        <v>1.6000000000000003</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0.06968618181818183</v>
      </c>
      <c r="O22" s="40">
        <f>COUNTIF(Vertices[Eigenvector Centrality],"&gt;= "&amp;N22)-COUNTIF(Vertices[Eigenvector Centrality],"&gt;="&amp;N23)</f>
        <v>0</v>
      </c>
      <c r="P22" s="39">
        <f t="shared" si="7"/>
        <v>1.032866454545455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154</v>
      </c>
      <c r="B23" s="36">
        <v>7</v>
      </c>
      <c r="D23" s="34">
        <f t="shared" si="1"/>
        <v>0</v>
      </c>
      <c r="E23" s="3">
        <f>COUNTIF(Vertices[Degree],"&gt;= "&amp;D23)-COUNTIF(Vertices[Degree],"&gt;="&amp;D24)</f>
        <v>0</v>
      </c>
      <c r="F23" s="41">
        <f t="shared" si="2"/>
        <v>1.9090909090909085</v>
      </c>
      <c r="G23" s="42">
        <f>COUNTIF(Vertices[In-Degree],"&gt;= "&amp;F23)-COUNTIF(Vertices[In-Degree],"&gt;="&amp;F24)</f>
        <v>0</v>
      </c>
      <c r="H23" s="41">
        <f t="shared" si="3"/>
        <v>1.1454545454545455</v>
      </c>
      <c r="I23" s="42">
        <f>COUNTIF(Vertices[Out-Degree],"&gt;= "&amp;H23)-COUNTIF(Vertices[Out-Degree],"&gt;="&amp;H24)</f>
        <v>0</v>
      </c>
      <c r="J23" s="41">
        <f t="shared" si="4"/>
        <v>1.6800000000000004</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0.07317049090909092</v>
      </c>
      <c r="O23" s="42">
        <f>COUNTIF(Vertices[Eigenvector Centrality],"&gt;= "&amp;N23)-COUNTIF(Vertices[Eigenvector Centrality],"&gt;="&amp;N24)</f>
        <v>0</v>
      </c>
      <c r="P23" s="41">
        <f t="shared" si="7"/>
        <v>1.0525953272727275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155</v>
      </c>
      <c r="B24" s="36">
        <v>15</v>
      </c>
      <c r="D24" s="34">
        <f t="shared" si="1"/>
        <v>0</v>
      </c>
      <c r="E24" s="3">
        <f>COUNTIF(Vertices[Degree],"&gt;= "&amp;D24)-COUNTIF(Vertices[Degree],"&gt;="&amp;D25)</f>
        <v>0</v>
      </c>
      <c r="F24" s="39">
        <f t="shared" si="2"/>
        <v>1.9999999999999993</v>
      </c>
      <c r="G24" s="40">
        <f>COUNTIF(Vertices[In-Degree],"&gt;= "&amp;F24)-COUNTIF(Vertices[In-Degree],"&gt;="&amp;F25)</f>
        <v>1</v>
      </c>
      <c r="H24" s="39">
        <f t="shared" si="3"/>
        <v>1.2</v>
      </c>
      <c r="I24" s="40">
        <f>COUNTIF(Vertices[Out-Degree],"&gt;= "&amp;H24)-COUNTIF(Vertices[Out-Degree],"&gt;="&amp;H25)</f>
        <v>0</v>
      </c>
      <c r="J24" s="39">
        <f t="shared" si="4"/>
        <v>1.7600000000000005</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0.07665480000000001</v>
      </c>
      <c r="O24" s="40">
        <f>COUNTIF(Vertices[Eigenvector Centrality],"&gt;= "&amp;N24)-COUNTIF(Vertices[Eigenvector Centrality],"&gt;="&amp;N25)</f>
        <v>0</v>
      </c>
      <c r="P24" s="39">
        <f t="shared" si="7"/>
        <v>1.0723242000000002</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29"/>
      <c r="B25" s="129"/>
      <c r="D25" s="34">
        <f t="shared" si="1"/>
        <v>0</v>
      </c>
      <c r="E25" s="3">
        <f>COUNTIF(Vertices[Degree],"&gt;= "&amp;D25)-COUNTIF(Vertices[Degree],"&gt;="&amp;D26)</f>
        <v>0</v>
      </c>
      <c r="F25" s="41">
        <f t="shared" si="2"/>
        <v>2.0909090909090904</v>
      </c>
      <c r="G25" s="42">
        <f>COUNTIF(Vertices[In-Degree],"&gt;= "&amp;F25)-COUNTIF(Vertices[In-Degree],"&gt;="&amp;F26)</f>
        <v>0</v>
      </c>
      <c r="H25" s="41">
        <f t="shared" si="3"/>
        <v>1.2545454545454544</v>
      </c>
      <c r="I25" s="42">
        <f>COUNTIF(Vertices[Out-Degree],"&gt;= "&amp;H25)-COUNTIF(Vertices[Out-Degree],"&gt;="&amp;H26)</f>
        <v>0</v>
      </c>
      <c r="J25" s="41">
        <f t="shared" si="4"/>
        <v>1.8400000000000005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0.0801391090909091</v>
      </c>
      <c r="O25" s="42">
        <f>COUNTIF(Vertices[Eigenvector Centrality],"&gt;= "&amp;N25)-COUNTIF(Vertices[Eigenvector Centrality],"&gt;="&amp;N26)</f>
        <v>0</v>
      </c>
      <c r="P25" s="41">
        <f t="shared" si="7"/>
        <v>1.0920530727272728</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2.181818181818181</v>
      </c>
      <c r="G26" s="40">
        <f>COUNTIF(Vertices[In-Degree],"&gt;= "&amp;F26)-COUNTIF(Vertices[In-Degree],"&gt;="&amp;F28)</f>
        <v>0</v>
      </c>
      <c r="H26" s="39">
        <f t="shared" si="3"/>
        <v>1.3090909090909089</v>
      </c>
      <c r="I26" s="40">
        <f>COUNTIF(Vertices[Out-Degree],"&gt;= "&amp;H26)-COUNTIF(Vertices[Out-Degree],"&gt;="&amp;H28)</f>
        <v>0</v>
      </c>
      <c r="J26" s="39">
        <f t="shared" si="4"/>
        <v>1.9200000000000006</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0.08362341818181819</v>
      </c>
      <c r="O26" s="40">
        <f>COUNTIF(Vertices[Eigenvector Centrality],"&gt;= "&amp;N26)-COUNTIF(Vertices[Eigenvector Centrality],"&gt;="&amp;N28)</f>
        <v>0</v>
      </c>
      <c r="P26" s="39">
        <f t="shared" si="7"/>
        <v>1.1117819454545455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0.935484</v>
      </c>
      <c r="D27" s="34"/>
      <c r="E27" s="3">
        <f>COUNTIF(Vertices[Degree],"&gt;= "&amp;D27)-COUNTIF(Vertices[Degree],"&gt;="&amp;D28)</f>
        <v>0</v>
      </c>
      <c r="F27" s="78"/>
      <c r="G27" s="79">
        <f>COUNTIF(Vertices[In-Degree],"&gt;= "&amp;F27)-COUNTIF(Vertices[In-Degree],"&gt;="&amp;F28)</f>
        <v>-9</v>
      </c>
      <c r="H27" s="78"/>
      <c r="I27" s="79">
        <f>COUNTIF(Vertices[Out-Degree],"&gt;= "&amp;H27)-COUNTIF(Vertices[Out-Degree],"&gt;="&amp;H28)</f>
        <v>-8</v>
      </c>
      <c r="J27" s="78"/>
      <c r="K27" s="79">
        <f>COUNTIF(Vertices[Betweenness Centrality],"&gt;= "&amp;J27)-COUNTIF(Vertices[Betweenness Centrality],"&gt;="&amp;J28)</f>
        <v>-8</v>
      </c>
      <c r="L27" s="78"/>
      <c r="M27" s="79">
        <f>COUNTIF(Vertices[Closeness Centrality],"&gt;= "&amp;L27)-COUNTIF(Vertices[Closeness Centrality],"&gt;="&amp;L28)</f>
        <v>-11</v>
      </c>
      <c r="N27" s="78"/>
      <c r="O27" s="79">
        <f>COUNTIF(Vertices[Eigenvector Centrality],"&gt;= "&amp;N27)-COUNTIF(Vertices[Eigenvector Centrality],"&gt;="&amp;N28)</f>
        <v>-7</v>
      </c>
      <c r="P27" s="78"/>
      <c r="Q27" s="79">
        <f>COUNTIF(Vertices[Eigenvector Centrality],"&gt;= "&amp;P27)-COUNTIF(Vertices[Eigenvector Centrality],"&gt;="&amp;P28)</f>
        <v>0</v>
      </c>
      <c r="R27" s="78"/>
      <c r="S27" s="80">
        <f>COUNTIF(Vertices[Clustering Coefficient],"&gt;= "&amp;R27)-COUNTIF(Vertices[Clustering Coefficient],"&gt;="&amp;R28)</f>
        <v>-11</v>
      </c>
      <c r="T27" s="78"/>
      <c r="U27" s="79">
        <f ca="1">COUNTIF(Vertices[Clustering Coefficient],"&gt;= "&amp;T27)-COUNTIF(Vertices[Clustering Coefficient],"&gt;="&amp;T28)</f>
        <v>0</v>
      </c>
    </row>
    <row r="28" spans="1:21" ht="15">
      <c r="A28" s="129"/>
      <c r="B28" s="129"/>
      <c r="D28" s="34">
        <f>D26+($D$57-$D$2)/BinDivisor</f>
        <v>0</v>
      </c>
      <c r="E28" s="3">
        <f>COUNTIF(Vertices[Degree],"&gt;= "&amp;D28)-COUNTIF(Vertices[Degree],"&gt;="&amp;D40)</f>
        <v>0</v>
      </c>
      <c r="F28" s="41">
        <f>F26+($F$57-$F$2)/BinDivisor</f>
        <v>2.272727272727272</v>
      </c>
      <c r="G28" s="42">
        <f>COUNTIF(Vertices[In-Degree],"&gt;= "&amp;F28)-COUNTIF(Vertices[In-Degree],"&gt;="&amp;F40)</f>
        <v>0</v>
      </c>
      <c r="H28" s="41">
        <f>H26+($H$57-$H$2)/BinDivisor</f>
        <v>1.3636363636363633</v>
      </c>
      <c r="I28" s="42">
        <f>COUNTIF(Vertices[Out-Degree],"&gt;= "&amp;H28)-COUNTIF(Vertices[Out-Degree],"&gt;="&amp;H40)</f>
        <v>0</v>
      </c>
      <c r="J28" s="41">
        <f>J26+($J$57-$J$2)/BinDivisor</f>
        <v>2.0000000000000004</v>
      </c>
      <c r="K28" s="42">
        <f>COUNTIF(Vertices[Betweenness Centrality],"&gt;= "&amp;J28)-COUNTIF(Vertices[Betweenness Centrality],"&gt;="&amp;J40)</f>
        <v>5</v>
      </c>
      <c r="L28" s="41">
        <f>L26+($L$57-$L$2)/BinDivisor</f>
        <v>0.45454545454545464</v>
      </c>
      <c r="M28" s="42">
        <f>COUNTIF(Vertices[Closeness Centrality],"&gt;= "&amp;L28)-COUNTIF(Vertices[Closeness Centrality],"&gt;="&amp;L40)</f>
        <v>0</v>
      </c>
      <c r="N28" s="41">
        <f>N26+($N$57-$N$2)/BinDivisor</f>
        <v>0.08710772727272728</v>
      </c>
      <c r="O28" s="42">
        <f>COUNTIF(Vertices[Eigenvector Centrality],"&gt;= "&amp;N28)-COUNTIF(Vertices[Eigenvector Centrality],"&gt;="&amp;N40)</f>
        <v>0</v>
      </c>
      <c r="P28" s="41">
        <f>P26+($P$57-$P$2)/BinDivisor</f>
        <v>1.131510818181818</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0.030303030303030304</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745</v>
      </c>
      <c r="B30" s="36">
        <v>0.628364</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29"/>
      <c r="B31" s="129"/>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746</v>
      </c>
      <c r="B32" s="36" t="s">
        <v>747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-9</v>
      </c>
      <c r="H38" s="78"/>
      <c r="I38" s="79">
        <f>COUNTIF(Vertices[Out-Degree],"&gt;= "&amp;H38)-COUNTIF(Vertices[Out-Degree],"&gt;="&amp;H40)</f>
        <v>-8</v>
      </c>
      <c r="J38" s="78"/>
      <c r="K38" s="79">
        <f>COUNTIF(Vertices[Betweenness Centrality],"&gt;= "&amp;J38)-COUNTIF(Vertices[Betweenness Centrality],"&gt;="&amp;J40)</f>
        <v>-3</v>
      </c>
      <c r="L38" s="78"/>
      <c r="M38" s="79">
        <f>COUNTIF(Vertices[Closeness Centrality],"&gt;= "&amp;L38)-COUNTIF(Vertices[Closeness Centrality],"&gt;="&amp;L40)</f>
        <v>-11</v>
      </c>
      <c r="N38" s="78"/>
      <c r="O38" s="79">
        <f>COUNTIF(Vertices[Eigenvector Centrality],"&gt;= "&amp;N38)-COUNTIF(Vertices[Eigenvector Centrality],"&gt;="&amp;N40)</f>
        <v>-7</v>
      </c>
      <c r="P38" s="78"/>
      <c r="Q38" s="79">
        <f>COUNTIF(Vertices[Eigenvector Centrality],"&gt;= "&amp;P38)-COUNTIF(Vertices[Eigenvector Centrality],"&gt;="&amp;P40)</f>
        <v>0</v>
      </c>
      <c r="R38" s="78"/>
      <c r="S38" s="80">
        <f>COUNTIF(Vertices[Clustering Coefficient],"&gt;= "&amp;R38)-COUNTIF(Vertices[Clustering Coefficient],"&gt;="&amp;R40)</f>
        <v>-11</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-9</v>
      </c>
      <c r="H39" s="78"/>
      <c r="I39" s="79">
        <f>COUNTIF(Vertices[Out-Degree],"&gt;= "&amp;H39)-COUNTIF(Vertices[Out-Degree],"&gt;="&amp;H40)</f>
        <v>-8</v>
      </c>
      <c r="J39" s="78"/>
      <c r="K39" s="79">
        <f>COUNTIF(Vertices[Betweenness Centrality],"&gt;= "&amp;J39)-COUNTIF(Vertices[Betweenness Centrality],"&gt;="&amp;J40)</f>
        <v>-3</v>
      </c>
      <c r="L39" s="78"/>
      <c r="M39" s="79">
        <f>COUNTIF(Vertices[Closeness Centrality],"&gt;= "&amp;L39)-COUNTIF(Vertices[Closeness Centrality],"&gt;="&amp;L40)</f>
        <v>-11</v>
      </c>
      <c r="N39" s="78"/>
      <c r="O39" s="79">
        <f>COUNTIF(Vertices[Eigenvector Centrality],"&gt;= "&amp;N39)-COUNTIF(Vertices[Eigenvector Centrality],"&gt;="&amp;N40)</f>
        <v>-7</v>
      </c>
      <c r="P39" s="78"/>
      <c r="Q39" s="79">
        <f>COUNTIF(Vertices[Eigenvector Centrality],"&gt;= "&amp;P39)-COUNTIF(Vertices[Eigenvector Centrality],"&gt;="&amp;P40)</f>
        <v>0</v>
      </c>
      <c r="R39" s="78"/>
      <c r="S39" s="80">
        <f>COUNTIF(Vertices[Clustering Coefficient],"&gt;= "&amp;R39)-COUNTIF(Vertices[Clustering Coefficient],"&gt;="&amp;R40)</f>
        <v>-11</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2.363636363636363</v>
      </c>
      <c r="G40" s="40">
        <f>COUNTIF(Vertices[In-Degree],"&gt;= "&amp;F40)-COUNTIF(Vertices[In-Degree],"&gt;="&amp;F41)</f>
        <v>0</v>
      </c>
      <c r="H40" s="39">
        <f>H28+($H$57-$H$2)/BinDivisor</f>
        <v>1.4181818181818178</v>
      </c>
      <c r="I40" s="40">
        <f>COUNTIF(Vertices[Out-Degree],"&gt;= "&amp;H40)-COUNTIF(Vertices[Out-Degree],"&gt;="&amp;H41)</f>
        <v>0</v>
      </c>
      <c r="J40" s="39">
        <f>J28+($J$57-$J$2)/BinDivisor</f>
        <v>2.0800000000000005</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0.09059203636363637</v>
      </c>
      <c r="O40" s="40">
        <f>COUNTIF(Vertices[Eigenvector Centrality],"&gt;= "&amp;N40)-COUNTIF(Vertices[Eigenvector Centrality],"&gt;="&amp;N41)</f>
        <v>0</v>
      </c>
      <c r="P40" s="39">
        <f>P28+($P$57-$P$2)/BinDivisor</f>
        <v>1.1512396909090907</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2.4545454545454537</v>
      </c>
      <c r="G41" s="42">
        <f>COUNTIF(Vertices[In-Degree],"&gt;= "&amp;F41)-COUNTIF(Vertices[In-Degree],"&gt;="&amp;F42)</f>
        <v>0</v>
      </c>
      <c r="H41" s="41">
        <f aca="true" t="shared" si="12" ref="H41:H56">H40+($H$57-$H$2)/BinDivisor</f>
        <v>1.4727272727272722</v>
      </c>
      <c r="I41" s="42">
        <f>COUNTIF(Vertices[Out-Degree],"&gt;= "&amp;H41)-COUNTIF(Vertices[Out-Degree],"&gt;="&amp;H42)</f>
        <v>0</v>
      </c>
      <c r="J41" s="41">
        <f aca="true" t="shared" si="13" ref="J41:J56">J40+($J$57-$J$2)/BinDivisor</f>
        <v>2.1600000000000006</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5</v>
      </c>
      <c r="N41" s="41">
        <f aca="true" t="shared" si="15" ref="N41:N56">N40+($N$57-$N$2)/BinDivisor</f>
        <v>0.09407634545454546</v>
      </c>
      <c r="O41" s="42">
        <f>COUNTIF(Vertices[Eigenvector Centrality],"&gt;= "&amp;N41)-COUNTIF(Vertices[Eigenvector Centrality],"&gt;="&amp;N42)</f>
        <v>0</v>
      </c>
      <c r="P41" s="41">
        <f aca="true" t="shared" si="16" ref="P41:P56">P40+($P$57-$P$2)/BinDivisor</f>
        <v>1.1709685636363634</v>
      </c>
      <c r="Q41" s="42">
        <f>COUNTIF(Vertices[PageRank],"&gt;= "&amp;P41)-COUNTIF(Vertices[PageRank],"&gt;="&amp;P42)</f>
        <v>2</v>
      </c>
      <c r="R41" s="41">
        <f aca="true" t="shared" si="17" ref="R41:R56">R40+($R$57-$R$2)/BinDivisor</f>
        <v>0.2454545454545455</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2.5454545454545445</v>
      </c>
      <c r="G42" s="40">
        <f>COUNTIF(Vertices[In-Degree],"&gt;= "&amp;F42)-COUNTIF(Vertices[In-Degree],"&gt;="&amp;F43)</f>
        <v>0</v>
      </c>
      <c r="H42" s="39">
        <f t="shared" si="12"/>
        <v>1.5272727272727267</v>
      </c>
      <c r="I42" s="40">
        <f>COUNTIF(Vertices[Out-Degree],"&gt;= "&amp;H42)-COUNTIF(Vertices[Out-Degree],"&gt;="&amp;H43)</f>
        <v>0</v>
      </c>
      <c r="J42" s="39">
        <f t="shared" si="13"/>
        <v>2.2400000000000007</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0.09756065454545455</v>
      </c>
      <c r="O42" s="40">
        <f>COUNTIF(Vertices[Eigenvector Centrality],"&gt;= "&amp;N42)-COUNTIF(Vertices[Eigenvector Centrality],"&gt;="&amp;N43)</f>
        <v>0</v>
      </c>
      <c r="P42" s="39">
        <f t="shared" si="16"/>
        <v>1.190697436363636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2.6363636363636354</v>
      </c>
      <c r="G43" s="42">
        <f>COUNTIF(Vertices[In-Degree],"&gt;= "&amp;F43)-COUNTIF(Vertices[In-Degree],"&gt;="&amp;F44)</f>
        <v>0</v>
      </c>
      <c r="H43" s="41">
        <f t="shared" si="12"/>
        <v>1.5818181818181811</v>
      </c>
      <c r="I43" s="42">
        <f>COUNTIF(Vertices[Out-Degree],"&gt;= "&amp;H43)-COUNTIF(Vertices[Out-Degree],"&gt;="&amp;H44)</f>
        <v>0</v>
      </c>
      <c r="J43" s="41">
        <f t="shared" si="13"/>
        <v>2.3200000000000007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0.10104496363636364</v>
      </c>
      <c r="O43" s="42">
        <f>COUNTIF(Vertices[Eigenvector Centrality],"&gt;= "&amp;N43)-COUNTIF(Vertices[Eigenvector Centrality],"&gt;="&amp;N44)</f>
        <v>0</v>
      </c>
      <c r="P43" s="41">
        <f t="shared" si="16"/>
        <v>1.2104263090909086</v>
      </c>
      <c r="Q43" s="42">
        <f>COUNTIF(Vertices[PageRank],"&gt;= "&amp;P43)-COUNTIF(Vertices[PageRank],"&gt;="&amp;P44)</f>
        <v>0</v>
      </c>
      <c r="R43" s="41">
        <f t="shared" si="17"/>
        <v>0.26363636363636367</v>
      </c>
      <c r="S43" s="46">
        <f>COUNTIF(Vertices[Clustering Coefficient],"&gt;= "&amp;R43)-COUNTIF(Vertices[Clustering Coefficient],"&gt;="&amp;R44)</f>
        <v>1</v>
      </c>
      <c r="T43" s="41" t="e">
        <f ca="1" t="shared" si="18"/>
        <v>#REF!</v>
      </c>
      <c r="U43" s="42" t="e">
        <f ca="1" t="shared" si="0"/>
        <v>#REF!</v>
      </c>
    </row>
    <row r="44" spans="1:21" ht="15">
      <c r="A44" s="35"/>
      <c r="B44" s="35"/>
      <c r="D44" s="34">
        <f t="shared" si="10"/>
        <v>0</v>
      </c>
      <c r="E44" s="3">
        <f>COUNTIF(Vertices[Degree],"&gt;= "&amp;D44)-COUNTIF(Vertices[Degree],"&gt;="&amp;D45)</f>
        <v>0</v>
      </c>
      <c r="F44" s="39">
        <f t="shared" si="11"/>
        <v>2.727272727272726</v>
      </c>
      <c r="G44" s="40">
        <f>COUNTIF(Vertices[In-Degree],"&gt;= "&amp;F44)-COUNTIF(Vertices[In-Degree],"&gt;="&amp;F45)</f>
        <v>0</v>
      </c>
      <c r="H44" s="39">
        <f t="shared" si="12"/>
        <v>1.6363636363636356</v>
      </c>
      <c r="I44" s="40">
        <f>COUNTIF(Vertices[Out-Degree],"&gt;= "&amp;H44)-COUNTIF(Vertices[Out-Degree],"&gt;="&amp;H45)</f>
        <v>0</v>
      </c>
      <c r="J44" s="39">
        <f t="shared" si="13"/>
        <v>2.400000000000001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0.10452927272727273</v>
      </c>
      <c r="O44" s="40">
        <f>COUNTIF(Vertices[Eigenvector Centrality],"&gt;= "&amp;N44)-COUNTIF(Vertices[Eigenvector Centrality],"&gt;="&amp;N45)</f>
        <v>0</v>
      </c>
      <c r="P44" s="39">
        <f t="shared" si="16"/>
        <v>1.2301551818181813</v>
      </c>
      <c r="Q44" s="40">
        <f>COUNTIF(Vertices[PageRank],"&gt;= "&amp;P44)-COUNTIF(Vertices[PageRank],"&gt;="&amp;P45)</f>
        <v>2</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2.818181818181817</v>
      </c>
      <c r="G45" s="42">
        <f>COUNTIF(Vertices[In-Degree],"&gt;= "&amp;F45)-COUNTIF(Vertices[In-Degree],"&gt;="&amp;F46)</f>
        <v>0</v>
      </c>
      <c r="H45" s="41">
        <f t="shared" si="12"/>
        <v>1.69090909090909</v>
      </c>
      <c r="I45" s="42">
        <f>COUNTIF(Vertices[Out-Degree],"&gt;= "&amp;H45)-COUNTIF(Vertices[Out-Degree],"&gt;="&amp;H46)</f>
        <v>0</v>
      </c>
      <c r="J45" s="41">
        <f t="shared" si="13"/>
        <v>2.480000000000001</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0.10801358181818183</v>
      </c>
      <c r="O45" s="42">
        <f>COUNTIF(Vertices[Eigenvector Centrality],"&gt;= "&amp;N45)-COUNTIF(Vertices[Eigenvector Centrality],"&gt;="&amp;N46)</f>
        <v>0</v>
      </c>
      <c r="P45" s="41">
        <f t="shared" si="16"/>
        <v>1.249884054545454</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2.909090909090908</v>
      </c>
      <c r="G46" s="40">
        <f>COUNTIF(Vertices[In-Degree],"&gt;= "&amp;F46)-COUNTIF(Vertices[In-Degree],"&gt;="&amp;F47)</f>
        <v>0</v>
      </c>
      <c r="H46" s="39">
        <f t="shared" si="12"/>
        <v>1.7454545454545445</v>
      </c>
      <c r="I46" s="40">
        <f>COUNTIF(Vertices[Out-Degree],"&gt;= "&amp;H46)-COUNTIF(Vertices[Out-Degree],"&gt;="&amp;H47)</f>
        <v>0</v>
      </c>
      <c r="J46" s="39">
        <f t="shared" si="13"/>
        <v>2.560000000000001</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0.11149789090909092</v>
      </c>
      <c r="O46" s="40">
        <f>COUNTIF(Vertices[Eigenvector Centrality],"&gt;= "&amp;N46)-COUNTIF(Vertices[Eigenvector Centrality],"&gt;="&amp;N47)</f>
        <v>0</v>
      </c>
      <c r="P46" s="39">
        <f t="shared" si="16"/>
        <v>1.2696129272727266</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2.9999999999999987</v>
      </c>
      <c r="G47" s="42">
        <f>COUNTIF(Vertices[In-Degree],"&gt;= "&amp;F47)-COUNTIF(Vertices[In-Degree],"&gt;="&amp;F48)</f>
        <v>6</v>
      </c>
      <c r="H47" s="41">
        <f t="shared" si="12"/>
        <v>1.799999999999999</v>
      </c>
      <c r="I47" s="42">
        <f>COUNTIF(Vertices[Out-Degree],"&gt;= "&amp;H47)-COUNTIF(Vertices[Out-Degree],"&gt;="&amp;H48)</f>
        <v>0</v>
      </c>
      <c r="J47" s="41">
        <f t="shared" si="13"/>
        <v>2.640000000000001</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0.1149822</v>
      </c>
      <c r="O47" s="42">
        <f>COUNTIF(Vertices[Eigenvector Centrality],"&gt;= "&amp;N47)-COUNTIF(Vertices[Eigenvector Centrality],"&gt;="&amp;N48)</f>
        <v>0</v>
      </c>
      <c r="P47" s="41">
        <f t="shared" si="16"/>
        <v>1.2893417999999992</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3.0909090909090895</v>
      </c>
      <c r="G48" s="40">
        <f>COUNTIF(Vertices[In-Degree],"&gt;= "&amp;F48)-COUNTIF(Vertices[In-Degree],"&gt;="&amp;F49)</f>
        <v>0</v>
      </c>
      <c r="H48" s="39">
        <f t="shared" si="12"/>
        <v>1.8545454545454534</v>
      </c>
      <c r="I48" s="40">
        <f>COUNTIF(Vertices[Out-Degree],"&gt;= "&amp;H48)-COUNTIF(Vertices[Out-Degree],"&gt;="&amp;H49)</f>
        <v>0</v>
      </c>
      <c r="J48" s="39">
        <f t="shared" si="13"/>
        <v>2.720000000000001</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0.1184665090909091</v>
      </c>
      <c r="O48" s="40">
        <f>COUNTIF(Vertices[Eigenvector Centrality],"&gt;= "&amp;N48)-COUNTIF(Vertices[Eigenvector Centrality],"&gt;="&amp;N49)</f>
        <v>4</v>
      </c>
      <c r="P48" s="39">
        <f t="shared" si="16"/>
        <v>1.3090706727272718</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3.1818181818181803</v>
      </c>
      <c r="G49" s="42">
        <f>COUNTIF(Vertices[In-Degree],"&gt;= "&amp;F49)-COUNTIF(Vertices[In-Degree],"&gt;="&amp;F50)</f>
        <v>0</v>
      </c>
      <c r="H49" s="41">
        <f t="shared" si="12"/>
        <v>1.9090909090909078</v>
      </c>
      <c r="I49" s="42">
        <f>COUNTIF(Vertices[Out-Degree],"&gt;= "&amp;H49)-COUNTIF(Vertices[Out-Degree],"&gt;="&amp;H50)</f>
        <v>0</v>
      </c>
      <c r="J49" s="41">
        <f t="shared" si="13"/>
        <v>2.800000000000001</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0.12195081818181819</v>
      </c>
      <c r="O49" s="42">
        <f>COUNTIF(Vertices[Eigenvector Centrality],"&gt;= "&amp;N49)-COUNTIF(Vertices[Eigenvector Centrality],"&gt;="&amp;N50)</f>
        <v>0</v>
      </c>
      <c r="P49" s="41">
        <f t="shared" si="16"/>
        <v>1.3287995454545445</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3.272727272727271</v>
      </c>
      <c r="G50" s="40">
        <f>COUNTIF(Vertices[In-Degree],"&gt;= "&amp;F50)-COUNTIF(Vertices[In-Degree],"&gt;="&amp;F51)</f>
        <v>0</v>
      </c>
      <c r="H50" s="39">
        <f t="shared" si="12"/>
        <v>1.9636363636363623</v>
      </c>
      <c r="I50" s="40">
        <f>COUNTIF(Vertices[Out-Degree],"&gt;= "&amp;H50)-COUNTIF(Vertices[Out-Degree],"&gt;="&amp;H51)</f>
        <v>3</v>
      </c>
      <c r="J50" s="39">
        <f t="shared" si="13"/>
        <v>2.8800000000000012</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0.1254351272727273</v>
      </c>
      <c r="O50" s="40">
        <f>COUNTIF(Vertices[Eigenvector Centrality],"&gt;= "&amp;N50)-COUNTIF(Vertices[Eigenvector Centrality],"&gt;="&amp;N51)</f>
        <v>0</v>
      </c>
      <c r="P50" s="39">
        <f t="shared" si="16"/>
        <v>1.3485284181818171</v>
      </c>
      <c r="Q50" s="40">
        <f>COUNTIF(Vertices[PageRank],"&gt;= "&amp;P50)-COUNTIF(Vertices[PageRank],"&gt;="&amp;P51)</f>
        <v>0</v>
      </c>
      <c r="R50" s="39">
        <f t="shared" si="17"/>
        <v>0.3272727272727273</v>
      </c>
      <c r="S50" s="45">
        <f>COUNTIF(Vertices[Clustering Coefficient],"&gt;= "&amp;R50)-COUNTIF(Vertices[Clustering Coefficient],"&gt;="&amp;R51)</f>
        <v>6</v>
      </c>
      <c r="T50" s="39" t="e">
        <f ca="1" t="shared" si="18"/>
        <v>#REF!</v>
      </c>
      <c r="U50" s="40" t="e">
        <f ca="1" t="shared" si="0"/>
        <v>#REF!</v>
      </c>
    </row>
    <row r="51" spans="4:21" ht="15">
      <c r="D51" s="34">
        <f t="shared" si="10"/>
        <v>0</v>
      </c>
      <c r="E51" s="3">
        <f>COUNTIF(Vertices[Degree],"&gt;= "&amp;D51)-COUNTIF(Vertices[Degree],"&gt;="&amp;D52)</f>
        <v>0</v>
      </c>
      <c r="F51" s="41">
        <f t="shared" si="11"/>
        <v>3.363636363636362</v>
      </c>
      <c r="G51" s="42">
        <f>COUNTIF(Vertices[In-Degree],"&gt;= "&amp;F51)-COUNTIF(Vertices[In-Degree],"&gt;="&amp;F52)</f>
        <v>0</v>
      </c>
      <c r="H51" s="41">
        <f t="shared" si="12"/>
        <v>2.0181818181818167</v>
      </c>
      <c r="I51" s="42">
        <f>COUNTIF(Vertices[Out-Degree],"&gt;= "&amp;H51)-COUNTIF(Vertices[Out-Degree],"&gt;="&amp;H52)</f>
        <v>0</v>
      </c>
      <c r="J51" s="41">
        <f t="shared" si="13"/>
        <v>2.9600000000000013</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0.1289194363636364</v>
      </c>
      <c r="O51" s="42">
        <f>COUNTIF(Vertices[Eigenvector Centrality],"&gt;= "&amp;N51)-COUNTIF(Vertices[Eigenvector Centrality],"&gt;="&amp;N52)</f>
        <v>0</v>
      </c>
      <c r="P51" s="41">
        <f t="shared" si="16"/>
        <v>1.3682572909090898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3.454545454545453</v>
      </c>
      <c r="G52" s="40">
        <f>COUNTIF(Vertices[In-Degree],"&gt;= "&amp;F52)-COUNTIF(Vertices[In-Degree],"&gt;="&amp;F53)</f>
        <v>0</v>
      </c>
      <c r="H52" s="39">
        <f t="shared" si="12"/>
        <v>2.0727272727272714</v>
      </c>
      <c r="I52" s="40">
        <f>COUNTIF(Vertices[Out-Degree],"&gt;= "&amp;H52)-COUNTIF(Vertices[Out-Degree],"&gt;="&amp;H53)</f>
        <v>0</v>
      </c>
      <c r="J52" s="39">
        <f t="shared" si="13"/>
        <v>3.0400000000000014</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0.1324037454545455</v>
      </c>
      <c r="O52" s="40">
        <f>COUNTIF(Vertices[Eigenvector Centrality],"&gt;= "&amp;N52)-COUNTIF(Vertices[Eigenvector Centrality],"&gt;="&amp;N53)</f>
        <v>0</v>
      </c>
      <c r="P52" s="39">
        <f t="shared" si="16"/>
        <v>1.3879861636363624</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3.5454545454545436</v>
      </c>
      <c r="G53" s="42">
        <f>COUNTIF(Vertices[In-Degree],"&gt;= "&amp;F53)-COUNTIF(Vertices[In-Degree],"&gt;="&amp;F54)</f>
        <v>0</v>
      </c>
      <c r="H53" s="41">
        <f t="shared" si="12"/>
        <v>2.127272727272726</v>
      </c>
      <c r="I53" s="42">
        <f>COUNTIF(Vertices[Out-Degree],"&gt;= "&amp;H53)-COUNTIF(Vertices[Out-Degree],"&gt;="&amp;H54)</f>
        <v>0</v>
      </c>
      <c r="J53" s="41">
        <f t="shared" si="13"/>
        <v>3.1200000000000014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0.1358880545454546</v>
      </c>
      <c r="O53" s="42">
        <f>COUNTIF(Vertices[Eigenvector Centrality],"&gt;= "&amp;N53)-COUNTIF(Vertices[Eigenvector Centrality],"&gt;="&amp;N54)</f>
        <v>0</v>
      </c>
      <c r="P53" s="41">
        <f t="shared" si="16"/>
        <v>1.407715036363635</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3.6363636363636345</v>
      </c>
      <c r="G54" s="40">
        <f>COUNTIF(Vertices[In-Degree],"&gt;= "&amp;F54)-COUNTIF(Vertices[In-Degree],"&gt;="&amp;F55)</f>
        <v>0</v>
      </c>
      <c r="H54" s="39">
        <f t="shared" si="12"/>
        <v>2.1818181818181808</v>
      </c>
      <c r="I54" s="40">
        <f>COUNTIF(Vertices[Out-Degree],"&gt;= "&amp;H54)-COUNTIF(Vertices[Out-Degree],"&gt;="&amp;H55)</f>
        <v>0</v>
      </c>
      <c r="J54" s="39">
        <f t="shared" si="13"/>
        <v>3.2000000000000015</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0.1393723636363637</v>
      </c>
      <c r="O54" s="40">
        <f>COUNTIF(Vertices[Eigenvector Centrality],"&gt;= "&amp;N54)-COUNTIF(Vertices[Eigenvector Centrality],"&gt;="&amp;N55)</f>
        <v>0</v>
      </c>
      <c r="P54" s="39">
        <f t="shared" si="16"/>
        <v>1.4274439090909077</v>
      </c>
      <c r="Q54" s="40">
        <f>COUNTIF(Vertices[PageRank],"&gt;= "&amp;P54)-COUNTIF(Vertices[PageRank],"&gt;="&amp;P55)</f>
        <v>1</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3.7272727272727253</v>
      </c>
      <c r="G55" s="42">
        <f>COUNTIF(Vertices[In-Degree],"&gt;= "&amp;F55)-COUNTIF(Vertices[In-Degree],"&gt;="&amp;F56)</f>
        <v>0</v>
      </c>
      <c r="H55" s="41">
        <f t="shared" si="12"/>
        <v>2.2363636363636354</v>
      </c>
      <c r="I55" s="42">
        <f>COUNTIF(Vertices[Out-Degree],"&gt;= "&amp;H55)-COUNTIF(Vertices[Out-Degree],"&gt;="&amp;H56)</f>
        <v>0</v>
      </c>
      <c r="J55" s="41">
        <f t="shared" si="13"/>
        <v>3.2800000000000016</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0.14285667272727282</v>
      </c>
      <c r="O55" s="42">
        <f>COUNTIF(Vertices[Eigenvector Centrality],"&gt;= "&amp;N55)-COUNTIF(Vertices[Eigenvector Centrality],"&gt;="&amp;N56)</f>
        <v>0</v>
      </c>
      <c r="P55" s="41">
        <f t="shared" si="16"/>
        <v>1.4471727818181803</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3.818181818181816</v>
      </c>
      <c r="G56" s="40">
        <f>COUNTIF(Vertices[In-Degree],"&gt;= "&amp;F56)-COUNTIF(Vertices[In-Degree],"&gt;="&amp;F57)</f>
        <v>1</v>
      </c>
      <c r="H56" s="39">
        <f t="shared" si="12"/>
        <v>2.29090909090909</v>
      </c>
      <c r="I56" s="40">
        <f>COUNTIF(Vertices[Out-Degree],"&gt;= "&amp;H56)-COUNTIF(Vertices[Out-Degree],"&gt;="&amp;H57)</f>
        <v>0</v>
      </c>
      <c r="J56" s="39">
        <f t="shared" si="13"/>
        <v>3.3600000000000017</v>
      </c>
      <c r="K56" s="40">
        <f>COUNTIF(Vertices[Betweenness Centrality],"&gt;= "&amp;J56)-COUNTIF(Vertices[Betweenness Centrality],"&gt;="&amp;J57)</f>
        <v>2</v>
      </c>
      <c r="L56" s="39">
        <f t="shared" si="14"/>
        <v>0.7636363636363638</v>
      </c>
      <c r="M56" s="40">
        <f>COUNTIF(Vertices[Closeness Centrality],"&gt;= "&amp;L56)-COUNTIF(Vertices[Closeness Centrality],"&gt;="&amp;L57)</f>
        <v>0</v>
      </c>
      <c r="N56" s="39">
        <f t="shared" si="15"/>
        <v>0.14634098181818192</v>
      </c>
      <c r="O56" s="40">
        <f>COUNTIF(Vertices[Eigenvector Centrality],"&gt;= "&amp;N56)-COUNTIF(Vertices[Eigenvector Centrality],"&gt;="&amp;N57)</f>
        <v>2</v>
      </c>
      <c r="P56" s="39">
        <f t="shared" si="16"/>
        <v>1.466901654545453</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5</v>
      </c>
      <c r="G57" s="44">
        <f>COUNTIF(Vertices[In-Degree],"&gt;= "&amp;F57)-COUNTIF(Vertices[In-Degree],"&gt;="&amp;F58)</f>
        <v>2</v>
      </c>
      <c r="H57" s="43">
        <f>MAX(Vertices[Out-Degree])</f>
        <v>3</v>
      </c>
      <c r="I57" s="44">
        <f>COUNTIF(Vertices[Out-Degree],"&gt;= "&amp;H57)-COUNTIF(Vertices[Out-Degree],"&gt;="&amp;H58)</f>
        <v>5</v>
      </c>
      <c r="J57" s="43">
        <f>MAX(Vertices[Betweenness Centrality])</f>
        <v>4.4</v>
      </c>
      <c r="K57" s="44">
        <f>COUNTIF(Vertices[Betweenness Centrality],"&gt;= "&amp;J57)-COUNTIF(Vertices[Betweenness Centrality],"&gt;="&amp;J58)</f>
        <v>1</v>
      </c>
      <c r="L57" s="43">
        <f>MAX(Vertices[Closeness Centrality])</f>
        <v>1</v>
      </c>
      <c r="M57" s="44">
        <f>COUNTIF(Vertices[Closeness Centrality],"&gt;= "&amp;L57)-COUNTIF(Vertices[Closeness Centrality],"&gt;="&amp;L58)</f>
        <v>6</v>
      </c>
      <c r="N57" s="43">
        <f>MAX(Vertices[Eigenvector Centrality])</f>
        <v>0.191637</v>
      </c>
      <c r="O57" s="44">
        <f>COUNTIF(Vertices[Eigenvector Centrality],"&gt;= "&amp;N57)-COUNTIF(Vertices[Eigenvector Centrality],"&gt;="&amp;N58)</f>
        <v>1</v>
      </c>
      <c r="P57" s="43">
        <f>MAX(Vertices[PageRank])</f>
        <v>1.723377</v>
      </c>
      <c r="Q57" s="44">
        <f>COUNTIF(Vertices[PageRank],"&gt;= "&amp;P57)-COUNTIF(Vertices[PageRank],"&gt;="&amp;P58)</f>
        <v>5</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5</v>
      </c>
    </row>
    <row r="71" spans="1:2" ht="15">
      <c r="A71" s="35" t="s">
        <v>90</v>
      </c>
      <c r="B71" s="49">
        <f>_xlfn.IFERROR(AVERAGE(Vertices[In-Degree]),NoMetricMessage)</f>
        <v>1.2058823529411764</v>
      </c>
    </row>
    <row r="72" spans="1:2" ht="15">
      <c r="A72" s="35" t="s">
        <v>91</v>
      </c>
      <c r="B72" s="49">
        <f>_xlfn.IFERROR(MEDIAN(Vertices[In-Degree]),NoMetricMessage)</f>
        <v>0.5</v>
      </c>
    </row>
    <row r="83" spans="1:2" ht="15">
      <c r="A83" s="35" t="s">
        <v>94</v>
      </c>
      <c r="B83" s="48">
        <f>IF(COUNT(Vertices[Out-Degree])&gt;0,H2,NoMetricMessage)</f>
        <v>0</v>
      </c>
    </row>
    <row r="84" spans="1:2" ht="15">
      <c r="A84" s="35" t="s">
        <v>95</v>
      </c>
      <c r="B84" s="48">
        <f>IF(COUNT(Vertices[Out-Degree])&gt;0,H57,NoMetricMessage)</f>
        <v>3</v>
      </c>
    </row>
    <row r="85" spans="1:2" ht="15">
      <c r="A85" s="35" t="s">
        <v>96</v>
      </c>
      <c r="B85" s="49">
        <f>_xlfn.IFERROR(AVERAGE(Vertices[Out-Degree]),NoMetricMessage)</f>
        <v>1.2058823529411764</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4.4</v>
      </c>
    </row>
    <row r="99" spans="1:2" ht="15">
      <c r="A99" s="35" t="s">
        <v>102</v>
      </c>
      <c r="B99" s="49">
        <f>_xlfn.IFERROR(AVERAGE(Vertices[Betweenness Centrality]),NoMetricMessage)</f>
        <v>0.764705882352941</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0.4087300294117645</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0.191637</v>
      </c>
    </row>
    <row r="127" spans="1:2" ht="15">
      <c r="A127" s="35" t="s">
        <v>114</v>
      </c>
      <c r="B127" s="49">
        <f>_xlfn.IFERROR(AVERAGE(Vertices[Eigenvector Centrality]),NoMetricMessage)</f>
        <v>0.029411735294117648</v>
      </c>
    </row>
    <row r="128" spans="1:2" ht="15">
      <c r="A128" s="35" t="s">
        <v>115</v>
      </c>
      <c r="B128" s="49">
        <f>_xlfn.IFERROR(MEDIAN(Vertices[Eigenvector Centrality]),NoMetricMessage)</f>
        <v>0</v>
      </c>
    </row>
    <row r="139" spans="1:2" ht="15">
      <c r="A139" s="35" t="s">
        <v>140</v>
      </c>
      <c r="B139" s="49">
        <f>IF(COUNT(Vertices[PageRank])&gt;0,P2,NoMetricMessage)</f>
        <v>0.638289</v>
      </c>
    </row>
    <row r="140" spans="1:2" ht="15">
      <c r="A140" s="35" t="s">
        <v>141</v>
      </c>
      <c r="B140" s="49">
        <f>IF(COUNT(Vertices[PageRank])&gt;0,P57,NoMetricMessage)</f>
        <v>1.723377</v>
      </c>
    </row>
    <row r="141" spans="1:2" ht="15">
      <c r="A141" s="35" t="s">
        <v>142</v>
      </c>
      <c r="B141" s="49">
        <f>_xlfn.IFERROR(AVERAGE(Vertices[PageRank]),NoMetricMessage)</f>
        <v>0.9999848823529414</v>
      </c>
    </row>
    <row r="142" spans="1:2" ht="15">
      <c r="A142" s="35" t="s">
        <v>143</v>
      </c>
      <c r="B142" s="49">
        <f>_xlfn.IFERROR(MEDIAN(Vertices[PageRank]),NoMetricMessage)</f>
        <v>0.999985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0.1107843137254902</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678</v>
      </c>
      <c r="K7" s="13" t="s">
        <v>679</v>
      </c>
    </row>
    <row r="8" spans="1:11" ht="409.5">
      <c r="A8"/>
      <c r="B8">
        <v>2</v>
      </c>
      <c r="C8">
        <v>2</v>
      </c>
      <c r="D8" t="s">
        <v>61</v>
      </c>
      <c r="E8" t="s">
        <v>61</v>
      </c>
      <c r="H8" t="s">
        <v>73</v>
      </c>
      <c r="J8" t="s">
        <v>680</v>
      </c>
      <c r="K8" s="13" t="s">
        <v>681</v>
      </c>
    </row>
    <row r="9" spans="1:11" ht="409.5">
      <c r="A9"/>
      <c r="B9">
        <v>3</v>
      </c>
      <c r="C9">
        <v>4</v>
      </c>
      <c r="D9" t="s">
        <v>62</v>
      </c>
      <c r="E9" t="s">
        <v>62</v>
      </c>
      <c r="H9" t="s">
        <v>74</v>
      </c>
      <c r="J9" t="s">
        <v>682</v>
      </c>
      <c r="K9" s="13" t="s">
        <v>683</v>
      </c>
    </row>
    <row r="10" spans="1:11" ht="409.5">
      <c r="A10"/>
      <c r="B10">
        <v>4</v>
      </c>
      <c r="D10" t="s">
        <v>63</v>
      </c>
      <c r="E10" t="s">
        <v>63</v>
      </c>
      <c r="H10" t="s">
        <v>75</v>
      </c>
      <c r="J10" t="s">
        <v>684</v>
      </c>
      <c r="K10" s="13" t="s">
        <v>685</v>
      </c>
    </row>
    <row r="11" spans="1:11" ht="15">
      <c r="A11"/>
      <c r="B11">
        <v>5</v>
      </c>
      <c r="D11" t="s">
        <v>46</v>
      </c>
      <c r="E11">
        <v>1</v>
      </c>
      <c r="H11" t="s">
        <v>76</v>
      </c>
      <c r="J11" t="s">
        <v>686</v>
      </c>
      <c r="K11" t="s">
        <v>687</v>
      </c>
    </row>
    <row r="12" spans="1:11" ht="15">
      <c r="A12"/>
      <c r="B12"/>
      <c r="D12" t="s">
        <v>64</v>
      </c>
      <c r="E12">
        <v>2</v>
      </c>
      <c r="H12">
        <v>0</v>
      </c>
      <c r="J12" t="s">
        <v>688</v>
      </c>
      <c r="K12" t="s">
        <v>689</v>
      </c>
    </row>
    <row r="13" spans="1:11" ht="15">
      <c r="A13"/>
      <c r="B13"/>
      <c r="D13">
        <v>1</v>
      </c>
      <c r="E13">
        <v>3</v>
      </c>
      <c r="H13">
        <v>1</v>
      </c>
      <c r="J13" t="s">
        <v>690</v>
      </c>
      <c r="K13" t="s">
        <v>691</v>
      </c>
    </row>
    <row r="14" spans="4:11" ht="15">
      <c r="D14">
        <v>2</v>
      </c>
      <c r="E14">
        <v>4</v>
      </c>
      <c r="H14">
        <v>2</v>
      </c>
      <c r="J14" t="s">
        <v>692</v>
      </c>
      <c r="K14" t="s">
        <v>693</v>
      </c>
    </row>
    <row r="15" spans="4:11" ht="15">
      <c r="D15">
        <v>3</v>
      </c>
      <c r="E15">
        <v>5</v>
      </c>
      <c r="H15">
        <v>3</v>
      </c>
      <c r="J15" t="s">
        <v>694</v>
      </c>
      <c r="K15" t="s">
        <v>695</v>
      </c>
    </row>
    <row r="16" spans="4:11" ht="15">
      <c r="D16">
        <v>4</v>
      </c>
      <c r="E16">
        <v>6</v>
      </c>
      <c r="H16">
        <v>4</v>
      </c>
      <c r="J16" t="s">
        <v>696</v>
      </c>
      <c r="K16" t="s">
        <v>697</v>
      </c>
    </row>
    <row r="17" spans="4:11" ht="15">
      <c r="D17">
        <v>5</v>
      </c>
      <c r="E17">
        <v>7</v>
      </c>
      <c r="H17">
        <v>5</v>
      </c>
      <c r="J17" t="s">
        <v>698</v>
      </c>
      <c r="K17" t="s">
        <v>699</v>
      </c>
    </row>
    <row r="18" spans="4:11" ht="15">
      <c r="D18">
        <v>6</v>
      </c>
      <c r="E18">
        <v>8</v>
      </c>
      <c r="H18">
        <v>6</v>
      </c>
      <c r="J18" t="s">
        <v>700</v>
      </c>
      <c r="K18" t="s">
        <v>701</v>
      </c>
    </row>
    <row r="19" spans="4:11" ht="15">
      <c r="D19">
        <v>7</v>
      </c>
      <c r="E19">
        <v>9</v>
      </c>
      <c r="H19">
        <v>7</v>
      </c>
      <c r="J19" t="s">
        <v>702</v>
      </c>
      <c r="K19" t="s">
        <v>703</v>
      </c>
    </row>
    <row r="20" spans="4:11" ht="15">
      <c r="D20">
        <v>8</v>
      </c>
      <c r="H20">
        <v>8</v>
      </c>
      <c r="J20" t="s">
        <v>704</v>
      </c>
      <c r="K20" t="s">
        <v>705</v>
      </c>
    </row>
    <row r="21" spans="4:11" ht="409.5">
      <c r="D21">
        <v>9</v>
      </c>
      <c r="H21">
        <v>9</v>
      </c>
      <c r="J21" t="s">
        <v>706</v>
      </c>
      <c r="K21" s="13" t="s">
        <v>707</v>
      </c>
    </row>
    <row r="22" spans="4:11" ht="409.5">
      <c r="D22">
        <v>10</v>
      </c>
      <c r="J22" t="s">
        <v>708</v>
      </c>
      <c r="K22" s="13" t="s">
        <v>709</v>
      </c>
    </row>
    <row r="23" spans="4:11" ht="409.5">
      <c r="D23">
        <v>11</v>
      </c>
      <c r="J23" t="s">
        <v>710</v>
      </c>
      <c r="K23" s="13" t="s">
        <v>711</v>
      </c>
    </row>
    <row r="24" spans="10:11" ht="409.5">
      <c r="J24" t="s">
        <v>712</v>
      </c>
      <c r="K24" s="13" t="s">
        <v>1221</v>
      </c>
    </row>
    <row r="25" spans="10:11" ht="15">
      <c r="J25" t="s">
        <v>713</v>
      </c>
      <c r="K25" t="b">
        <v>0</v>
      </c>
    </row>
    <row r="26" spans="10:11" ht="15">
      <c r="J26" t="s">
        <v>1219</v>
      </c>
      <c r="K26" t="s">
        <v>1220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740</v>
      </c>
      <c r="B2" s="128" t="s">
        <v>741</v>
      </c>
      <c r="C2" s="67" t="s">
        <v>742</v>
      </c>
    </row>
    <row r="3" spans="1:3" ht="15">
      <c r="A3" s="127" t="s">
        <v>715</v>
      </c>
      <c r="B3" s="127" t="s">
        <v>715</v>
      </c>
      <c r="C3" s="36">
        <v>15</v>
      </c>
    </row>
    <row r="4" spans="1:3" ht="15">
      <c r="A4" s="127" t="s">
        <v>716</v>
      </c>
      <c r="B4" s="127" t="s">
        <v>716</v>
      </c>
      <c r="C4" s="36">
        <v>5</v>
      </c>
    </row>
    <row r="5" spans="1:3" ht="15">
      <c r="A5" s="127" t="s">
        <v>717</v>
      </c>
      <c r="B5" s="127" t="s">
        <v>717</v>
      </c>
      <c r="C5" s="36">
        <v>3</v>
      </c>
    </row>
    <row r="6" spans="1:3" ht="15">
      <c r="A6" s="127" t="s">
        <v>718</v>
      </c>
      <c r="B6" s="127" t="s">
        <v>718</v>
      </c>
      <c r="C6" s="36">
        <v>3</v>
      </c>
    </row>
    <row r="7" spans="1:3" ht="15">
      <c r="A7" s="127" t="s">
        <v>719</v>
      </c>
      <c r="B7" s="127" t="s">
        <v>719</v>
      </c>
      <c r="C7" s="36">
        <v>4</v>
      </c>
    </row>
    <row r="8" spans="1:3" ht="15">
      <c r="A8" s="127" t="s">
        <v>720</v>
      </c>
      <c r="B8" s="127" t="s">
        <v>720</v>
      </c>
      <c r="C8" s="36">
        <v>4</v>
      </c>
    </row>
    <row r="9" spans="1:3" ht="15">
      <c r="A9" s="127" t="s">
        <v>721</v>
      </c>
      <c r="B9" s="127" t="s">
        <v>721</v>
      </c>
      <c r="C9" s="36">
        <v>4</v>
      </c>
    </row>
    <row r="10" spans="1:3" ht="15">
      <c r="A10" s="127" t="s">
        <v>722</v>
      </c>
      <c r="B10" s="127" t="s">
        <v>722</v>
      </c>
      <c r="C10" s="36">
        <v>1</v>
      </c>
    </row>
    <row r="11" spans="1:3" ht="15">
      <c r="A11" s="127" t="s">
        <v>723</v>
      </c>
      <c r="B11" s="127" t="s">
        <v>723</v>
      </c>
      <c r="C11" s="36">
        <v>2</v>
      </c>
    </row>
    <row r="12" spans="1:3" ht="15">
      <c r="A12" s="127" t="s">
        <v>724</v>
      </c>
      <c r="B12" s="127" t="s">
        <v>724</v>
      </c>
      <c r="C12" s="36">
        <v>1</v>
      </c>
    </row>
    <row r="13" spans="1:3" ht="15">
      <c r="A13" s="127" t="s">
        <v>725</v>
      </c>
      <c r="B13" s="127" t="s">
        <v>725</v>
      </c>
      <c r="C13" s="36">
        <v>6</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748</v>
      </c>
      <c r="B1" s="13" t="s">
        <v>749</v>
      </c>
      <c r="C1" s="13" t="s">
        <v>750</v>
      </c>
      <c r="D1" s="13" t="s">
        <v>752</v>
      </c>
      <c r="E1" s="85" t="s">
        <v>751</v>
      </c>
      <c r="F1" s="85" t="s">
        <v>754</v>
      </c>
      <c r="G1" s="13" t="s">
        <v>753</v>
      </c>
      <c r="H1" s="13" t="s">
        <v>756</v>
      </c>
      <c r="I1" s="13" t="s">
        <v>755</v>
      </c>
      <c r="J1" s="13" t="s">
        <v>758</v>
      </c>
      <c r="K1" s="13" t="s">
        <v>757</v>
      </c>
      <c r="L1" s="13" t="s">
        <v>760</v>
      </c>
      <c r="M1" s="13" t="s">
        <v>759</v>
      </c>
      <c r="N1" s="13" t="s">
        <v>762</v>
      </c>
      <c r="O1" s="13" t="s">
        <v>761</v>
      </c>
      <c r="P1" s="13" t="s">
        <v>764</v>
      </c>
      <c r="Q1" s="13" t="s">
        <v>763</v>
      </c>
      <c r="R1" s="13" t="s">
        <v>766</v>
      </c>
      <c r="S1" s="13" t="s">
        <v>765</v>
      </c>
      <c r="T1" s="13" t="s">
        <v>768</v>
      </c>
      <c r="U1" s="13" t="s">
        <v>767</v>
      </c>
      <c r="V1" s="13" t="s">
        <v>769</v>
      </c>
    </row>
    <row r="2" spans="1:22" ht="15">
      <c r="A2" s="90" t="s">
        <v>285</v>
      </c>
      <c r="B2" s="85">
        <v>2</v>
      </c>
      <c r="C2" s="90" t="s">
        <v>292</v>
      </c>
      <c r="D2" s="85">
        <v>1</v>
      </c>
      <c r="E2" s="85"/>
      <c r="F2" s="85"/>
      <c r="G2" s="90" t="s">
        <v>289</v>
      </c>
      <c r="H2" s="85">
        <v>1</v>
      </c>
      <c r="I2" s="90" t="s">
        <v>288</v>
      </c>
      <c r="J2" s="85">
        <v>1</v>
      </c>
      <c r="K2" s="90" t="s">
        <v>287</v>
      </c>
      <c r="L2" s="85">
        <v>1</v>
      </c>
      <c r="M2" s="90" t="s">
        <v>285</v>
      </c>
      <c r="N2" s="85">
        <v>2</v>
      </c>
      <c r="O2" s="90" t="s">
        <v>283</v>
      </c>
      <c r="P2" s="85">
        <v>1</v>
      </c>
      <c r="Q2" s="90" t="s">
        <v>293</v>
      </c>
      <c r="R2" s="85">
        <v>1</v>
      </c>
      <c r="S2" s="90" t="s">
        <v>291</v>
      </c>
      <c r="T2" s="85">
        <v>1</v>
      </c>
      <c r="U2" s="90" t="s">
        <v>284</v>
      </c>
      <c r="V2" s="85">
        <v>1</v>
      </c>
    </row>
    <row r="3" spans="1:22" ht="15">
      <c r="A3" s="90" t="s">
        <v>293</v>
      </c>
      <c r="B3" s="85">
        <v>1</v>
      </c>
      <c r="C3" s="85"/>
      <c r="D3" s="85"/>
      <c r="E3" s="85"/>
      <c r="F3" s="85"/>
      <c r="G3" s="85"/>
      <c r="H3" s="85"/>
      <c r="I3" s="85"/>
      <c r="J3" s="85"/>
      <c r="K3" s="85"/>
      <c r="L3" s="85"/>
      <c r="M3" s="90" t="s">
        <v>286</v>
      </c>
      <c r="N3" s="85">
        <v>1</v>
      </c>
      <c r="O3" s="90" t="s">
        <v>282</v>
      </c>
      <c r="P3" s="85">
        <v>1</v>
      </c>
      <c r="Q3" s="85"/>
      <c r="R3" s="85"/>
      <c r="S3" s="90" t="s">
        <v>290</v>
      </c>
      <c r="T3" s="85">
        <v>1</v>
      </c>
      <c r="U3" s="85"/>
      <c r="V3" s="85"/>
    </row>
    <row r="4" spans="1:22" ht="15">
      <c r="A4" s="90" t="s">
        <v>292</v>
      </c>
      <c r="B4" s="85">
        <v>1</v>
      </c>
      <c r="C4" s="85"/>
      <c r="D4" s="85"/>
      <c r="E4" s="85"/>
      <c r="F4" s="85"/>
      <c r="G4" s="85"/>
      <c r="H4" s="85"/>
      <c r="I4" s="85"/>
      <c r="J4" s="85"/>
      <c r="K4" s="85"/>
      <c r="L4" s="85"/>
      <c r="M4" s="85"/>
      <c r="N4" s="85"/>
      <c r="O4" s="85"/>
      <c r="P4" s="85"/>
      <c r="Q4" s="85"/>
      <c r="R4" s="85"/>
      <c r="S4" s="85"/>
      <c r="T4" s="85"/>
      <c r="U4" s="85"/>
      <c r="V4" s="85"/>
    </row>
    <row r="5" spans="1:22" ht="15">
      <c r="A5" s="90" t="s">
        <v>291</v>
      </c>
      <c r="B5" s="85">
        <v>1</v>
      </c>
      <c r="C5" s="85"/>
      <c r="D5" s="85"/>
      <c r="E5" s="85"/>
      <c r="F5" s="85"/>
      <c r="G5" s="85"/>
      <c r="H5" s="85"/>
      <c r="I5" s="85"/>
      <c r="J5" s="85"/>
      <c r="K5" s="85"/>
      <c r="L5" s="85"/>
      <c r="M5" s="85"/>
      <c r="N5" s="85"/>
      <c r="O5" s="85"/>
      <c r="P5" s="85"/>
      <c r="Q5" s="85"/>
      <c r="R5" s="85"/>
      <c r="S5" s="85"/>
      <c r="T5" s="85"/>
      <c r="U5" s="85"/>
      <c r="V5" s="85"/>
    </row>
    <row r="6" spans="1:22" ht="15">
      <c r="A6" s="90" t="s">
        <v>290</v>
      </c>
      <c r="B6" s="85">
        <v>1</v>
      </c>
      <c r="C6" s="85"/>
      <c r="D6" s="85"/>
      <c r="E6" s="85"/>
      <c r="F6" s="85"/>
      <c r="G6" s="85"/>
      <c r="H6" s="85"/>
      <c r="I6" s="85"/>
      <c r="J6" s="85"/>
      <c r="K6" s="85"/>
      <c r="L6" s="85"/>
      <c r="M6" s="85"/>
      <c r="N6" s="85"/>
      <c r="O6" s="85"/>
      <c r="P6" s="85"/>
      <c r="Q6" s="85"/>
      <c r="R6" s="85"/>
      <c r="S6" s="85"/>
      <c r="T6" s="85"/>
      <c r="U6" s="85"/>
      <c r="V6" s="85"/>
    </row>
    <row r="7" spans="1:22" ht="15">
      <c r="A7" s="90" t="s">
        <v>288</v>
      </c>
      <c r="B7" s="85">
        <v>1</v>
      </c>
      <c r="C7" s="85"/>
      <c r="D7" s="85"/>
      <c r="E7" s="85"/>
      <c r="F7" s="85"/>
      <c r="G7" s="85"/>
      <c r="H7" s="85"/>
      <c r="I7" s="85"/>
      <c r="J7" s="85"/>
      <c r="K7" s="85"/>
      <c r="L7" s="85"/>
      <c r="M7" s="85"/>
      <c r="N7" s="85"/>
      <c r="O7" s="85"/>
      <c r="P7" s="85"/>
      <c r="Q7" s="85"/>
      <c r="R7" s="85"/>
      <c r="S7" s="85"/>
      <c r="T7" s="85"/>
      <c r="U7" s="85"/>
      <c r="V7" s="85"/>
    </row>
    <row r="8" spans="1:22" ht="15">
      <c r="A8" s="90" t="s">
        <v>289</v>
      </c>
      <c r="B8" s="85">
        <v>1</v>
      </c>
      <c r="C8" s="85"/>
      <c r="D8" s="85"/>
      <c r="E8" s="85"/>
      <c r="F8" s="85"/>
      <c r="G8" s="85"/>
      <c r="H8" s="85"/>
      <c r="I8" s="85"/>
      <c r="J8" s="85"/>
      <c r="K8" s="85"/>
      <c r="L8" s="85"/>
      <c r="M8" s="85"/>
      <c r="N8" s="85"/>
      <c r="O8" s="85"/>
      <c r="P8" s="85"/>
      <c r="Q8" s="85"/>
      <c r="R8" s="85"/>
      <c r="S8" s="85"/>
      <c r="T8" s="85"/>
      <c r="U8" s="85"/>
      <c r="V8" s="85"/>
    </row>
    <row r="9" spans="1:22" ht="15">
      <c r="A9" s="90" t="s">
        <v>287</v>
      </c>
      <c r="B9" s="85">
        <v>1</v>
      </c>
      <c r="C9" s="85"/>
      <c r="D9" s="85"/>
      <c r="E9" s="85"/>
      <c r="F9" s="85"/>
      <c r="G9" s="85"/>
      <c r="H9" s="85"/>
      <c r="I9" s="85"/>
      <c r="J9" s="85"/>
      <c r="K9" s="85"/>
      <c r="L9" s="85"/>
      <c r="M9" s="85"/>
      <c r="N9" s="85"/>
      <c r="O9" s="85"/>
      <c r="P9" s="85"/>
      <c r="Q9" s="85"/>
      <c r="R9" s="85"/>
      <c r="S9" s="85"/>
      <c r="T9" s="85"/>
      <c r="U9" s="85"/>
      <c r="V9" s="85"/>
    </row>
    <row r="10" spans="1:22" ht="15">
      <c r="A10" s="90" t="s">
        <v>286</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284</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775</v>
      </c>
      <c r="B14" s="13" t="s">
        <v>749</v>
      </c>
      <c r="C14" s="13" t="s">
        <v>776</v>
      </c>
      <c r="D14" s="13" t="s">
        <v>752</v>
      </c>
      <c r="E14" s="85" t="s">
        <v>777</v>
      </c>
      <c r="F14" s="85" t="s">
        <v>754</v>
      </c>
      <c r="G14" s="13" t="s">
        <v>778</v>
      </c>
      <c r="H14" s="13" t="s">
        <v>756</v>
      </c>
      <c r="I14" s="13" t="s">
        <v>779</v>
      </c>
      <c r="J14" s="13" t="s">
        <v>758</v>
      </c>
      <c r="K14" s="13" t="s">
        <v>780</v>
      </c>
      <c r="L14" s="13" t="s">
        <v>760</v>
      </c>
      <c r="M14" s="13" t="s">
        <v>781</v>
      </c>
      <c r="N14" s="13" t="s">
        <v>762</v>
      </c>
      <c r="O14" s="13" t="s">
        <v>782</v>
      </c>
      <c r="P14" s="13" t="s">
        <v>764</v>
      </c>
      <c r="Q14" s="13" t="s">
        <v>783</v>
      </c>
      <c r="R14" s="13" t="s">
        <v>766</v>
      </c>
      <c r="S14" s="13" t="s">
        <v>784</v>
      </c>
      <c r="T14" s="13" t="s">
        <v>768</v>
      </c>
      <c r="U14" s="13" t="s">
        <v>785</v>
      </c>
      <c r="V14" s="13" t="s">
        <v>769</v>
      </c>
    </row>
    <row r="15" spans="1:22" ht="15">
      <c r="A15" s="85" t="s">
        <v>294</v>
      </c>
      <c r="B15" s="85">
        <v>6</v>
      </c>
      <c r="C15" s="85" t="s">
        <v>300</v>
      </c>
      <c r="D15" s="85">
        <v>1</v>
      </c>
      <c r="E15" s="85"/>
      <c r="F15" s="85"/>
      <c r="G15" s="85" t="s">
        <v>294</v>
      </c>
      <c r="H15" s="85">
        <v>1</v>
      </c>
      <c r="I15" s="85" t="s">
        <v>299</v>
      </c>
      <c r="J15" s="85">
        <v>1</v>
      </c>
      <c r="K15" s="85" t="s">
        <v>294</v>
      </c>
      <c r="L15" s="85">
        <v>1</v>
      </c>
      <c r="M15" s="85" t="s">
        <v>298</v>
      </c>
      <c r="N15" s="85">
        <v>3</v>
      </c>
      <c r="O15" s="85" t="s">
        <v>294</v>
      </c>
      <c r="P15" s="85">
        <v>1</v>
      </c>
      <c r="Q15" s="85" t="s">
        <v>301</v>
      </c>
      <c r="R15" s="85">
        <v>1</v>
      </c>
      <c r="S15" s="85" t="s">
        <v>294</v>
      </c>
      <c r="T15" s="85">
        <v>2</v>
      </c>
      <c r="U15" s="85" t="s">
        <v>297</v>
      </c>
      <c r="V15" s="85">
        <v>1</v>
      </c>
    </row>
    <row r="16" spans="1:22" ht="15">
      <c r="A16" s="85" t="s">
        <v>295</v>
      </c>
      <c r="B16" s="85">
        <v>5</v>
      </c>
      <c r="C16" s="85"/>
      <c r="D16" s="85"/>
      <c r="E16" s="85"/>
      <c r="F16" s="85"/>
      <c r="G16" s="85"/>
      <c r="H16" s="85"/>
      <c r="I16" s="85"/>
      <c r="J16" s="85"/>
      <c r="K16" s="85"/>
      <c r="L16" s="85"/>
      <c r="M16" s="85"/>
      <c r="N16" s="85"/>
      <c r="O16" s="85" t="s">
        <v>296</v>
      </c>
      <c r="P16" s="85">
        <v>1</v>
      </c>
      <c r="Q16" s="85"/>
      <c r="R16" s="85"/>
      <c r="S16" s="85"/>
      <c r="T16" s="85"/>
      <c r="U16" s="85"/>
      <c r="V16" s="85"/>
    </row>
    <row r="17" spans="1:22" ht="15">
      <c r="A17" s="85" t="s">
        <v>298</v>
      </c>
      <c r="B17" s="85">
        <v>3</v>
      </c>
      <c r="C17" s="85"/>
      <c r="D17" s="85"/>
      <c r="E17" s="85"/>
      <c r="F17" s="85"/>
      <c r="G17" s="85"/>
      <c r="H17" s="85"/>
      <c r="I17" s="85"/>
      <c r="J17" s="85"/>
      <c r="K17" s="85"/>
      <c r="L17" s="85"/>
      <c r="M17" s="85"/>
      <c r="N17" s="85"/>
      <c r="O17" s="85"/>
      <c r="P17" s="85"/>
      <c r="Q17" s="85"/>
      <c r="R17" s="85"/>
      <c r="S17" s="85"/>
      <c r="T17" s="85"/>
      <c r="U17" s="85"/>
      <c r="V17" s="85"/>
    </row>
    <row r="18" spans="1:22" ht="15">
      <c r="A18" s="85" t="s">
        <v>301</v>
      </c>
      <c r="B18" s="85">
        <v>1</v>
      </c>
      <c r="C18" s="85"/>
      <c r="D18" s="85"/>
      <c r="E18" s="85"/>
      <c r="F18" s="85"/>
      <c r="G18" s="85"/>
      <c r="H18" s="85"/>
      <c r="I18" s="85"/>
      <c r="J18" s="85"/>
      <c r="K18" s="85"/>
      <c r="L18" s="85"/>
      <c r="M18" s="85"/>
      <c r="N18" s="85"/>
      <c r="O18" s="85"/>
      <c r="P18" s="85"/>
      <c r="Q18" s="85"/>
      <c r="R18" s="85"/>
      <c r="S18" s="85"/>
      <c r="T18" s="85"/>
      <c r="U18" s="85"/>
      <c r="V18" s="85"/>
    </row>
    <row r="19" spans="1:22" ht="15">
      <c r="A19" s="85" t="s">
        <v>300</v>
      </c>
      <c r="B19" s="85">
        <v>1</v>
      </c>
      <c r="C19" s="85"/>
      <c r="D19" s="85"/>
      <c r="E19" s="85"/>
      <c r="F19" s="85"/>
      <c r="G19" s="85"/>
      <c r="H19" s="85"/>
      <c r="I19" s="85"/>
      <c r="J19" s="85"/>
      <c r="K19" s="85"/>
      <c r="L19" s="85"/>
      <c r="M19" s="85"/>
      <c r="N19" s="85"/>
      <c r="O19" s="85"/>
      <c r="P19" s="85"/>
      <c r="Q19" s="85"/>
      <c r="R19" s="85"/>
      <c r="S19" s="85"/>
      <c r="T19" s="85"/>
      <c r="U19" s="85"/>
      <c r="V19" s="85"/>
    </row>
    <row r="20" spans="1:22" ht="15">
      <c r="A20" s="85" t="s">
        <v>299</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297</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296</v>
      </c>
      <c r="B22" s="85">
        <v>1</v>
      </c>
      <c r="C22" s="85"/>
      <c r="D22" s="85"/>
      <c r="E22" s="85"/>
      <c r="F22" s="85"/>
      <c r="G22" s="85"/>
      <c r="H22" s="85"/>
      <c r="I22" s="85"/>
      <c r="J22" s="85"/>
      <c r="K22" s="85"/>
      <c r="L22" s="85"/>
      <c r="M22" s="85"/>
      <c r="N22" s="85"/>
      <c r="O22" s="85"/>
      <c r="P22" s="85"/>
      <c r="Q22" s="85"/>
      <c r="R22" s="85"/>
      <c r="S22" s="85"/>
      <c r="T22" s="85"/>
      <c r="U22" s="85"/>
      <c r="V22" s="85"/>
    </row>
    <row r="25" spans="1:22" ht="15" customHeight="1">
      <c r="A25" s="13" t="s">
        <v>789</v>
      </c>
      <c r="B25" s="13" t="s">
        <v>749</v>
      </c>
      <c r="C25" s="13" t="s">
        <v>800</v>
      </c>
      <c r="D25" s="13" t="s">
        <v>752</v>
      </c>
      <c r="E25" s="13" t="s">
        <v>802</v>
      </c>
      <c r="F25" s="13" t="s">
        <v>754</v>
      </c>
      <c r="G25" s="85" t="s">
        <v>805</v>
      </c>
      <c r="H25" s="85" t="s">
        <v>756</v>
      </c>
      <c r="I25" s="85" t="s">
        <v>806</v>
      </c>
      <c r="J25" s="85" t="s">
        <v>758</v>
      </c>
      <c r="K25" s="85" t="s">
        <v>807</v>
      </c>
      <c r="L25" s="85" t="s">
        <v>760</v>
      </c>
      <c r="M25" s="13" t="s">
        <v>808</v>
      </c>
      <c r="N25" s="13" t="s">
        <v>762</v>
      </c>
      <c r="O25" s="85" t="s">
        <v>810</v>
      </c>
      <c r="P25" s="85" t="s">
        <v>764</v>
      </c>
      <c r="Q25" s="85" t="s">
        <v>811</v>
      </c>
      <c r="R25" s="85" t="s">
        <v>766</v>
      </c>
      <c r="S25" s="85" t="s">
        <v>812</v>
      </c>
      <c r="T25" s="85" t="s">
        <v>768</v>
      </c>
      <c r="U25" s="13" t="s">
        <v>813</v>
      </c>
      <c r="V25" s="13" t="s">
        <v>769</v>
      </c>
    </row>
    <row r="26" spans="1:22" ht="15">
      <c r="A26" s="85" t="s">
        <v>790</v>
      </c>
      <c r="B26" s="85">
        <v>5</v>
      </c>
      <c r="C26" s="85" t="s">
        <v>790</v>
      </c>
      <c r="D26" s="85">
        <v>5</v>
      </c>
      <c r="E26" s="85" t="s">
        <v>803</v>
      </c>
      <c r="F26" s="85">
        <v>1</v>
      </c>
      <c r="G26" s="85"/>
      <c r="H26" s="85"/>
      <c r="I26" s="85"/>
      <c r="J26" s="85"/>
      <c r="K26" s="85"/>
      <c r="L26" s="85"/>
      <c r="M26" s="85" t="s">
        <v>792</v>
      </c>
      <c r="N26" s="85">
        <v>4</v>
      </c>
      <c r="O26" s="85"/>
      <c r="P26" s="85"/>
      <c r="Q26" s="85"/>
      <c r="R26" s="85"/>
      <c r="S26" s="85"/>
      <c r="T26" s="85"/>
      <c r="U26" s="85" t="s">
        <v>303</v>
      </c>
      <c r="V26" s="85">
        <v>1</v>
      </c>
    </row>
    <row r="27" spans="1:22" ht="15">
      <c r="A27" s="85" t="s">
        <v>791</v>
      </c>
      <c r="B27" s="85">
        <v>5</v>
      </c>
      <c r="C27" s="85" t="s">
        <v>791</v>
      </c>
      <c r="D27" s="85">
        <v>5</v>
      </c>
      <c r="E27" s="85" t="s">
        <v>804</v>
      </c>
      <c r="F27" s="85">
        <v>1</v>
      </c>
      <c r="G27" s="85"/>
      <c r="H27" s="85"/>
      <c r="I27" s="85"/>
      <c r="J27" s="85"/>
      <c r="K27" s="85"/>
      <c r="L27" s="85"/>
      <c r="M27" s="85" t="s">
        <v>793</v>
      </c>
      <c r="N27" s="85">
        <v>2</v>
      </c>
      <c r="O27" s="85"/>
      <c r="P27" s="85"/>
      <c r="Q27" s="85"/>
      <c r="R27" s="85"/>
      <c r="S27" s="85"/>
      <c r="T27" s="85"/>
      <c r="U27" s="85"/>
      <c r="V27" s="85"/>
    </row>
    <row r="28" spans="1:22" ht="15">
      <c r="A28" s="85" t="s">
        <v>792</v>
      </c>
      <c r="B28" s="85">
        <v>4</v>
      </c>
      <c r="C28" s="85" t="s">
        <v>799</v>
      </c>
      <c r="D28" s="85">
        <v>1</v>
      </c>
      <c r="E28" s="85"/>
      <c r="F28" s="85"/>
      <c r="G28" s="85"/>
      <c r="H28" s="85"/>
      <c r="I28" s="85"/>
      <c r="J28" s="85"/>
      <c r="K28" s="85"/>
      <c r="L28" s="85"/>
      <c r="M28" s="85" t="s">
        <v>794</v>
      </c>
      <c r="N28" s="85">
        <v>2</v>
      </c>
      <c r="O28" s="85"/>
      <c r="P28" s="85"/>
      <c r="Q28" s="85"/>
      <c r="R28" s="85"/>
      <c r="S28" s="85"/>
      <c r="T28" s="85"/>
      <c r="U28" s="85"/>
      <c r="V28" s="85"/>
    </row>
    <row r="29" spans="1:22" ht="15">
      <c r="A29" s="85" t="s">
        <v>793</v>
      </c>
      <c r="B29" s="85">
        <v>2</v>
      </c>
      <c r="C29" s="85" t="s">
        <v>801</v>
      </c>
      <c r="D29" s="85">
        <v>1</v>
      </c>
      <c r="E29" s="85"/>
      <c r="F29" s="85"/>
      <c r="G29" s="85"/>
      <c r="H29" s="85"/>
      <c r="I29" s="85"/>
      <c r="J29" s="85"/>
      <c r="K29" s="85"/>
      <c r="L29" s="85"/>
      <c r="M29" s="85" t="s">
        <v>795</v>
      </c>
      <c r="N29" s="85">
        <v>2</v>
      </c>
      <c r="O29" s="85"/>
      <c r="P29" s="85"/>
      <c r="Q29" s="85"/>
      <c r="R29" s="85"/>
      <c r="S29" s="85"/>
      <c r="T29" s="85"/>
      <c r="U29" s="85"/>
      <c r="V29" s="85"/>
    </row>
    <row r="30" spans="1:22" ht="15">
      <c r="A30" s="85" t="s">
        <v>794</v>
      </c>
      <c r="B30" s="85">
        <v>2</v>
      </c>
      <c r="C30" s="85"/>
      <c r="D30" s="85"/>
      <c r="E30" s="85"/>
      <c r="F30" s="85"/>
      <c r="G30" s="85"/>
      <c r="H30" s="85"/>
      <c r="I30" s="85"/>
      <c r="J30" s="85"/>
      <c r="K30" s="85"/>
      <c r="L30" s="85"/>
      <c r="M30" s="85" t="s">
        <v>796</v>
      </c>
      <c r="N30" s="85">
        <v>2</v>
      </c>
      <c r="O30" s="85"/>
      <c r="P30" s="85"/>
      <c r="Q30" s="85"/>
      <c r="R30" s="85"/>
      <c r="S30" s="85"/>
      <c r="T30" s="85"/>
      <c r="U30" s="85"/>
      <c r="V30" s="85"/>
    </row>
    <row r="31" spans="1:22" ht="15">
      <c r="A31" s="85" t="s">
        <v>795</v>
      </c>
      <c r="B31" s="85">
        <v>2</v>
      </c>
      <c r="C31" s="85"/>
      <c r="D31" s="85"/>
      <c r="E31" s="85"/>
      <c r="F31" s="85"/>
      <c r="G31" s="85"/>
      <c r="H31" s="85"/>
      <c r="I31" s="85"/>
      <c r="J31" s="85"/>
      <c r="K31" s="85"/>
      <c r="L31" s="85"/>
      <c r="M31" s="85" t="s">
        <v>797</v>
      </c>
      <c r="N31" s="85">
        <v>2</v>
      </c>
      <c r="O31" s="85"/>
      <c r="P31" s="85"/>
      <c r="Q31" s="85"/>
      <c r="R31" s="85"/>
      <c r="S31" s="85"/>
      <c r="T31" s="85"/>
      <c r="U31" s="85"/>
      <c r="V31" s="85"/>
    </row>
    <row r="32" spans="1:22" ht="15">
      <c r="A32" s="85" t="s">
        <v>796</v>
      </c>
      <c r="B32" s="85">
        <v>2</v>
      </c>
      <c r="C32" s="85"/>
      <c r="D32" s="85"/>
      <c r="E32" s="85"/>
      <c r="F32" s="85"/>
      <c r="G32" s="85"/>
      <c r="H32" s="85"/>
      <c r="I32" s="85"/>
      <c r="J32" s="85"/>
      <c r="K32" s="85"/>
      <c r="L32" s="85"/>
      <c r="M32" s="85" t="s">
        <v>798</v>
      </c>
      <c r="N32" s="85">
        <v>2</v>
      </c>
      <c r="O32" s="85"/>
      <c r="P32" s="85"/>
      <c r="Q32" s="85"/>
      <c r="R32" s="85"/>
      <c r="S32" s="85"/>
      <c r="T32" s="85"/>
      <c r="U32" s="85"/>
      <c r="V32" s="85"/>
    </row>
    <row r="33" spans="1:22" ht="15">
      <c r="A33" s="85" t="s">
        <v>797</v>
      </c>
      <c r="B33" s="85">
        <v>2</v>
      </c>
      <c r="C33" s="85"/>
      <c r="D33" s="85"/>
      <c r="E33" s="85"/>
      <c r="F33" s="85"/>
      <c r="G33" s="85"/>
      <c r="H33" s="85"/>
      <c r="I33" s="85"/>
      <c r="J33" s="85"/>
      <c r="K33" s="85"/>
      <c r="L33" s="85"/>
      <c r="M33" s="85" t="s">
        <v>809</v>
      </c>
      <c r="N33" s="85">
        <v>1</v>
      </c>
      <c r="O33" s="85"/>
      <c r="P33" s="85"/>
      <c r="Q33" s="85"/>
      <c r="R33" s="85"/>
      <c r="S33" s="85"/>
      <c r="T33" s="85"/>
      <c r="U33" s="85"/>
      <c r="V33" s="85"/>
    </row>
    <row r="34" spans="1:22" ht="15">
      <c r="A34" s="85" t="s">
        <v>798</v>
      </c>
      <c r="B34" s="85">
        <v>2</v>
      </c>
      <c r="C34" s="85"/>
      <c r="D34" s="85"/>
      <c r="E34" s="85"/>
      <c r="F34" s="85"/>
      <c r="G34" s="85"/>
      <c r="H34" s="85"/>
      <c r="I34" s="85"/>
      <c r="J34" s="85"/>
      <c r="K34" s="85"/>
      <c r="L34" s="85"/>
      <c r="M34" s="85"/>
      <c r="N34" s="85"/>
      <c r="O34" s="85"/>
      <c r="P34" s="85"/>
      <c r="Q34" s="85"/>
      <c r="R34" s="85"/>
      <c r="S34" s="85"/>
      <c r="T34" s="85"/>
      <c r="U34" s="85"/>
      <c r="V34" s="85"/>
    </row>
    <row r="35" spans="1:22" ht="15">
      <c r="A35" s="85" t="s">
        <v>799</v>
      </c>
      <c r="B35" s="85">
        <v>1</v>
      </c>
      <c r="C35" s="85"/>
      <c r="D35" s="85"/>
      <c r="E35" s="85"/>
      <c r="F35" s="85"/>
      <c r="G35" s="85"/>
      <c r="H35" s="85"/>
      <c r="I35" s="85"/>
      <c r="J35" s="85"/>
      <c r="K35" s="85"/>
      <c r="L35" s="85"/>
      <c r="M35" s="85"/>
      <c r="N35" s="85"/>
      <c r="O35" s="85"/>
      <c r="P35" s="85"/>
      <c r="Q35" s="85"/>
      <c r="R35" s="85"/>
      <c r="S35" s="85"/>
      <c r="T35" s="85"/>
      <c r="U35" s="85"/>
      <c r="V35" s="85"/>
    </row>
    <row r="38" spans="1:22" ht="15" customHeight="1">
      <c r="A38" s="13" t="s">
        <v>816</v>
      </c>
      <c r="B38" s="13" t="s">
        <v>749</v>
      </c>
      <c r="C38" s="13" t="s">
        <v>827</v>
      </c>
      <c r="D38" s="13" t="s">
        <v>752</v>
      </c>
      <c r="E38" s="13" t="s">
        <v>833</v>
      </c>
      <c r="F38" s="13" t="s">
        <v>754</v>
      </c>
      <c r="G38" s="13" t="s">
        <v>841</v>
      </c>
      <c r="H38" s="13" t="s">
        <v>756</v>
      </c>
      <c r="I38" s="13" t="s">
        <v>849</v>
      </c>
      <c r="J38" s="13" t="s">
        <v>758</v>
      </c>
      <c r="K38" s="13" t="s">
        <v>857</v>
      </c>
      <c r="L38" s="13" t="s">
        <v>760</v>
      </c>
      <c r="M38" s="13" t="s">
        <v>868</v>
      </c>
      <c r="N38" s="13" t="s">
        <v>762</v>
      </c>
      <c r="O38" s="13" t="s">
        <v>874</v>
      </c>
      <c r="P38" s="13" t="s">
        <v>764</v>
      </c>
      <c r="Q38" s="85" t="s">
        <v>880</v>
      </c>
      <c r="R38" s="85" t="s">
        <v>766</v>
      </c>
      <c r="S38" s="13" t="s">
        <v>881</v>
      </c>
      <c r="T38" s="13" t="s">
        <v>768</v>
      </c>
      <c r="U38" s="13" t="s">
        <v>887</v>
      </c>
      <c r="V38" s="13" t="s">
        <v>769</v>
      </c>
    </row>
    <row r="39" spans="1:22" ht="15">
      <c r="A39" s="91" t="s">
        <v>817</v>
      </c>
      <c r="B39" s="91">
        <v>24</v>
      </c>
      <c r="C39" s="91" t="s">
        <v>826</v>
      </c>
      <c r="D39" s="91">
        <v>6</v>
      </c>
      <c r="E39" s="91" t="s">
        <v>227</v>
      </c>
      <c r="F39" s="91">
        <v>5</v>
      </c>
      <c r="G39" s="91" t="s">
        <v>842</v>
      </c>
      <c r="H39" s="91">
        <v>3</v>
      </c>
      <c r="I39" s="91" t="s">
        <v>850</v>
      </c>
      <c r="J39" s="91">
        <v>3</v>
      </c>
      <c r="K39" s="91" t="s">
        <v>858</v>
      </c>
      <c r="L39" s="91">
        <v>4</v>
      </c>
      <c r="M39" s="91" t="s">
        <v>792</v>
      </c>
      <c r="N39" s="91">
        <v>4</v>
      </c>
      <c r="O39" s="91" t="s">
        <v>875</v>
      </c>
      <c r="P39" s="91">
        <v>5</v>
      </c>
      <c r="Q39" s="91"/>
      <c r="R39" s="91"/>
      <c r="S39" s="91" t="s">
        <v>242</v>
      </c>
      <c r="T39" s="91">
        <v>2</v>
      </c>
      <c r="U39" s="91" t="s">
        <v>303</v>
      </c>
      <c r="V39" s="91">
        <v>2</v>
      </c>
    </row>
    <row r="40" spans="1:22" ht="15">
      <c r="A40" s="91" t="s">
        <v>818</v>
      </c>
      <c r="B40" s="91">
        <v>0</v>
      </c>
      <c r="C40" s="91" t="s">
        <v>790</v>
      </c>
      <c r="D40" s="91">
        <v>5</v>
      </c>
      <c r="E40" s="91" t="s">
        <v>834</v>
      </c>
      <c r="F40" s="91">
        <v>3</v>
      </c>
      <c r="G40" s="91" t="s">
        <v>822</v>
      </c>
      <c r="H40" s="91">
        <v>3</v>
      </c>
      <c r="I40" s="91" t="s">
        <v>851</v>
      </c>
      <c r="J40" s="91">
        <v>3</v>
      </c>
      <c r="K40" s="91" t="s">
        <v>859</v>
      </c>
      <c r="L40" s="91">
        <v>4</v>
      </c>
      <c r="M40" s="91" t="s">
        <v>219</v>
      </c>
      <c r="N40" s="91">
        <v>2</v>
      </c>
      <c r="O40" s="91" t="s">
        <v>876</v>
      </c>
      <c r="P40" s="91">
        <v>4</v>
      </c>
      <c r="Q40" s="91"/>
      <c r="R40" s="91"/>
      <c r="S40" s="91" t="s">
        <v>882</v>
      </c>
      <c r="T40" s="91">
        <v>2</v>
      </c>
      <c r="U40" s="91"/>
      <c r="V40" s="91"/>
    </row>
    <row r="41" spans="1:22" ht="15">
      <c r="A41" s="91" t="s">
        <v>819</v>
      </c>
      <c r="B41" s="91">
        <v>0</v>
      </c>
      <c r="C41" s="91" t="s">
        <v>828</v>
      </c>
      <c r="D41" s="91">
        <v>5</v>
      </c>
      <c r="E41" s="91" t="s">
        <v>835</v>
      </c>
      <c r="F41" s="91">
        <v>3</v>
      </c>
      <c r="G41" s="91" t="s">
        <v>823</v>
      </c>
      <c r="H41" s="91">
        <v>3</v>
      </c>
      <c r="I41" s="91" t="s">
        <v>852</v>
      </c>
      <c r="J41" s="91">
        <v>3</v>
      </c>
      <c r="K41" s="91" t="s">
        <v>860</v>
      </c>
      <c r="L41" s="91">
        <v>4</v>
      </c>
      <c r="M41" s="91" t="s">
        <v>869</v>
      </c>
      <c r="N41" s="91">
        <v>2</v>
      </c>
      <c r="O41" s="91" t="s">
        <v>877</v>
      </c>
      <c r="P41" s="91">
        <v>4</v>
      </c>
      <c r="Q41" s="91"/>
      <c r="R41" s="91"/>
      <c r="S41" s="91" t="s">
        <v>883</v>
      </c>
      <c r="T41" s="91">
        <v>2</v>
      </c>
      <c r="U41" s="91"/>
      <c r="V41" s="91"/>
    </row>
    <row r="42" spans="1:22" ht="15">
      <c r="A42" s="91" t="s">
        <v>820</v>
      </c>
      <c r="B42" s="91">
        <v>738</v>
      </c>
      <c r="C42" s="91" t="s">
        <v>829</v>
      </c>
      <c r="D42" s="91">
        <v>5</v>
      </c>
      <c r="E42" s="91" t="s">
        <v>836</v>
      </c>
      <c r="F42" s="91">
        <v>3</v>
      </c>
      <c r="G42" s="91" t="s">
        <v>824</v>
      </c>
      <c r="H42" s="91">
        <v>3</v>
      </c>
      <c r="I42" s="91" t="s">
        <v>853</v>
      </c>
      <c r="J42" s="91">
        <v>3</v>
      </c>
      <c r="K42" s="91" t="s">
        <v>861</v>
      </c>
      <c r="L42" s="91">
        <v>4</v>
      </c>
      <c r="M42" s="91" t="s">
        <v>870</v>
      </c>
      <c r="N42" s="91">
        <v>2</v>
      </c>
      <c r="O42" s="91" t="s">
        <v>822</v>
      </c>
      <c r="P42" s="91">
        <v>3</v>
      </c>
      <c r="Q42" s="91"/>
      <c r="R42" s="91"/>
      <c r="S42" s="91" t="s">
        <v>884</v>
      </c>
      <c r="T42" s="91">
        <v>2</v>
      </c>
      <c r="U42" s="91"/>
      <c r="V42" s="91"/>
    </row>
    <row r="43" spans="1:22" ht="15">
      <c r="A43" s="91" t="s">
        <v>821</v>
      </c>
      <c r="B43" s="91">
        <v>762</v>
      </c>
      <c r="C43" s="91" t="s">
        <v>791</v>
      </c>
      <c r="D43" s="91">
        <v>5</v>
      </c>
      <c r="E43" s="91" t="s">
        <v>837</v>
      </c>
      <c r="F43" s="91">
        <v>3</v>
      </c>
      <c r="G43" s="91" t="s">
        <v>843</v>
      </c>
      <c r="H43" s="91">
        <v>3</v>
      </c>
      <c r="I43" s="91" t="s">
        <v>854</v>
      </c>
      <c r="J43" s="91">
        <v>3</v>
      </c>
      <c r="K43" s="91" t="s">
        <v>862</v>
      </c>
      <c r="L43" s="91">
        <v>4</v>
      </c>
      <c r="M43" s="91" t="s">
        <v>871</v>
      </c>
      <c r="N43" s="91">
        <v>2</v>
      </c>
      <c r="O43" s="91" t="s">
        <v>823</v>
      </c>
      <c r="P43" s="91">
        <v>3</v>
      </c>
      <c r="Q43" s="91"/>
      <c r="R43" s="91"/>
      <c r="S43" s="91" t="s">
        <v>822</v>
      </c>
      <c r="T43" s="91">
        <v>2</v>
      </c>
      <c r="U43" s="91"/>
      <c r="V43" s="91"/>
    </row>
    <row r="44" spans="1:22" ht="15">
      <c r="A44" s="91" t="s">
        <v>822</v>
      </c>
      <c r="B44" s="91">
        <v>28</v>
      </c>
      <c r="C44" s="91" t="s">
        <v>830</v>
      </c>
      <c r="D44" s="91">
        <v>5</v>
      </c>
      <c r="E44" s="91" t="s">
        <v>838</v>
      </c>
      <c r="F44" s="91">
        <v>3</v>
      </c>
      <c r="G44" s="91" t="s">
        <v>844</v>
      </c>
      <c r="H44" s="91">
        <v>3</v>
      </c>
      <c r="I44" s="91" t="s">
        <v>822</v>
      </c>
      <c r="J44" s="91">
        <v>3</v>
      </c>
      <c r="K44" s="91" t="s">
        <v>863</v>
      </c>
      <c r="L44" s="91">
        <v>4</v>
      </c>
      <c r="M44" s="91" t="s">
        <v>872</v>
      </c>
      <c r="N44" s="91">
        <v>2</v>
      </c>
      <c r="O44" s="91" t="s">
        <v>824</v>
      </c>
      <c r="P44" s="91">
        <v>3</v>
      </c>
      <c r="Q44" s="91"/>
      <c r="R44" s="91"/>
      <c r="S44" s="91" t="s">
        <v>823</v>
      </c>
      <c r="T44" s="91">
        <v>2</v>
      </c>
      <c r="U44" s="91"/>
      <c r="V44" s="91"/>
    </row>
    <row r="45" spans="1:22" ht="15">
      <c r="A45" s="91" t="s">
        <v>823</v>
      </c>
      <c r="B45" s="91">
        <v>24</v>
      </c>
      <c r="C45" s="91" t="s">
        <v>831</v>
      </c>
      <c r="D45" s="91">
        <v>5</v>
      </c>
      <c r="E45" s="91" t="s">
        <v>839</v>
      </c>
      <c r="F45" s="91">
        <v>3</v>
      </c>
      <c r="G45" s="91" t="s">
        <v>845</v>
      </c>
      <c r="H45" s="91">
        <v>3</v>
      </c>
      <c r="I45" s="91" t="s">
        <v>823</v>
      </c>
      <c r="J45" s="91">
        <v>3</v>
      </c>
      <c r="K45" s="91" t="s">
        <v>864</v>
      </c>
      <c r="L45" s="91">
        <v>4</v>
      </c>
      <c r="M45" s="91" t="s">
        <v>873</v>
      </c>
      <c r="N45" s="91">
        <v>2</v>
      </c>
      <c r="O45" s="91" t="s">
        <v>825</v>
      </c>
      <c r="P45" s="91">
        <v>3</v>
      </c>
      <c r="Q45" s="91"/>
      <c r="R45" s="91"/>
      <c r="S45" s="91" t="s">
        <v>824</v>
      </c>
      <c r="T45" s="91">
        <v>2</v>
      </c>
      <c r="U45" s="91"/>
      <c r="V45" s="91"/>
    </row>
    <row r="46" spans="1:22" ht="15">
      <c r="A46" s="91" t="s">
        <v>824</v>
      </c>
      <c r="B46" s="91">
        <v>22</v>
      </c>
      <c r="C46" s="91" t="s">
        <v>832</v>
      </c>
      <c r="D46" s="91">
        <v>5</v>
      </c>
      <c r="E46" s="91" t="s">
        <v>840</v>
      </c>
      <c r="F46" s="91">
        <v>3</v>
      </c>
      <c r="G46" s="91" t="s">
        <v>846</v>
      </c>
      <c r="H46" s="91">
        <v>3</v>
      </c>
      <c r="I46" s="91" t="s">
        <v>824</v>
      </c>
      <c r="J46" s="91">
        <v>3</v>
      </c>
      <c r="K46" s="91" t="s">
        <v>865</v>
      </c>
      <c r="L46" s="91">
        <v>4</v>
      </c>
      <c r="M46" s="91" t="s">
        <v>822</v>
      </c>
      <c r="N46" s="91">
        <v>2</v>
      </c>
      <c r="O46" s="91" t="s">
        <v>878</v>
      </c>
      <c r="P46" s="91">
        <v>3</v>
      </c>
      <c r="Q46" s="91"/>
      <c r="R46" s="91"/>
      <c r="S46" s="91" t="s">
        <v>825</v>
      </c>
      <c r="T46" s="91">
        <v>2</v>
      </c>
      <c r="U46" s="91"/>
      <c r="V46" s="91"/>
    </row>
    <row r="47" spans="1:22" ht="15">
      <c r="A47" s="91" t="s">
        <v>825</v>
      </c>
      <c r="B47" s="91">
        <v>15</v>
      </c>
      <c r="C47" s="91" t="s">
        <v>244</v>
      </c>
      <c r="D47" s="91">
        <v>5</v>
      </c>
      <c r="E47" s="91" t="s">
        <v>241</v>
      </c>
      <c r="F47" s="91">
        <v>3</v>
      </c>
      <c r="G47" s="91" t="s">
        <v>847</v>
      </c>
      <c r="H47" s="91">
        <v>3</v>
      </c>
      <c r="I47" s="91" t="s">
        <v>855</v>
      </c>
      <c r="J47" s="91">
        <v>3</v>
      </c>
      <c r="K47" s="91" t="s">
        <v>866</v>
      </c>
      <c r="L47" s="91">
        <v>4</v>
      </c>
      <c r="M47" s="91" t="s">
        <v>823</v>
      </c>
      <c r="N47" s="91">
        <v>2</v>
      </c>
      <c r="O47" s="91" t="s">
        <v>215</v>
      </c>
      <c r="P47" s="91">
        <v>2</v>
      </c>
      <c r="Q47" s="91"/>
      <c r="R47" s="91"/>
      <c r="S47" s="91" t="s">
        <v>885</v>
      </c>
      <c r="T47" s="91">
        <v>2</v>
      </c>
      <c r="U47" s="91"/>
      <c r="V47" s="91"/>
    </row>
    <row r="48" spans="1:22" ht="15">
      <c r="A48" s="91" t="s">
        <v>826</v>
      </c>
      <c r="B48" s="91">
        <v>6</v>
      </c>
      <c r="C48" s="91" t="s">
        <v>243</v>
      </c>
      <c r="D48" s="91">
        <v>5</v>
      </c>
      <c r="E48" s="91" t="s">
        <v>822</v>
      </c>
      <c r="F48" s="91">
        <v>3</v>
      </c>
      <c r="G48" s="91" t="s">
        <v>848</v>
      </c>
      <c r="H48" s="91">
        <v>3</v>
      </c>
      <c r="I48" s="91" t="s">
        <v>856</v>
      </c>
      <c r="J48" s="91">
        <v>3</v>
      </c>
      <c r="K48" s="91" t="s">
        <v>867</v>
      </c>
      <c r="L48" s="91">
        <v>4</v>
      </c>
      <c r="M48" s="91" t="s">
        <v>824</v>
      </c>
      <c r="N48" s="91">
        <v>2</v>
      </c>
      <c r="O48" s="91" t="s">
        <v>879</v>
      </c>
      <c r="P48" s="91">
        <v>2</v>
      </c>
      <c r="Q48" s="91"/>
      <c r="R48" s="91"/>
      <c r="S48" s="91" t="s">
        <v>886</v>
      </c>
      <c r="T48" s="91">
        <v>2</v>
      </c>
      <c r="U48" s="91"/>
      <c r="V48" s="91"/>
    </row>
    <row r="51" spans="1:22" ht="15" customHeight="1">
      <c r="A51" s="13" t="s">
        <v>898</v>
      </c>
      <c r="B51" s="13" t="s">
        <v>749</v>
      </c>
      <c r="C51" s="13" t="s">
        <v>909</v>
      </c>
      <c r="D51" s="13" t="s">
        <v>752</v>
      </c>
      <c r="E51" s="13" t="s">
        <v>913</v>
      </c>
      <c r="F51" s="13" t="s">
        <v>754</v>
      </c>
      <c r="G51" s="13" t="s">
        <v>923</v>
      </c>
      <c r="H51" s="13" t="s">
        <v>756</v>
      </c>
      <c r="I51" s="13" t="s">
        <v>932</v>
      </c>
      <c r="J51" s="13" t="s">
        <v>758</v>
      </c>
      <c r="K51" s="13" t="s">
        <v>941</v>
      </c>
      <c r="L51" s="13" t="s">
        <v>760</v>
      </c>
      <c r="M51" s="13" t="s">
        <v>952</v>
      </c>
      <c r="N51" s="13" t="s">
        <v>762</v>
      </c>
      <c r="O51" s="13" t="s">
        <v>960</v>
      </c>
      <c r="P51" s="13" t="s">
        <v>764</v>
      </c>
      <c r="Q51" s="85" t="s">
        <v>968</v>
      </c>
      <c r="R51" s="85" t="s">
        <v>766</v>
      </c>
      <c r="S51" s="13" t="s">
        <v>969</v>
      </c>
      <c r="T51" s="13" t="s">
        <v>768</v>
      </c>
      <c r="U51" s="85" t="s">
        <v>977</v>
      </c>
      <c r="V51" s="85" t="s">
        <v>769</v>
      </c>
    </row>
    <row r="52" spans="1:22" ht="15">
      <c r="A52" s="91" t="s">
        <v>899</v>
      </c>
      <c r="B52" s="91">
        <v>24</v>
      </c>
      <c r="C52" s="91" t="s">
        <v>902</v>
      </c>
      <c r="D52" s="91">
        <v>5</v>
      </c>
      <c r="E52" s="91" t="s">
        <v>914</v>
      </c>
      <c r="F52" s="91">
        <v>3</v>
      </c>
      <c r="G52" s="91" t="s">
        <v>924</v>
      </c>
      <c r="H52" s="91">
        <v>3</v>
      </c>
      <c r="I52" s="91" t="s">
        <v>933</v>
      </c>
      <c r="J52" s="91">
        <v>3</v>
      </c>
      <c r="K52" s="91" t="s">
        <v>942</v>
      </c>
      <c r="L52" s="91">
        <v>4</v>
      </c>
      <c r="M52" s="91" t="s">
        <v>953</v>
      </c>
      <c r="N52" s="91">
        <v>2</v>
      </c>
      <c r="O52" s="91" t="s">
        <v>899</v>
      </c>
      <c r="P52" s="91">
        <v>3</v>
      </c>
      <c r="Q52" s="91"/>
      <c r="R52" s="91"/>
      <c r="S52" s="91" t="s">
        <v>970</v>
      </c>
      <c r="T52" s="91">
        <v>2</v>
      </c>
      <c r="U52" s="91"/>
      <c r="V52" s="91"/>
    </row>
    <row r="53" spans="1:22" ht="15">
      <c r="A53" s="91" t="s">
        <v>900</v>
      </c>
      <c r="B53" s="91">
        <v>22</v>
      </c>
      <c r="C53" s="91" t="s">
        <v>903</v>
      </c>
      <c r="D53" s="91">
        <v>5</v>
      </c>
      <c r="E53" s="91" t="s">
        <v>915</v>
      </c>
      <c r="F53" s="91">
        <v>3</v>
      </c>
      <c r="G53" s="91" t="s">
        <v>899</v>
      </c>
      <c r="H53" s="91">
        <v>3</v>
      </c>
      <c r="I53" s="91" t="s">
        <v>934</v>
      </c>
      <c r="J53" s="91">
        <v>3</v>
      </c>
      <c r="K53" s="91" t="s">
        <v>943</v>
      </c>
      <c r="L53" s="91">
        <v>4</v>
      </c>
      <c r="M53" s="91" t="s">
        <v>954</v>
      </c>
      <c r="N53" s="91">
        <v>2</v>
      </c>
      <c r="O53" s="91" t="s">
        <v>900</v>
      </c>
      <c r="P53" s="91">
        <v>3</v>
      </c>
      <c r="Q53" s="91"/>
      <c r="R53" s="91"/>
      <c r="S53" s="91" t="s">
        <v>971</v>
      </c>
      <c r="T53" s="91">
        <v>2</v>
      </c>
      <c r="U53" s="91"/>
      <c r="V53" s="91"/>
    </row>
    <row r="54" spans="1:22" ht="15">
      <c r="A54" s="91" t="s">
        <v>901</v>
      </c>
      <c r="B54" s="91">
        <v>15</v>
      </c>
      <c r="C54" s="91" t="s">
        <v>904</v>
      </c>
      <c r="D54" s="91">
        <v>5</v>
      </c>
      <c r="E54" s="91" t="s">
        <v>916</v>
      </c>
      <c r="F54" s="91">
        <v>3</v>
      </c>
      <c r="G54" s="91" t="s">
        <v>900</v>
      </c>
      <c r="H54" s="91">
        <v>3</v>
      </c>
      <c r="I54" s="91" t="s">
        <v>935</v>
      </c>
      <c r="J54" s="91">
        <v>3</v>
      </c>
      <c r="K54" s="91" t="s">
        <v>944</v>
      </c>
      <c r="L54" s="91">
        <v>4</v>
      </c>
      <c r="M54" s="91" t="s">
        <v>955</v>
      </c>
      <c r="N54" s="91">
        <v>2</v>
      </c>
      <c r="O54" s="91" t="s">
        <v>901</v>
      </c>
      <c r="P54" s="91">
        <v>3</v>
      </c>
      <c r="Q54" s="91"/>
      <c r="R54" s="91"/>
      <c r="S54" s="91" t="s">
        <v>972</v>
      </c>
      <c r="T54" s="91">
        <v>2</v>
      </c>
      <c r="U54" s="91"/>
      <c r="V54" s="91"/>
    </row>
    <row r="55" spans="1:22" ht="15">
      <c r="A55" s="91" t="s">
        <v>902</v>
      </c>
      <c r="B55" s="91">
        <v>5</v>
      </c>
      <c r="C55" s="91" t="s">
        <v>905</v>
      </c>
      <c r="D55" s="91">
        <v>5</v>
      </c>
      <c r="E55" s="91" t="s">
        <v>917</v>
      </c>
      <c r="F55" s="91">
        <v>3</v>
      </c>
      <c r="G55" s="91" t="s">
        <v>925</v>
      </c>
      <c r="H55" s="91">
        <v>3</v>
      </c>
      <c r="I55" s="91" t="s">
        <v>936</v>
      </c>
      <c r="J55" s="91">
        <v>3</v>
      </c>
      <c r="K55" s="91" t="s">
        <v>945</v>
      </c>
      <c r="L55" s="91">
        <v>4</v>
      </c>
      <c r="M55" s="91" t="s">
        <v>956</v>
      </c>
      <c r="N55" s="91">
        <v>2</v>
      </c>
      <c r="O55" s="91" t="s">
        <v>961</v>
      </c>
      <c r="P55" s="91">
        <v>3</v>
      </c>
      <c r="Q55" s="91"/>
      <c r="R55" s="91"/>
      <c r="S55" s="91" t="s">
        <v>973</v>
      </c>
      <c r="T55" s="91">
        <v>2</v>
      </c>
      <c r="U55" s="91"/>
      <c r="V55" s="91"/>
    </row>
    <row r="56" spans="1:22" ht="15">
      <c r="A56" s="91" t="s">
        <v>903</v>
      </c>
      <c r="B56" s="91">
        <v>5</v>
      </c>
      <c r="C56" s="91" t="s">
        <v>906</v>
      </c>
      <c r="D56" s="91">
        <v>5</v>
      </c>
      <c r="E56" s="91" t="s">
        <v>918</v>
      </c>
      <c r="F56" s="91">
        <v>3</v>
      </c>
      <c r="G56" s="91" t="s">
        <v>926</v>
      </c>
      <c r="H56" s="91">
        <v>3</v>
      </c>
      <c r="I56" s="91" t="s">
        <v>937</v>
      </c>
      <c r="J56" s="91">
        <v>3</v>
      </c>
      <c r="K56" s="91" t="s">
        <v>946</v>
      </c>
      <c r="L56" s="91">
        <v>4</v>
      </c>
      <c r="M56" s="91" t="s">
        <v>957</v>
      </c>
      <c r="N56" s="91">
        <v>2</v>
      </c>
      <c r="O56" s="91" t="s">
        <v>962</v>
      </c>
      <c r="P56" s="91">
        <v>2</v>
      </c>
      <c r="Q56" s="91"/>
      <c r="R56" s="91"/>
      <c r="S56" s="91" t="s">
        <v>899</v>
      </c>
      <c r="T56" s="91">
        <v>2</v>
      </c>
      <c r="U56" s="91"/>
      <c r="V56" s="91"/>
    </row>
    <row r="57" spans="1:22" ht="15">
      <c r="A57" s="91" t="s">
        <v>904</v>
      </c>
      <c r="B57" s="91">
        <v>5</v>
      </c>
      <c r="C57" s="91" t="s">
        <v>907</v>
      </c>
      <c r="D57" s="91">
        <v>5</v>
      </c>
      <c r="E57" s="91" t="s">
        <v>919</v>
      </c>
      <c r="F57" s="91">
        <v>3</v>
      </c>
      <c r="G57" s="91" t="s">
        <v>927</v>
      </c>
      <c r="H57" s="91">
        <v>3</v>
      </c>
      <c r="I57" s="91" t="s">
        <v>899</v>
      </c>
      <c r="J57" s="91">
        <v>3</v>
      </c>
      <c r="K57" s="91" t="s">
        <v>947</v>
      </c>
      <c r="L57" s="91">
        <v>4</v>
      </c>
      <c r="M57" s="91" t="s">
        <v>958</v>
      </c>
      <c r="N57" s="91">
        <v>2</v>
      </c>
      <c r="O57" s="91" t="s">
        <v>963</v>
      </c>
      <c r="P57" s="91">
        <v>2</v>
      </c>
      <c r="Q57" s="91"/>
      <c r="R57" s="91"/>
      <c r="S57" s="91" t="s">
        <v>900</v>
      </c>
      <c r="T57" s="91">
        <v>2</v>
      </c>
      <c r="U57" s="91"/>
      <c r="V57" s="91"/>
    </row>
    <row r="58" spans="1:22" ht="15">
      <c r="A58" s="91" t="s">
        <v>905</v>
      </c>
      <c r="B58" s="91">
        <v>5</v>
      </c>
      <c r="C58" s="91" t="s">
        <v>908</v>
      </c>
      <c r="D58" s="91">
        <v>5</v>
      </c>
      <c r="E58" s="91" t="s">
        <v>920</v>
      </c>
      <c r="F58" s="91">
        <v>3</v>
      </c>
      <c r="G58" s="91" t="s">
        <v>928</v>
      </c>
      <c r="H58" s="91">
        <v>3</v>
      </c>
      <c r="I58" s="91" t="s">
        <v>900</v>
      </c>
      <c r="J58" s="91">
        <v>3</v>
      </c>
      <c r="K58" s="91" t="s">
        <v>948</v>
      </c>
      <c r="L58" s="91">
        <v>4</v>
      </c>
      <c r="M58" s="91" t="s">
        <v>899</v>
      </c>
      <c r="N58" s="91">
        <v>2</v>
      </c>
      <c r="O58" s="91" t="s">
        <v>964</v>
      </c>
      <c r="P58" s="91">
        <v>2</v>
      </c>
      <c r="Q58" s="91"/>
      <c r="R58" s="91"/>
      <c r="S58" s="91" t="s">
        <v>901</v>
      </c>
      <c r="T58" s="91">
        <v>2</v>
      </c>
      <c r="U58" s="91"/>
      <c r="V58" s="91"/>
    </row>
    <row r="59" spans="1:22" ht="15">
      <c r="A59" s="91" t="s">
        <v>906</v>
      </c>
      <c r="B59" s="91">
        <v>5</v>
      </c>
      <c r="C59" s="91" t="s">
        <v>910</v>
      </c>
      <c r="D59" s="91">
        <v>5</v>
      </c>
      <c r="E59" s="91" t="s">
        <v>921</v>
      </c>
      <c r="F59" s="91">
        <v>3</v>
      </c>
      <c r="G59" s="91" t="s">
        <v>929</v>
      </c>
      <c r="H59" s="91">
        <v>3</v>
      </c>
      <c r="I59" s="91" t="s">
        <v>938</v>
      </c>
      <c r="J59" s="91">
        <v>3</v>
      </c>
      <c r="K59" s="91" t="s">
        <v>949</v>
      </c>
      <c r="L59" s="91">
        <v>4</v>
      </c>
      <c r="M59" s="91" t="s">
        <v>900</v>
      </c>
      <c r="N59" s="91">
        <v>2</v>
      </c>
      <c r="O59" s="91" t="s">
        <v>965</v>
      </c>
      <c r="P59" s="91">
        <v>2</v>
      </c>
      <c r="Q59" s="91"/>
      <c r="R59" s="91"/>
      <c r="S59" s="91" t="s">
        <v>974</v>
      </c>
      <c r="T59" s="91">
        <v>2</v>
      </c>
      <c r="U59" s="91"/>
      <c r="V59" s="91"/>
    </row>
    <row r="60" spans="1:22" ht="15">
      <c r="A60" s="91" t="s">
        <v>907</v>
      </c>
      <c r="B60" s="91">
        <v>5</v>
      </c>
      <c r="C60" s="91" t="s">
        <v>911</v>
      </c>
      <c r="D60" s="91">
        <v>5</v>
      </c>
      <c r="E60" s="91" t="s">
        <v>922</v>
      </c>
      <c r="F60" s="91">
        <v>3</v>
      </c>
      <c r="G60" s="91" t="s">
        <v>930</v>
      </c>
      <c r="H60" s="91">
        <v>3</v>
      </c>
      <c r="I60" s="91" t="s">
        <v>939</v>
      </c>
      <c r="J60" s="91">
        <v>3</v>
      </c>
      <c r="K60" s="91" t="s">
        <v>950</v>
      </c>
      <c r="L60" s="91">
        <v>4</v>
      </c>
      <c r="M60" s="91" t="s">
        <v>901</v>
      </c>
      <c r="N60" s="91">
        <v>2</v>
      </c>
      <c r="O60" s="91" t="s">
        <v>966</v>
      </c>
      <c r="P60" s="91">
        <v>2</v>
      </c>
      <c r="Q60" s="91"/>
      <c r="R60" s="91"/>
      <c r="S60" s="91" t="s">
        <v>975</v>
      </c>
      <c r="T60" s="91">
        <v>2</v>
      </c>
      <c r="U60" s="91"/>
      <c r="V60" s="91"/>
    </row>
    <row r="61" spans="1:22" ht="15">
      <c r="A61" s="91" t="s">
        <v>908</v>
      </c>
      <c r="B61" s="91">
        <v>5</v>
      </c>
      <c r="C61" s="91" t="s">
        <v>912</v>
      </c>
      <c r="D61" s="91">
        <v>5</v>
      </c>
      <c r="E61" s="91" t="s">
        <v>899</v>
      </c>
      <c r="F61" s="91">
        <v>3</v>
      </c>
      <c r="G61" s="91" t="s">
        <v>931</v>
      </c>
      <c r="H61" s="91">
        <v>3</v>
      </c>
      <c r="I61" s="91" t="s">
        <v>940</v>
      </c>
      <c r="J61" s="91">
        <v>3</v>
      </c>
      <c r="K61" s="91" t="s">
        <v>951</v>
      </c>
      <c r="L61" s="91">
        <v>4</v>
      </c>
      <c r="M61" s="91" t="s">
        <v>959</v>
      </c>
      <c r="N61" s="91">
        <v>2</v>
      </c>
      <c r="O61" s="91" t="s">
        <v>967</v>
      </c>
      <c r="P61" s="91">
        <v>2</v>
      </c>
      <c r="Q61" s="91"/>
      <c r="R61" s="91"/>
      <c r="S61" s="91" t="s">
        <v>976</v>
      </c>
      <c r="T61" s="91">
        <v>2</v>
      </c>
      <c r="U61" s="91"/>
      <c r="V61" s="91"/>
    </row>
    <row r="64" spans="1:22" ht="15" customHeight="1">
      <c r="A64" s="13" t="s">
        <v>988</v>
      </c>
      <c r="B64" s="13" t="s">
        <v>749</v>
      </c>
      <c r="C64" s="85" t="s">
        <v>990</v>
      </c>
      <c r="D64" s="85" t="s">
        <v>752</v>
      </c>
      <c r="E64" s="85" t="s">
        <v>991</v>
      </c>
      <c r="F64" s="85" t="s">
        <v>754</v>
      </c>
      <c r="G64" s="85" t="s">
        <v>994</v>
      </c>
      <c r="H64" s="85" t="s">
        <v>756</v>
      </c>
      <c r="I64" s="85" t="s">
        <v>996</v>
      </c>
      <c r="J64" s="85" t="s">
        <v>758</v>
      </c>
      <c r="K64" s="85" t="s">
        <v>998</v>
      </c>
      <c r="L64" s="85" t="s">
        <v>760</v>
      </c>
      <c r="M64" s="85" t="s">
        <v>1000</v>
      </c>
      <c r="N64" s="85" t="s">
        <v>762</v>
      </c>
      <c r="O64" s="85" t="s">
        <v>1002</v>
      </c>
      <c r="P64" s="85" t="s">
        <v>764</v>
      </c>
      <c r="Q64" s="85" t="s">
        <v>1004</v>
      </c>
      <c r="R64" s="85" t="s">
        <v>766</v>
      </c>
      <c r="S64" s="13" t="s">
        <v>1006</v>
      </c>
      <c r="T64" s="13" t="s">
        <v>768</v>
      </c>
      <c r="U64" s="85" t="s">
        <v>1008</v>
      </c>
      <c r="V64" s="85" t="s">
        <v>769</v>
      </c>
    </row>
    <row r="65" spans="1:22" ht="15">
      <c r="A65" s="85" t="s">
        <v>242</v>
      </c>
      <c r="B65" s="85">
        <v>2</v>
      </c>
      <c r="C65" s="85"/>
      <c r="D65" s="85"/>
      <c r="E65" s="85"/>
      <c r="F65" s="85"/>
      <c r="G65" s="85"/>
      <c r="H65" s="85"/>
      <c r="I65" s="85"/>
      <c r="J65" s="85"/>
      <c r="K65" s="85"/>
      <c r="L65" s="85"/>
      <c r="M65" s="85"/>
      <c r="N65" s="85"/>
      <c r="O65" s="85"/>
      <c r="P65" s="85"/>
      <c r="Q65" s="85"/>
      <c r="R65" s="85"/>
      <c r="S65" s="85" t="s">
        <v>242</v>
      </c>
      <c r="T65" s="85">
        <v>2</v>
      </c>
      <c r="U65" s="85"/>
      <c r="V65" s="85"/>
    </row>
    <row r="68" spans="1:22" ht="15" customHeight="1">
      <c r="A68" s="13" t="s">
        <v>989</v>
      </c>
      <c r="B68" s="13" t="s">
        <v>749</v>
      </c>
      <c r="C68" s="13" t="s">
        <v>992</v>
      </c>
      <c r="D68" s="13" t="s">
        <v>752</v>
      </c>
      <c r="E68" s="13" t="s">
        <v>993</v>
      </c>
      <c r="F68" s="13" t="s">
        <v>754</v>
      </c>
      <c r="G68" s="13" t="s">
        <v>995</v>
      </c>
      <c r="H68" s="13" t="s">
        <v>756</v>
      </c>
      <c r="I68" s="13" t="s">
        <v>997</v>
      </c>
      <c r="J68" s="13" t="s">
        <v>758</v>
      </c>
      <c r="K68" s="13" t="s">
        <v>999</v>
      </c>
      <c r="L68" s="13" t="s">
        <v>760</v>
      </c>
      <c r="M68" s="13" t="s">
        <v>1001</v>
      </c>
      <c r="N68" s="13" t="s">
        <v>762</v>
      </c>
      <c r="O68" s="13" t="s">
        <v>1003</v>
      </c>
      <c r="P68" s="13" t="s">
        <v>764</v>
      </c>
      <c r="Q68" s="13" t="s">
        <v>1005</v>
      </c>
      <c r="R68" s="13" t="s">
        <v>766</v>
      </c>
      <c r="S68" s="85" t="s">
        <v>1007</v>
      </c>
      <c r="T68" s="85" t="s">
        <v>768</v>
      </c>
      <c r="U68" s="13" t="s">
        <v>1009</v>
      </c>
      <c r="V68" s="13" t="s">
        <v>769</v>
      </c>
    </row>
    <row r="69" spans="1:22" ht="15">
      <c r="A69" s="85" t="s">
        <v>244</v>
      </c>
      <c r="B69" s="85">
        <v>5</v>
      </c>
      <c r="C69" s="85" t="s">
        <v>244</v>
      </c>
      <c r="D69" s="85">
        <v>5</v>
      </c>
      <c r="E69" s="85" t="s">
        <v>227</v>
      </c>
      <c r="F69" s="85">
        <v>3</v>
      </c>
      <c r="G69" s="85" t="s">
        <v>231</v>
      </c>
      <c r="H69" s="85">
        <v>2</v>
      </c>
      <c r="I69" s="85" t="s">
        <v>229</v>
      </c>
      <c r="J69" s="85">
        <v>2</v>
      </c>
      <c r="K69" s="85" t="s">
        <v>222</v>
      </c>
      <c r="L69" s="85">
        <v>3</v>
      </c>
      <c r="M69" s="85" t="s">
        <v>219</v>
      </c>
      <c r="N69" s="85">
        <v>2</v>
      </c>
      <c r="O69" s="85" t="s">
        <v>215</v>
      </c>
      <c r="P69" s="85">
        <v>2</v>
      </c>
      <c r="Q69" s="85" t="s">
        <v>245</v>
      </c>
      <c r="R69" s="85">
        <v>1</v>
      </c>
      <c r="S69" s="85"/>
      <c r="T69" s="85"/>
      <c r="U69" s="85" t="s">
        <v>240</v>
      </c>
      <c r="V69" s="85">
        <v>1</v>
      </c>
    </row>
    <row r="70" spans="1:22" ht="15">
      <c r="A70" s="85" t="s">
        <v>243</v>
      </c>
      <c r="B70" s="85">
        <v>5</v>
      </c>
      <c r="C70" s="85" t="s">
        <v>243</v>
      </c>
      <c r="D70" s="85">
        <v>5</v>
      </c>
      <c r="E70" s="85" t="s">
        <v>241</v>
      </c>
      <c r="F70" s="85">
        <v>3</v>
      </c>
      <c r="G70" s="85"/>
      <c r="H70" s="85"/>
      <c r="I70" s="85"/>
      <c r="J70" s="85"/>
      <c r="K70" s="85"/>
      <c r="L70" s="85"/>
      <c r="M70" s="85" t="s">
        <v>218</v>
      </c>
      <c r="N70" s="85">
        <v>2</v>
      </c>
      <c r="O70" s="85"/>
      <c r="P70" s="85"/>
      <c r="Q70" s="85"/>
      <c r="R70" s="85"/>
      <c r="S70" s="85"/>
      <c r="T70" s="85"/>
      <c r="U70" s="85"/>
      <c r="V70" s="85"/>
    </row>
    <row r="71" spans="1:22" ht="15">
      <c r="A71" s="85" t="s">
        <v>235</v>
      </c>
      <c r="B71" s="85">
        <v>4</v>
      </c>
      <c r="C71" s="85" t="s">
        <v>235</v>
      </c>
      <c r="D71" s="85">
        <v>4</v>
      </c>
      <c r="E71" s="85"/>
      <c r="F71" s="85"/>
      <c r="G71" s="85"/>
      <c r="H71" s="85"/>
      <c r="I71" s="85"/>
      <c r="J71" s="85"/>
      <c r="K71" s="85"/>
      <c r="L71" s="85"/>
      <c r="M71" s="85"/>
      <c r="N71" s="85"/>
      <c r="O71" s="85"/>
      <c r="P71" s="85"/>
      <c r="Q71" s="85"/>
      <c r="R71" s="85"/>
      <c r="S71" s="85"/>
      <c r="T71" s="85"/>
      <c r="U71" s="85"/>
      <c r="V71" s="85"/>
    </row>
    <row r="72" spans="1:22" ht="15">
      <c r="A72" s="85" t="s">
        <v>227</v>
      </c>
      <c r="B72" s="85">
        <v>3</v>
      </c>
      <c r="C72" s="85" t="s">
        <v>236</v>
      </c>
      <c r="D72" s="85">
        <v>1</v>
      </c>
      <c r="E72" s="85"/>
      <c r="F72" s="85"/>
      <c r="G72" s="85"/>
      <c r="H72" s="85"/>
      <c r="I72" s="85"/>
      <c r="J72" s="85"/>
      <c r="K72" s="85"/>
      <c r="L72" s="85"/>
      <c r="M72" s="85"/>
      <c r="N72" s="85"/>
      <c r="O72" s="85"/>
      <c r="P72" s="85"/>
      <c r="Q72" s="85"/>
      <c r="R72" s="85"/>
      <c r="S72" s="85"/>
      <c r="T72" s="85"/>
      <c r="U72" s="85"/>
      <c r="V72" s="85"/>
    </row>
    <row r="73" spans="1:22" ht="15">
      <c r="A73" s="85" t="s">
        <v>241</v>
      </c>
      <c r="B73" s="85">
        <v>3</v>
      </c>
      <c r="C73" s="85"/>
      <c r="D73" s="85"/>
      <c r="E73" s="85"/>
      <c r="F73" s="85"/>
      <c r="G73" s="85"/>
      <c r="H73" s="85"/>
      <c r="I73" s="85"/>
      <c r="J73" s="85"/>
      <c r="K73" s="85"/>
      <c r="L73" s="85"/>
      <c r="M73" s="85"/>
      <c r="N73" s="85"/>
      <c r="O73" s="85"/>
      <c r="P73" s="85"/>
      <c r="Q73" s="85"/>
      <c r="R73" s="85"/>
      <c r="S73" s="85"/>
      <c r="T73" s="85"/>
      <c r="U73" s="85"/>
      <c r="V73" s="85"/>
    </row>
    <row r="74" spans="1:22" ht="15">
      <c r="A74" s="85" t="s">
        <v>222</v>
      </c>
      <c r="B74" s="85">
        <v>3</v>
      </c>
      <c r="C74" s="85"/>
      <c r="D74" s="85"/>
      <c r="E74" s="85"/>
      <c r="F74" s="85"/>
      <c r="G74" s="85"/>
      <c r="H74" s="85"/>
      <c r="I74" s="85"/>
      <c r="J74" s="85"/>
      <c r="K74" s="85"/>
      <c r="L74" s="85"/>
      <c r="M74" s="85"/>
      <c r="N74" s="85"/>
      <c r="O74" s="85"/>
      <c r="P74" s="85"/>
      <c r="Q74" s="85"/>
      <c r="R74" s="85"/>
      <c r="S74" s="85"/>
      <c r="T74" s="85"/>
      <c r="U74" s="85"/>
      <c r="V74" s="85"/>
    </row>
    <row r="75" spans="1:22" ht="15">
      <c r="A75" s="85" t="s">
        <v>231</v>
      </c>
      <c r="B75" s="85">
        <v>2</v>
      </c>
      <c r="C75" s="85"/>
      <c r="D75" s="85"/>
      <c r="E75" s="85"/>
      <c r="F75" s="85"/>
      <c r="G75" s="85"/>
      <c r="H75" s="85"/>
      <c r="I75" s="85"/>
      <c r="J75" s="85"/>
      <c r="K75" s="85"/>
      <c r="L75" s="85"/>
      <c r="M75" s="85"/>
      <c r="N75" s="85"/>
      <c r="O75" s="85"/>
      <c r="P75" s="85"/>
      <c r="Q75" s="85"/>
      <c r="R75" s="85"/>
      <c r="S75" s="85"/>
      <c r="T75" s="85"/>
      <c r="U75" s="85"/>
      <c r="V75" s="85"/>
    </row>
    <row r="76" spans="1:22" ht="15">
      <c r="A76" s="85" t="s">
        <v>229</v>
      </c>
      <c r="B76" s="85">
        <v>2</v>
      </c>
      <c r="C76" s="85"/>
      <c r="D76" s="85"/>
      <c r="E76" s="85"/>
      <c r="F76" s="85"/>
      <c r="G76" s="85"/>
      <c r="H76" s="85"/>
      <c r="I76" s="85"/>
      <c r="J76" s="85"/>
      <c r="K76" s="85"/>
      <c r="L76" s="85"/>
      <c r="M76" s="85"/>
      <c r="N76" s="85"/>
      <c r="O76" s="85"/>
      <c r="P76" s="85"/>
      <c r="Q76" s="85"/>
      <c r="R76" s="85"/>
      <c r="S76" s="85"/>
      <c r="T76" s="85"/>
      <c r="U76" s="85"/>
      <c r="V76" s="85"/>
    </row>
    <row r="77" spans="1:22" ht="15">
      <c r="A77" s="85" t="s">
        <v>219</v>
      </c>
      <c r="B77" s="85">
        <v>2</v>
      </c>
      <c r="C77" s="85"/>
      <c r="D77" s="85"/>
      <c r="E77" s="85"/>
      <c r="F77" s="85"/>
      <c r="G77" s="85"/>
      <c r="H77" s="85"/>
      <c r="I77" s="85"/>
      <c r="J77" s="85"/>
      <c r="K77" s="85"/>
      <c r="L77" s="85"/>
      <c r="M77" s="85"/>
      <c r="N77" s="85"/>
      <c r="O77" s="85"/>
      <c r="P77" s="85"/>
      <c r="Q77" s="85"/>
      <c r="R77" s="85"/>
      <c r="S77" s="85"/>
      <c r="T77" s="85"/>
      <c r="U77" s="85"/>
      <c r="V77" s="85"/>
    </row>
    <row r="78" spans="1:22" ht="15">
      <c r="A78" s="85" t="s">
        <v>218</v>
      </c>
      <c r="B78" s="85">
        <v>2</v>
      </c>
      <c r="C78" s="85"/>
      <c r="D78" s="85"/>
      <c r="E78" s="85"/>
      <c r="F78" s="85"/>
      <c r="G78" s="85"/>
      <c r="H78" s="85"/>
      <c r="I78" s="85"/>
      <c r="J78" s="85"/>
      <c r="K78" s="85"/>
      <c r="L78" s="85"/>
      <c r="M78" s="85"/>
      <c r="N78" s="85"/>
      <c r="O78" s="85"/>
      <c r="P78" s="85"/>
      <c r="Q78" s="85"/>
      <c r="R78" s="85"/>
      <c r="S78" s="85"/>
      <c r="T78" s="85"/>
      <c r="U78" s="85"/>
      <c r="V78" s="85"/>
    </row>
    <row r="81" spans="1:22" ht="15" customHeight="1">
      <c r="A81" s="13" t="s">
        <v>1015</v>
      </c>
      <c r="B81" s="13" t="s">
        <v>749</v>
      </c>
      <c r="C81" s="13" t="s">
        <v>1016</v>
      </c>
      <c r="D81" s="13" t="s">
        <v>752</v>
      </c>
      <c r="E81" s="13" t="s">
        <v>1017</v>
      </c>
      <c r="F81" s="13" t="s">
        <v>754</v>
      </c>
      <c r="G81" s="13" t="s">
        <v>1018</v>
      </c>
      <c r="H81" s="13" t="s">
        <v>756</v>
      </c>
      <c r="I81" s="13" t="s">
        <v>1019</v>
      </c>
      <c r="J81" s="13" t="s">
        <v>758</v>
      </c>
      <c r="K81" s="13" t="s">
        <v>1020</v>
      </c>
      <c r="L81" s="13" t="s">
        <v>760</v>
      </c>
      <c r="M81" s="13" t="s">
        <v>1021</v>
      </c>
      <c r="N81" s="13" t="s">
        <v>762</v>
      </c>
      <c r="O81" s="13" t="s">
        <v>1022</v>
      </c>
      <c r="P81" s="13" t="s">
        <v>764</v>
      </c>
      <c r="Q81" s="13" t="s">
        <v>1023</v>
      </c>
      <c r="R81" s="13" t="s">
        <v>766</v>
      </c>
      <c r="S81" s="13" t="s">
        <v>1024</v>
      </c>
      <c r="T81" s="13" t="s">
        <v>768</v>
      </c>
      <c r="U81" s="13" t="s">
        <v>1025</v>
      </c>
      <c r="V81" s="13" t="s">
        <v>769</v>
      </c>
    </row>
    <row r="82" spans="1:22" ht="15">
      <c r="A82" s="124" t="s">
        <v>214</v>
      </c>
      <c r="B82" s="85">
        <v>699003</v>
      </c>
      <c r="C82" s="124" t="s">
        <v>237</v>
      </c>
      <c r="D82" s="85">
        <v>46730</v>
      </c>
      <c r="E82" s="124" t="s">
        <v>241</v>
      </c>
      <c r="F82" s="85">
        <v>18295</v>
      </c>
      <c r="G82" s="124" t="s">
        <v>232</v>
      </c>
      <c r="H82" s="85">
        <v>64968</v>
      </c>
      <c r="I82" s="124" t="s">
        <v>229</v>
      </c>
      <c r="J82" s="85">
        <v>60786</v>
      </c>
      <c r="K82" s="124" t="s">
        <v>222</v>
      </c>
      <c r="L82" s="85">
        <v>16078</v>
      </c>
      <c r="M82" s="124" t="s">
        <v>220</v>
      </c>
      <c r="N82" s="85">
        <v>23033</v>
      </c>
      <c r="O82" s="124" t="s">
        <v>215</v>
      </c>
      <c r="P82" s="85">
        <v>5651</v>
      </c>
      <c r="Q82" s="124" t="s">
        <v>239</v>
      </c>
      <c r="R82" s="85">
        <v>26029</v>
      </c>
      <c r="S82" s="124" t="s">
        <v>242</v>
      </c>
      <c r="T82" s="85">
        <v>270436</v>
      </c>
      <c r="U82" s="124" t="s">
        <v>240</v>
      </c>
      <c r="V82" s="85">
        <v>7734</v>
      </c>
    </row>
    <row r="83" spans="1:22" ht="15">
      <c r="A83" s="124" t="s">
        <v>242</v>
      </c>
      <c r="B83" s="85">
        <v>270436</v>
      </c>
      <c r="C83" s="124" t="s">
        <v>244</v>
      </c>
      <c r="D83" s="85">
        <v>22300</v>
      </c>
      <c r="E83" s="124" t="s">
        <v>227</v>
      </c>
      <c r="F83" s="85">
        <v>12565</v>
      </c>
      <c r="G83" s="124" t="s">
        <v>231</v>
      </c>
      <c r="H83" s="85">
        <v>1822</v>
      </c>
      <c r="I83" s="124" t="s">
        <v>226</v>
      </c>
      <c r="J83" s="85">
        <v>47364</v>
      </c>
      <c r="K83" s="124" t="s">
        <v>221</v>
      </c>
      <c r="L83" s="85">
        <v>14904</v>
      </c>
      <c r="M83" s="124" t="s">
        <v>219</v>
      </c>
      <c r="N83" s="85">
        <v>10942</v>
      </c>
      <c r="O83" s="124" t="s">
        <v>212</v>
      </c>
      <c r="P83" s="85">
        <v>1726</v>
      </c>
      <c r="Q83" s="124" t="s">
        <v>245</v>
      </c>
      <c r="R83" s="85">
        <v>8092</v>
      </c>
      <c r="S83" s="124" t="s">
        <v>233</v>
      </c>
      <c r="T83" s="85">
        <v>30997</v>
      </c>
      <c r="U83" s="124" t="s">
        <v>217</v>
      </c>
      <c r="V83" s="85">
        <v>3694</v>
      </c>
    </row>
    <row r="84" spans="1:22" ht="15">
      <c r="A84" s="124" t="s">
        <v>232</v>
      </c>
      <c r="B84" s="85">
        <v>64968</v>
      </c>
      <c r="C84" s="124" t="s">
        <v>243</v>
      </c>
      <c r="D84" s="85">
        <v>15067</v>
      </c>
      <c r="E84" s="124" t="s">
        <v>225</v>
      </c>
      <c r="F84" s="85">
        <v>10596</v>
      </c>
      <c r="G84" s="124" t="s">
        <v>224</v>
      </c>
      <c r="H84" s="85">
        <v>534</v>
      </c>
      <c r="I84" s="124" t="s">
        <v>230</v>
      </c>
      <c r="J84" s="85">
        <v>6298</v>
      </c>
      <c r="K84" s="124" t="s">
        <v>223</v>
      </c>
      <c r="L84" s="85">
        <v>5978</v>
      </c>
      <c r="M84" s="124" t="s">
        <v>218</v>
      </c>
      <c r="N84" s="85">
        <v>1128</v>
      </c>
      <c r="O84" s="124" t="s">
        <v>216</v>
      </c>
      <c r="P84" s="85">
        <v>653</v>
      </c>
      <c r="Q84" s="124"/>
      <c r="R84" s="85"/>
      <c r="S84" s="124"/>
      <c r="T84" s="85"/>
      <c r="U84" s="124"/>
      <c r="V84" s="85"/>
    </row>
    <row r="85" spans="1:22" ht="15">
      <c r="A85" s="124" t="s">
        <v>229</v>
      </c>
      <c r="B85" s="85">
        <v>60786</v>
      </c>
      <c r="C85" s="124" t="s">
        <v>235</v>
      </c>
      <c r="D85" s="85">
        <v>6613</v>
      </c>
      <c r="E85" s="124" t="s">
        <v>228</v>
      </c>
      <c r="F85" s="85">
        <v>375</v>
      </c>
      <c r="G85" s="124"/>
      <c r="H85" s="85"/>
      <c r="I85" s="124"/>
      <c r="J85" s="85"/>
      <c r="K85" s="124"/>
      <c r="L85" s="85"/>
      <c r="M85" s="124"/>
      <c r="N85" s="85"/>
      <c r="O85" s="124"/>
      <c r="P85" s="85"/>
      <c r="Q85" s="124"/>
      <c r="R85" s="85"/>
      <c r="S85" s="124"/>
      <c r="T85" s="85"/>
      <c r="U85" s="124"/>
      <c r="V85" s="85"/>
    </row>
    <row r="86" spans="1:22" ht="15">
      <c r="A86" s="124" t="s">
        <v>226</v>
      </c>
      <c r="B86" s="85">
        <v>47364</v>
      </c>
      <c r="C86" s="124" t="s">
        <v>236</v>
      </c>
      <c r="D86" s="85">
        <v>1375</v>
      </c>
      <c r="E86" s="124"/>
      <c r="F86" s="85"/>
      <c r="G86" s="124"/>
      <c r="H86" s="85"/>
      <c r="I86" s="124"/>
      <c r="J86" s="85"/>
      <c r="K86" s="124"/>
      <c r="L86" s="85"/>
      <c r="M86" s="124"/>
      <c r="N86" s="85"/>
      <c r="O86" s="124"/>
      <c r="P86" s="85"/>
      <c r="Q86" s="124"/>
      <c r="R86" s="85"/>
      <c r="S86" s="124"/>
      <c r="T86" s="85"/>
      <c r="U86" s="124"/>
      <c r="V86" s="85"/>
    </row>
    <row r="87" spans="1:22" ht="15">
      <c r="A87" s="124" t="s">
        <v>237</v>
      </c>
      <c r="B87" s="85">
        <v>46730</v>
      </c>
      <c r="C87" s="124" t="s">
        <v>234</v>
      </c>
      <c r="D87" s="85">
        <v>557</v>
      </c>
      <c r="E87" s="124"/>
      <c r="F87" s="85"/>
      <c r="G87" s="124"/>
      <c r="H87" s="85"/>
      <c r="I87" s="124"/>
      <c r="J87" s="85"/>
      <c r="K87" s="124"/>
      <c r="L87" s="85"/>
      <c r="M87" s="124"/>
      <c r="N87" s="85"/>
      <c r="O87" s="124"/>
      <c r="P87" s="85"/>
      <c r="Q87" s="124"/>
      <c r="R87" s="85"/>
      <c r="S87" s="124"/>
      <c r="T87" s="85"/>
      <c r="U87" s="124"/>
      <c r="V87" s="85"/>
    </row>
    <row r="88" spans="1:22" ht="15">
      <c r="A88" s="124" t="s">
        <v>233</v>
      </c>
      <c r="B88" s="85">
        <v>30997</v>
      </c>
      <c r="C88" s="124" t="s">
        <v>238</v>
      </c>
      <c r="D88" s="85">
        <v>82</v>
      </c>
      <c r="E88" s="124"/>
      <c r="F88" s="85"/>
      <c r="G88" s="124"/>
      <c r="H88" s="85"/>
      <c r="I88" s="124"/>
      <c r="J88" s="85"/>
      <c r="K88" s="124"/>
      <c r="L88" s="85"/>
      <c r="M88" s="124"/>
      <c r="N88" s="85"/>
      <c r="O88" s="124"/>
      <c r="P88" s="85"/>
      <c r="Q88" s="124"/>
      <c r="R88" s="85"/>
      <c r="S88" s="124"/>
      <c r="T88" s="85"/>
      <c r="U88" s="124"/>
      <c r="V88" s="85"/>
    </row>
    <row r="89" spans="1:22" ht="15">
      <c r="A89" s="124" t="s">
        <v>239</v>
      </c>
      <c r="B89" s="85">
        <v>26029</v>
      </c>
      <c r="C89" s="124"/>
      <c r="D89" s="85"/>
      <c r="E89" s="124"/>
      <c r="F89" s="85"/>
      <c r="G89" s="124"/>
      <c r="H89" s="85"/>
      <c r="I89" s="124"/>
      <c r="J89" s="85"/>
      <c r="K89" s="124"/>
      <c r="L89" s="85"/>
      <c r="M89" s="124"/>
      <c r="N89" s="85"/>
      <c r="O89" s="124"/>
      <c r="P89" s="85"/>
      <c r="Q89" s="124"/>
      <c r="R89" s="85"/>
      <c r="S89" s="124"/>
      <c r="T89" s="85"/>
      <c r="U89" s="124"/>
      <c r="V89" s="85"/>
    </row>
    <row r="90" spans="1:22" ht="15">
      <c r="A90" s="124" t="s">
        <v>220</v>
      </c>
      <c r="B90" s="85">
        <v>23033</v>
      </c>
      <c r="C90" s="124"/>
      <c r="D90" s="85"/>
      <c r="E90" s="124"/>
      <c r="F90" s="85"/>
      <c r="G90" s="124"/>
      <c r="H90" s="85"/>
      <c r="I90" s="124"/>
      <c r="J90" s="85"/>
      <c r="K90" s="124"/>
      <c r="L90" s="85"/>
      <c r="M90" s="124"/>
      <c r="N90" s="85"/>
      <c r="O90" s="124"/>
      <c r="P90" s="85"/>
      <c r="Q90" s="124"/>
      <c r="R90" s="85"/>
      <c r="S90" s="124"/>
      <c r="T90" s="85"/>
      <c r="U90" s="124"/>
      <c r="V90" s="85"/>
    </row>
    <row r="91" spans="1:22" ht="15">
      <c r="A91" s="124" t="s">
        <v>244</v>
      </c>
      <c r="B91" s="85">
        <v>22300</v>
      </c>
      <c r="C91" s="124"/>
      <c r="D91" s="85"/>
      <c r="E91" s="124"/>
      <c r="F91" s="85"/>
      <c r="G91" s="124"/>
      <c r="H91" s="85"/>
      <c r="I91" s="124"/>
      <c r="J91" s="85"/>
      <c r="K91" s="124"/>
      <c r="L91" s="85"/>
      <c r="M91" s="124"/>
      <c r="N91" s="85"/>
      <c r="O91" s="124"/>
      <c r="P91" s="85"/>
      <c r="Q91" s="124"/>
      <c r="R91" s="85"/>
      <c r="S91" s="124"/>
      <c r="T91" s="85"/>
      <c r="U91" s="124"/>
      <c r="V91" s="85"/>
    </row>
  </sheetData>
  <hyperlinks>
    <hyperlink ref="A2" r:id="rId1" display="https://internetofthingsagenda.techtarget.com/blog/IoT-Agenda/IoT-use-cases-dominate-Mobile-World-Congress-Americas?utm_campaign=iotagenda&amp;utm_content=1548097350&amp;utm_medium=social&amp;utm_source=twitter"/>
    <hyperlink ref="A3" r:id="rId2" display="http://embedded-computing.com/news/kerlink-world-congress-americas/?utm_source=dlvr.it&amp;utm_medium=twitter"/>
    <hyperlink ref="A4" r:id="rId3" display="https://www.youtube.com/channel/UC-CnZSj1AkotjlkzwGnFvew"/>
    <hyperlink ref="A5" r:id="rId4" display="https://twitter.com/i/web/status/1100993398151020544"/>
    <hyperlink ref="A6" r:id="rId5" display="https://twitter.com/i/web/status/1099245664922423297"/>
    <hyperlink ref="A7" r:id="rId6" display="https://www.wipr.pr/cisco-systems-anuncia-inversion-de-130-millones-para-la-transformacion-digital-de-puerto-rico/"/>
    <hyperlink ref="A8" r:id="rId7" display="https://twitter.com/i/web/status/1100281833638514688"/>
    <hyperlink ref="A9" r:id="rId8" display="https://twitter.com/i/web/status/1096915353345519616"/>
    <hyperlink ref="A10" r:id="rId9" display="https://internetofthingsagenda.techtarget.com/blog/IoT-Agenda/IoT-use-cases-dominate-Mobile-World-Congress-Americas?utm_campaign=iotagenda&amp;utm_content=1549057548&amp;utm_medium=social&amp;utm_source=twitter"/>
    <hyperlink ref="A11" r:id="rId10" display="https://synergy.syniverse.com/2018/09/mobile_world_congress_americas_2018_rcs_experiences/"/>
    <hyperlink ref="C2" r:id="rId11" display="https://www.youtube.com/channel/UC-CnZSj1AkotjlkzwGnFvew"/>
    <hyperlink ref="G2" r:id="rId12" display="https://twitter.com/i/web/status/1100281833638514688"/>
    <hyperlink ref="I2" r:id="rId13" display="https://www.wipr.pr/cisco-systems-anuncia-inversion-de-130-millones-para-la-transformacion-digital-de-puerto-rico/"/>
    <hyperlink ref="K2" r:id="rId14" display="https://twitter.com/i/web/status/1096915353345519616"/>
    <hyperlink ref="M2" r:id="rId15" display="https://internetofthingsagenda.techtarget.com/blog/IoT-Agenda/IoT-use-cases-dominate-Mobile-World-Congress-Americas?utm_campaign=iotagenda&amp;utm_content=1548097350&amp;utm_medium=social&amp;utm_source=twitter"/>
    <hyperlink ref="M3" r:id="rId16" display="https://internetofthingsagenda.techtarget.com/blog/IoT-Agenda/IoT-use-cases-dominate-Mobile-World-Congress-Americas?utm_campaign=iotagenda&amp;utm_content=1549057548&amp;utm_medium=social&amp;utm_source=twitter"/>
    <hyperlink ref="O2" r:id="rId17" display="https://twitter.com/i/web/status/1039654669419798528"/>
    <hyperlink ref="O3" r:id="rId18" display="https://spectrum.ieee.org/tech-talk/telecom/wireless/darpas-spectrum-collaboration-challenge-subjects-ais-to-a-gauntlet-of-broadcasting-scenarios-and-they-succeed"/>
    <hyperlink ref="Q2" r:id="rId19" display="http://embedded-computing.com/news/kerlink-world-congress-americas/?utm_source=dlvr.it&amp;utm_medium=twitter"/>
    <hyperlink ref="S2" r:id="rId20" display="https://twitter.com/i/web/status/1100993398151020544"/>
    <hyperlink ref="S3" r:id="rId21" display="https://twitter.com/i/web/status/1099245664922423297"/>
    <hyperlink ref="U2" r:id="rId22" display="https://synergy.syniverse.com/2018/09/mobile_world_congress_americas_2018_rcs_experiences/"/>
  </hyperlinks>
  <printOptions/>
  <pageMargins left="0.7" right="0.7" top="0.75" bottom="0.75" header="0.3" footer="0.3"/>
  <pageSetup orientation="portrait" paperSize="9"/>
  <tableParts>
    <tablePart r:id="rId28"/>
    <tablePart r:id="rId25"/>
    <tablePart r:id="rId24"/>
    <tablePart r:id="rId27"/>
    <tablePart r:id="rId26"/>
    <tablePart r:id="rId29"/>
    <tablePart r:id="rId30"/>
    <tablePart r:id="rId2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2019-03-15T00:10:42Z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