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<sst xmlns="http://schemas.openxmlformats.org/spreadsheetml/2006/main" count="2424" uniqueCount="788">
  <si>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</si>
  <si>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</si>
  <si>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</si>
  <si>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</si>
  <si>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</si>
  <si>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</si>
  <si>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</si>
  <si>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</si>
  <si>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</si>
  <si>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</si>
  <si>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</si>
  <si>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</si>
  <si>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</si>
  <si>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</si>
  <si>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</si>
  <si>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</si>
  <si>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</si>
  <si>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</si>
  <si>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</si>
  <si>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</si>
  <si>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</si>
  <si>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</si>
  <si>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</si>
  <si>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</si>
  <si>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</si>
  <si>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</si>
  <si>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</si>
  <si>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</si>
  <si>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</si>
  <si>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</si>
  <si>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</si>
  <si>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</si>
  <si>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</si>
  <si>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</si>
  <si>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</si>
  <si>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</si>
  <si>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</si>
  <si>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</si>
  <si>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</si>
  <si>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</si>
  <si>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</si>
  <si>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</si>
  <si>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</si>
  <si>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</si>
  <si>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</si>
  <si>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</si>
  <si>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</si>
  <si>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</si>
  <si>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</si>
  <si>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</si>
  <si>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</si>
  <si>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</si>
  <si>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</si>
  <si>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</si>
  <si>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</si>
  <si>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</si>
  <si>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</si>
  <si>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</si>
  <si>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</si>
  <si>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</si>
  <si>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</si>
  <si>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</si>
  <si>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</si>
  <si>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</si>
  <si>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</si>
  <si>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</si>
  <si>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</si>
  <si>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</si>
  <si>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</si>
  <si>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</si>
  <si>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</si>
  <si>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</si>
  <si>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</si>
  <si>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</si>
  <si>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</si>
  <si>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</si>
  <si>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</si>
  <si>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</si>
  <si>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</si>
  <si>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</si>
  <si>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</si>
  <si>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</si>
  <si>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</si>
  <si>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</si>
  <si>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</si>
  <si>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</si>
  <si>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</si>
  <si>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</si>
  <si>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</si>
  <si>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</si>
  <si>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</si>
  <si>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</si>
  <si>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</si>
  <si>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</si>
  <si>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</si>
  <si>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</si>
  <si>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</si>
  <si>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</si>
  <si>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</si>
  <si>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</si>
  <si>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</si>
  <si>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</si>
  <si>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</si>
  <si>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</si>
  <si>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</si>
  <si>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</si>
  <si>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</si>
  <si>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</si>
  <si>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</si>
  <si>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</si>
  <si>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</si>
  <si>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</si>
  <si>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</si>
  <si>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</si>
  <si>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</si>
  <si>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</si>
  <si>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</si>
  <si>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</si>
  <si>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</si>
  <si>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</si>
  <si>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</si>
  <si>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</si>
  <si>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</si>
  <si>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</si>
  <si>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</si>
  <si>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</si>
  <si>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</si>
  <si>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</si>
  <si>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</si>
  <si>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</si>
  <si>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</si>
  <si>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</si>
  <si>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</si>
  <si>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</si>
  <si>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</si>
  <si>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</si>
  <si>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</si>
  <si>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</si>
  <si>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</si>
  <si>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</si>
  <si>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</si>
  <si>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</si>
  <si>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</si>
  <si>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</si>
  <si>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</si>
  <si>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</si>
  <si>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</si>
  <si>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</si>
  <si>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</si>
  <si>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</si>
  <si>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</si>
  <si>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</si>
  <si>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</si>
  <si>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</si>
  <si>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</si>
  <si>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</si>
  <si>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</si>
  <si>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</si>
  <si>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</si>
  <si>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</si>
  <si>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</si>
  <si>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</si>
  <si>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</si>
  <si>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</si>
  <si>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</si>
  <si>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</si>
  <si>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</si>
  <si>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</si>
  <si>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</si>
  <si>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</si>
  <si>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</si>
  <si>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</si>
  <si>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</si>
  <si>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</si>
  <si>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</si>
  <si>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</si>
  <si>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</si>
  <si>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</si>
  <si>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</si>
  <si>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</si>
  <si>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</si>
  <si>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</si>
  <si>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</si>
  <si>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</si>
  <si>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</si>
  <si>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</si>
  <si>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</si>
  <si>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</si>
  <si>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</si>
  <si>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</si>
  <si>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</si>
  <si>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</si>
  <si>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</si>
  <si>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</si>
  <si>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</si>
  <si>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</si>
  <si>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</si>
  <si>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</si>
  <si>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</si>
  <si>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</si>
  <si>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</si>
  <si>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</si>
  <si>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</si>
  <si>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</si>
  <si>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</si>
  <si>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</si>
  <si>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</si>
  <si>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</si>
  <si>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</si>
  <si>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</si>
  <si>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</si>
  <si>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</si>
  <si>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industrytoday</t>
  </si>
  <si>
    <t>ham_gretsky</t>
  </si>
  <si>
    <t>_garcialater</t>
  </si>
  <si>
    <t>kzoss213</t>
  </si>
  <si>
    <t>fiskom_solution</t>
  </si>
  <si>
    <t>danijelkrusevac</t>
  </si>
  <si>
    <t>digital_trans4m</t>
  </si>
  <si>
    <t>beabloo</t>
  </si>
  <si>
    <t>modigus</t>
  </si>
  <si>
    <t>welllazer</t>
  </si>
  <si>
    <t>teamspares</t>
  </si>
  <si>
    <t>kioskinfo</t>
  </si>
  <si>
    <t>aboughey26</t>
  </si>
  <si>
    <t>keahbernil</t>
  </si>
  <si>
    <t>ixtenso_en</t>
  </si>
  <si>
    <t>eleconomista</t>
  </si>
  <si>
    <t>posiflextpv</t>
  </si>
  <si>
    <t>eurocis</t>
  </si>
  <si>
    <t>Mentions</t>
  </si>
  <si>
    <t>Replies to</t>
  </si>
  <si>
    <t>Mobile POS Terminals Market to Witness Huge Growth by 2023 | Leading Key Players: Posiflex Technology, QVS Software… https://t.co/djkTo2LW3m</t>
  </si>
  <si>
    <t>RT @KIOSKInfo: Listen to Posiflex’s recently appointed Global Chief Strategy Officer, Hans-Peter Nüdling (HP), speak with iXtenso about Pos…</t>
  </si>
  <si>
    <t>@keahbernil posiflex _xD83E__xDD23__xD83D__xDE1C_</t>
  </si>
  <si>
    <t>have anyone ever get linux mint to work on jiva posiflex tp-5800
if no then ask me more about it i about be digging into settings and see what i can do about it
*have to mess with IRQ -7 and 12 https://t.co/35RBiYNWjs</t>
  </si>
  <si>
    <t>#posiflex xt-3815 point of sale https://t.co/EcyvsKOmdm</t>
  </si>
  <si>
    <t>RT @Fiskom_Solution: #posiflex xt-3815 point of sale https://t.co/EcyvsKOmdm</t>
  </si>
  <si>
    <t>Posiflex showcases new Interactive Self-Service Kiosks and IoT Retail Product Innovations at EuroCIS 2019 - Global… https://t.co/UgwtMbir9O</t>
  </si>
  <si>
    <t>Two weeks ago, Posiflex exhibited the most disruptive #interactivekiosks at #EuroCIS 2019. Their booth displayed the latest innovations from companies like @KIOSKInfo and Beabloo. Learn more in this video from @iXtenso_en https://t.co/jC2zpp8xpC</t>
  </si>
  <si>
    <t>Have you heard about @EuroCIS 2019? Check out the latest retail technology solutions showcased by our partner @PosiflexTPV and @KIOSKInfo there. More information in @eleconomista: https://t.co/mBnVfvWdvu https://t.co/fbnA9IhyYW</t>
  </si>
  <si>
    <t>RT @beabloo: Have you heard about @EuroCIS 2019? Check out the latest retail technology solutions showcased by our partner @PosiflexTPV and…</t>
  </si>
  <si>
    <t>Posiflex Bundle #marchspecial #welllazer https://t.co/qa4jX8ffNt</t>
  </si>
  <si>
    <t>Posiflex XT-3815 15" All in One Touchscreen EPoS Terminal | XT-3000 Series https://t.co/kzXL2cM0ap https://t.co/1ExPHczjKh</t>
  </si>
  <si>
    <t>Listen to Posiflex’s recently appointed Global Chief Strategy Officer, Hans-Peter Nüdling (HP), speak with iXtenso about Posiflex Group's plan to grow within European markets.
#kiosk #smartdigitalstore #disruptivetechnology #disruptivetechnologies
https://t.co/SJYKP8p9V0</t>
  </si>
  <si>
    <t>Posiflex Group CSO Hans-Peter Nüdling is shaping the future of #IoT Serviced Retail. See how: https://t.co/3ztLizyZcs</t>
  </si>
  <si>
    <t>RT @KIOSKInfo: Posiflex Group CSO Hans-Peter Nüdling is shaping the future of #IoT Serviced Retail. See how: https://t.co/3ztLizyZcs</t>
  </si>
  <si>
    <t>https://twitter.com/i/web/status/1101090750161453056</t>
  </si>
  <si>
    <t>https://twitter.com/i/web/status/1104575169471893504</t>
  </si>
  <si>
    <t>https://www.youtube.com/watch?v=l19IMO0h9-s&amp;t=6s</t>
  </si>
  <si>
    <t>https://www.eleconomista.es/empresas-finanzas/noticias/9702478/02/19/Posiflex-showcases-new-Interactive-SelfService-Kiosks-and-IoT-Retail-Product-Innovations-at-EuroCIS-2019.html</t>
  </si>
  <si>
    <t>https://www.ebay.co.uk/itm/Posiflex-XT-3815-15-All-in-One-Touchscreen-EPoS-Terminal-XT-3000-Series/254160978034?hash=item3b2d2cc072%3Ag%3AYIMAAOSwcntch7Fn&amp;utm_source=dlvr.it&amp;utm_medium=twitter</t>
  </si>
  <si>
    <t>https://www.youtube.com/watch?v=l19IMO0h9-s&amp;feature=youtu.be</t>
  </si>
  <si>
    <t>https://view.joomag.com/kiosk-solutions-issue-18/0457574001552255934/p36?short</t>
  </si>
  <si>
    <t>twitter.com</t>
  </si>
  <si>
    <t>youtube.com</t>
  </si>
  <si>
    <t>eleconomista.es</t>
  </si>
  <si>
    <t>co.uk</t>
  </si>
  <si>
    <t>joomag.com</t>
  </si>
  <si>
    <t>posiflex</t>
  </si>
  <si>
    <t>interactivekiosks eurocis</t>
  </si>
  <si>
    <t>marchspecial welllazer</t>
  </si>
  <si>
    <t>kiosk smartdigitalstore disruptivetechnology disruptivetechnologies</t>
  </si>
  <si>
    <t>iot</t>
  </si>
  <si>
    <t>https://pbs.twimg.com/media/D1C6QtYWkAACwlH.jpg</t>
  </si>
  <si>
    <t>https://pbs.twimg.com/media/D1NiND-XQAAvxnz.jpg</t>
  </si>
  <si>
    <t>https://pbs.twimg.com/media/D1ckaHdXQAAk1Pk.jpg</t>
  </si>
  <si>
    <t>https://pbs.twimg.com/media/D1dlkwtXQAAs3v4.jpg</t>
  </si>
  <si>
    <t>https://pbs.twimg.com/media/D1dnONfV4AA0Wb8.jpg</t>
  </si>
  <si>
    <t>http://pbs.twimg.com/profile_images/696643138119716865/a0sG-bdg_normal.jpg</t>
  </si>
  <si>
    <t>http://pbs.twimg.com/profile_images/872444743241703425/L6pqn7Eq_normal.jpg</t>
  </si>
  <si>
    <t>http://pbs.twimg.com/profile_images/1067779130693844992/Ogo0CbIg_normal.jpg</t>
  </si>
  <si>
    <t>http://pbs.twimg.com/profile_images/1050035444619071490/Tq047fVQ_normal.jpg</t>
  </si>
  <si>
    <t>http://pbs.twimg.com/profile_images/904616486303621120/Y_BEYjc4_normal.jpg</t>
  </si>
  <si>
    <t>http://pbs.twimg.com/profile_images/942455327836065796/w-__fY0j_normal.jpg</t>
  </si>
  <si>
    <t>http://pbs.twimg.com/profile_images/1598370581/Youtube_Button_normal.png</t>
  </si>
  <si>
    <t>http://pbs.twimg.com/profile_images/776085144847298560/_oPTXC08_normal.jpg</t>
  </si>
  <si>
    <t>https://twitter.com/#!/industrytoday/status/1101090750161453056</t>
  </si>
  <si>
    <t>https://twitter.com/#!/ham_gretsky/status/1101086209231732737</t>
  </si>
  <si>
    <t>https://twitter.com/#!/ham_gretsky/status/1101859616760184832</t>
  </si>
  <si>
    <t>https://twitter.com/#!/_garcialater/status/1103082037211086848</t>
  </si>
  <si>
    <t>https://twitter.com/#!/kzoss213/status/1103586744186912768</t>
  </si>
  <si>
    <t>https://twitter.com/#!/fiskom_solution/status/1104334344032784389</t>
  </si>
  <si>
    <t>https://twitter.com/#!/danijelkrusevac/status/1104337324085837824</t>
  </si>
  <si>
    <t>https://twitter.com/#!/digital_trans4m/status/1104575169471893504</t>
  </si>
  <si>
    <t>https://twitter.com/#!/beabloo/status/1103966657893011456</t>
  </si>
  <si>
    <t>https://twitter.com/#!/beabloo/status/1105392279643140096</t>
  </si>
  <si>
    <t>https://twitter.com/#!/modigus/status/1105437887066193920</t>
  </si>
  <si>
    <t>https://twitter.com/#!/welllazer/status/1105464089340465152</t>
  </si>
  <si>
    <t>https://twitter.com/#!/teamspares/status/1105465729191567360</t>
  </si>
  <si>
    <t>https://twitter.com/#!/kioskinfo/status/1105501278346440704</t>
  </si>
  <si>
    <t>https://twitter.com/#!/kioskinfo/status/1100145036312817664</t>
  </si>
  <si>
    <t>https://twitter.com/#!/kioskinfo/status/1105501428309770240</t>
  </si>
  <si>
    <t>https://twitter.com/#!/aboughey26/status/1105510349195796480</t>
  </si>
  <si>
    <t>1101090750161453056</t>
  </si>
  <si>
    <t>1101086209231732737</t>
  </si>
  <si>
    <t>1101859616760184832</t>
  </si>
  <si>
    <t>1103082037211086848</t>
  </si>
  <si>
    <t>1103586744186912768</t>
  </si>
  <si>
    <t>1104334344032784389</t>
  </si>
  <si>
    <t>1104337324085837824</t>
  </si>
  <si>
    <t>1104575169471893504</t>
  </si>
  <si>
    <t>1103966657893011456</t>
  </si>
  <si>
    <t>1105392279643140096</t>
  </si>
  <si>
    <t>1105437887066193920</t>
  </si>
  <si>
    <t>1105464089340465152</t>
  </si>
  <si>
    <t>1105465729191567360</t>
  </si>
  <si>
    <t>1105501278346440704</t>
  </si>
  <si>
    <t>1100145036312817664</t>
  </si>
  <si>
    <t>1105501428309770240</t>
  </si>
  <si>
    <t>1105510349195796480</t>
  </si>
  <si>
    <t>1102939291221745664</t>
  </si>
  <si>
    <t/>
  </si>
  <si>
    <t>400537367</t>
  </si>
  <si>
    <t>en</t>
  </si>
  <si>
    <t>in</t>
  </si>
  <si>
    <t>no</t>
  </si>
  <si>
    <t>Twibble.io</t>
  </si>
  <si>
    <t>Media-Poster_V_1</t>
  </si>
  <si>
    <t>erased16136548</t>
  </si>
  <si>
    <t>Twitter for iPad</t>
  </si>
  <si>
    <t>Twitter for Android</t>
  </si>
  <si>
    <t>DigitalTrans4m</t>
  </si>
  <si>
    <t>Twitter Web Client</t>
  </si>
  <si>
    <t>dlvr.it</t>
  </si>
  <si>
    <t>Retweet</t>
  </si>
  <si>
    <t>21.140725,43.373302 
21.580585,43.373302 
21.580585,43.700792 
21.140725,43.700792</t>
  </si>
  <si>
    <t>18.3180332,-34.35839 
18.6600898,-34.35839 
18.6600898,-33.8849254 
18.3180332,-33.8849254</t>
  </si>
  <si>
    <t>Republic of Serbia</t>
  </si>
  <si>
    <t>South Africa</t>
  </si>
  <si>
    <t>RS</t>
  </si>
  <si>
    <t>ZA</t>
  </si>
  <si>
    <t>Kruševac, Srbija</t>
  </si>
  <si>
    <t>Cape Town, South Africa</t>
  </si>
  <si>
    <t>003af3a73b9552ab</t>
  </si>
  <si>
    <t>8b9ec16fdc0d7e55</t>
  </si>
  <si>
    <t>Kruševac</t>
  </si>
  <si>
    <t>Cape Town</t>
  </si>
  <si>
    <t>city</t>
  </si>
  <si>
    <t>https://api.twitter.com/1.1/geo/id/003af3a73b9552ab.json</t>
  </si>
  <si>
    <t>https://api.twitter.com/1.1/geo/id/8b9ec16fdc0d7e55.json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</si>
  <si>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</si>
  <si>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</si>
  <si>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</si>
  <si>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</si>
  <si>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</si>
  <si>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</si>
  <si>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</si>
  <si>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</si>
  <si>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</si>
  <si>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</si>
  <si>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</si>
  <si>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</si>
  <si>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</si>
  <si>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</si>
  <si>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</si>
  <si>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</si>
  <si>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</si>
  <si>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</si>
  <si>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</si>
  <si>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</si>
  <si>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</si>
  <si>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Industry  Today</t>
  </si>
  <si>
    <t>Ham Gretsky</t>
  </si>
  <si>
    <t>KIOSK Info Systems</t>
  </si>
  <si>
    <t>justine</t>
  </si>
  <si>
    <t>Keikei</t>
  </si>
  <si>
    <t>KZ</t>
  </si>
  <si>
    <t>Fiskom Solution d.o.o  Fiskalne Kase Krusevac</t>
  </si>
  <si>
    <t>DanijelC</t>
  </si>
  <si>
    <t>_xD835__xDE73__xD835__xDE92__xD835__xDE90__xD835__xDE92__xD835__xDE9D__xD835__xDE8A__xD835__xDE95__xD835__xDDE7__xD835__xDDFF__xD835__xDDEE__xD835__xDDFB__xD835__xDE00_４_xD835__xDDFA__xD83D__xDCBB__xD83E__xDD16_</t>
  </si>
  <si>
    <t>Beabloo</t>
  </si>
  <si>
    <t>iXtenso Retail</t>
  </si>
  <si>
    <t>El Economista</t>
  </si>
  <si>
    <t>Me</t>
  </si>
  <si>
    <t>Posiflex Ibérica TPV</t>
  </si>
  <si>
    <t>EuroCIS</t>
  </si>
  <si>
    <t>Well Lazer cc</t>
  </si>
  <si>
    <t>Team Spares</t>
  </si>
  <si>
    <t>Amanda Boughey</t>
  </si>
  <si>
    <t>Press release distribution, content publishing platform spanning 32 industries. Publish enhanced digital content today!</t>
  </si>
  <si>
    <t>I'm not always self aware, but when I am...Wait What? #AI #BigData #Programming #WebDevelopment #IoT #DataScience #MachineLearning #ArtificialIntelligence</t>
  </si>
  <si>
    <t>As the market leader in self-service solutions, KIOSK provides 25 years of proven expertise in design, application development, manufacturing, and field support</t>
  </si>
  <si>
    <t>Hello -- i love Danic</t>
  </si>
  <si>
    <t>male furry /abdl/ ฅ'ω'ฅ be nice n respectful no evil n disrespectful will be asked to stop or be blocked
im toxin kittyz /singer/gay or straight/</t>
  </si>
  <si>
    <t>Regional service fiscal device and other accompanying equipment 
Rasinski region
_xD83D__xDCBB_ (Servis i prodaja)
☎ 037 44 22 42 ,  066 491 384
Kosanciceva 11</t>
  </si>
  <si>
    <t>Ne postoje prepreke,postoje samo odluke.</t>
  </si>
  <si>
    <t>Bringing Digital Transformation guidance, advice and news to the masses. 
#digitaltransformation #iot #5g #edge #ai
Find me here:
http://url.ie/13hn7</t>
  </si>
  <si>
    <t>Tech company that develops omnichannel solutions to personalize the customer experience in retail spaces and improve the impact of marketing campaigns.</t>
  </si>
  <si>
    <t>iXtenso - the magazine for retailers focuses on current topics from industry and retail and informs about trends from the retail sector.</t>
  </si>
  <si>
    <t>El diario económico de México con 30 años de experiencia. Especialistas en finanzas, empresas, valores y dinero. Síguenos en @TermoEE y @FondosEE</t>
  </si>
  <si>
    <t>Tech lover</t>
  </si>
  <si>
    <t>Mayorista, fabricante e importador de Terminales Punto de venta con más de 30 años de experiencia en el mercado.</t>
  </si>
  <si>
    <t>Impressum:http://t.co/UFpS4GJsNg</t>
  </si>
  <si>
    <t>Supplier Of All Office Consumables,
Free Delivery Nation Wide</t>
  </si>
  <si>
    <t>PR nerd | tech enthusiast | tweets are my own</t>
  </si>
  <si>
    <t>UK</t>
  </si>
  <si>
    <t>Manhattan, NY</t>
  </si>
  <si>
    <t>Louisville, CO</t>
  </si>
  <si>
    <t>reverend selga _xD83D__xDC38_</t>
  </si>
  <si>
    <t>TOWREEL</t>
  </si>
  <si>
    <t>furry land</t>
  </si>
  <si>
    <t>Serbia,Krusevac</t>
  </si>
  <si>
    <t>Krusevac</t>
  </si>
  <si>
    <t>Barcelona</t>
  </si>
  <si>
    <t>Bonn, Germany</t>
  </si>
  <si>
    <t>México, DF</t>
  </si>
  <si>
    <t>España</t>
  </si>
  <si>
    <t>Düsseldorf, Germany</t>
  </si>
  <si>
    <t>65 Hurricane Street Factreton, Cape Town, South Africa, 7405</t>
  </si>
  <si>
    <t>Denver, CO</t>
  </si>
  <si>
    <t>http://www.industrytoday.co.uk/</t>
  </si>
  <si>
    <t>https://www.linkedin.com/in/hamgretsky/</t>
  </si>
  <si>
    <t>http://t.co/bd2HTCRpnr</t>
  </si>
  <si>
    <t>http://Instagram.com/itschubbybunny/</t>
  </si>
  <si>
    <t>https://t.co/hGD90r8YZH</t>
  </si>
  <si>
    <t>https://t.co/SslqBgTkBi</t>
  </si>
  <si>
    <t>http://www.digitaltrans4m.com</t>
  </si>
  <si>
    <t>http://t.co/DK5O85ReFI</t>
  </si>
  <si>
    <t>https://t.co/eIsSYuo6Ev</t>
  </si>
  <si>
    <t>http://eleconomista.mx</t>
  </si>
  <si>
    <t>http://t.co/qpws2q2JP5</t>
  </si>
  <si>
    <t>http://t.co/IIuXRdhH3p</t>
  </si>
  <si>
    <t>https://pbs.twimg.com/profile_banners/54287500/1454927624</t>
  </si>
  <si>
    <t>https://pbs.twimg.com/profile_banners/2736397896/1430889559</t>
  </si>
  <si>
    <t>https://pbs.twimg.com/profile_banners/394814620/1546969559</t>
  </si>
  <si>
    <t>https://pbs.twimg.com/profile_banners/4267988832/1550060553</t>
  </si>
  <si>
    <t>https://pbs.twimg.com/profile_banners/400537367/1545462187</t>
  </si>
  <si>
    <t>https://pbs.twimg.com/profile_banners/4167763469/1516874730</t>
  </si>
  <si>
    <t>https://pbs.twimg.com/profile_banners/493894804/1551351686</t>
  </si>
  <si>
    <t>https://pbs.twimg.com/profile_banners/99540625/1547735534</t>
  </si>
  <si>
    <t>https://pbs.twimg.com/profile_banners/1049585267772968960/1539182767</t>
  </si>
  <si>
    <t>https://pbs.twimg.com/profile_banners/53437542/1544434457</t>
  </si>
  <si>
    <t>https://pbs.twimg.com/profile_banners/731071294100389889/1495194338</t>
  </si>
  <si>
    <t>https://pbs.twimg.com/profile_banners/14917589/1544038625</t>
  </si>
  <si>
    <t>https://pbs.twimg.com/profile_banners/407769920/1405000356</t>
  </si>
  <si>
    <t>https://pbs.twimg.com/profile_banners/494887712/1477567930</t>
  </si>
  <si>
    <t>https://pbs.twimg.com/profile_banners/21865870/1520521501</t>
  </si>
  <si>
    <t>https://pbs.twimg.com/profile_banners/974582251156574208/1521467699</t>
  </si>
  <si>
    <t>https://pbs.twimg.com/profile_banners/2397986240/1505761013</t>
  </si>
  <si>
    <t>sr</t>
  </si>
  <si>
    <t>es</t>
  </si>
  <si>
    <t>it</t>
  </si>
  <si>
    <t>de</t>
  </si>
  <si>
    <t>http://abs.twimg.com/images/themes/theme9/bg.gif</t>
  </si>
  <si>
    <t>http://abs.twimg.com/images/themes/theme14/bg.gif</t>
  </si>
  <si>
    <t>http://abs.twimg.com/images/themes/theme1/bg.png</t>
  </si>
  <si>
    <t>http://abs.twimg.com/images/themes/theme4/bg.gif</t>
  </si>
  <si>
    <t>http://abs.twimg.com/images/themes/theme12/bg.gif</t>
  </si>
  <si>
    <t>http://pbs.twimg.com/profile_images/1077508580125794304/Ez8zTNYV_normal.jpg</t>
  </si>
  <si>
    <t>http://pbs.twimg.com/profile_images/956461744347631616/jjSOO1YD_normal.jpg</t>
  </si>
  <si>
    <t>http://pbs.twimg.com/profile_images/1093483366870118402/FsGhK3V5_normal.jpg</t>
  </si>
  <si>
    <t>http://pbs.twimg.com/profile_images/999553453264289792/yCGbjPE7_normal.jpg</t>
  </si>
  <si>
    <t>http://pbs.twimg.com/profile_images/863018198932836353/dxiGSii2_normal.jpg</t>
  </si>
  <si>
    <t>http://pbs.twimg.com/profile_images/920366903142387712/dENQFNpY_normal.jpg</t>
  </si>
  <si>
    <t>http://pbs.twimg.com/profile_images/791607034642857984/_k1EETwt_normal.jpg</t>
  </si>
  <si>
    <t>http://pbs.twimg.com/profile_images/463664730255552512/yFiGBsBK_normal.png</t>
  </si>
  <si>
    <t>http://pbs.twimg.com/profile_images/974584283582132229/oEXpD5TE_normal.jpg</t>
  </si>
  <si>
    <t>http://pbs.twimg.com/profile_images/1035825413266792448/2iYLTIUA_normal.jpg</t>
  </si>
  <si>
    <t>Open Twitter Page for This Person</t>
  </si>
  <si>
    <t>https://twitter.com/industrytoday</t>
  </si>
  <si>
    <t>https://twitter.com/ham_gretsky</t>
  </si>
  <si>
    <t>https://twitter.com/kioskinfo</t>
  </si>
  <si>
    <t>https://twitter.com/_garcialater</t>
  </si>
  <si>
    <t>https://twitter.com/keahbernil</t>
  </si>
  <si>
    <t>https://twitter.com/kzoss213</t>
  </si>
  <si>
    <t>https://twitter.com/fiskom_solution</t>
  </si>
  <si>
    <t>https://twitter.com/danijelkrusevac</t>
  </si>
  <si>
    <t>https://twitter.com/digital_trans4m</t>
  </si>
  <si>
    <t>https://twitter.com/beabloo</t>
  </si>
  <si>
    <t>https://twitter.com/ixtenso_en</t>
  </si>
  <si>
    <t>https://twitter.com/eleconomista</t>
  </si>
  <si>
    <t>https://twitter.com/modigus</t>
  </si>
  <si>
    <t>https://twitter.com/posiflextpv</t>
  </si>
  <si>
    <t>https://twitter.com/eurocis</t>
  </si>
  <si>
    <t>https://twitter.com/welllazer</t>
  </si>
  <si>
    <t>https://twitter.com/teamspares</t>
  </si>
  <si>
    <t>https://twitter.com/aboughey26</t>
  </si>
  <si>
    <t>industrytoday
Mobile POS Terminals Market to
Witness Huge Growth by 2023 | Leading
Key Players: Posiflex Technology,
QVS Software… https://t.co/djkTo2LW3m</t>
  </si>
  <si>
    <t>ham_gretsky
RT @KIOSKInfo: Listen to Posiflex’s
recently appointed Global Chief
Strategy Officer, Hans-Peter Nüdling
(HP), speak with iXtenso about
Pos…</t>
  </si>
  <si>
    <t>kioskinfo
Posiflex Group CSO Hans-Peter Nüdling
is shaping the future of #IoT Serviced
Retail. See how: https://t.co/3ztLizyZcs</t>
  </si>
  <si>
    <t>_garcialater
@keahbernil posiflex _xD83E__xDD23__xD83D__xDE1C_</t>
  </si>
  <si>
    <t xml:space="preserve">keahbernil
</t>
  </si>
  <si>
    <t>kzoss213
have anyone ever get linux mint
to work on jiva posiflex tp-5800
if no then ask me more about it
i about be digging into settings
and see what i can do about it
*have to mess with IRQ -7 and 12
https://t.co/35RBiYNWjs</t>
  </si>
  <si>
    <t>fiskom_solution
#posiflex xt-3815 point of sale
https://t.co/EcyvsKOmdm</t>
  </si>
  <si>
    <t>danijelkrusevac
RT @Fiskom_Solution: #posiflex
xt-3815 point of sale https://t.co/EcyvsKOmdm</t>
  </si>
  <si>
    <t>digital_trans4m
Posiflex showcases new Interactive
Self-Service Kiosks and IoT Retail
Product Innovations at EuroCIS
2019 - Global… https://t.co/UgwtMbir9O</t>
  </si>
  <si>
    <t>beabloo
Have you heard about @EuroCIS 2019?
Check out the latest retail technology
solutions showcased by our partner
@PosiflexTPV and @KIOSKInfo there.
More information in @eleconomista:
https://t.co/mBnVfvWdvu https://t.co/fbnA9IhyYW</t>
  </si>
  <si>
    <t xml:space="preserve">ixtenso_en
</t>
  </si>
  <si>
    <t xml:space="preserve">eleconomista
</t>
  </si>
  <si>
    <t>modigus
RT @beabloo: Have you heard about
@EuroCIS 2019? Check out the latest
retail technology solutions showcased
by our partner @PosiflexTPV and…</t>
  </si>
  <si>
    <t xml:space="preserve">posiflextpv
</t>
  </si>
  <si>
    <t xml:space="preserve">eurocis
</t>
  </si>
  <si>
    <t>welllazer
Posiflex Bundle #marchspecial #welllazer
https://t.co/qa4jX8ffNt</t>
  </si>
  <si>
    <t>teamspares
Posiflex XT-3815 15" All in One
Touchscreen EPoS Terminal | XT-3000
Series https://t.co/kzXL2cM0ap
https://t.co/1ExPHczjKh</t>
  </si>
  <si>
    <t>aboughey26
RT @KIOSKInfo: Posiflex Group CSO
Hans-Peter Nüdling is shaping the
future of #IoT Serviced Retail.
See how: https://t.co/3ztLizyZcs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</si>
  <si>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</si>
  <si>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</si>
  <si>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</si>
  <si>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</si>
  <si>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</si>
  <si>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</si>
  <si>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</si>
  <si>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</si>
  <si>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</si>
  <si>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</si>
  <si>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</si>
  <si>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</si>
  <si>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</si>
  <si>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</si>
  <si>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</si>
  <si>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</si>
  <si>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</si>
  <si>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</si>
  <si>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</si>
  <si>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</si>
  <si>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</si>
  <si>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</si>
  <si>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</si>
  <si>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</si>
  <si>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</si>
  <si>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</si>
  <si>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</si>
  <si>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</si>
  <si>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</si>
  <si>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</si>
  <si>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</si>
  <si>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</si>
  <si>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</si>
  <si>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</si>
  <si>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</si>
  <si>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</si>
  <si>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</si>
  <si>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</si>
  <si>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</si>
  <si>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</si>
  <si>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</si>
  <si>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</si>
  <si>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</si>
  <si>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</si>
  <si>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</si>
  <si>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</si>
  <si>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</si>
  <si>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</si>
  <si>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</si>
  <si>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</si>
  <si>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</si>
  <si>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</si>
  <si>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</si>
  <si>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</si>
  <si>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</si>
  <si>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</si>
  <si>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</si>
  <si>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</si>
  <si>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</si>
  <si>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</si>
  <si>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</si>
  <si>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</si>
  <si>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</si>
  <si>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</si>
  <si>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</si>
  <si>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</si>
  <si>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</si>
  <si>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</si>
  <si>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</si>
  <si>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</si>
  <si>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</si>
  <si>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</si>
  <si>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</si>
  <si>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https://www.eleconomista.es/empresas-finanzas/noticias/9702478/02/19/Posiflex-showcases-new-Interactive-SelfService-Kiosks-and-IoT-Retail-Product-Innovations-at-EuroCIS-2019.html https://www.youtube.com/watch?v=l19IMO0h9-s&amp;t=6s</t>
  </si>
  <si>
    <t>https://twitter.com/i/web/status/1101090750161453056 https://twitter.com/i/web/status/1104575169471893504 https://www.ebay.co.uk/itm/Posiflex-XT-3815-15-All-in-One-Touchscreen-EPoS-Terminal-XT-3000-Series/254160978034?hash=item3b2d2cc072%3Ag%3AYIMAAOSwcntch7Fn&amp;utm_source=dlvr.it&amp;utm_medium=twitter</t>
  </si>
  <si>
    <t>https://view.joomag.com/kiosk-solutions-issue-18/0457574001552255934/p36?short https://www.youtube.com/watch?v=l19IMO0h9-s&amp;feature=youtu.be</t>
  </si>
  <si>
    <t>Top Domains in Tweet in Entire Graph</t>
  </si>
  <si>
    <t>Top Domains in Tweet in G1</t>
  </si>
  <si>
    <t>Top Domains in Tweet in G2</t>
  </si>
  <si>
    <t>Top Domains in Tweet in G3</t>
  </si>
  <si>
    <t>Top Domains in Tweet in G4</t>
  </si>
  <si>
    <t>Top Domains in Tweet in G5</t>
  </si>
  <si>
    <t>Top Domains in Tweet</t>
  </si>
  <si>
    <t>eleconomista.es youtube.com</t>
  </si>
  <si>
    <t>twitter.com co.uk</t>
  </si>
  <si>
    <t>joomag.com youtube.com</t>
  </si>
  <si>
    <t>Top Hashtags in Tweet in Entire Graph</t>
  </si>
  <si>
    <t>marchspecial</t>
  </si>
  <si>
    <t>interactivekiosks</t>
  </si>
  <si>
    <t>kiosk</t>
  </si>
  <si>
    <t>smartdigitalstore</t>
  </si>
  <si>
    <t>disruptivetechnology</t>
  </si>
  <si>
    <t>disruptivetechnologies</t>
  </si>
  <si>
    <t>Top Hashtags in Tweet in G1</t>
  </si>
  <si>
    <t>Top Hashtags in Tweet in G2</t>
  </si>
  <si>
    <t>Top Hashtags in Tweet in G3</t>
  </si>
  <si>
    <t>Top Hashtags in Tweet in G4</t>
  </si>
  <si>
    <t>Top Hashtags in Tweet in G5</t>
  </si>
  <si>
    <t>Top Hashtags in Tweet</t>
  </si>
  <si>
    <t>iot kiosk smartdigitalstore disruptivetechnology disruptivetechnologies</t>
  </si>
  <si>
    <t>Top Words in Tweet in Entire Graph</t>
  </si>
  <si>
    <t>Words in Sentiment List#1: Positive</t>
  </si>
  <si>
    <t>Words in Sentiment List#2: Negative</t>
  </si>
  <si>
    <t>Words in Sentiment List#3: Angry/Violent</t>
  </si>
  <si>
    <t>Non-categorized Words</t>
  </si>
  <si>
    <t>Total Words</t>
  </si>
  <si>
    <t>retail</t>
  </si>
  <si>
    <t>hans</t>
  </si>
  <si>
    <t>peter</t>
  </si>
  <si>
    <t>Top Words in Tweet in G1</t>
  </si>
  <si>
    <t>2019</t>
  </si>
  <si>
    <t>latest</t>
  </si>
  <si>
    <t>heard</t>
  </si>
  <si>
    <t>check</t>
  </si>
  <si>
    <t>out</t>
  </si>
  <si>
    <t>technology</t>
  </si>
  <si>
    <t>solutions</t>
  </si>
  <si>
    <t>showcased</t>
  </si>
  <si>
    <t>Top Words in Tweet in G2</t>
  </si>
  <si>
    <t>xt</t>
  </si>
  <si>
    <t>Top Words in Tweet in G3</t>
  </si>
  <si>
    <t>nüdling</t>
  </si>
  <si>
    <t>listen</t>
  </si>
  <si>
    <t>s</t>
  </si>
  <si>
    <t>recently</t>
  </si>
  <si>
    <t>appointed</t>
  </si>
  <si>
    <t>Top Words in Tweet in G4</t>
  </si>
  <si>
    <t>3815</t>
  </si>
  <si>
    <t>point</t>
  </si>
  <si>
    <t>sale</t>
  </si>
  <si>
    <t>Top Words in Tweet in G5</t>
  </si>
  <si>
    <t>Top Words in Tweet</t>
  </si>
  <si>
    <t>eurocis 2019 latest heard check out retail technology solutions showcased</t>
  </si>
  <si>
    <t>posiflex xt</t>
  </si>
  <si>
    <t>posiflex hans peter nüdling kioskinfo retail listen s recently appointed</t>
  </si>
  <si>
    <t>posiflex xt 3815 point sale</t>
  </si>
  <si>
    <t>Top Word Pairs in Tweet in Entire Graph</t>
  </si>
  <si>
    <t>hans,peter</t>
  </si>
  <si>
    <t>peter,nüdling</t>
  </si>
  <si>
    <t>eurocis,2019</t>
  </si>
  <si>
    <t>posiflex,xt</t>
  </si>
  <si>
    <t>xt,3815</t>
  </si>
  <si>
    <t>heard,eurocis</t>
  </si>
  <si>
    <t>2019,check</t>
  </si>
  <si>
    <t>check,out</t>
  </si>
  <si>
    <t>out,latest</t>
  </si>
  <si>
    <t>latest,retail</t>
  </si>
  <si>
    <t>Top Word Pairs in Tweet in G1</t>
  </si>
  <si>
    <t>retail,technology</t>
  </si>
  <si>
    <t>technology,solutions</t>
  </si>
  <si>
    <t>solutions,showcased</t>
  </si>
  <si>
    <t>showcased,partner</t>
  </si>
  <si>
    <t>Top Word Pairs in Tweet in G2</t>
  </si>
  <si>
    <t>Top Word Pairs in Tweet in G3</t>
  </si>
  <si>
    <t>listen,posiflex</t>
  </si>
  <si>
    <t>posiflex,s</t>
  </si>
  <si>
    <t>s,recently</t>
  </si>
  <si>
    <t>recently,appointed</t>
  </si>
  <si>
    <t>appointed,global</t>
  </si>
  <si>
    <t>global,chief</t>
  </si>
  <si>
    <t>chief,strategy</t>
  </si>
  <si>
    <t>strategy,officer</t>
  </si>
  <si>
    <t>Top Word Pairs in Tweet in G4</t>
  </si>
  <si>
    <t>3815,point</t>
  </si>
  <si>
    <t>point,sale</t>
  </si>
  <si>
    <t>Top Word Pairs in Tweet in G5</t>
  </si>
  <si>
    <t>Top Word Pairs in Tweet</t>
  </si>
  <si>
    <t>eurocis,2019  heard,eurocis  2019,check  check,out  out,latest  latest,retail  retail,technology  technology,solutions  solutions,showcased  showcased,partner</t>
  </si>
  <si>
    <t>hans,peter  peter,nüdling  listen,posiflex  posiflex,s  s,recently  recently,appointed  appointed,global  global,chief  chief,strategy  strategy,officer</t>
  </si>
  <si>
    <t>posiflex,xt  xt,3815  3815,point  point,sale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</si>
  <si>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</si>
  <si>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</si>
  <si>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</si>
  <si>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</si>
  <si>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</si>
  <si>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</si>
  <si>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</si>
  <si>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</si>
  <si>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</si>
  <si>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</si>
  <si>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</si>
  <si>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</si>
  <si>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</si>
  <si>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</si>
  <si>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eurocis posiflextpv kioskinfo eleconomista ixtenso_en beabloo</t>
  </si>
  <si>
    <t>kioskinfo beabloo eurocis posiflextpv</t>
  </si>
  <si>
    <t>Top Tweeters in Entire Graph</t>
  </si>
  <si>
    <t>Top Tweeters in G1</t>
  </si>
  <si>
    <t>Top Tweeters in G2</t>
  </si>
  <si>
    <t>Top Tweeters in G3</t>
  </si>
  <si>
    <t>Top Tweeters in G4</t>
  </si>
  <si>
    <t>Top Tweeters in G5</t>
  </si>
  <si>
    <t>Top Tweeters</t>
  </si>
  <si>
    <t>eleconomista beabloo eurocis modigus ixtenso_en posiflextpv</t>
  </si>
  <si>
    <t>industrytoday digital_trans4m kzoss213 teamspares welllazer</t>
  </si>
  <si>
    <t>ham_gretsky aboughey26 kioskinfo</t>
  </si>
  <si>
    <t>fiskom_solution danijelkrusevac</t>
  </si>
  <si>
    <t>keahbernil _garcialater</t>
  </si>
  <si>
    <t>Top URLs in Tweet by Count</t>
  </si>
  <si>
    <t>Top URLs in Tweet by Salience</t>
  </si>
  <si>
    <t>Top Domains in Tweet by Count</t>
  </si>
  <si>
    <t>Top Domains in Tweet by Salience</t>
  </si>
  <si>
    <t>Top Hashtags in Tweet by Count</t>
  </si>
  <si>
    <t>Top Hashtags in Tweet by Salience</t>
  </si>
  <si>
    <t>Top Words in Tweet by Count</t>
  </si>
  <si>
    <t>mobile pos terminals market witness huge growth 2023 leading key</t>
  </si>
  <si>
    <t>kioskinfo listen s recently appointed global chief strategy officer hans</t>
  </si>
  <si>
    <t>retail hans peter nüdling beabloo heard eurocis 2019 check out</t>
  </si>
  <si>
    <t>anyone linux mint work jiva tp 5800 ask more digging</t>
  </si>
  <si>
    <t>xt 3815 point sale</t>
  </si>
  <si>
    <t>fiskom_solution xt 3815 point sale</t>
  </si>
  <si>
    <t>showcases new interactive self service kiosks iot retail product innovations</t>
  </si>
  <si>
    <t>eurocis 2019 latest kioskinfo more heard check out retail technology</t>
  </si>
  <si>
    <t>beabloo heard eurocis 2019 check out latest retail technology solutions</t>
  </si>
  <si>
    <t>bundle marchspecial welllazer</t>
  </si>
  <si>
    <t>xt 3815 15 one touchscreen epos terminal 3000 series</t>
  </si>
  <si>
    <t>kioskinfo group cso hans peter nüdling shaping future iot serviced</t>
  </si>
  <si>
    <t>Top Words in Tweet by Salience</t>
  </si>
  <si>
    <t>beabloo heard eurocis 2019 check out latest technology solutions showcased</t>
  </si>
  <si>
    <t>heard check out retail technology solutions showcased partner posiflextpv information</t>
  </si>
  <si>
    <t>Top Word Pairs in Tweet by Count</t>
  </si>
  <si>
    <t>mobile,pos  pos,terminals  terminals,market  market,witness  witness,huge  huge,growth  growth,2023  2023,leading  leading,key  key,players</t>
  </si>
  <si>
    <t>kioskinfo,listen  listen,posiflex  posiflex,s  s,recently  recently,appointed  appointed,global  global,chief  chief,strategy  strategy,officer  officer,hans</t>
  </si>
  <si>
    <t>hans,peter  peter,nüdling  beabloo,heard  heard,eurocis  eurocis,2019  2019,check  check,out  out,latest  latest,retail  retail,technology</t>
  </si>
  <si>
    <t>keahbernil,posiflex</t>
  </si>
  <si>
    <t>anyone,linux  linux,mint  mint,work  work,jiva  jiva,posiflex  posiflex,tp  tp,5800  5800,ask  ask,more  more,digging</t>
  </si>
  <si>
    <t>fiskom_solution,posiflex  posiflex,xt  xt,3815  3815,point  point,sale</t>
  </si>
  <si>
    <t>posiflex,showcases  showcases,new  new,interactive  interactive,self  self,service  service,kiosks  kiosks,iot  iot,retail  retail,product  product,innovations</t>
  </si>
  <si>
    <t>beabloo,heard  heard,eurocis  eurocis,2019  2019,check  check,out  out,latest  latest,retail  retail,technology  technology,solutions  solutions,showcased</t>
  </si>
  <si>
    <t>posiflex,bundle  bundle,marchspecial  marchspecial,welllazer</t>
  </si>
  <si>
    <t>posiflex,xt  xt,3815  3815,15  15,one  one,touchscreen  touchscreen,epos  epos,terminal  terminal,xt  xt,3000  3000,series</t>
  </si>
  <si>
    <t>kioskinfo,posiflex  posiflex,group  group,cso  cso,hans  hans,peter  peter,nüdling  nüdling,shaping  shaping,future  future,iot  iot,serviced</t>
  </si>
  <si>
    <t>Top Word Pairs in Tweet by Salience</t>
  </si>
  <si>
    <t>heard,eurocis  2019,check  check,out  out,latest  latest,retail  retail,technology  technology,solutions  solutions,showcased  showcased,partner  partner,posiflextpv</t>
  </si>
  <si>
    <t>Word</t>
  </si>
  <si>
    <t>global</t>
  </si>
  <si>
    <t>see</t>
  </si>
  <si>
    <t>partner</t>
  </si>
  <si>
    <t>more</t>
  </si>
  <si>
    <t>chief</t>
  </si>
  <si>
    <t>strategy</t>
  </si>
  <si>
    <t>officer</t>
  </si>
  <si>
    <t>hp</t>
  </si>
  <si>
    <t>speak</t>
  </si>
  <si>
    <t>ixtenso</t>
  </si>
  <si>
    <t>pos</t>
  </si>
  <si>
    <t>group</t>
  </si>
  <si>
    <t>cso</t>
  </si>
  <si>
    <t>shaping</t>
  </si>
  <si>
    <t>future</t>
  </si>
  <si>
    <t>serviced</t>
  </si>
  <si>
    <t>innovations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</si>
  <si>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</si>
  <si>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</si>
  <si>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</si>
  <si>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</si>
  <si>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</si>
  <si>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</si>
  <si>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</si>
  <si>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</si>
  <si>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</si>
  <si>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</si>
  <si>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</si>
  <si>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</si>
  <si>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</si>
  <si>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</si>
  <si>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</si>
  <si>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</si>
  <si>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</si>
  <si>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</si>
  <si>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</si>
  <si>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</si>
  <si>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</si>
  <si>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</si>
  <si>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</si>
  <si>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</si>
  <si>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</si>
  <si>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</si>
  <si>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</si>
  <si>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</si>
  <si>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</si>
  <si>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</si>
  <si>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</si>
  <si>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</si>
  <si>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Red</t>
  </si>
  <si>
    <t>G1: eurocis 2019 latest heard check out retail technology solutions showcased</t>
  </si>
  <si>
    <t>G2: posiflex xt</t>
  </si>
  <si>
    <t>G3: posiflex hans peter nüdling kioskinfo retail listen s recently appointed</t>
  </si>
  <si>
    <t>G4: posiflex xt 3815 point sale</t>
  </si>
  <si>
    <t>Autofill Workbook Results</t>
  </si>
  <si>
    <t>Edge Weight▓1▓1▓0▓True▓Gray▓Red▓▓Edge Weight▓1▓1▓0▓3▓10▓False▓Edge Weight▓1▓1▓0▓35▓12▓False▓▓0▓0▓0▓True▓Black▓Black▓▓Followers▓2▓7595▓0▓162▓1000▓False▓▓0▓0▓0▓0▓0▓False▓▓0▓0▓0▓0▓0▓False▓▓0▓0▓0▓0▓0▓False</t>
  </si>
  <si>
    <t>GraphSource░GraphServerTwitterSearch▓GraphTerm░Posiflex▓ImportDescription░The graph represents a network of 18 Twitter users whose tweets in the requested range contained "Posiflex", or who were replied to or mentioned in those tweets.  The network was obtained from the NodeXL Graph Server on Thursday, 14 March 2019 at 11:13 UTC.
The requested start date was Thursday, 14 March 2019 at 00:01 UTC and the maximum number of days (going backward) was 14.
The maximum number of tweets collected was 5,000.
The tweets in the network were tweeted over the 12-day, 4-hour, 59-minute period from Thursday, 28 February 2019 at 11:46 UTC to Tuesday, 12 March 2019 at 16:46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</si>
</sst>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386526"/>
        <c:axId val="50825551"/>
      </c:barChart>
      <c:catAx>
        <c:axId val="503865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825551"/>
        <c:crosses val="autoZero"/>
        <c:auto val="1"/>
        <c:lblOffset val="100"/>
        <c:noMultiLvlLbl val="0"/>
      </c:catAx>
      <c:valAx>
        <c:axId val="5082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86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Posiflex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2/25/2019 21:26</c:v>
                </c:pt>
                <c:pt idx="1">
                  <c:v>2/28/2019 11:46</c:v>
                </c:pt>
                <c:pt idx="2">
                  <c:v>2/28/2019 12:04</c:v>
                </c:pt>
                <c:pt idx="3">
                  <c:v>3/2/2019 14:59</c:v>
                </c:pt>
                <c:pt idx="4">
                  <c:v>3/5/2019 23:57</c:v>
                </c:pt>
                <c:pt idx="5">
                  <c:v>3/7/2019 9:22</c:v>
                </c:pt>
                <c:pt idx="6">
                  <c:v>3/8/2019 10:32</c:v>
                </c:pt>
                <c:pt idx="7">
                  <c:v>3/9/2019 10:53</c:v>
                </c:pt>
                <c:pt idx="8">
                  <c:v>3/9/2019 11:05</c:v>
                </c:pt>
                <c:pt idx="9">
                  <c:v>3/10/2019 2:50</c:v>
                </c:pt>
                <c:pt idx="10">
                  <c:v>3/12/2019 8:57</c:v>
                </c:pt>
                <c:pt idx="11">
                  <c:v>3/12/2019 11:58</c:v>
                </c:pt>
                <c:pt idx="12">
                  <c:v>3/12/2019 13:42</c:v>
                </c:pt>
                <c:pt idx="13">
                  <c:v>3/12/2019 13:49</c:v>
                </c:pt>
                <c:pt idx="14">
                  <c:v>3/12/2019 16:10</c:v>
                </c:pt>
                <c:pt idx="15">
                  <c:v>3/12/2019 16:10</c:v>
                </c:pt>
                <c:pt idx="16">
                  <c:v>3/12/2019 16:46</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2879384"/>
        <c:axId val="25914457"/>
      </c:barChart>
      <c:catAx>
        <c:axId val="2879384"/>
        <c:scaling>
          <c:orientation val="minMax"/>
        </c:scaling>
        <c:axPos val="b"/>
        <c:delete val="0"/>
        <c:numFmt formatCode="General" sourceLinked="1"/>
        <c:majorTickMark val="out"/>
        <c:minorTickMark val="none"/>
        <c:tickLblPos val="nextTo"/>
        <c:crossAx val="25914457"/>
        <c:crosses val="autoZero"/>
        <c:auto val="1"/>
        <c:lblOffset val="100"/>
        <c:noMultiLvlLbl val="0"/>
      </c:catAx>
      <c:valAx>
        <c:axId val="25914457"/>
        <c:scaling>
          <c:orientation val="minMax"/>
        </c:scaling>
        <c:axPos val="l"/>
        <c:majorGridlines/>
        <c:delete val="0"/>
        <c:numFmt formatCode="General" sourceLinked="1"/>
        <c:majorTickMark val="out"/>
        <c:minorTickMark val="none"/>
        <c:tickLblPos val="nextTo"/>
        <c:crossAx val="28793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4776776"/>
        <c:axId val="23228937"/>
      </c:barChart>
      <c:catAx>
        <c:axId val="547767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228937"/>
        <c:crosses val="autoZero"/>
        <c:auto val="1"/>
        <c:lblOffset val="100"/>
        <c:noMultiLvlLbl val="0"/>
      </c:catAx>
      <c:valAx>
        <c:axId val="23228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76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7733842"/>
        <c:axId val="2495715"/>
      </c:barChart>
      <c:catAx>
        <c:axId val="77338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95715"/>
        <c:crosses val="autoZero"/>
        <c:auto val="1"/>
        <c:lblOffset val="100"/>
        <c:noMultiLvlLbl val="0"/>
      </c:catAx>
      <c:valAx>
        <c:axId val="2495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33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2461436"/>
        <c:axId val="826333"/>
      </c:barChart>
      <c:catAx>
        <c:axId val="224614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26333"/>
        <c:crosses val="autoZero"/>
        <c:auto val="1"/>
        <c:lblOffset val="100"/>
        <c:noMultiLvlLbl val="0"/>
      </c:catAx>
      <c:valAx>
        <c:axId val="826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61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436998"/>
        <c:axId val="66932983"/>
      </c:barChart>
      <c:catAx>
        <c:axId val="74369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932983"/>
        <c:crosses val="autoZero"/>
        <c:auto val="1"/>
        <c:lblOffset val="100"/>
        <c:noMultiLvlLbl val="0"/>
      </c:catAx>
      <c:valAx>
        <c:axId val="66932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36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5525936"/>
        <c:axId val="52862513"/>
      </c:barChart>
      <c:catAx>
        <c:axId val="655259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862513"/>
        <c:crosses val="autoZero"/>
        <c:auto val="1"/>
        <c:lblOffset val="100"/>
        <c:noMultiLvlLbl val="0"/>
      </c:catAx>
      <c:valAx>
        <c:axId val="52862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25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00570"/>
        <c:axId val="54005131"/>
      </c:barChart>
      <c:catAx>
        <c:axId val="60005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005131"/>
        <c:crosses val="autoZero"/>
        <c:auto val="1"/>
        <c:lblOffset val="100"/>
        <c:noMultiLvlLbl val="0"/>
      </c:catAx>
      <c:valAx>
        <c:axId val="54005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0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6284132"/>
        <c:axId val="12339461"/>
      </c:barChart>
      <c:catAx>
        <c:axId val="162841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339461"/>
        <c:crosses val="autoZero"/>
        <c:auto val="1"/>
        <c:lblOffset val="100"/>
        <c:noMultiLvlLbl val="0"/>
      </c:catAx>
      <c:valAx>
        <c:axId val="12339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84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946286"/>
        <c:axId val="59972255"/>
      </c:barChart>
      <c:catAx>
        <c:axId val="43946286"/>
        <c:scaling>
          <c:orientation val="minMax"/>
        </c:scaling>
        <c:axPos val="b"/>
        <c:delete val="1"/>
        <c:majorTickMark val="out"/>
        <c:minorTickMark val="none"/>
        <c:tickLblPos val="none"/>
        <c:crossAx val="59972255"/>
        <c:crosses val="autoZero"/>
        <c:auto val="1"/>
        <c:lblOffset val="100"/>
        <c:noMultiLvlLbl val="0"/>
      </c:catAx>
      <c:valAx>
        <c:axId val="59972255"/>
        <c:scaling>
          <c:orientation val="minMax"/>
        </c:scaling>
        <c:axPos val="l"/>
        <c:delete val="1"/>
        <c:majorTickMark val="out"/>
        <c:minorTickMark val="none"/>
        <c:tickLblPos val="none"/>
        <c:crossAx val="439462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Smith" refreshedVersion="5">
  <cacheSource type="worksheet">
    <worksheetSource ref="A2:BL1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posiflex"/>
        <s v="interactivekiosks eurocis"/>
        <s v="marchspecial welllazer"/>
        <s v="kiosk smartdigitalstore disruptivetechnology disruptivetechnologies"/>
        <s v="io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19-02-28T12:04:26.000"/>
        <d v="2019-02-28T11:46:24.000"/>
        <d v="2019-03-02T14:59:38.000"/>
        <d v="2019-03-05T23:57:06.000"/>
        <d v="2019-03-07T09:22:38.000"/>
        <d v="2019-03-09T10:53:19.000"/>
        <d v="2019-03-09T11:05:10.000"/>
        <d v="2019-03-10T02:50:17.000"/>
        <d v="2019-03-08T10:32:16.000"/>
        <d v="2019-03-12T08:57:11.000"/>
        <d v="2019-03-12T11:58:24.000"/>
        <d v="2019-03-12T13:42:32.000"/>
        <d v="2019-03-12T13:49:03.000"/>
        <d v="2019-03-12T16:10:18.000"/>
        <d v="2019-02-25T21:26:31.000"/>
        <d v="2019-03-12T16:10:54.000"/>
        <d v="2019-03-12T16:46:2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industrytoday"/>
    <s v="industrytoday"/>
    <m/>
    <m/>
    <m/>
    <m/>
    <m/>
    <m/>
    <m/>
    <m/>
    <s v="No"/>
    <n v="3"/>
    <m/>
    <m/>
    <x v="0"/>
    <d v="2019-02-28T12:04:26.000"/>
    <s v="Mobile POS Terminals Market to Witness Huge Growth by 2023 | Leading Key Players: Posiflex Technology, QVS Software… https://t.co/djkTo2LW3m"/>
    <s v="https://twitter.com/i/web/status/1101090750161453056"/>
    <s v="twitter.com"/>
    <x v="0"/>
    <m/>
    <s v="http://pbs.twimg.com/profile_images/696643138119716865/a0sG-bdg_normal.jpg"/>
    <x v="0"/>
    <s v="https://twitter.com/#!/industrytoday/status/1101090750161453056"/>
    <m/>
    <m/>
    <s v="1101090750161453056"/>
    <m/>
    <b v="0"/>
    <n v="0"/>
    <s v=""/>
    <b v="0"/>
    <s v="en"/>
    <m/>
    <s v=""/>
    <b v="0"/>
    <n v="0"/>
    <s v=""/>
    <s v="Twibble.io"/>
    <b v="1"/>
    <s v="1101090750161453056"/>
    <s v="Tweet"/>
    <n v="0"/>
    <n v="0"/>
    <m/>
    <m/>
    <m/>
    <m/>
    <m/>
    <m/>
    <m/>
    <m/>
    <n v="1"/>
    <s v="2"/>
    <s v="2"/>
    <n v="1"/>
    <n v="5.882352941176471"/>
    <n v="0"/>
    <n v="0"/>
    <n v="0"/>
    <n v="0"/>
    <n v="16"/>
    <n v="94.11764705882354"/>
    <n v="17"/>
  </r>
  <r>
    <s v="ham_gretsky"/>
    <s v="kioskinfo"/>
    <m/>
    <m/>
    <m/>
    <m/>
    <m/>
    <m/>
    <m/>
    <m/>
    <s v="No"/>
    <n v="4"/>
    <m/>
    <m/>
    <x v="1"/>
    <d v="2019-02-28T11:46:24.000"/>
    <s v="RT @KIOSKInfo: Listen to Posiflex’s recently appointed Global Chief Strategy Officer, Hans-Peter Nüdling (HP), speak with iXtenso about Pos…"/>
    <m/>
    <m/>
    <x v="0"/>
    <m/>
    <s v="http://pbs.twimg.com/profile_images/872444743241703425/L6pqn7Eq_normal.jpg"/>
    <x v="1"/>
    <s v="https://twitter.com/#!/ham_gretsky/status/1101086209231732737"/>
    <m/>
    <m/>
    <s v="1101086209231732737"/>
    <m/>
    <b v="0"/>
    <n v="0"/>
    <s v=""/>
    <b v="0"/>
    <s v="en"/>
    <m/>
    <s v=""/>
    <b v="0"/>
    <n v="2"/>
    <s v="1100145036312817664"/>
    <s v="Media-Poster_V_1"/>
    <b v="0"/>
    <s v="1100145036312817664"/>
    <s v="Tweet"/>
    <n v="0"/>
    <n v="0"/>
    <m/>
    <m/>
    <m/>
    <m/>
    <m/>
    <m/>
    <m/>
    <m/>
    <n v="2"/>
    <s v="3"/>
    <s v="3"/>
    <n v="0"/>
    <n v="0"/>
    <n v="0"/>
    <n v="0"/>
    <n v="0"/>
    <n v="0"/>
    <n v="21"/>
    <n v="100"/>
    <n v="21"/>
  </r>
  <r>
    <s v="ham_gretsky"/>
    <s v="kioskinfo"/>
    <m/>
    <m/>
    <m/>
    <m/>
    <m/>
    <m/>
    <m/>
    <m/>
    <s v="No"/>
    <n v="5"/>
    <m/>
    <m/>
    <x v="1"/>
    <d v="2019-03-02T14:59:38.000"/>
    <s v="RT @KIOSKInfo: Listen to Posiflex’s recently appointed Global Chief Strategy Officer, Hans-Peter Nüdling (HP), speak with iXtenso about Pos…"/>
    <m/>
    <m/>
    <x v="0"/>
    <m/>
    <s v="http://pbs.twimg.com/profile_images/872444743241703425/L6pqn7Eq_normal.jpg"/>
    <x v="2"/>
    <s v="https://twitter.com/#!/ham_gretsky/status/1101859616760184832"/>
    <m/>
    <m/>
    <s v="1101859616760184832"/>
    <m/>
    <b v="0"/>
    <n v="0"/>
    <s v=""/>
    <b v="0"/>
    <s v="en"/>
    <m/>
    <s v=""/>
    <b v="0"/>
    <n v="3"/>
    <s v="1100145036312817664"/>
    <s v="erased16136548"/>
    <b v="0"/>
    <s v="1100145036312817664"/>
    <s v="Tweet"/>
    <n v="0"/>
    <n v="0"/>
    <m/>
    <m/>
    <m/>
    <m/>
    <m/>
    <m/>
    <m/>
    <m/>
    <n v="2"/>
    <s v="3"/>
    <s v="3"/>
    <n v="0"/>
    <n v="0"/>
    <n v="0"/>
    <n v="0"/>
    <n v="0"/>
    <n v="0"/>
    <n v="21"/>
    <n v="100"/>
    <n v="21"/>
  </r>
  <r>
    <s v="_garcialater"/>
    <s v="keahbernil"/>
    <m/>
    <m/>
    <m/>
    <m/>
    <m/>
    <m/>
    <m/>
    <m/>
    <s v="No"/>
    <n v="6"/>
    <m/>
    <m/>
    <x v="2"/>
    <d v="2019-03-05T23:57:06.000"/>
    <s v="@keahbernil posiflex 🤣😜"/>
    <m/>
    <m/>
    <x v="0"/>
    <m/>
    <s v="http://pbs.twimg.com/profile_images/1067779130693844992/Ogo0CbIg_normal.jpg"/>
    <x v="3"/>
    <s v="https://twitter.com/#!/_garcialater/status/1103082037211086848"/>
    <m/>
    <m/>
    <s v="1103082037211086848"/>
    <s v="1102939291221745664"/>
    <b v="0"/>
    <n v="0"/>
    <s v="400537367"/>
    <b v="0"/>
    <s v="in"/>
    <m/>
    <s v=""/>
    <b v="0"/>
    <n v="0"/>
    <s v=""/>
    <s v="Twitter for iPad"/>
    <b v="0"/>
    <s v="1102939291221745664"/>
    <s v="Tweet"/>
    <n v="0"/>
    <n v="0"/>
    <m/>
    <m/>
    <m/>
    <m/>
    <m/>
    <m/>
    <m/>
    <m/>
    <n v="1"/>
    <s v="5"/>
    <s v="5"/>
    <n v="0"/>
    <n v="0"/>
    <n v="0"/>
    <n v="0"/>
    <n v="0"/>
    <n v="0"/>
    <n v="2"/>
    <n v="100"/>
    <n v="2"/>
  </r>
  <r>
    <s v="kzoss213"/>
    <s v="kzoss213"/>
    <m/>
    <m/>
    <m/>
    <m/>
    <m/>
    <m/>
    <m/>
    <m/>
    <s v="No"/>
    <n v="7"/>
    <m/>
    <m/>
    <x v="0"/>
    <d v="2019-03-07T09:22:38.000"/>
    <s v="have anyone ever get linux mint to work on jiva posiflex tp-5800_x000a_if no then ask me more about it i about be digging into settings and see what i can do about it_x000a_*have to mess with IRQ -7 and 12 https://t.co/35RBiYNWjs"/>
    <m/>
    <m/>
    <x v="0"/>
    <s v="https://pbs.twimg.com/media/D1C6QtYWkAACwlH.jpg"/>
    <s v="https://pbs.twimg.com/media/D1C6QtYWkAACwlH.jpg"/>
    <x v="4"/>
    <s v="https://twitter.com/#!/kzoss213/status/1103586744186912768"/>
    <m/>
    <m/>
    <s v="1103586744186912768"/>
    <m/>
    <b v="0"/>
    <n v="2"/>
    <s v=""/>
    <b v="0"/>
    <s v="en"/>
    <m/>
    <s v=""/>
    <b v="0"/>
    <n v="0"/>
    <s v=""/>
    <s v="Twitter for Android"/>
    <b v="0"/>
    <s v="1103586744186912768"/>
    <s v="Tweet"/>
    <n v="0"/>
    <n v="0"/>
    <m/>
    <m/>
    <m/>
    <m/>
    <m/>
    <m/>
    <m/>
    <m/>
    <n v="1"/>
    <s v="2"/>
    <s v="2"/>
    <n v="1"/>
    <n v="2.3255813953488373"/>
    <n v="1"/>
    <n v="2.3255813953488373"/>
    <n v="0"/>
    <n v="0"/>
    <n v="41"/>
    <n v="95.34883720930233"/>
    <n v="43"/>
  </r>
  <r>
    <s v="fiskom_solution"/>
    <s v="fiskom_solution"/>
    <m/>
    <m/>
    <m/>
    <m/>
    <m/>
    <m/>
    <m/>
    <m/>
    <s v="No"/>
    <n v="8"/>
    <m/>
    <m/>
    <x v="0"/>
    <d v="2019-03-09T10:53:19.000"/>
    <s v="#posiflex xt-3815 point of sale https://t.co/EcyvsKOmdm"/>
    <m/>
    <m/>
    <x v="1"/>
    <s v="https://pbs.twimg.com/media/D1NiND-XQAAvxnz.jpg"/>
    <s v="https://pbs.twimg.com/media/D1NiND-XQAAvxnz.jpg"/>
    <x v="5"/>
    <s v="https://twitter.com/#!/fiskom_solution/status/1104334344032784389"/>
    <m/>
    <m/>
    <s v="1104334344032784389"/>
    <m/>
    <b v="0"/>
    <n v="2"/>
    <s v=""/>
    <b v="0"/>
    <s v="en"/>
    <m/>
    <s v=""/>
    <b v="0"/>
    <n v="1"/>
    <s v=""/>
    <s v="Twitter for Android"/>
    <b v="0"/>
    <s v="1104334344032784389"/>
    <s v="Tweet"/>
    <n v="0"/>
    <n v="0"/>
    <s v="21.140725,43.373302 _x000a_21.580585,43.373302 _x000a_21.580585,43.700792 _x000a_21.140725,43.700792"/>
    <s v="Republic of Serbia"/>
    <s v="RS"/>
    <s v="Kruševac, Srbija"/>
    <s v="003af3a73b9552ab"/>
    <s v="Kruševac"/>
    <s v="city"/>
    <s v="https://api.twitter.com/1.1/geo/id/003af3a73b9552ab.json"/>
    <n v="1"/>
    <s v="4"/>
    <s v="4"/>
    <n v="0"/>
    <n v="0"/>
    <n v="0"/>
    <n v="0"/>
    <n v="0"/>
    <n v="0"/>
    <n v="6"/>
    <n v="100"/>
    <n v="6"/>
  </r>
  <r>
    <s v="danijelkrusevac"/>
    <s v="fiskom_solution"/>
    <m/>
    <m/>
    <m/>
    <m/>
    <m/>
    <m/>
    <m/>
    <m/>
    <s v="No"/>
    <n v="9"/>
    <m/>
    <m/>
    <x v="1"/>
    <d v="2019-03-09T11:05:10.000"/>
    <s v="RT @Fiskom_Solution: #posiflex xt-3815 point of sale https://t.co/EcyvsKOmdm"/>
    <m/>
    <m/>
    <x v="1"/>
    <s v="https://pbs.twimg.com/media/D1NiND-XQAAvxnz.jpg"/>
    <s v="https://pbs.twimg.com/media/D1NiND-XQAAvxnz.jpg"/>
    <x v="6"/>
    <s v="https://twitter.com/#!/danijelkrusevac/status/1104337324085837824"/>
    <m/>
    <m/>
    <s v="1104337324085837824"/>
    <m/>
    <b v="0"/>
    <n v="0"/>
    <s v=""/>
    <b v="0"/>
    <s v="en"/>
    <m/>
    <s v=""/>
    <b v="0"/>
    <n v="1"/>
    <s v="1104334344032784389"/>
    <s v="Twitter for Android"/>
    <b v="0"/>
    <s v="1104334344032784389"/>
    <s v="Tweet"/>
    <n v="0"/>
    <n v="0"/>
    <m/>
    <m/>
    <m/>
    <m/>
    <m/>
    <m/>
    <m/>
    <m/>
    <n v="1"/>
    <s v="4"/>
    <s v="4"/>
    <n v="0"/>
    <n v="0"/>
    <n v="0"/>
    <n v="0"/>
    <n v="0"/>
    <n v="0"/>
    <n v="8"/>
    <n v="100"/>
    <n v="8"/>
  </r>
  <r>
    <s v="digital_trans4m"/>
    <s v="digital_trans4m"/>
    <m/>
    <m/>
    <m/>
    <m/>
    <m/>
    <m/>
    <m/>
    <m/>
    <s v="No"/>
    <n v="10"/>
    <m/>
    <m/>
    <x v="0"/>
    <d v="2019-03-10T02:50:17.000"/>
    <s v="Posiflex showcases new Interactive Self-Service Kiosks and IoT Retail Product Innovations at EuroCIS 2019 - Global… https://t.co/UgwtMbir9O"/>
    <s v="https://twitter.com/i/web/status/1104575169471893504"/>
    <s v="twitter.com"/>
    <x v="0"/>
    <m/>
    <s v="http://pbs.twimg.com/profile_images/1050035444619071490/Tq047fVQ_normal.jpg"/>
    <x v="7"/>
    <s v="https://twitter.com/#!/digital_trans4m/status/1104575169471893504"/>
    <m/>
    <m/>
    <s v="1104575169471893504"/>
    <m/>
    <b v="0"/>
    <n v="0"/>
    <s v=""/>
    <b v="0"/>
    <s v="en"/>
    <m/>
    <s v=""/>
    <b v="0"/>
    <n v="0"/>
    <s v=""/>
    <s v="DigitalTrans4m"/>
    <b v="1"/>
    <s v="1104575169471893504"/>
    <s v="Tweet"/>
    <n v="0"/>
    <n v="0"/>
    <m/>
    <m/>
    <m/>
    <m/>
    <m/>
    <m/>
    <m/>
    <m/>
    <n v="1"/>
    <s v="2"/>
    <s v="2"/>
    <n v="0"/>
    <n v="0"/>
    <n v="0"/>
    <n v="0"/>
    <n v="0"/>
    <n v="0"/>
    <n v="16"/>
    <n v="100"/>
    <n v="16"/>
  </r>
  <r>
    <s v="beabloo"/>
    <s v="ixtenso_en"/>
    <m/>
    <m/>
    <m/>
    <m/>
    <m/>
    <m/>
    <m/>
    <m/>
    <s v="No"/>
    <n v="11"/>
    <m/>
    <m/>
    <x v="1"/>
    <d v="2019-03-08T10:32:16.000"/>
    <s v="Two weeks ago, Posiflex exhibited the most disruptive #interactivekiosks at #EuroCIS 2019. Their booth displayed the latest innovations from companies like @KIOSKInfo and Beabloo. Learn more in this video from @iXtenso_en https://t.co/jC2zpp8xpC"/>
    <s v="https://www.youtube.com/watch?v=l19IMO0h9-s&amp;t=6s"/>
    <s v="youtube.com"/>
    <x v="2"/>
    <m/>
    <s v="http://pbs.twimg.com/profile_images/904616486303621120/Y_BEYjc4_normal.jpg"/>
    <x v="8"/>
    <s v="https://twitter.com/#!/beabloo/status/1103966657893011456"/>
    <m/>
    <m/>
    <s v="1103966657893011456"/>
    <m/>
    <b v="0"/>
    <n v="2"/>
    <s v=""/>
    <b v="0"/>
    <s v="en"/>
    <m/>
    <s v=""/>
    <b v="0"/>
    <n v="2"/>
    <s v=""/>
    <s v="Twitter Web Client"/>
    <b v="0"/>
    <s v="1103966657893011456"/>
    <s v="Tweet"/>
    <n v="0"/>
    <n v="0"/>
    <m/>
    <m/>
    <m/>
    <m/>
    <m/>
    <m/>
    <m/>
    <m/>
    <n v="1"/>
    <s v="1"/>
    <s v="1"/>
    <n v="1"/>
    <n v="3.225806451612903"/>
    <n v="1"/>
    <n v="3.225806451612903"/>
    <n v="0"/>
    <n v="0"/>
    <n v="29"/>
    <n v="93.54838709677419"/>
    <n v="31"/>
  </r>
  <r>
    <s v="beabloo"/>
    <s v="eleconomista"/>
    <m/>
    <m/>
    <m/>
    <m/>
    <m/>
    <m/>
    <m/>
    <m/>
    <s v="No"/>
    <n v="12"/>
    <m/>
    <m/>
    <x v="1"/>
    <d v="2019-03-12T08:57:11.000"/>
    <s v="Have you heard about @EuroCIS 2019? Check out the latest retail technology solutions showcased by our partner @PosiflexTPV and @KIOSKInfo there. More information in @eleconomista: https://t.co/mBnVfvWdvu https://t.co/fbnA9IhyYW"/>
    <s v="https://www.eleconomista.es/empresas-finanzas/noticias/9702478/02/19/Posiflex-showcases-new-Interactive-SelfService-Kiosks-and-IoT-Retail-Product-Innovations-at-EuroCIS-2019.html"/>
    <s v="eleconomista.es"/>
    <x v="0"/>
    <s v="https://pbs.twimg.com/media/D1ckaHdXQAAk1Pk.jpg"/>
    <s v="https://pbs.twimg.com/media/D1ckaHdXQAAk1Pk.jpg"/>
    <x v="9"/>
    <s v="https://twitter.com/#!/beabloo/status/1105392279643140096"/>
    <m/>
    <m/>
    <s v="1105392279643140096"/>
    <m/>
    <b v="0"/>
    <n v="3"/>
    <s v=""/>
    <b v="0"/>
    <s v="en"/>
    <m/>
    <s v=""/>
    <b v="0"/>
    <n v="3"/>
    <s v=""/>
    <s v="Twitter Web Client"/>
    <b v="0"/>
    <s v="1105392279643140096"/>
    <s v="Tweet"/>
    <n v="0"/>
    <n v="0"/>
    <m/>
    <m/>
    <m/>
    <m/>
    <m/>
    <m/>
    <m/>
    <m/>
    <n v="1"/>
    <s v="1"/>
    <s v="1"/>
    <m/>
    <m/>
    <m/>
    <m/>
    <m/>
    <m/>
    <m/>
    <m/>
    <m/>
  </r>
  <r>
    <s v="modigus"/>
    <s v="posiflextpv"/>
    <m/>
    <m/>
    <m/>
    <m/>
    <m/>
    <m/>
    <m/>
    <m/>
    <s v="No"/>
    <n v="13"/>
    <m/>
    <m/>
    <x v="1"/>
    <d v="2019-03-12T11:58:24.000"/>
    <s v="RT @beabloo: Have you heard about @EuroCIS 2019? Check out the latest retail technology solutions showcased by our partner @PosiflexTPV and…"/>
    <m/>
    <m/>
    <x v="0"/>
    <m/>
    <s v="http://pbs.twimg.com/profile_images/942455327836065796/w-__fY0j_normal.jpg"/>
    <x v="10"/>
    <s v="https://twitter.com/#!/modigus/status/1105437887066193920"/>
    <m/>
    <m/>
    <s v="1105437887066193920"/>
    <m/>
    <b v="0"/>
    <n v="0"/>
    <s v=""/>
    <b v="0"/>
    <s v="en"/>
    <m/>
    <s v=""/>
    <b v="0"/>
    <n v="3"/>
    <s v="1105392279643140096"/>
    <s v="Twitter for Android"/>
    <b v="0"/>
    <s v="1105392279643140096"/>
    <s v="Tweet"/>
    <n v="0"/>
    <n v="0"/>
    <m/>
    <m/>
    <m/>
    <m/>
    <m/>
    <m/>
    <m/>
    <m/>
    <n v="1"/>
    <s v="1"/>
    <s v="1"/>
    <m/>
    <m/>
    <m/>
    <m/>
    <m/>
    <m/>
    <m/>
    <m/>
    <m/>
  </r>
  <r>
    <s v="welllazer"/>
    <s v="welllazer"/>
    <m/>
    <m/>
    <m/>
    <m/>
    <m/>
    <m/>
    <m/>
    <m/>
    <s v="No"/>
    <n v="16"/>
    <m/>
    <m/>
    <x v="0"/>
    <d v="2019-03-12T13:42:32.000"/>
    <s v="Posiflex Bundle #marchspecial #welllazer https://t.co/qa4jX8ffNt"/>
    <m/>
    <m/>
    <x v="3"/>
    <s v="https://pbs.twimg.com/media/D1dlkwtXQAAs3v4.jpg"/>
    <s v="https://pbs.twimg.com/media/D1dlkwtXQAAs3v4.jpg"/>
    <x v="11"/>
    <s v="https://twitter.com/#!/welllazer/status/1105464089340465152"/>
    <m/>
    <m/>
    <s v="1105464089340465152"/>
    <m/>
    <b v="0"/>
    <n v="1"/>
    <s v=""/>
    <b v="0"/>
    <s v="no"/>
    <m/>
    <s v=""/>
    <b v="0"/>
    <n v="1"/>
    <s v=""/>
    <s v="Twitter Web Client"/>
    <b v="0"/>
    <s v="1105464089340465152"/>
    <s v="Tweet"/>
    <n v="0"/>
    <n v="0"/>
    <s v="18.3180332,-34.35839 _x000a_18.6600898,-34.35839 _x000a_18.6600898,-33.8849254 _x000a_18.3180332,-33.8849254"/>
    <s v="South Africa"/>
    <s v="ZA"/>
    <s v="Cape Town, South Africa"/>
    <s v="8b9ec16fdc0d7e55"/>
    <s v="Cape Town"/>
    <s v="city"/>
    <s v="https://api.twitter.com/1.1/geo/id/8b9ec16fdc0d7e55.json"/>
    <n v="1"/>
    <s v="2"/>
    <s v="2"/>
    <n v="0"/>
    <n v="0"/>
    <n v="0"/>
    <n v="0"/>
    <n v="0"/>
    <n v="0"/>
    <n v="4"/>
    <n v="100"/>
    <n v="4"/>
  </r>
  <r>
    <s v="teamspares"/>
    <s v="teamspares"/>
    <m/>
    <m/>
    <m/>
    <m/>
    <m/>
    <m/>
    <m/>
    <m/>
    <s v="No"/>
    <n v="17"/>
    <m/>
    <m/>
    <x v="0"/>
    <d v="2019-03-12T13:49:03.000"/>
    <s v="Posiflex XT-3815 15&quot; All in One Touchscreen EPoS Terminal | XT-3000 Series https://t.co/kzXL2cM0ap https://t.co/1ExPHczjKh"/>
    <s v="https://www.ebay.co.uk/itm/Posiflex-XT-3815-15-All-in-One-Touchscreen-EPoS-Terminal-XT-3000-Series/254160978034?hash=item3b2d2cc072%3Ag%3AYIMAAOSwcntch7Fn&amp;utm_source=dlvr.it&amp;utm_medium=twitter"/>
    <s v="co.uk"/>
    <x v="0"/>
    <s v="https://pbs.twimg.com/media/D1dnONfV4AA0Wb8.jpg"/>
    <s v="https://pbs.twimg.com/media/D1dnONfV4AA0Wb8.jpg"/>
    <x v="12"/>
    <s v="https://twitter.com/#!/teamspares/status/1105465729191567360"/>
    <m/>
    <m/>
    <s v="1105465729191567360"/>
    <m/>
    <b v="0"/>
    <n v="0"/>
    <s v=""/>
    <b v="0"/>
    <s v="en"/>
    <m/>
    <s v=""/>
    <b v="0"/>
    <n v="0"/>
    <s v=""/>
    <s v="dlvr.it"/>
    <b v="0"/>
    <s v="1105465729191567360"/>
    <s v="Tweet"/>
    <n v="0"/>
    <n v="0"/>
    <m/>
    <m/>
    <m/>
    <m/>
    <m/>
    <m/>
    <m/>
    <m/>
    <n v="1"/>
    <s v="2"/>
    <s v="2"/>
    <n v="0"/>
    <n v="0"/>
    <n v="0"/>
    <n v="0"/>
    <n v="0"/>
    <n v="0"/>
    <n v="13"/>
    <n v="100"/>
    <n v="13"/>
  </r>
  <r>
    <s v="kioskinfo"/>
    <s v="posiflextpv"/>
    <m/>
    <m/>
    <m/>
    <m/>
    <m/>
    <m/>
    <m/>
    <m/>
    <s v="No"/>
    <n v="19"/>
    <m/>
    <m/>
    <x v="1"/>
    <d v="2019-03-12T16:10:18.000"/>
    <s v="RT @beabloo: Have you heard about @EuroCIS 2019? Check out the latest retail technology solutions showcased by our partner @PosiflexTPV and…"/>
    <m/>
    <m/>
    <x v="0"/>
    <m/>
    <s v="http://pbs.twimg.com/profile_images/1598370581/Youtube_Button_normal.png"/>
    <x v="13"/>
    <s v="https://twitter.com/#!/kioskinfo/status/1105501278346440704"/>
    <m/>
    <m/>
    <s v="1105501278346440704"/>
    <m/>
    <b v="0"/>
    <n v="0"/>
    <s v=""/>
    <b v="0"/>
    <s v="en"/>
    <m/>
    <s v=""/>
    <b v="0"/>
    <n v="3"/>
    <s v="1105392279643140096"/>
    <s v="Twitter Web Client"/>
    <b v="0"/>
    <s v="1105392279643140096"/>
    <s v="Tweet"/>
    <n v="0"/>
    <n v="0"/>
    <m/>
    <m/>
    <m/>
    <m/>
    <m/>
    <m/>
    <m/>
    <m/>
    <n v="1"/>
    <s v="3"/>
    <s v="1"/>
    <m/>
    <m/>
    <m/>
    <m/>
    <m/>
    <m/>
    <m/>
    <m/>
    <m/>
  </r>
  <r>
    <s v="kioskinfo"/>
    <s v="kioskinfo"/>
    <m/>
    <m/>
    <m/>
    <m/>
    <m/>
    <m/>
    <m/>
    <m/>
    <s v="No"/>
    <n v="25"/>
    <m/>
    <m/>
    <x v="0"/>
    <d v="2019-02-25T21:26:31.000"/>
    <s v="Listen to Posiflex’s recently appointed Global Chief Strategy Officer, Hans-Peter Nüdling (HP), speak with iXtenso about Posiflex Group's plan to grow within European markets._x000a__x000a_#kiosk #smartdigitalstore #disruptivetechnology #disruptivetechnologies_x000a__x000a_https://t.co/SJYKP8p9V0"/>
    <s v="https://www.youtube.com/watch?v=l19IMO0h9-s&amp;feature=youtu.be"/>
    <s v="youtube.com"/>
    <x v="4"/>
    <m/>
    <s v="http://pbs.twimg.com/profile_images/1598370581/Youtube_Button_normal.png"/>
    <x v="14"/>
    <s v="https://twitter.com/#!/kioskinfo/status/1100145036312817664"/>
    <m/>
    <m/>
    <s v="1100145036312817664"/>
    <m/>
    <b v="0"/>
    <n v="4"/>
    <s v=""/>
    <b v="0"/>
    <s v="en"/>
    <m/>
    <s v=""/>
    <b v="0"/>
    <n v="3"/>
    <s v=""/>
    <s v="Twitter Web Client"/>
    <b v="0"/>
    <s v="1100145036312817664"/>
    <s v="Retweet"/>
    <n v="0"/>
    <n v="0"/>
    <m/>
    <m/>
    <m/>
    <m/>
    <m/>
    <m/>
    <m/>
    <m/>
    <n v="2"/>
    <s v="3"/>
    <s v="3"/>
    <n v="0"/>
    <n v="0"/>
    <n v="0"/>
    <n v="0"/>
    <n v="0"/>
    <n v="0"/>
    <n v="30"/>
    <n v="100"/>
    <n v="30"/>
  </r>
  <r>
    <s v="kioskinfo"/>
    <s v="kioskinfo"/>
    <m/>
    <m/>
    <m/>
    <m/>
    <m/>
    <m/>
    <m/>
    <m/>
    <s v="No"/>
    <n v="26"/>
    <m/>
    <m/>
    <x v="0"/>
    <d v="2019-03-12T16:10:54.000"/>
    <s v="Posiflex Group CSO Hans-Peter Nüdling is shaping the future of #IoT Serviced Retail. See how: https://t.co/3ztLizyZcs"/>
    <s v="https://view.joomag.com/kiosk-solutions-issue-18/0457574001552255934/p36?short"/>
    <s v="joomag.com"/>
    <x v="5"/>
    <m/>
    <s v="http://pbs.twimg.com/profile_images/1598370581/Youtube_Button_normal.png"/>
    <x v="15"/>
    <s v="https://twitter.com/#!/kioskinfo/status/1105501428309770240"/>
    <m/>
    <m/>
    <s v="1105501428309770240"/>
    <m/>
    <b v="0"/>
    <n v="1"/>
    <s v=""/>
    <b v="0"/>
    <s v="en"/>
    <m/>
    <s v=""/>
    <b v="0"/>
    <n v="1"/>
    <s v=""/>
    <s v="Twitter Web Client"/>
    <b v="0"/>
    <s v="1105501428309770240"/>
    <s v="Tweet"/>
    <n v="0"/>
    <n v="0"/>
    <m/>
    <m/>
    <m/>
    <m/>
    <m/>
    <m/>
    <m/>
    <m/>
    <n v="2"/>
    <s v="3"/>
    <s v="3"/>
    <n v="0"/>
    <n v="0"/>
    <n v="0"/>
    <n v="0"/>
    <n v="0"/>
    <n v="0"/>
    <n v="16"/>
    <n v="100"/>
    <n v="16"/>
  </r>
  <r>
    <s v="aboughey26"/>
    <s v="kioskinfo"/>
    <m/>
    <m/>
    <m/>
    <m/>
    <m/>
    <m/>
    <m/>
    <m/>
    <s v="No"/>
    <n v="27"/>
    <m/>
    <m/>
    <x v="1"/>
    <d v="2019-03-12T16:46:21.000"/>
    <s v="RT @KIOSKInfo: Posiflex Group CSO Hans-Peter Nüdling is shaping the future of #IoT Serviced Retail. See how: https://t.co/3ztLizyZcs"/>
    <s v="https://view.joomag.com/kiosk-solutions-issue-18/0457574001552255934/p36?short"/>
    <s v="joomag.com"/>
    <x v="5"/>
    <m/>
    <s v="http://pbs.twimg.com/profile_images/776085144847298560/_oPTXC08_normal.jpg"/>
    <x v="16"/>
    <s v="https://twitter.com/#!/aboughey26/status/1105510349195796480"/>
    <m/>
    <m/>
    <s v="1105510349195796480"/>
    <m/>
    <b v="0"/>
    <n v="0"/>
    <s v=""/>
    <b v="0"/>
    <s v="en"/>
    <m/>
    <s v=""/>
    <b v="0"/>
    <n v="1"/>
    <s v="1105501428309770240"/>
    <s v="Twitter Web Client"/>
    <b v="0"/>
    <s v="1105501428309770240"/>
    <s v="Tweet"/>
    <n v="0"/>
    <n v="0"/>
    <m/>
    <m/>
    <m/>
    <m/>
    <m/>
    <m/>
    <m/>
    <m/>
    <n v="1"/>
    <s v="3"/>
    <s v="3"/>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14"/>
        <item x="1"/>
        <item x="0"/>
        <item x="2"/>
        <item x="3"/>
        <item x="4"/>
        <item x="8"/>
        <item x="5"/>
        <item x="6"/>
        <item x="7"/>
        <item x="9"/>
        <item x="10"/>
        <item x="11"/>
        <item x="12"/>
        <item x="13"/>
        <item x="15"/>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6">
        <i x="2" s="1"/>
        <i x="5" s="1"/>
        <i x="4"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7" totalsRowShown="0" headerRowDxfId="412" dataDxfId="411">
  <autoFilter ref="A2:BL27"/>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9" totalsRowShown="0" headerRowDxfId="282" dataDxfId="281">
  <autoFilter ref="A2:C9"/>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8" totalsRowShown="0" headerRowDxfId="275" dataDxfId="274">
  <autoFilter ref="A1:L8"/>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1:L16" totalsRowShown="0" headerRowDxfId="261" dataDxfId="260">
  <autoFilter ref="A11:L16"/>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L29" totalsRowShown="0" headerRowDxfId="247" dataDxfId="246">
  <autoFilter ref="A19:L29"/>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L42" totalsRowShown="0" headerRowDxfId="232" dataDxfId="231">
  <autoFilter ref="A32:L42"/>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L55" totalsRowShown="0" headerRowDxfId="217" dataDxfId="216">
  <autoFilter ref="A45:L55"/>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L59" totalsRowShown="0" headerRowDxfId="202" dataDxfId="201">
  <autoFilter ref="A58:L59"/>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2:L69" totalsRowShown="0" headerRowDxfId="199" dataDxfId="198">
  <autoFilter ref="A62:L69"/>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2:L82" totalsRowShown="0" headerRowDxfId="172" dataDxfId="171">
  <autoFilter ref="A72:L82"/>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 totalsRowShown="0" headerRowDxfId="359" dataDxfId="358">
  <autoFilter ref="A2:BS20"/>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6" totalsRowShown="0" headerRowDxfId="147" dataDxfId="146">
  <autoFilter ref="A1:G9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2" totalsRowShown="0" headerRowDxfId="138" dataDxfId="137">
  <autoFilter ref="A1:L82"/>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9" totalsRowShown="0" headerRowDxfId="64" dataDxfId="63">
  <autoFilter ref="A2:BL1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3" dataDxfId="312">
  <autoFilter ref="A1:C19"/>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01090750161453056" TargetMode="External" /><Relationship Id="rId2" Type="http://schemas.openxmlformats.org/officeDocument/2006/relationships/hyperlink" Target="https://twitter.com/i/web/status/1104575169471893504" TargetMode="External" /><Relationship Id="rId3" Type="http://schemas.openxmlformats.org/officeDocument/2006/relationships/hyperlink" Target="https://www.youtube.com/watch?v=l19IMO0h9-s&amp;t=6s" TargetMode="External" /><Relationship Id="rId4" Type="http://schemas.openxmlformats.org/officeDocument/2006/relationships/hyperlink" Target="https://www.eleconomista.es/empresas-finanzas/noticias/9702478/02/19/Posiflex-showcases-new-Interactive-SelfService-Kiosks-and-IoT-Retail-Product-Innovations-at-EuroCIS-2019.html" TargetMode="External" /><Relationship Id="rId5" Type="http://schemas.openxmlformats.org/officeDocument/2006/relationships/hyperlink" Target="https://www.ebay.co.uk/itm/Posiflex-XT-3815-15-All-in-One-Touchscreen-EPoS-Terminal-XT-3000-Series/254160978034?hash=item3b2d2cc072%3Ag%3AYIMAAOSwcntch7Fn&amp;utm_source=dlvr.it&amp;utm_medium=twitter" TargetMode="External" /><Relationship Id="rId6" Type="http://schemas.openxmlformats.org/officeDocument/2006/relationships/hyperlink" Target="https://www.eleconomista.es/empresas-finanzas/noticias/9702478/02/19/Posiflex-showcases-new-Interactive-SelfService-Kiosks-and-IoT-Retail-Product-Innovations-at-EuroCIS-2019.html" TargetMode="External" /><Relationship Id="rId7" Type="http://schemas.openxmlformats.org/officeDocument/2006/relationships/hyperlink" Target="https://www.eleconomista.es/empresas-finanzas/noticias/9702478/02/19/Posiflex-showcases-new-Interactive-SelfService-Kiosks-and-IoT-Retail-Product-Innovations-at-EuroCIS-2019.html" TargetMode="External" /><Relationship Id="rId8" Type="http://schemas.openxmlformats.org/officeDocument/2006/relationships/hyperlink" Target="https://www.youtube.com/watch?v=l19IMO0h9-s&amp;t=6s" TargetMode="External" /><Relationship Id="rId9" Type="http://schemas.openxmlformats.org/officeDocument/2006/relationships/hyperlink" Target="https://www.eleconomista.es/empresas-finanzas/noticias/9702478/02/19/Posiflex-showcases-new-Interactive-SelfService-Kiosks-and-IoT-Retail-Product-Innovations-at-EuroCIS-2019.html" TargetMode="External" /><Relationship Id="rId10" Type="http://schemas.openxmlformats.org/officeDocument/2006/relationships/hyperlink" Target="https://www.youtube.com/watch?v=l19IMO0h9-s&amp;feature=youtu.be" TargetMode="External" /><Relationship Id="rId11" Type="http://schemas.openxmlformats.org/officeDocument/2006/relationships/hyperlink" Target="https://view.joomag.com/kiosk-solutions-issue-18/0457574001552255934/p36?short" TargetMode="External" /><Relationship Id="rId12" Type="http://schemas.openxmlformats.org/officeDocument/2006/relationships/hyperlink" Target="https://view.joomag.com/kiosk-solutions-issue-18/0457574001552255934/p36?short" TargetMode="External" /><Relationship Id="rId13" Type="http://schemas.openxmlformats.org/officeDocument/2006/relationships/hyperlink" Target="https://pbs.twimg.com/media/D1C6QtYWkAACwlH.jpg" TargetMode="External" /><Relationship Id="rId14" Type="http://schemas.openxmlformats.org/officeDocument/2006/relationships/hyperlink" Target="https://pbs.twimg.com/media/D1NiND-XQAAvxnz.jpg" TargetMode="External" /><Relationship Id="rId15" Type="http://schemas.openxmlformats.org/officeDocument/2006/relationships/hyperlink" Target="https://pbs.twimg.com/media/D1NiND-XQAAvxnz.jpg" TargetMode="External" /><Relationship Id="rId16" Type="http://schemas.openxmlformats.org/officeDocument/2006/relationships/hyperlink" Target="https://pbs.twimg.com/media/D1ckaHdXQAAk1Pk.jpg" TargetMode="External" /><Relationship Id="rId17" Type="http://schemas.openxmlformats.org/officeDocument/2006/relationships/hyperlink" Target="https://pbs.twimg.com/media/D1dlkwtXQAAs3v4.jpg" TargetMode="External" /><Relationship Id="rId18" Type="http://schemas.openxmlformats.org/officeDocument/2006/relationships/hyperlink" Target="https://pbs.twimg.com/media/D1dnONfV4AA0Wb8.jpg" TargetMode="External" /><Relationship Id="rId19" Type="http://schemas.openxmlformats.org/officeDocument/2006/relationships/hyperlink" Target="https://pbs.twimg.com/media/D1ckaHdXQAAk1Pk.jpg" TargetMode="External" /><Relationship Id="rId20" Type="http://schemas.openxmlformats.org/officeDocument/2006/relationships/hyperlink" Target="https://pbs.twimg.com/media/D1ckaHdXQAAk1Pk.jpg" TargetMode="External" /><Relationship Id="rId21" Type="http://schemas.openxmlformats.org/officeDocument/2006/relationships/hyperlink" Target="https://pbs.twimg.com/media/D1ckaHdXQAAk1Pk.jpg" TargetMode="External" /><Relationship Id="rId22" Type="http://schemas.openxmlformats.org/officeDocument/2006/relationships/hyperlink" Target="http://pbs.twimg.com/profile_images/696643138119716865/a0sG-bdg_normal.jpg" TargetMode="External" /><Relationship Id="rId23" Type="http://schemas.openxmlformats.org/officeDocument/2006/relationships/hyperlink" Target="http://pbs.twimg.com/profile_images/872444743241703425/L6pqn7Eq_normal.jpg" TargetMode="External" /><Relationship Id="rId24" Type="http://schemas.openxmlformats.org/officeDocument/2006/relationships/hyperlink" Target="http://pbs.twimg.com/profile_images/872444743241703425/L6pqn7Eq_normal.jpg" TargetMode="External" /><Relationship Id="rId25" Type="http://schemas.openxmlformats.org/officeDocument/2006/relationships/hyperlink" Target="http://pbs.twimg.com/profile_images/1067779130693844992/Ogo0CbIg_normal.jpg" TargetMode="External" /><Relationship Id="rId26" Type="http://schemas.openxmlformats.org/officeDocument/2006/relationships/hyperlink" Target="https://pbs.twimg.com/media/D1C6QtYWkAACwlH.jpg" TargetMode="External" /><Relationship Id="rId27" Type="http://schemas.openxmlformats.org/officeDocument/2006/relationships/hyperlink" Target="https://pbs.twimg.com/media/D1NiND-XQAAvxnz.jpg" TargetMode="External" /><Relationship Id="rId28" Type="http://schemas.openxmlformats.org/officeDocument/2006/relationships/hyperlink" Target="https://pbs.twimg.com/media/D1NiND-XQAAvxnz.jpg" TargetMode="External" /><Relationship Id="rId29" Type="http://schemas.openxmlformats.org/officeDocument/2006/relationships/hyperlink" Target="http://pbs.twimg.com/profile_images/1050035444619071490/Tq047fVQ_normal.jpg" TargetMode="External" /><Relationship Id="rId30" Type="http://schemas.openxmlformats.org/officeDocument/2006/relationships/hyperlink" Target="http://pbs.twimg.com/profile_images/904616486303621120/Y_BEYjc4_normal.jpg" TargetMode="External" /><Relationship Id="rId31" Type="http://schemas.openxmlformats.org/officeDocument/2006/relationships/hyperlink" Target="https://pbs.twimg.com/media/D1ckaHdXQAAk1Pk.jpg" TargetMode="External" /><Relationship Id="rId32" Type="http://schemas.openxmlformats.org/officeDocument/2006/relationships/hyperlink" Target="http://pbs.twimg.com/profile_images/942455327836065796/w-__fY0j_normal.jpg" TargetMode="External" /><Relationship Id="rId33" Type="http://schemas.openxmlformats.org/officeDocument/2006/relationships/hyperlink" Target="http://pbs.twimg.com/profile_images/942455327836065796/w-__fY0j_normal.jpg" TargetMode="External" /><Relationship Id="rId34" Type="http://schemas.openxmlformats.org/officeDocument/2006/relationships/hyperlink" Target="http://pbs.twimg.com/profile_images/942455327836065796/w-__fY0j_normal.jpg" TargetMode="External" /><Relationship Id="rId35" Type="http://schemas.openxmlformats.org/officeDocument/2006/relationships/hyperlink" Target="https://pbs.twimg.com/media/D1dlkwtXQAAs3v4.jpg" TargetMode="External" /><Relationship Id="rId36" Type="http://schemas.openxmlformats.org/officeDocument/2006/relationships/hyperlink" Target="https://pbs.twimg.com/media/D1dnONfV4AA0Wb8.jpg" TargetMode="External" /><Relationship Id="rId37" Type="http://schemas.openxmlformats.org/officeDocument/2006/relationships/hyperlink" Target="https://pbs.twimg.com/media/D1ckaHdXQAAk1Pk.jpg" TargetMode="External" /><Relationship Id="rId38" Type="http://schemas.openxmlformats.org/officeDocument/2006/relationships/hyperlink" Target="http://pbs.twimg.com/profile_images/1598370581/Youtube_Button_normal.png" TargetMode="External" /><Relationship Id="rId39" Type="http://schemas.openxmlformats.org/officeDocument/2006/relationships/hyperlink" Target="https://pbs.twimg.com/media/D1ckaHdXQAAk1Pk.jpg" TargetMode="External" /><Relationship Id="rId40" Type="http://schemas.openxmlformats.org/officeDocument/2006/relationships/hyperlink" Target="http://pbs.twimg.com/profile_images/1598370581/Youtube_Button_normal.png" TargetMode="External" /><Relationship Id="rId41" Type="http://schemas.openxmlformats.org/officeDocument/2006/relationships/hyperlink" Target="http://pbs.twimg.com/profile_images/904616486303621120/Y_BEYjc4_normal.jpg" TargetMode="External" /><Relationship Id="rId42" Type="http://schemas.openxmlformats.org/officeDocument/2006/relationships/hyperlink" Target="https://pbs.twimg.com/media/D1ckaHdXQAAk1Pk.jpg" TargetMode="External" /><Relationship Id="rId43" Type="http://schemas.openxmlformats.org/officeDocument/2006/relationships/hyperlink" Target="http://pbs.twimg.com/profile_images/1598370581/Youtube_Button_normal.png" TargetMode="External" /><Relationship Id="rId44" Type="http://schemas.openxmlformats.org/officeDocument/2006/relationships/hyperlink" Target="http://pbs.twimg.com/profile_images/1598370581/Youtube_Button_normal.png" TargetMode="External" /><Relationship Id="rId45" Type="http://schemas.openxmlformats.org/officeDocument/2006/relationships/hyperlink" Target="http://pbs.twimg.com/profile_images/1598370581/Youtube_Button_normal.png" TargetMode="External" /><Relationship Id="rId46" Type="http://schemas.openxmlformats.org/officeDocument/2006/relationships/hyperlink" Target="http://pbs.twimg.com/profile_images/776085144847298560/_oPTXC08_normal.jpg" TargetMode="External" /><Relationship Id="rId47" Type="http://schemas.openxmlformats.org/officeDocument/2006/relationships/hyperlink" Target="https://twitter.com/#!/industrytoday/status/1101090750161453056" TargetMode="External" /><Relationship Id="rId48" Type="http://schemas.openxmlformats.org/officeDocument/2006/relationships/hyperlink" Target="https://twitter.com/#!/ham_gretsky/status/1101086209231732737" TargetMode="External" /><Relationship Id="rId49" Type="http://schemas.openxmlformats.org/officeDocument/2006/relationships/hyperlink" Target="https://twitter.com/#!/ham_gretsky/status/1101859616760184832" TargetMode="External" /><Relationship Id="rId50" Type="http://schemas.openxmlformats.org/officeDocument/2006/relationships/hyperlink" Target="https://twitter.com/#!/_garcialater/status/1103082037211086848" TargetMode="External" /><Relationship Id="rId51" Type="http://schemas.openxmlformats.org/officeDocument/2006/relationships/hyperlink" Target="https://twitter.com/#!/kzoss213/status/1103586744186912768" TargetMode="External" /><Relationship Id="rId52" Type="http://schemas.openxmlformats.org/officeDocument/2006/relationships/hyperlink" Target="https://twitter.com/#!/fiskom_solution/status/1104334344032784389" TargetMode="External" /><Relationship Id="rId53" Type="http://schemas.openxmlformats.org/officeDocument/2006/relationships/hyperlink" Target="https://twitter.com/#!/danijelkrusevac/status/1104337324085837824" TargetMode="External" /><Relationship Id="rId54" Type="http://schemas.openxmlformats.org/officeDocument/2006/relationships/hyperlink" Target="https://twitter.com/#!/digital_trans4m/status/1104575169471893504" TargetMode="External" /><Relationship Id="rId55" Type="http://schemas.openxmlformats.org/officeDocument/2006/relationships/hyperlink" Target="https://twitter.com/#!/beabloo/status/1103966657893011456" TargetMode="External" /><Relationship Id="rId56" Type="http://schemas.openxmlformats.org/officeDocument/2006/relationships/hyperlink" Target="https://twitter.com/#!/beabloo/status/1105392279643140096" TargetMode="External" /><Relationship Id="rId57" Type="http://schemas.openxmlformats.org/officeDocument/2006/relationships/hyperlink" Target="https://twitter.com/#!/modigus/status/1105437887066193920" TargetMode="External" /><Relationship Id="rId58" Type="http://schemas.openxmlformats.org/officeDocument/2006/relationships/hyperlink" Target="https://twitter.com/#!/modigus/status/1105437887066193920" TargetMode="External" /><Relationship Id="rId59" Type="http://schemas.openxmlformats.org/officeDocument/2006/relationships/hyperlink" Target="https://twitter.com/#!/modigus/status/1105437887066193920" TargetMode="External" /><Relationship Id="rId60" Type="http://schemas.openxmlformats.org/officeDocument/2006/relationships/hyperlink" Target="https://twitter.com/#!/welllazer/status/1105464089340465152" TargetMode="External" /><Relationship Id="rId61" Type="http://schemas.openxmlformats.org/officeDocument/2006/relationships/hyperlink" Target="https://twitter.com/#!/teamspares/status/1105465729191567360" TargetMode="External" /><Relationship Id="rId62" Type="http://schemas.openxmlformats.org/officeDocument/2006/relationships/hyperlink" Target="https://twitter.com/#!/beabloo/status/1105392279643140096" TargetMode="External" /><Relationship Id="rId63" Type="http://schemas.openxmlformats.org/officeDocument/2006/relationships/hyperlink" Target="https://twitter.com/#!/kioskinfo/status/1105501278346440704" TargetMode="External" /><Relationship Id="rId64" Type="http://schemas.openxmlformats.org/officeDocument/2006/relationships/hyperlink" Target="https://twitter.com/#!/beabloo/status/1105392279643140096" TargetMode="External" /><Relationship Id="rId65" Type="http://schemas.openxmlformats.org/officeDocument/2006/relationships/hyperlink" Target="https://twitter.com/#!/kioskinfo/status/1105501278346440704" TargetMode="External" /><Relationship Id="rId66" Type="http://schemas.openxmlformats.org/officeDocument/2006/relationships/hyperlink" Target="https://twitter.com/#!/beabloo/status/1103966657893011456" TargetMode="External" /><Relationship Id="rId67" Type="http://schemas.openxmlformats.org/officeDocument/2006/relationships/hyperlink" Target="https://twitter.com/#!/beabloo/status/1105392279643140096" TargetMode="External" /><Relationship Id="rId68" Type="http://schemas.openxmlformats.org/officeDocument/2006/relationships/hyperlink" Target="https://twitter.com/#!/kioskinfo/status/1105501278346440704" TargetMode="External" /><Relationship Id="rId69" Type="http://schemas.openxmlformats.org/officeDocument/2006/relationships/hyperlink" Target="https://twitter.com/#!/kioskinfo/status/1100145036312817664" TargetMode="External" /><Relationship Id="rId70" Type="http://schemas.openxmlformats.org/officeDocument/2006/relationships/hyperlink" Target="https://twitter.com/#!/kioskinfo/status/1105501428309770240" TargetMode="External" /><Relationship Id="rId71" Type="http://schemas.openxmlformats.org/officeDocument/2006/relationships/hyperlink" Target="https://twitter.com/#!/aboughey26/status/1105510349195796480" TargetMode="External" /><Relationship Id="rId72" Type="http://schemas.openxmlformats.org/officeDocument/2006/relationships/hyperlink" Target="https://api.twitter.com/1.1/geo/id/003af3a73b9552ab.json" TargetMode="External" /><Relationship Id="rId73" Type="http://schemas.openxmlformats.org/officeDocument/2006/relationships/hyperlink" Target="https://api.twitter.com/1.1/geo/id/8b9ec16fdc0d7e55.json" TargetMode="External" /><Relationship Id="rId74" Type="http://schemas.openxmlformats.org/officeDocument/2006/relationships/comments" Target="../comments1.xml" /><Relationship Id="rId75" Type="http://schemas.openxmlformats.org/officeDocument/2006/relationships/vmlDrawing" Target="../drawings/vmlDrawing1.vml" /><Relationship Id="rId76" Type="http://schemas.openxmlformats.org/officeDocument/2006/relationships/table" Target="../tables/table1.xml" /><Relationship Id="rId7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i/web/status/1101090750161453056" TargetMode="External" /><Relationship Id="rId2" Type="http://schemas.openxmlformats.org/officeDocument/2006/relationships/hyperlink" Target="https://twitter.com/i/web/status/1104575169471893504" TargetMode="External" /><Relationship Id="rId3" Type="http://schemas.openxmlformats.org/officeDocument/2006/relationships/hyperlink" Target="https://www.youtube.com/watch?v=l19IMO0h9-s&amp;t=6s" TargetMode="External" /><Relationship Id="rId4" Type="http://schemas.openxmlformats.org/officeDocument/2006/relationships/hyperlink" Target="https://www.eleconomista.es/empresas-finanzas/noticias/9702478/02/19/Posiflex-showcases-new-Interactive-SelfService-Kiosks-and-IoT-Retail-Product-Innovations-at-EuroCIS-2019.html" TargetMode="External" /><Relationship Id="rId5" Type="http://schemas.openxmlformats.org/officeDocument/2006/relationships/hyperlink" Target="https://www.ebay.co.uk/itm/Posiflex-XT-3815-15-All-in-One-Touchscreen-EPoS-Terminal-XT-3000-Series/254160978034?hash=item3b2d2cc072%3Ag%3AYIMAAOSwcntch7Fn&amp;utm_source=dlvr.it&amp;utm_medium=twitter" TargetMode="External" /><Relationship Id="rId6" Type="http://schemas.openxmlformats.org/officeDocument/2006/relationships/hyperlink" Target="https://www.youtube.com/watch?v=l19IMO0h9-s&amp;feature=youtu.be" TargetMode="External" /><Relationship Id="rId7" Type="http://schemas.openxmlformats.org/officeDocument/2006/relationships/hyperlink" Target="https://view.joomag.com/kiosk-solutions-issue-18/0457574001552255934/p36?short" TargetMode="External" /><Relationship Id="rId8" Type="http://schemas.openxmlformats.org/officeDocument/2006/relationships/hyperlink" Target="https://view.joomag.com/kiosk-solutions-issue-18/0457574001552255934/p36?short" TargetMode="External" /><Relationship Id="rId9" Type="http://schemas.openxmlformats.org/officeDocument/2006/relationships/hyperlink" Target="https://pbs.twimg.com/media/D1C6QtYWkAACwlH.jpg" TargetMode="External" /><Relationship Id="rId10" Type="http://schemas.openxmlformats.org/officeDocument/2006/relationships/hyperlink" Target="https://pbs.twimg.com/media/D1NiND-XQAAvxnz.jpg" TargetMode="External" /><Relationship Id="rId11" Type="http://schemas.openxmlformats.org/officeDocument/2006/relationships/hyperlink" Target="https://pbs.twimg.com/media/D1NiND-XQAAvxnz.jpg" TargetMode="External" /><Relationship Id="rId12" Type="http://schemas.openxmlformats.org/officeDocument/2006/relationships/hyperlink" Target="https://pbs.twimg.com/media/D1ckaHdXQAAk1Pk.jpg" TargetMode="External" /><Relationship Id="rId13" Type="http://schemas.openxmlformats.org/officeDocument/2006/relationships/hyperlink" Target="https://pbs.twimg.com/media/D1dlkwtXQAAs3v4.jpg" TargetMode="External" /><Relationship Id="rId14" Type="http://schemas.openxmlformats.org/officeDocument/2006/relationships/hyperlink" Target="https://pbs.twimg.com/media/D1dnONfV4AA0Wb8.jpg" TargetMode="External" /><Relationship Id="rId15" Type="http://schemas.openxmlformats.org/officeDocument/2006/relationships/hyperlink" Target="http://pbs.twimg.com/profile_images/696643138119716865/a0sG-bdg_normal.jpg" TargetMode="External" /><Relationship Id="rId16" Type="http://schemas.openxmlformats.org/officeDocument/2006/relationships/hyperlink" Target="http://pbs.twimg.com/profile_images/872444743241703425/L6pqn7Eq_normal.jpg" TargetMode="External" /><Relationship Id="rId17" Type="http://schemas.openxmlformats.org/officeDocument/2006/relationships/hyperlink" Target="http://pbs.twimg.com/profile_images/872444743241703425/L6pqn7Eq_normal.jpg" TargetMode="External" /><Relationship Id="rId18" Type="http://schemas.openxmlformats.org/officeDocument/2006/relationships/hyperlink" Target="http://pbs.twimg.com/profile_images/1067779130693844992/Ogo0CbIg_normal.jpg" TargetMode="External" /><Relationship Id="rId19" Type="http://schemas.openxmlformats.org/officeDocument/2006/relationships/hyperlink" Target="https://pbs.twimg.com/media/D1C6QtYWkAACwlH.jpg" TargetMode="External" /><Relationship Id="rId20" Type="http://schemas.openxmlformats.org/officeDocument/2006/relationships/hyperlink" Target="https://pbs.twimg.com/media/D1NiND-XQAAvxnz.jpg" TargetMode="External" /><Relationship Id="rId21" Type="http://schemas.openxmlformats.org/officeDocument/2006/relationships/hyperlink" Target="https://pbs.twimg.com/media/D1NiND-XQAAvxnz.jpg" TargetMode="External" /><Relationship Id="rId22" Type="http://schemas.openxmlformats.org/officeDocument/2006/relationships/hyperlink" Target="http://pbs.twimg.com/profile_images/1050035444619071490/Tq047fVQ_normal.jpg" TargetMode="External" /><Relationship Id="rId23" Type="http://schemas.openxmlformats.org/officeDocument/2006/relationships/hyperlink" Target="http://pbs.twimg.com/profile_images/904616486303621120/Y_BEYjc4_normal.jpg" TargetMode="External" /><Relationship Id="rId24" Type="http://schemas.openxmlformats.org/officeDocument/2006/relationships/hyperlink" Target="https://pbs.twimg.com/media/D1ckaHdXQAAk1Pk.jpg" TargetMode="External" /><Relationship Id="rId25" Type="http://schemas.openxmlformats.org/officeDocument/2006/relationships/hyperlink" Target="http://pbs.twimg.com/profile_images/942455327836065796/w-__fY0j_normal.jpg" TargetMode="External" /><Relationship Id="rId26" Type="http://schemas.openxmlformats.org/officeDocument/2006/relationships/hyperlink" Target="https://pbs.twimg.com/media/D1dlkwtXQAAs3v4.jpg" TargetMode="External" /><Relationship Id="rId27" Type="http://schemas.openxmlformats.org/officeDocument/2006/relationships/hyperlink" Target="https://pbs.twimg.com/media/D1dnONfV4AA0Wb8.jpg" TargetMode="External" /><Relationship Id="rId28" Type="http://schemas.openxmlformats.org/officeDocument/2006/relationships/hyperlink" Target="http://pbs.twimg.com/profile_images/1598370581/Youtube_Button_normal.png" TargetMode="External" /><Relationship Id="rId29" Type="http://schemas.openxmlformats.org/officeDocument/2006/relationships/hyperlink" Target="http://pbs.twimg.com/profile_images/1598370581/Youtube_Button_normal.png" TargetMode="External" /><Relationship Id="rId30" Type="http://schemas.openxmlformats.org/officeDocument/2006/relationships/hyperlink" Target="http://pbs.twimg.com/profile_images/1598370581/Youtube_Button_normal.png" TargetMode="External" /><Relationship Id="rId31" Type="http://schemas.openxmlformats.org/officeDocument/2006/relationships/hyperlink" Target="http://pbs.twimg.com/profile_images/776085144847298560/_oPTXC08_normal.jpg" TargetMode="External" /><Relationship Id="rId32" Type="http://schemas.openxmlformats.org/officeDocument/2006/relationships/hyperlink" Target="https://twitter.com/#!/industrytoday/status/1101090750161453056" TargetMode="External" /><Relationship Id="rId33" Type="http://schemas.openxmlformats.org/officeDocument/2006/relationships/hyperlink" Target="https://twitter.com/#!/ham_gretsky/status/1101086209231732737" TargetMode="External" /><Relationship Id="rId34" Type="http://schemas.openxmlformats.org/officeDocument/2006/relationships/hyperlink" Target="https://twitter.com/#!/ham_gretsky/status/1101859616760184832" TargetMode="External" /><Relationship Id="rId35" Type="http://schemas.openxmlformats.org/officeDocument/2006/relationships/hyperlink" Target="https://twitter.com/#!/_garcialater/status/1103082037211086848" TargetMode="External" /><Relationship Id="rId36" Type="http://schemas.openxmlformats.org/officeDocument/2006/relationships/hyperlink" Target="https://twitter.com/#!/kzoss213/status/1103586744186912768" TargetMode="External" /><Relationship Id="rId37" Type="http://schemas.openxmlformats.org/officeDocument/2006/relationships/hyperlink" Target="https://twitter.com/#!/fiskom_solution/status/1104334344032784389" TargetMode="External" /><Relationship Id="rId38" Type="http://schemas.openxmlformats.org/officeDocument/2006/relationships/hyperlink" Target="https://twitter.com/#!/danijelkrusevac/status/1104337324085837824" TargetMode="External" /><Relationship Id="rId39" Type="http://schemas.openxmlformats.org/officeDocument/2006/relationships/hyperlink" Target="https://twitter.com/#!/digital_trans4m/status/1104575169471893504" TargetMode="External" /><Relationship Id="rId40" Type="http://schemas.openxmlformats.org/officeDocument/2006/relationships/hyperlink" Target="https://twitter.com/#!/beabloo/status/1103966657893011456" TargetMode="External" /><Relationship Id="rId41" Type="http://schemas.openxmlformats.org/officeDocument/2006/relationships/hyperlink" Target="https://twitter.com/#!/beabloo/status/1105392279643140096" TargetMode="External" /><Relationship Id="rId42" Type="http://schemas.openxmlformats.org/officeDocument/2006/relationships/hyperlink" Target="https://twitter.com/#!/modigus/status/1105437887066193920" TargetMode="External" /><Relationship Id="rId43" Type="http://schemas.openxmlformats.org/officeDocument/2006/relationships/hyperlink" Target="https://twitter.com/#!/welllazer/status/1105464089340465152" TargetMode="External" /><Relationship Id="rId44" Type="http://schemas.openxmlformats.org/officeDocument/2006/relationships/hyperlink" Target="https://twitter.com/#!/teamspares/status/1105465729191567360" TargetMode="External" /><Relationship Id="rId45" Type="http://schemas.openxmlformats.org/officeDocument/2006/relationships/hyperlink" Target="https://twitter.com/#!/kioskinfo/status/1105501278346440704" TargetMode="External" /><Relationship Id="rId46" Type="http://schemas.openxmlformats.org/officeDocument/2006/relationships/hyperlink" Target="https://twitter.com/#!/kioskinfo/status/1100145036312817664" TargetMode="External" /><Relationship Id="rId47" Type="http://schemas.openxmlformats.org/officeDocument/2006/relationships/hyperlink" Target="https://twitter.com/#!/kioskinfo/status/1105501428309770240" TargetMode="External" /><Relationship Id="rId48" Type="http://schemas.openxmlformats.org/officeDocument/2006/relationships/hyperlink" Target="https://twitter.com/#!/aboughey26/status/1105510349195796480" TargetMode="External" /><Relationship Id="rId49" Type="http://schemas.openxmlformats.org/officeDocument/2006/relationships/hyperlink" Target="https://api.twitter.com/1.1/geo/id/003af3a73b9552ab.json" TargetMode="External" /><Relationship Id="rId50" Type="http://schemas.openxmlformats.org/officeDocument/2006/relationships/hyperlink" Target="https://api.twitter.com/1.1/geo/id/8b9ec16fdc0d7e55.json" TargetMode="External" /><Relationship Id="rId51" Type="http://schemas.openxmlformats.org/officeDocument/2006/relationships/comments" Target="../comments12.xml" /><Relationship Id="rId52" Type="http://schemas.openxmlformats.org/officeDocument/2006/relationships/vmlDrawing" Target="../drawings/vmlDrawing6.vml" /><Relationship Id="rId53" Type="http://schemas.openxmlformats.org/officeDocument/2006/relationships/table" Target="../tables/table22.xml" /><Relationship Id="rId5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industrytoday.co.uk/" TargetMode="External" /><Relationship Id="rId2" Type="http://schemas.openxmlformats.org/officeDocument/2006/relationships/hyperlink" Target="https://www.linkedin.com/in/hamgretsky/" TargetMode="External" /><Relationship Id="rId3" Type="http://schemas.openxmlformats.org/officeDocument/2006/relationships/hyperlink" Target="http://t.co/bd2HTCRpnr" TargetMode="External" /><Relationship Id="rId4" Type="http://schemas.openxmlformats.org/officeDocument/2006/relationships/hyperlink" Target="http://instagram.com/itschubbybunny/" TargetMode="External" /><Relationship Id="rId5" Type="http://schemas.openxmlformats.org/officeDocument/2006/relationships/hyperlink" Target="https://t.co/hGD90r8YZH" TargetMode="External" /><Relationship Id="rId6" Type="http://schemas.openxmlformats.org/officeDocument/2006/relationships/hyperlink" Target="https://t.co/SslqBgTkBi" TargetMode="External" /><Relationship Id="rId7" Type="http://schemas.openxmlformats.org/officeDocument/2006/relationships/hyperlink" Target="http://www.digitaltrans4m.com/" TargetMode="External" /><Relationship Id="rId8" Type="http://schemas.openxmlformats.org/officeDocument/2006/relationships/hyperlink" Target="http://t.co/DK5O85ReFI" TargetMode="External" /><Relationship Id="rId9" Type="http://schemas.openxmlformats.org/officeDocument/2006/relationships/hyperlink" Target="https://t.co/eIsSYuo6Ev" TargetMode="External" /><Relationship Id="rId10" Type="http://schemas.openxmlformats.org/officeDocument/2006/relationships/hyperlink" Target="http://eleconomista.mx/" TargetMode="External" /><Relationship Id="rId11" Type="http://schemas.openxmlformats.org/officeDocument/2006/relationships/hyperlink" Target="http://t.co/qpws2q2JP5" TargetMode="External" /><Relationship Id="rId12" Type="http://schemas.openxmlformats.org/officeDocument/2006/relationships/hyperlink" Target="http://t.co/IIuXRdhH3p" TargetMode="External" /><Relationship Id="rId13" Type="http://schemas.openxmlformats.org/officeDocument/2006/relationships/hyperlink" Target="https://pbs.twimg.com/profile_banners/54287500/1454927624" TargetMode="External" /><Relationship Id="rId14" Type="http://schemas.openxmlformats.org/officeDocument/2006/relationships/hyperlink" Target="https://pbs.twimg.com/profile_banners/2736397896/1430889559" TargetMode="External" /><Relationship Id="rId15" Type="http://schemas.openxmlformats.org/officeDocument/2006/relationships/hyperlink" Target="https://pbs.twimg.com/profile_banners/394814620/1546969559" TargetMode="External" /><Relationship Id="rId16" Type="http://schemas.openxmlformats.org/officeDocument/2006/relationships/hyperlink" Target="https://pbs.twimg.com/profile_banners/4267988832/1550060553" TargetMode="External" /><Relationship Id="rId17" Type="http://schemas.openxmlformats.org/officeDocument/2006/relationships/hyperlink" Target="https://pbs.twimg.com/profile_banners/400537367/1545462187" TargetMode="External" /><Relationship Id="rId18" Type="http://schemas.openxmlformats.org/officeDocument/2006/relationships/hyperlink" Target="https://pbs.twimg.com/profile_banners/4167763469/1516874730" TargetMode="External" /><Relationship Id="rId19" Type="http://schemas.openxmlformats.org/officeDocument/2006/relationships/hyperlink" Target="https://pbs.twimg.com/profile_banners/493894804/1551351686" TargetMode="External" /><Relationship Id="rId20" Type="http://schemas.openxmlformats.org/officeDocument/2006/relationships/hyperlink" Target="https://pbs.twimg.com/profile_banners/99540625/1547735534" TargetMode="External" /><Relationship Id="rId21" Type="http://schemas.openxmlformats.org/officeDocument/2006/relationships/hyperlink" Target="https://pbs.twimg.com/profile_banners/1049585267772968960/1539182767" TargetMode="External" /><Relationship Id="rId22" Type="http://schemas.openxmlformats.org/officeDocument/2006/relationships/hyperlink" Target="https://pbs.twimg.com/profile_banners/53437542/1544434457" TargetMode="External" /><Relationship Id="rId23" Type="http://schemas.openxmlformats.org/officeDocument/2006/relationships/hyperlink" Target="https://pbs.twimg.com/profile_banners/731071294100389889/1495194338" TargetMode="External" /><Relationship Id="rId24" Type="http://schemas.openxmlformats.org/officeDocument/2006/relationships/hyperlink" Target="https://pbs.twimg.com/profile_banners/14917589/1544038625" TargetMode="External" /><Relationship Id="rId25" Type="http://schemas.openxmlformats.org/officeDocument/2006/relationships/hyperlink" Target="https://pbs.twimg.com/profile_banners/407769920/1405000356" TargetMode="External" /><Relationship Id="rId26" Type="http://schemas.openxmlformats.org/officeDocument/2006/relationships/hyperlink" Target="https://pbs.twimg.com/profile_banners/494887712/1477567930" TargetMode="External" /><Relationship Id="rId27" Type="http://schemas.openxmlformats.org/officeDocument/2006/relationships/hyperlink" Target="https://pbs.twimg.com/profile_banners/21865870/1520521501" TargetMode="External" /><Relationship Id="rId28" Type="http://schemas.openxmlformats.org/officeDocument/2006/relationships/hyperlink" Target="https://pbs.twimg.com/profile_banners/974582251156574208/1521467699" TargetMode="External" /><Relationship Id="rId29" Type="http://schemas.openxmlformats.org/officeDocument/2006/relationships/hyperlink" Target="https://pbs.twimg.com/profile_banners/2397986240/1505761013" TargetMode="External" /><Relationship Id="rId30" Type="http://schemas.openxmlformats.org/officeDocument/2006/relationships/hyperlink" Target="http://abs.twimg.com/images/themes/theme9/bg.gif" TargetMode="External" /><Relationship Id="rId31" Type="http://schemas.openxmlformats.org/officeDocument/2006/relationships/hyperlink" Target="http://abs.twimg.com/images/themes/theme14/bg.gif"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4/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9/bg.gif" TargetMode="External" /><Relationship Id="rId42" Type="http://schemas.openxmlformats.org/officeDocument/2006/relationships/hyperlink" Target="http://abs.twimg.com/images/themes/theme12/bg.gif" TargetMode="External" /><Relationship Id="rId43" Type="http://schemas.openxmlformats.org/officeDocument/2006/relationships/hyperlink" Target="http://abs.twimg.com/images/themes/theme14/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pbs.twimg.com/profile_images/696643138119716865/a0sG-bdg_normal.jpg" TargetMode="External" /><Relationship Id="rId48" Type="http://schemas.openxmlformats.org/officeDocument/2006/relationships/hyperlink" Target="http://pbs.twimg.com/profile_images/872444743241703425/L6pqn7Eq_normal.jpg" TargetMode="External" /><Relationship Id="rId49" Type="http://schemas.openxmlformats.org/officeDocument/2006/relationships/hyperlink" Target="http://pbs.twimg.com/profile_images/1598370581/Youtube_Button_normal.png" TargetMode="External" /><Relationship Id="rId50" Type="http://schemas.openxmlformats.org/officeDocument/2006/relationships/hyperlink" Target="http://pbs.twimg.com/profile_images/1067779130693844992/Ogo0CbIg_normal.jpg" TargetMode="External" /><Relationship Id="rId51" Type="http://schemas.openxmlformats.org/officeDocument/2006/relationships/hyperlink" Target="http://pbs.twimg.com/profile_images/1077508580125794304/Ez8zTNYV_normal.jpg" TargetMode="External" /><Relationship Id="rId52" Type="http://schemas.openxmlformats.org/officeDocument/2006/relationships/hyperlink" Target="http://pbs.twimg.com/profile_images/956461744347631616/jjSOO1YD_normal.jpg" TargetMode="External" /><Relationship Id="rId53" Type="http://schemas.openxmlformats.org/officeDocument/2006/relationships/hyperlink" Target="http://pbs.twimg.com/profile_images/1093483366870118402/FsGhK3V5_normal.jpg" TargetMode="External" /><Relationship Id="rId54" Type="http://schemas.openxmlformats.org/officeDocument/2006/relationships/hyperlink" Target="http://pbs.twimg.com/profile_images/999553453264289792/yCGbjPE7_normal.jpg" TargetMode="External" /><Relationship Id="rId55" Type="http://schemas.openxmlformats.org/officeDocument/2006/relationships/hyperlink" Target="http://pbs.twimg.com/profile_images/1050035444619071490/Tq047fVQ_normal.jpg" TargetMode="External" /><Relationship Id="rId56" Type="http://schemas.openxmlformats.org/officeDocument/2006/relationships/hyperlink" Target="http://pbs.twimg.com/profile_images/904616486303621120/Y_BEYjc4_normal.jpg" TargetMode="External" /><Relationship Id="rId57" Type="http://schemas.openxmlformats.org/officeDocument/2006/relationships/hyperlink" Target="http://pbs.twimg.com/profile_images/863018198932836353/dxiGSii2_normal.jpg" TargetMode="External" /><Relationship Id="rId58" Type="http://schemas.openxmlformats.org/officeDocument/2006/relationships/hyperlink" Target="http://pbs.twimg.com/profile_images/920366903142387712/dENQFNpY_normal.jpg" TargetMode="External" /><Relationship Id="rId59" Type="http://schemas.openxmlformats.org/officeDocument/2006/relationships/hyperlink" Target="http://pbs.twimg.com/profile_images/942455327836065796/w-__fY0j_normal.jpg" TargetMode="External" /><Relationship Id="rId60" Type="http://schemas.openxmlformats.org/officeDocument/2006/relationships/hyperlink" Target="http://pbs.twimg.com/profile_images/791607034642857984/_k1EETwt_normal.jpg" TargetMode="External" /><Relationship Id="rId61" Type="http://schemas.openxmlformats.org/officeDocument/2006/relationships/hyperlink" Target="http://pbs.twimg.com/profile_images/463664730255552512/yFiGBsBK_normal.png" TargetMode="External" /><Relationship Id="rId62" Type="http://schemas.openxmlformats.org/officeDocument/2006/relationships/hyperlink" Target="http://pbs.twimg.com/profile_images/974584283582132229/oEXpD5TE_normal.jpg" TargetMode="External" /><Relationship Id="rId63" Type="http://schemas.openxmlformats.org/officeDocument/2006/relationships/hyperlink" Target="http://pbs.twimg.com/profile_images/1035825413266792448/2iYLTIUA_normal.jpg" TargetMode="External" /><Relationship Id="rId64" Type="http://schemas.openxmlformats.org/officeDocument/2006/relationships/hyperlink" Target="http://pbs.twimg.com/profile_images/776085144847298560/_oPTXC08_normal.jpg" TargetMode="External" /><Relationship Id="rId65" Type="http://schemas.openxmlformats.org/officeDocument/2006/relationships/hyperlink" Target="https://twitter.com/industrytoday" TargetMode="External" /><Relationship Id="rId66" Type="http://schemas.openxmlformats.org/officeDocument/2006/relationships/hyperlink" Target="https://twitter.com/ham_gretsky" TargetMode="External" /><Relationship Id="rId67" Type="http://schemas.openxmlformats.org/officeDocument/2006/relationships/hyperlink" Target="https://twitter.com/kioskinfo" TargetMode="External" /><Relationship Id="rId68" Type="http://schemas.openxmlformats.org/officeDocument/2006/relationships/hyperlink" Target="https://twitter.com/_garcialater" TargetMode="External" /><Relationship Id="rId69" Type="http://schemas.openxmlformats.org/officeDocument/2006/relationships/hyperlink" Target="https://twitter.com/keahbernil" TargetMode="External" /><Relationship Id="rId70" Type="http://schemas.openxmlformats.org/officeDocument/2006/relationships/hyperlink" Target="https://twitter.com/kzoss213" TargetMode="External" /><Relationship Id="rId71" Type="http://schemas.openxmlformats.org/officeDocument/2006/relationships/hyperlink" Target="https://twitter.com/fiskom_solution" TargetMode="External" /><Relationship Id="rId72" Type="http://schemas.openxmlformats.org/officeDocument/2006/relationships/hyperlink" Target="https://twitter.com/danijelkrusevac" TargetMode="External" /><Relationship Id="rId73" Type="http://schemas.openxmlformats.org/officeDocument/2006/relationships/hyperlink" Target="https://twitter.com/digital_trans4m" TargetMode="External" /><Relationship Id="rId74" Type="http://schemas.openxmlformats.org/officeDocument/2006/relationships/hyperlink" Target="https://twitter.com/beabloo" TargetMode="External" /><Relationship Id="rId75" Type="http://schemas.openxmlformats.org/officeDocument/2006/relationships/hyperlink" Target="https://twitter.com/ixtenso_en" TargetMode="External" /><Relationship Id="rId76" Type="http://schemas.openxmlformats.org/officeDocument/2006/relationships/hyperlink" Target="https://twitter.com/eleconomista" TargetMode="External" /><Relationship Id="rId77" Type="http://schemas.openxmlformats.org/officeDocument/2006/relationships/hyperlink" Target="https://twitter.com/modigus" TargetMode="External" /><Relationship Id="rId78" Type="http://schemas.openxmlformats.org/officeDocument/2006/relationships/hyperlink" Target="https://twitter.com/posiflextpv" TargetMode="External" /><Relationship Id="rId79" Type="http://schemas.openxmlformats.org/officeDocument/2006/relationships/hyperlink" Target="https://twitter.com/eurocis" TargetMode="External" /><Relationship Id="rId80" Type="http://schemas.openxmlformats.org/officeDocument/2006/relationships/hyperlink" Target="https://twitter.com/welllazer" TargetMode="External" /><Relationship Id="rId81" Type="http://schemas.openxmlformats.org/officeDocument/2006/relationships/hyperlink" Target="https://twitter.com/teamspares" TargetMode="External" /><Relationship Id="rId82" Type="http://schemas.openxmlformats.org/officeDocument/2006/relationships/hyperlink" Target="https://twitter.com/aboughey26" TargetMode="External" /><Relationship Id="rId83" Type="http://schemas.openxmlformats.org/officeDocument/2006/relationships/comments" Target="../comments2.xml" /><Relationship Id="rId84" Type="http://schemas.openxmlformats.org/officeDocument/2006/relationships/vmlDrawing" Target="../drawings/vmlDrawing2.vml" /><Relationship Id="rId85" Type="http://schemas.openxmlformats.org/officeDocument/2006/relationships/table" Target="../tables/table2.xml" /><Relationship Id="rId8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view.joomag.com/kiosk-solutions-issue-18/0457574001552255934/p36?short" TargetMode="External" /><Relationship Id="rId2" Type="http://schemas.openxmlformats.org/officeDocument/2006/relationships/hyperlink" Target="https://www.ebay.co.uk/itm/Posiflex-XT-3815-15-All-in-One-Touchscreen-EPoS-Terminal-XT-3000-Series/254160978034?hash=item3b2d2cc072%3Ag%3AYIMAAOSwcntch7Fn&amp;utm_source=dlvr.it&amp;utm_medium=twitter" TargetMode="External" /><Relationship Id="rId3" Type="http://schemas.openxmlformats.org/officeDocument/2006/relationships/hyperlink" Target="https://www.eleconomista.es/empresas-finanzas/noticias/9702478/02/19/Posiflex-showcases-new-Interactive-SelfService-Kiosks-and-IoT-Retail-Product-Innovations-at-EuroCIS-2019.html" TargetMode="External" /><Relationship Id="rId4" Type="http://schemas.openxmlformats.org/officeDocument/2006/relationships/hyperlink" Target="https://www.youtube.com/watch?v=l19IMO0h9-s&amp;t=6s" TargetMode="External" /><Relationship Id="rId5" Type="http://schemas.openxmlformats.org/officeDocument/2006/relationships/hyperlink" Target="https://twitter.com/i/web/status/1104575169471893504" TargetMode="External" /><Relationship Id="rId6" Type="http://schemas.openxmlformats.org/officeDocument/2006/relationships/hyperlink" Target="https://www.youtube.com/watch?v=l19IMO0h9-s&amp;feature=youtu.be" TargetMode="External" /><Relationship Id="rId7" Type="http://schemas.openxmlformats.org/officeDocument/2006/relationships/hyperlink" Target="https://twitter.com/i/web/status/1101090750161453056" TargetMode="External" /><Relationship Id="rId8" Type="http://schemas.openxmlformats.org/officeDocument/2006/relationships/hyperlink" Target="https://www.eleconomista.es/empresas-finanzas/noticias/9702478/02/19/Posiflex-showcases-new-Interactive-SelfService-Kiosks-and-IoT-Retail-Product-Innovations-at-EuroCIS-2019.html" TargetMode="External" /><Relationship Id="rId9" Type="http://schemas.openxmlformats.org/officeDocument/2006/relationships/hyperlink" Target="https://www.youtube.com/watch?v=l19IMO0h9-s&amp;t=6s" TargetMode="External" /><Relationship Id="rId10" Type="http://schemas.openxmlformats.org/officeDocument/2006/relationships/hyperlink" Target="https://twitter.com/i/web/status/1101090750161453056" TargetMode="External" /><Relationship Id="rId11" Type="http://schemas.openxmlformats.org/officeDocument/2006/relationships/hyperlink" Target="https://twitter.com/i/web/status/1104575169471893504" TargetMode="External" /><Relationship Id="rId12" Type="http://schemas.openxmlformats.org/officeDocument/2006/relationships/hyperlink" Target="https://www.ebay.co.uk/itm/Posiflex-XT-3815-15-All-in-One-Touchscreen-EPoS-Terminal-XT-3000-Series/254160978034?hash=item3b2d2cc072%3Ag%3AYIMAAOSwcntch7Fn&amp;utm_source=dlvr.it&amp;utm_medium=twitter" TargetMode="External" /><Relationship Id="rId13" Type="http://schemas.openxmlformats.org/officeDocument/2006/relationships/hyperlink" Target="https://view.joomag.com/kiosk-solutions-issue-18/0457574001552255934/p36?short" TargetMode="External" /><Relationship Id="rId14" Type="http://schemas.openxmlformats.org/officeDocument/2006/relationships/hyperlink" Target="https://www.youtube.com/watch?v=l19IMO0h9-s&amp;feature=youtu.be" TargetMode="External" /><Relationship Id="rId15" Type="http://schemas.openxmlformats.org/officeDocument/2006/relationships/table" Target="../tables/table12.xml" /><Relationship Id="rId16" Type="http://schemas.openxmlformats.org/officeDocument/2006/relationships/table" Target="../tables/table13.xml" /><Relationship Id="rId17" Type="http://schemas.openxmlformats.org/officeDocument/2006/relationships/table" Target="../tables/table14.xml" /><Relationship Id="rId18" Type="http://schemas.openxmlformats.org/officeDocument/2006/relationships/table" Target="../tables/table15.xml" /><Relationship Id="rId19" Type="http://schemas.openxmlformats.org/officeDocument/2006/relationships/table" Target="../tables/table16.xml" /><Relationship Id="rId20" Type="http://schemas.openxmlformats.org/officeDocument/2006/relationships/table" Target="../tables/table17.xml" /><Relationship Id="rId21" Type="http://schemas.openxmlformats.org/officeDocument/2006/relationships/table" Target="../tables/table18.xml" /><Relationship Id="rId2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534</v>
      </c>
      <c r="BB2" s="13" t="s">
        <v>546</v>
      </c>
      <c r="BC2" s="13" t="s">
        <v>547</v>
      </c>
      <c r="BD2" s="67" t="s">
        <v>763</v>
      </c>
      <c r="BE2" s="67" t="s">
        <v>764</v>
      </c>
      <c r="BF2" s="67" t="s">
        <v>765</v>
      </c>
      <c r="BG2" s="67" t="s">
        <v>766</v>
      </c>
      <c r="BH2" s="67" t="s">
        <v>767</v>
      </c>
      <c r="BI2" s="67" t="s">
        <v>768</v>
      </c>
      <c r="BJ2" s="67" t="s">
        <v>769</v>
      </c>
      <c r="BK2" s="67" t="s">
        <v>770</v>
      </c>
      <c r="BL2" s="67" t="s">
        <v>771</v>
      </c>
    </row>
    <row r="3" spans="1:64" ht="15" customHeight="1">
      <c r="A3" s="84" t="s">
        <v>212</v>
      </c>
      <c r="B3" s="84" t="s">
        <v>212</v>
      </c>
      <c r="C3" s="53" t="s">
        <v>779</v>
      </c>
      <c r="D3" s="54">
        <v>3</v>
      </c>
      <c r="E3" s="65" t="s">
        <v>132</v>
      </c>
      <c r="F3" s="55">
        <v>35</v>
      </c>
      <c r="G3" s="53"/>
      <c r="H3" s="57"/>
      <c r="I3" s="56"/>
      <c r="J3" s="56"/>
      <c r="K3" s="36" t="s">
        <v>65</v>
      </c>
      <c r="L3" s="62">
        <v>3</v>
      </c>
      <c r="M3" s="62"/>
      <c r="N3" s="63"/>
      <c r="O3" s="85" t="s">
        <v>176</v>
      </c>
      <c r="P3" s="87">
        <v>43524.5030787037</v>
      </c>
      <c r="Q3" s="85" t="s">
        <v>232</v>
      </c>
      <c r="R3" s="89" t="s">
        <v>247</v>
      </c>
      <c r="S3" s="85" t="s">
        <v>254</v>
      </c>
      <c r="T3" s="85"/>
      <c r="U3" s="85"/>
      <c r="V3" s="89" t="s">
        <v>269</v>
      </c>
      <c r="W3" s="87">
        <v>43524.5030787037</v>
      </c>
      <c r="X3" s="89" t="s">
        <v>277</v>
      </c>
      <c r="Y3" s="85"/>
      <c r="Z3" s="85"/>
      <c r="AA3" s="91" t="s">
        <v>294</v>
      </c>
      <c r="AB3" s="85"/>
      <c r="AC3" s="85" t="b">
        <v>0</v>
      </c>
      <c r="AD3" s="85">
        <v>0</v>
      </c>
      <c r="AE3" s="91" t="s">
        <v>312</v>
      </c>
      <c r="AF3" s="85" t="b">
        <v>0</v>
      </c>
      <c r="AG3" s="85" t="s">
        <v>314</v>
      </c>
      <c r="AH3" s="85"/>
      <c r="AI3" s="91" t="s">
        <v>312</v>
      </c>
      <c r="AJ3" s="85" t="b">
        <v>0</v>
      </c>
      <c r="AK3" s="85">
        <v>0</v>
      </c>
      <c r="AL3" s="91" t="s">
        <v>312</v>
      </c>
      <c r="AM3" s="85" t="s">
        <v>317</v>
      </c>
      <c r="AN3" s="85" t="b">
        <v>1</v>
      </c>
      <c r="AO3" s="91" t="s">
        <v>294</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1</v>
      </c>
      <c r="BE3" s="52">
        <v>5.882352941176471</v>
      </c>
      <c r="BF3" s="51">
        <v>0</v>
      </c>
      <c r="BG3" s="52">
        <v>0</v>
      </c>
      <c r="BH3" s="51">
        <v>0</v>
      </c>
      <c r="BI3" s="52">
        <v>0</v>
      </c>
      <c r="BJ3" s="51">
        <v>16</v>
      </c>
      <c r="BK3" s="52">
        <v>94.11764705882354</v>
      </c>
      <c r="BL3" s="51">
        <v>17</v>
      </c>
    </row>
    <row r="4" spans="1:64" ht="15" customHeight="1">
      <c r="A4" s="84" t="s">
        <v>213</v>
      </c>
      <c r="B4" s="84" t="s">
        <v>223</v>
      </c>
      <c r="C4" s="53" t="s">
        <v>780</v>
      </c>
      <c r="D4" s="54">
        <v>3</v>
      </c>
      <c r="E4" s="65" t="s">
        <v>136</v>
      </c>
      <c r="F4" s="55">
        <v>35</v>
      </c>
      <c r="G4" s="53"/>
      <c r="H4" s="57"/>
      <c r="I4" s="56"/>
      <c r="J4" s="56"/>
      <c r="K4" s="36" t="s">
        <v>65</v>
      </c>
      <c r="L4" s="83">
        <v>4</v>
      </c>
      <c r="M4" s="83"/>
      <c r="N4" s="63"/>
      <c r="O4" s="86" t="s">
        <v>230</v>
      </c>
      <c r="P4" s="88">
        <v>43524.49055555555</v>
      </c>
      <c r="Q4" s="86" t="s">
        <v>233</v>
      </c>
      <c r="R4" s="86"/>
      <c r="S4" s="86"/>
      <c r="T4" s="86"/>
      <c r="U4" s="86"/>
      <c r="V4" s="90" t="s">
        <v>270</v>
      </c>
      <c r="W4" s="88">
        <v>43524.49055555555</v>
      </c>
      <c r="X4" s="90" t="s">
        <v>278</v>
      </c>
      <c r="Y4" s="86"/>
      <c r="Z4" s="86"/>
      <c r="AA4" s="92" t="s">
        <v>295</v>
      </c>
      <c r="AB4" s="86"/>
      <c r="AC4" s="86" t="b">
        <v>0</v>
      </c>
      <c r="AD4" s="86">
        <v>0</v>
      </c>
      <c r="AE4" s="92" t="s">
        <v>312</v>
      </c>
      <c r="AF4" s="86" t="b">
        <v>0</v>
      </c>
      <c r="AG4" s="86" t="s">
        <v>314</v>
      </c>
      <c r="AH4" s="86"/>
      <c r="AI4" s="92" t="s">
        <v>312</v>
      </c>
      <c r="AJ4" s="86" t="b">
        <v>0</v>
      </c>
      <c r="AK4" s="86">
        <v>2</v>
      </c>
      <c r="AL4" s="92" t="s">
        <v>308</v>
      </c>
      <c r="AM4" s="86" t="s">
        <v>318</v>
      </c>
      <c r="AN4" s="86" t="b">
        <v>0</v>
      </c>
      <c r="AO4" s="92" t="s">
        <v>308</v>
      </c>
      <c r="AP4" s="86" t="s">
        <v>176</v>
      </c>
      <c r="AQ4" s="86">
        <v>0</v>
      </c>
      <c r="AR4" s="86">
        <v>0</v>
      </c>
      <c r="AS4" s="86"/>
      <c r="AT4" s="86"/>
      <c r="AU4" s="86"/>
      <c r="AV4" s="86"/>
      <c r="AW4" s="86"/>
      <c r="AX4" s="86"/>
      <c r="AY4" s="86"/>
      <c r="AZ4" s="86"/>
      <c r="BA4">
        <v>2</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21</v>
      </c>
      <c r="BK4" s="52">
        <v>100</v>
      </c>
      <c r="BL4" s="51">
        <v>21</v>
      </c>
    </row>
    <row r="5" spans="1:64" ht="30">
      <c r="A5" s="84" t="s">
        <v>213</v>
      </c>
      <c r="B5" s="84" t="s">
        <v>223</v>
      </c>
      <c r="C5" s="53" t="s">
        <v>780</v>
      </c>
      <c r="D5" s="54">
        <v>3</v>
      </c>
      <c r="E5" s="65" t="s">
        <v>136</v>
      </c>
      <c r="F5" s="55">
        <v>35</v>
      </c>
      <c r="G5" s="53"/>
      <c r="H5" s="57"/>
      <c r="I5" s="56"/>
      <c r="J5" s="56"/>
      <c r="K5" s="36" t="s">
        <v>65</v>
      </c>
      <c r="L5" s="83">
        <v>5</v>
      </c>
      <c r="M5" s="83"/>
      <c r="N5" s="63"/>
      <c r="O5" s="86" t="s">
        <v>230</v>
      </c>
      <c r="P5" s="88">
        <v>43526.62474537037</v>
      </c>
      <c r="Q5" s="86" t="s">
        <v>233</v>
      </c>
      <c r="R5" s="86"/>
      <c r="S5" s="86"/>
      <c r="T5" s="86"/>
      <c r="U5" s="86"/>
      <c r="V5" s="90" t="s">
        <v>270</v>
      </c>
      <c r="W5" s="88">
        <v>43526.62474537037</v>
      </c>
      <c r="X5" s="90" t="s">
        <v>279</v>
      </c>
      <c r="Y5" s="86"/>
      <c r="Z5" s="86"/>
      <c r="AA5" s="92" t="s">
        <v>296</v>
      </c>
      <c r="AB5" s="86"/>
      <c r="AC5" s="86" t="b">
        <v>0</v>
      </c>
      <c r="AD5" s="86">
        <v>0</v>
      </c>
      <c r="AE5" s="92" t="s">
        <v>312</v>
      </c>
      <c r="AF5" s="86" t="b">
        <v>0</v>
      </c>
      <c r="AG5" s="86" t="s">
        <v>314</v>
      </c>
      <c r="AH5" s="86"/>
      <c r="AI5" s="92" t="s">
        <v>312</v>
      </c>
      <c r="AJ5" s="86" t="b">
        <v>0</v>
      </c>
      <c r="AK5" s="86">
        <v>3</v>
      </c>
      <c r="AL5" s="92" t="s">
        <v>308</v>
      </c>
      <c r="AM5" s="86" t="s">
        <v>319</v>
      </c>
      <c r="AN5" s="86" t="b">
        <v>0</v>
      </c>
      <c r="AO5" s="92" t="s">
        <v>308</v>
      </c>
      <c r="AP5" s="86" t="s">
        <v>176</v>
      </c>
      <c r="AQ5" s="86">
        <v>0</v>
      </c>
      <c r="AR5" s="86">
        <v>0</v>
      </c>
      <c r="AS5" s="86"/>
      <c r="AT5" s="86"/>
      <c r="AU5" s="86"/>
      <c r="AV5" s="86"/>
      <c r="AW5" s="86"/>
      <c r="AX5" s="86"/>
      <c r="AY5" s="86"/>
      <c r="AZ5" s="86"/>
      <c r="BA5">
        <v>2</v>
      </c>
      <c r="BB5" s="85" t="str">
        <f>REPLACE(INDEX(GroupVertices[Group],MATCH(Edges[[#This Row],[Vertex 1]],GroupVertices[Vertex],0)),1,1,"")</f>
        <v>3</v>
      </c>
      <c r="BC5" s="85" t="str">
        <f>REPLACE(INDEX(GroupVertices[Group],MATCH(Edges[[#This Row],[Vertex 2]],GroupVertices[Vertex],0)),1,1,"")</f>
        <v>3</v>
      </c>
      <c r="BD5" s="51">
        <v>0</v>
      </c>
      <c r="BE5" s="52">
        <v>0</v>
      </c>
      <c r="BF5" s="51">
        <v>0</v>
      </c>
      <c r="BG5" s="52">
        <v>0</v>
      </c>
      <c r="BH5" s="51">
        <v>0</v>
      </c>
      <c r="BI5" s="52">
        <v>0</v>
      </c>
      <c r="BJ5" s="51">
        <v>21</v>
      </c>
      <c r="BK5" s="52">
        <v>100</v>
      </c>
      <c r="BL5" s="51">
        <v>21</v>
      </c>
    </row>
    <row r="6" spans="1:64" ht="45">
      <c r="A6" s="84" t="s">
        <v>214</v>
      </c>
      <c r="B6" s="84" t="s">
        <v>225</v>
      </c>
      <c r="C6" s="53" t="s">
        <v>779</v>
      </c>
      <c r="D6" s="54">
        <v>3</v>
      </c>
      <c r="E6" s="65" t="s">
        <v>132</v>
      </c>
      <c r="F6" s="55">
        <v>35</v>
      </c>
      <c r="G6" s="53"/>
      <c r="H6" s="57"/>
      <c r="I6" s="56"/>
      <c r="J6" s="56"/>
      <c r="K6" s="36" t="s">
        <v>65</v>
      </c>
      <c r="L6" s="83">
        <v>6</v>
      </c>
      <c r="M6" s="83"/>
      <c r="N6" s="63"/>
      <c r="O6" s="86" t="s">
        <v>231</v>
      </c>
      <c r="P6" s="88">
        <v>43529.99798611111</v>
      </c>
      <c r="Q6" s="86" t="s">
        <v>234</v>
      </c>
      <c r="R6" s="86"/>
      <c r="S6" s="86"/>
      <c r="T6" s="86"/>
      <c r="U6" s="86"/>
      <c r="V6" s="90" t="s">
        <v>271</v>
      </c>
      <c r="W6" s="88">
        <v>43529.99798611111</v>
      </c>
      <c r="X6" s="90" t="s">
        <v>280</v>
      </c>
      <c r="Y6" s="86"/>
      <c r="Z6" s="86"/>
      <c r="AA6" s="92" t="s">
        <v>297</v>
      </c>
      <c r="AB6" s="92" t="s">
        <v>311</v>
      </c>
      <c r="AC6" s="86" t="b">
        <v>0</v>
      </c>
      <c r="AD6" s="86">
        <v>0</v>
      </c>
      <c r="AE6" s="92" t="s">
        <v>313</v>
      </c>
      <c r="AF6" s="86" t="b">
        <v>0</v>
      </c>
      <c r="AG6" s="86" t="s">
        <v>315</v>
      </c>
      <c r="AH6" s="86"/>
      <c r="AI6" s="92" t="s">
        <v>312</v>
      </c>
      <c r="AJ6" s="86" t="b">
        <v>0</v>
      </c>
      <c r="AK6" s="86">
        <v>0</v>
      </c>
      <c r="AL6" s="92" t="s">
        <v>312</v>
      </c>
      <c r="AM6" s="86" t="s">
        <v>320</v>
      </c>
      <c r="AN6" s="86" t="b">
        <v>0</v>
      </c>
      <c r="AO6" s="92" t="s">
        <v>311</v>
      </c>
      <c r="AP6" s="86" t="s">
        <v>176</v>
      </c>
      <c r="AQ6" s="86">
        <v>0</v>
      </c>
      <c r="AR6" s="86">
        <v>0</v>
      </c>
      <c r="AS6" s="86"/>
      <c r="AT6" s="86"/>
      <c r="AU6" s="86"/>
      <c r="AV6" s="86"/>
      <c r="AW6" s="86"/>
      <c r="AX6" s="86"/>
      <c r="AY6" s="86"/>
      <c r="AZ6" s="86"/>
      <c r="BA6">
        <v>1</v>
      </c>
      <c r="BB6" s="85" t="str">
        <f>REPLACE(INDEX(GroupVertices[Group],MATCH(Edges[[#This Row],[Vertex 1]],GroupVertices[Vertex],0)),1,1,"")</f>
        <v>5</v>
      </c>
      <c r="BC6" s="85" t="str">
        <f>REPLACE(INDEX(GroupVertices[Group],MATCH(Edges[[#This Row],[Vertex 2]],GroupVertices[Vertex],0)),1,1,"")</f>
        <v>5</v>
      </c>
      <c r="BD6" s="51">
        <v>0</v>
      </c>
      <c r="BE6" s="52">
        <v>0</v>
      </c>
      <c r="BF6" s="51">
        <v>0</v>
      </c>
      <c r="BG6" s="52">
        <v>0</v>
      </c>
      <c r="BH6" s="51">
        <v>0</v>
      </c>
      <c r="BI6" s="52">
        <v>0</v>
      </c>
      <c r="BJ6" s="51">
        <v>2</v>
      </c>
      <c r="BK6" s="52">
        <v>100</v>
      </c>
      <c r="BL6" s="51">
        <v>2</v>
      </c>
    </row>
    <row r="7" spans="1:64" ht="45">
      <c r="A7" s="84" t="s">
        <v>215</v>
      </c>
      <c r="B7" s="84" t="s">
        <v>215</v>
      </c>
      <c r="C7" s="53" t="s">
        <v>779</v>
      </c>
      <c r="D7" s="54">
        <v>3</v>
      </c>
      <c r="E7" s="65" t="s">
        <v>132</v>
      </c>
      <c r="F7" s="55">
        <v>35</v>
      </c>
      <c r="G7" s="53"/>
      <c r="H7" s="57"/>
      <c r="I7" s="56"/>
      <c r="J7" s="56"/>
      <c r="K7" s="36" t="s">
        <v>65</v>
      </c>
      <c r="L7" s="83">
        <v>7</v>
      </c>
      <c r="M7" s="83"/>
      <c r="N7" s="63"/>
      <c r="O7" s="86" t="s">
        <v>176</v>
      </c>
      <c r="P7" s="88">
        <v>43531.39071759259</v>
      </c>
      <c r="Q7" s="86" t="s">
        <v>235</v>
      </c>
      <c r="R7" s="86"/>
      <c r="S7" s="86"/>
      <c r="T7" s="86"/>
      <c r="U7" s="90" t="s">
        <v>264</v>
      </c>
      <c r="V7" s="90" t="s">
        <v>264</v>
      </c>
      <c r="W7" s="88">
        <v>43531.39071759259</v>
      </c>
      <c r="X7" s="90" t="s">
        <v>281</v>
      </c>
      <c r="Y7" s="86"/>
      <c r="Z7" s="86"/>
      <c r="AA7" s="92" t="s">
        <v>298</v>
      </c>
      <c r="AB7" s="86"/>
      <c r="AC7" s="86" t="b">
        <v>0</v>
      </c>
      <c r="AD7" s="86">
        <v>2</v>
      </c>
      <c r="AE7" s="92" t="s">
        <v>312</v>
      </c>
      <c r="AF7" s="86" t="b">
        <v>0</v>
      </c>
      <c r="AG7" s="86" t="s">
        <v>314</v>
      </c>
      <c r="AH7" s="86"/>
      <c r="AI7" s="92" t="s">
        <v>312</v>
      </c>
      <c r="AJ7" s="86" t="b">
        <v>0</v>
      </c>
      <c r="AK7" s="86">
        <v>0</v>
      </c>
      <c r="AL7" s="92" t="s">
        <v>312</v>
      </c>
      <c r="AM7" s="86" t="s">
        <v>321</v>
      </c>
      <c r="AN7" s="86" t="b">
        <v>0</v>
      </c>
      <c r="AO7" s="92" t="s">
        <v>298</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1</v>
      </c>
      <c r="BE7" s="52">
        <v>2.3255813953488373</v>
      </c>
      <c r="BF7" s="51">
        <v>1</v>
      </c>
      <c r="BG7" s="52">
        <v>2.3255813953488373</v>
      </c>
      <c r="BH7" s="51">
        <v>0</v>
      </c>
      <c r="BI7" s="52">
        <v>0</v>
      </c>
      <c r="BJ7" s="51">
        <v>41</v>
      </c>
      <c r="BK7" s="52">
        <v>95.34883720930233</v>
      </c>
      <c r="BL7" s="51">
        <v>43</v>
      </c>
    </row>
    <row r="8" spans="1:64" ht="45">
      <c r="A8" s="84" t="s">
        <v>216</v>
      </c>
      <c r="B8" s="84" t="s">
        <v>216</v>
      </c>
      <c r="C8" s="53" t="s">
        <v>779</v>
      </c>
      <c r="D8" s="54">
        <v>3</v>
      </c>
      <c r="E8" s="65" t="s">
        <v>132</v>
      </c>
      <c r="F8" s="55">
        <v>35</v>
      </c>
      <c r="G8" s="53"/>
      <c r="H8" s="57"/>
      <c r="I8" s="56"/>
      <c r="J8" s="56"/>
      <c r="K8" s="36" t="s">
        <v>65</v>
      </c>
      <c r="L8" s="83">
        <v>8</v>
      </c>
      <c r="M8" s="83"/>
      <c r="N8" s="63"/>
      <c r="O8" s="86" t="s">
        <v>176</v>
      </c>
      <c r="P8" s="88">
        <v>43533.45369212963</v>
      </c>
      <c r="Q8" s="86" t="s">
        <v>236</v>
      </c>
      <c r="R8" s="86"/>
      <c r="S8" s="86"/>
      <c r="T8" s="86" t="s">
        <v>259</v>
      </c>
      <c r="U8" s="90" t="s">
        <v>265</v>
      </c>
      <c r="V8" s="90" t="s">
        <v>265</v>
      </c>
      <c r="W8" s="88">
        <v>43533.45369212963</v>
      </c>
      <c r="X8" s="90" t="s">
        <v>282</v>
      </c>
      <c r="Y8" s="86"/>
      <c r="Z8" s="86"/>
      <c r="AA8" s="92" t="s">
        <v>299</v>
      </c>
      <c r="AB8" s="86"/>
      <c r="AC8" s="86" t="b">
        <v>0</v>
      </c>
      <c r="AD8" s="86">
        <v>2</v>
      </c>
      <c r="AE8" s="92" t="s">
        <v>312</v>
      </c>
      <c r="AF8" s="86" t="b">
        <v>0</v>
      </c>
      <c r="AG8" s="86" t="s">
        <v>314</v>
      </c>
      <c r="AH8" s="86"/>
      <c r="AI8" s="92" t="s">
        <v>312</v>
      </c>
      <c r="AJ8" s="86" t="b">
        <v>0</v>
      </c>
      <c r="AK8" s="86">
        <v>1</v>
      </c>
      <c r="AL8" s="92" t="s">
        <v>312</v>
      </c>
      <c r="AM8" s="86" t="s">
        <v>321</v>
      </c>
      <c r="AN8" s="86" t="b">
        <v>0</v>
      </c>
      <c r="AO8" s="92" t="s">
        <v>299</v>
      </c>
      <c r="AP8" s="86" t="s">
        <v>176</v>
      </c>
      <c r="AQ8" s="86">
        <v>0</v>
      </c>
      <c r="AR8" s="86">
        <v>0</v>
      </c>
      <c r="AS8" s="86" t="s">
        <v>326</v>
      </c>
      <c r="AT8" s="86" t="s">
        <v>328</v>
      </c>
      <c r="AU8" s="86" t="s">
        <v>330</v>
      </c>
      <c r="AV8" s="86" t="s">
        <v>332</v>
      </c>
      <c r="AW8" s="86" t="s">
        <v>334</v>
      </c>
      <c r="AX8" s="86" t="s">
        <v>336</v>
      </c>
      <c r="AY8" s="86" t="s">
        <v>338</v>
      </c>
      <c r="AZ8" s="90" t="s">
        <v>339</v>
      </c>
      <c r="BA8">
        <v>1</v>
      </c>
      <c r="BB8" s="85" t="str">
        <f>REPLACE(INDEX(GroupVertices[Group],MATCH(Edges[[#This Row],[Vertex 1]],GroupVertices[Vertex],0)),1,1,"")</f>
        <v>4</v>
      </c>
      <c r="BC8" s="85" t="str">
        <f>REPLACE(INDEX(GroupVertices[Group],MATCH(Edges[[#This Row],[Vertex 2]],GroupVertices[Vertex],0)),1,1,"")</f>
        <v>4</v>
      </c>
      <c r="BD8" s="51">
        <v>0</v>
      </c>
      <c r="BE8" s="52">
        <v>0</v>
      </c>
      <c r="BF8" s="51">
        <v>0</v>
      </c>
      <c r="BG8" s="52">
        <v>0</v>
      </c>
      <c r="BH8" s="51">
        <v>0</v>
      </c>
      <c r="BI8" s="52">
        <v>0</v>
      </c>
      <c r="BJ8" s="51">
        <v>6</v>
      </c>
      <c r="BK8" s="52">
        <v>100</v>
      </c>
      <c r="BL8" s="51">
        <v>6</v>
      </c>
    </row>
    <row r="9" spans="1:64" ht="45">
      <c r="A9" s="84" t="s">
        <v>217</v>
      </c>
      <c r="B9" s="84" t="s">
        <v>216</v>
      </c>
      <c r="C9" s="53" t="s">
        <v>779</v>
      </c>
      <c r="D9" s="54">
        <v>3</v>
      </c>
      <c r="E9" s="65" t="s">
        <v>132</v>
      </c>
      <c r="F9" s="55">
        <v>35</v>
      </c>
      <c r="G9" s="53"/>
      <c r="H9" s="57"/>
      <c r="I9" s="56"/>
      <c r="J9" s="56"/>
      <c r="K9" s="36" t="s">
        <v>65</v>
      </c>
      <c r="L9" s="83">
        <v>9</v>
      </c>
      <c r="M9" s="83"/>
      <c r="N9" s="63"/>
      <c r="O9" s="86" t="s">
        <v>230</v>
      </c>
      <c r="P9" s="88">
        <v>43533.46192129629</v>
      </c>
      <c r="Q9" s="86" t="s">
        <v>237</v>
      </c>
      <c r="R9" s="86"/>
      <c r="S9" s="86"/>
      <c r="T9" s="86" t="s">
        <v>259</v>
      </c>
      <c r="U9" s="90" t="s">
        <v>265</v>
      </c>
      <c r="V9" s="90" t="s">
        <v>265</v>
      </c>
      <c r="W9" s="88">
        <v>43533.46192129629</v>
      </c>
      <c r="X9" s="90" t="s">
        <v>283</v>
      </c>
      <c r="Y9" s="86"/>
      <c r="Z9" s="86"/>
      <c r="AA9" s="92" t="s">
        <v>300</v>
      </c>
      <c r="AB9" s="86"/>
      <c r="AC9" s="86" t="b">
        <v>0</v>
      </c>
      <c r="AD9" s="86">
        <v>0</v>
      </c>
      <c r="AE9" s="92" t="s">
        <v>312</v>
      </c>
      <c r="AF9" s="86" t="b">
        <v>0</v>
      </c>
      <c r="AG9" s="86" t="s">
        <v>314</v>
      </c>
      <c r="AH9" s="86"/>
      <c r="AI9" s="92" t="s">
        <v>312</v>
      </c>
      <c r="AJ9" s="86" t="b">
        <v>0</v>
      </c>
      <c r="AK9" s="86">
        <v>1</v>
      </c>
      <c r="AL9" s="92" t="s">
        <v>299</v>
      </c>
      <c r="AM9" s="86" t="s">
        <v>321</v>
      </c>
      <c r="AN9" s="86" t="b">
        <v>0</v>
      </c>
      <c r="AO9" s="92" t="s">
        <v>299</v>
      </c>
      <c r="AP9" s="86" t="s">
        <v>176</v>
      </c>
      <c r="AQ9" s="86">
        <v>0</v>
      </c>
      <c r="AR9" s="86">
        <v>0</v>
      </c>
      <c r="AS9" s="86"/>
      <c r="AT9" s="86"/>
      <c r="AU9" s="86"/>
      <c r="AV9" s="86"/>
      <c r="AW9" s="86"/>
      <c r="AX9" s="86"/>
      <c r="AY9" s="86"/>
      <c r="AZ9" s="86"/>
      <c r="BA9">
        <v>1</v>
      </c>
      <c r="BB9" s="85" t="str">
        <f>REPLACE(INDEX(GroupVertices[Group],MATCH(Edges[[#This Row],[Vertex 1]],GroupVertices[Vertex],0)),1,1,"")</f>
        <v>4</v>
      </c>
      <c r="BC9" s="85" t="str">
        <f>REPLACE(INDEX(GroupVertices[Group],MATCH(Edges[[#This Row],[Vertex 2]],GroupVertices[Vertex],0)),1,1,"")</f>
        <v>4</v>
      </c>
      <c r="BD9" s="51">
        <v>0</v>
      </c>
      <c r="BE9" s="52">
        <v>0</v>
      </c>
      <c r="BF9" s="51">
        <v>0</v>
      </c>
      <c r="BG9" s="52">
        <v>0</v>
      </c>
      <c r="BH9" s="51">
        <v>0</v>
      </c>
      <c r="BI9" s="52">
        <v>0</v>
      </c>
      <c r="BJ9" s="51">
        <v>8</v>
      </c>
      <c r="BK9" s="52">
        <v>100</v>
      </c>
      <c r="BL9" s="51">
        <v>8</v>
      </c>
    </row>
    <row r="10" spans="1:64" ht="45">
      <c r="A10" s="84" t="s">
        <v>218</v>
      </c>
      <c r="B10" s="84" t="s">
        <v>218</v>
      </c>
      <c r="C10" s="53" t="s">
        <v>779</v>
      </c>
      <c r="D10" s="54">
        <v>3</v>
      </c>
      <c r="E10" s="65" t="s">
        <v>132</v>
      </c>
      <c r="F10" s="55">
        <v>35</v>
      </c>
      <c r="G10" s="53"/>
      <c r="H10" s="57"/>
      <c r="I10" s="56"/>
      <c r="J10" s="56"/>
      <c r="K10" s="36" t="s">
        <v>65</v>
      </c>
      <c r="L10" s="83">
        <v>10</v>
      </c>
      <c r="M10" s="83"/>
      <c r="N10" s="63"/>
      <c r="O10" s="86" t="s">
        <v>176</v>
      </c>
      <c r="P10" s="88">
        <v>43534.118252314816</v>
      </c>
      <c r="Q10" s="86" t="s">
        <v>238</v>
      </c>
      <c r="R10" s="90" t="s">
        <v>248</v>
      </c>
      <c r="S10" s="86" t="s">
        <v>254</v>
      </c>
      <c r="T10" s="86"/>
      <c r="U10" s="86"/>
      <c r="V10" s="90" t="s">
        <v>272</v>
      </c>
      <c r="W10" s="88">
        <v>43534.118252314816</v>
      </c>
      <c r="X10" s="90" t="s">
        <v>284</v>
      </c>
      <c r="Y10" s="86"/>
      <c r="Z10" s="86"/>
      <c r="AA10" s="92" t="s">
        <v>301</v>
      </c>
      <c r="AB10" s="86"/>
      <c r="AC10" s="86" t="b">
        <v>0</v>
      </c>
      <c r="AD10" s="86">
        <v>0</v>
      </c>
      <c r="AE10" s="92" t="s">
        <v>312</v>
      </c>
      <c r="AF10" s="86" t="b">
        <v>0</v>
      </c>
      <c r="AG10" s="86" t="s">
        <v>314</v>
      </c>
      <c r="AH10" s="86"/>
      <c r="AI10" s="92" t="s">
        <v>312</v>
      </c>
      <c r="AJ10" s="86" t="b">
        <v>0</v>
      </c>
      <c r="AK10" s="86">
        <v>0</v>
      </c>
      <c r="AL10" s="92" t="s">
        <v>312</v>
      </c>
      <c r="AM10" s="86" t="s">
        <v>322</v>
      </c>
      <c r="AN10" s="86" t="b">
        <v>1</v>
      </c>
      <c r="AO10" s="92" t="s">
        <v>301</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16</v>
      </c>
      <c r="BK10" s="52">
        <v>100</v>
      </c>
      <c r="BL10" s="51">
        <v>16</v>
      </c>
    </row>
    <row r="11" spans="1:64" ht="45">
      <c r="A11" s="84" t="s">
        <v>219</v>
      </c>
      <c r="B11" s="84" t="s">
        <v>226</v>
      </c>
      <c r="C11" s="53" t="s">
        <v>779</v>
      </c>
      <c r="D11" s="54">
        <v>3</v>
      </c>
      <c r="E11" s="65" t="s">
        <v>132</v>
      </c>
      <c r="F11" s="55">
        <v>35</v>
      </c>
      <c r="G11" s="53"/>
      <c r="H11" s="57"/>
      <c r="I11" s="56"/>
      <c r="J11" s="56"/>
      <c r="K11" s="36" t="s">
        <v>65</v>
      </c>
      <c r="L11" s="83">
        <v>11</v>
      </c>
      <c r="M11" s="83"/>
      <c r="N11" s="63"/>
      <c r="O11" s="86" t="s">
        <v>230</v>
      </c>
      <c r="P11" s="88">
        <v>43532.43907407407</v>
      </c>
      <c r="Q11" s="86" t="s">
        <v>239</v>
      </c>
      <c r="R11" s="90" t="s">
        <v>249</v>
      </c>
      <c r="S11" s="86" t="s">
        <v>255</v>
      </c>
      <c r="T11" s="86" t="s">
        <v>260</v>
      </c>
      <c r="U11" s="86"/>
      <c r="V11" s="90" t="s">
        <v>273</v>
      </c>
      <c r="W11" s="88">
        <v>43532.43907407407</v>
      </c>
      <c r="X11" s="90" t="s">
        <v>285</v>
      </c>
      <c r="Y11" s="86"/>
      <c r="Z11" s="86"/>
      <c r="AA11" s="92" t="s">
        <v>302</v>
      </c>
      <c r="AB11" s="86"/>
      <c r="AC11" s="86" t="b">
        <v>0</v>
      </c>
      <c r="AD11" s="86">
        <v>2</v>
      </c>
      <c r="AE11" s="92" t="s">
        <v>312</v>
      </c>
      <c r="AF11" s="86" t="b">
        <v>0</v>
      </c>
      <c r="AG11" s="86" t="s">
        <v>314</v>
      </c>
      <c r="AH11" s="86"/>
      <c r="AI11" s="92" t="s">
        <v>312</v>
      </c>
      <c r="AJ11" s="86" t="b">
        <v>0</v>
      </c>
      <c r="AK11" s="86">
        <v>2</v>
      </c>
      <c r="AL11" s="92" t="s">
        <v>312</v>
      </c>
      <c r="AM11" s="86" t="s">
        <v>323</v>
      </c>
      <c r="AN11" s="86" t="b">
        <v>0</v>
      </c>
      <c r="AO11" s="92" t="s">
        <v>302</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1</v>
      </c>
      <c r="BE11" s="52">
        <v>3.225806451612903</v>
      </c>
      <c r="BF11" s="51">
        <v>1</v>
      </c>
      <c r="BG11" s="52">
        <v>3.225806451612903</v>
      </c>
      <c r="BH11" s="51">
        <v>0</v>
      </c>
      <c r="BI11" s="52">
        <v>0</v>
      </c>
      <c r="BJ11" s="51">
        <v>29</v>
      </c>
      <c r="BK11" s="52">
        <v>93.54838709677419</v>
      </c>
      <c r="BL11" s="51">
        <v>31</v>
      </c>
    </row>
    <row r="12" spans="1:64" ht="45">
      <c r="A12" s="84" t="s">
        <v>219</v>
      </c>
      <c r="B12" s="84" t="s">
        <v>227</v>
      </c>
      <c r="C12" s="53" t="s">
        <v>779</v>
      </c>
      <c r="D12" s="54">
        <v>3</v>
      </c>
      <c r="E12" s="65" t="s">
        <v>132</v>
      </c>
      <c r="F12" s="55">
        <v>35</v>
      </c>
      <c r="G12" s="53"/>
      <c r="H12" s="57"/>
      <c r="I12" s="56"/>
      <c r="J12" s="56"/>
      <c r="K12" s="36" t="s">
        <v>65</v>
      </c>
      <c r="L12" s="83">
        <v>12</v>
      </c>
      <c r="M12" s="83"/>
      <c r="N12" s="63"/>
      <c r="O12" s="86" t="s">
        <v>230</v>
      </c>
      <c r="P12" s="88">
        <v>43536.37304398148</v>
      </c>
      <c r="Q12" s="86" t="s">
        <v>240</v>
      </c>
      <c r="R12" s="90" t="s">
        <v>250</v>
      </c>
      <c r="S12" s="86" t="s">
        <v>256</v>
      </c>
      <c r="T12" s="86"/>
      <c r="U12" s="90" t="s">
        <v>266</v>
      </c>
      <c r="V12" s="90" t="s">
        <v>266</v>
      </c>
      <c r="W12" s="88">
        <v>43536.37304398148</v>
      </c>
      <c r="X12" s="90" t="s">
        <v>286</v>
      </c>
      <c r="Y12" s="86"/>
      <c r="Z12" s="86"/>
      <c r="AA12" s="92" t="s">
        <v>303</v>
      </c>
      <c r="AB12" s="86"/>
      <c r="AC12" s="86" t="b">
        <v>0</v>
      </c>
      <c r="AD12" s="86">
        <v>3</v>
      </c>
      <c r="AE12" s="92" t="s">
        <v>312</v>
      </c>
      <c r="AF12" s="86" t="b">
        <v>0</v>
      </c>
      <c r="AG12" s="86" t="s">
        <v>314</v>
      </c>
      <c r="AH12" s="86"/>
      <c r="AI12" s="92" t="s">
        <v>312</v>
      </c>
      <c r="AJ12" s="86" t="b">
        <v>0</v>
      </c>
      <c r="AK12" s="86">
        <v>3</v>
      </c>
      <c r="AL12" s="92" t="s">
        <v>312</v>
      </c>
      <c r="AM12" s="86" t="s">
        <v>323</v>
      </c>
      <c r="AN12" s="86" t="b">
        <v>0</v>
      </c>
      <c r="AO12" s="92" t="s">
        <v>303</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220</v>
      </c>
      <c r="B13" s="84" t="s">
        <v>228</v>
      </c>
      <c r="C13" s="53" t="s">
        <v>779</v>
      </c>
      <c r="D13" s="54">
        <v>3</v>
      </c>
      <c r="E13" s="65" t="s">
        <v>132</v>
      </c>
      <c r="F13" s="55">
        <v>35</v>
      </c>
      <c r="G13" s="53"/>
      <c r="H13" s="57"/>
      <c r="I13" s="56"/>
      <c r="J13" s="56"/>
      <c r="K13" s="36" t="s">
        <v>65</v>
      </c>
      <c r="L13" s="83">
        <v>13</v>
      </c>
      <c r="M13" s="83"/>
      <c r="N13" s="63"/>
      <c r="O13" s="86" t="s">
        <v>230</v>
      </c>
      <c r="P13" s="88">
        <v>43536.49888888889</v>
      </c>
      <c r="Q13" s="86" t="s">
        <v>241</v>
      </c>
      <c r="R13" s="86"/>
      <c r="S13" s="86"/>
      <c r="T13" s="86"/>
      <c r="U13" s="86"/>
      <c r="V13" s="90" t="s">
        <v>274</v>
      </c>
      <c r="W13" s="88">
        <v>43536.49888888889</v>
      </c>
      <c r="X13" s="90" t="s">
        <v>287</v>
      </c>
      <c r="Y13" s="86"/>
      <c r="Z13" s="86"/>
      <c r="AA13" s="92" t="s">
        <v>304</v>
      </c>
      <c r="AB13" s="86"/>
      <c r="AC13" s="86" t="b">
        <v>0</v>
      </c>
      <c r="AD13" s="86">
        <v>0</v>
      </c>
      <c r="AE13" s="92" t="s">
        <v>312</v>
      </c>
      <c r="AF13" s="86" t="b">
        <v>0</v>
      </c>
      <c r="AG13" s="86" t="s">
        <v>314</v>
      </c>
      <c r="AH13" s="86"/>
      <c r="AI13" s="92" t="s">
        <v>312</v>
      </c>
      <c r="AJ13" s="86" t="b">
        <v>0</v>
      </c>
      <c r="AK13" s="86">
        <v>3</v>
      </c>
      <c r="AL13" s="92" t="s">
        <v>303</v>
      </c>
      <c r="AM13" s="86" t="s">
        <v>321</v>
      </c>
      <c r="AN13" s="86" t="b">
        <v>0</v>
      </c>
      <c r="AO13" s="92" t="s">
        <v>303</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45">
      <c r="A14" s="84" t="s">
        <v>220</v>
      </c>
      <c r="B14" s="84" t="s">
        <v>229</v>
      </c>
      <c r="C14" s="53" t="s">
        <v>779</v>
      </c>
      <c r="D14" s="54">
        <v>3</v>
      </c>
      <c r="E14" s="65" t="s">
        <v>132</v>
      </c>
      <c r="F14" s="55">
        <v>35</v>
      </c>
      <c r="G14" s="53"/>
      <c r="H14" s="57"/>
      <c r="I14" s="56"/>
      <c r="J14" s="56"/>
      <c r="K14" s="36" t="s">
        <v>65</v>
      </c>
      <c r="L14" s="83">
        <v>14</v>
      </c>
      <c r="M14" s="83"/>
      <c r="N14" s="63"/>
      <c r="O14" s="86" t="s">
        <v>230</v>
      </c>
      <c r="P14" s="88">
        <v>43536.49888888889</v>
      </c>
      <c r="Q14" s="86" t="s">
        <v>241</v>
      </c>
      <c r="R14" s="86"/>
      <c r="S14" s="86"/>
      <c r="T14" s="86"/>
      <c r="U14" s="86"/>
      <c r="V14" s="90" t="s">
        <v>274</v>
      </c>
      <c r="W14" s="88">
        <v>43536.49888888889</v>
      </c>
      <c r="X14" s="90" t="s">
        <v>287</v>
      </c>
      <c r="Y14" s="86"/>
      <c r="Z14" s="86"/>
      <c r="AA14" s="92" t="s">
        <v>304</v>
      </c>
      <c r="AB14" s="86"/>
      <c r="AC14" s="86" t="b">
        <v>0</v>
      </c>
      <c r="AD14" s="86">
        <v>0</v>
      </c>
      <c r="AE14" s="92" t="s">
        <v>312</v>
      </c>
      <c r="AF14" s="86" t="b">
        <v>0</v>
      </c>
      <c r="AG14" s="86" t="s">
        <v>314</v>
      </c>
      <c r="AH14" s="86"/>
      <c r="AI14" s="92" t="s">
        <v>312</v>
      </c>
      <c r="AJ14" s="86" t="b">
        <v>0</v>
      </c>
      <c r="AK14" s="86">
        <v>3</v>
      </c>
      <c r="AL14" s="92" t="s">
        <v>303</v>
      </c>
      <c r="AM14" s="86" t="s">
        <v>321</v>
      </c>
      <c r="AN14" s="86" t="b">
        <v>0</v>
      </c>
      <c r="AO14" s="92" t="s">
        <v>303</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21</v>
      </c>
      <c r="BK14" s="52">
        <v>100</v>
      </c>
      <c r="BL14" s="51">
        <v>21</v>
      </c>
    </row>
    <row r="15" spans="1:64" ht="45">
      <c r="A15" s="84" t="s">
        <v>220</v>
      </c>
      <c r="B15" s="84" t="s">
        <v>219</v>
      </c>
      <c r="C15" s="53" t="s">
        <v>779</v>
      </c>
      <c r="D15" s="54">
        <v>3</v>
      </c>
      <c r="E15" s="65" t="s">
        <v>132</v>
      </c>
      <c r="F15" s="55">
        <v>35</v>
      </c>
      <c r="G15" s="53"/>
      <c r="H15" s="57"/>
      <c r="I15" s="56"/>
      <c r="J15" s="56"/>
      <c r="K15" s="36" t="s">
        <v>65</v>
      </c>
      <c r="L15" s="83">
        <v>15</v>
      </c>
      <c r="M15" s="83"/>
      <c r="N15" s="63"/>
      <c r="O15" s="86" t="s">
        <v>230</v>
      </c>
      <c r="P15" s="88">
        <v>43536.49888888889</v>
      </c>
      <c r="Q15" s="86" t="s">
        <v>241</v>
      </c>
      <c r="R15" s="86"/>
      <c r="S15" s="86"/>
      <c r="T15" s="86"/>
      <c r="U15" s="86"/>
      <c r="V15" s="90" t="s">
        <v>274</v>
      </c>
      <c r="W15" s="88">
        <v>43536.49888888889</v>
      </c>
      <c r="X15" s="90" t="s">
        <v>287</v>
      </c>
      <c r="Y15" s="86"/>
      <c r="Z15" s="86"/>
      <c r="AA15" s="92" t="s">
        <v>304</v>
      </c>
      <c r="AB15" s="86"/>
      <c r="AC15" s="86" t="b">
        <v>0</v>
      </c>
      <c r="AD15" s="86">
        <v>0</v>
      </c>
      <c r="AE15" s="92" t="s">
        <v>312</v>
      </c>
      <c r="AF15" s="86" t="b">
        <v>0</v>
      </c>
      <c r="AG15" s="86" t="s">
        <v>314</v>
      </c>
      <c r="AH15" s="86"/>
      <c r="AI15" s="92" t="s">
        <v>312</v>
      </c>
      <c r="AJ15" s="86" t="b">
        <v>0</v>
      </c>
      <c r="AK15" s="86">
        <v>3</v>
      </c>
      <c r="AL15" s="92" t="s">
        <v>303</v>
      </c>
      <c r="AM15" s="86" t="s">
        <v>321</v>
      </c>
      <c r="AN15" s="86" t="b">
        <v>0</v>
      </c>
      <c r="AO15" s="92" t="s">
        <v>303</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45">
      <c r="A16" s="84" t="s">
        <v>221</v>
      </c>
      <c r="B16" s="84" t="s">
        <v>221</v>
      </c>
      <c r="C16" s="53" t="s">
        <v>779</v>
      </c>
      <c r="D16" s="54">
        <v>3</v>
      </c>
      <c r="E16" s="65" t="s">
        <v>132</v>
      </c>
      <c r="F16" s="55">
        <v>35</v>
      </c>
      <c r="G16" s="53"/>
      <c r="H16" s="57"/>
      <c r="I16" s="56"/>
      <c r="J16" s="56"/>
      <c r="K16" s="36" t="s">
        <v>65</v>
      </c>
      <c r="L16" s="83">
        <v>16</v>
      </c>
      <c r="M16" s="83"/>
      <c r="N16" s="63"/>
      <c r="O16" s="86" t="s">
        <v>176</v>
      </c>
      <c r="P16" s="88">
        <v>43536.5712037037</v>
      </c>
      <c r="Q16" s="86" t="s">
        <v>242</v>
      </c>
      <c r="R16" s="86"/>
      <c r="S16" s="86"/>
      <c r="T16" s="86" t="s">
        <v>261</v>
      </c>
      <c r="U16" s="90" t="s">
        <v>267</v>
      </c>
      <c r="V16" s="90" t="s">
        <v>267</v>
      </c>
      <c r="W16" s="88">
        <v>43536.5712037037</v>
      </c>
      <c r="X16" s="90" t="s">
        <v>288</v>
      </c>
      <c r="Y16" s="86"/>
      <c r="Z16" s="86"/>
      <c r="AA16" s="92" t="s">
        <v>305</v>
      </c>
      <c r="AB16" s="86"/>
      <c r="AC16" s="86" t="b">
        <v>0</v>
      </c>
      <c r="AD16" s="86">
        <v>1</v>
      </c>
      <c r="AE16" s="92" t="s">
        <v>312</v>
      </c>
      <c r="AF16" s="86" t="b">
        <v>0</v>
      </c>
      <c r="AG16" s="86" t="s">
        <v>316</v>
      </c>
      <c r="AH16" s="86"/>
      <c r="AI16" s="92" t="s">
        <v>312</v>
      </c>
      <c r="AJ16" s="86" t="b">
        <v>0</v>
      </c>
      <c r="AK16" s="86">
        <v>1</v>
      </c>
      <c r="AL16" s="92" t="s">
        <v>312</v>
      </c>
      <c r="AM16" s="86" t="s">
        <v>323</v>
      </c>
      <c r="AN16" s="86" t="b">
        <v>0</v>
      </c>
      <c r="AO16" s="92" t="s">
        <v>305</v>
      </c>
      <c r="AP16" s="86" t="s">
        <v>176</v>
      </c>
      <c r="AQ16" s="86">
        <v>0</v>
      </c>
      <c r="AR16" s="86">
        <v>0</v>
      </c>
      <c r="AS16" s="86" t="s">
        <v>327</v>
      </c>
      <c r="AT16" s="86" t="s">
        <v>329</v>
      </c>
      <c r="AU16" s="86" t="s">
        <v>331</v>
      </c>
      <c r="AV16" s="86" t="s">
        <v>333</v>
      </c>
      <c r="AW16" s="86" t="s">
        <v>335</v>
      </c>
      <c r="AX16" s="86" t="s">
        <v>337</v>
      </c>
      <c r="AY16" s="86" t="s">
        <v>338</v>
      </c>
      <c r="AZ16" s="90" t="s">
        <v>340</v>
      </c>
      <c r="BA16">
        <v>1</v>
      </c>
      <c r="BB16" s="85" t="str">
        <f>REPLACE(INDEX(GroupVertices[Group],MATCH(Edges[[#This Row],[Vertex 1]],GroupVertices[Vertex],0)),1,1,"")</f>
        <v>2</v>
      </c>
      <c r="BC16" s="85" t="str">
        <f>REPLACE(INDEX(GroupVertices[Group],MATCH(Edges[[#This Row],[Vertex 2]],GroupVertices[Vertex],0)),1,1,"")</f>
        <v>2</v>
      </c>
      <c r="BD16" s="51">
        <v>0</v>
      </c>
      <c r="BE16" s="52">
        <v>0</v>
      </c>
      <c r="BF16" s="51">
        <v>0</v>
      </c>
      <c r="BG16" s="52">
        <v>0</v>
      </c>
      <c r="BH16" s="51">
        <v>0</v>
      </c>
      <c r="BI16" s="52">
        <v>0</v>
      </c>
      <c r="BJ16" s="51">
        <v>4</v>
      </c>
      <c r="BK16" s="52">
        <v>100</v>
      </c>
      <c r="BL16" s="51">
        <v>4</v>
      </c>
    </row>
    <row r="17" spans="1:64" ht="45">
      <c r="A17" s="84" t="s">
        <v>222</v>
      </c>
      <c r="B17" s="84" t="s">
        <v>222</v>
      </c>
      <c r="C17" s="53" t="s">
        <v>779</v>
      </c>
      <c r="D17" s="54">
        <v>3</v>
      </c>
      <c r="E17" s="65" t="s">
        <v>132</v>
      </c>
      <c r="F17" s="55">
        <v>35</v>
      </c>
      <c r="G17" s="53"/>
      <c r="H17" s="57"/>
      <c r="I17" s="56"/>
      <c r="J17" s="56"/>
      <c r="K17" s="36" t="s">
        <v>65</v>
      </c>
      <c r="L17" s="83">
        <v>17</v>
      </c>
      <c r="M17" s="83"/>
      <c r="N17" s="63"/>
      <c r="O17" s="86" t="s">
        <v>176</v>
      </c>
      <c r="P17" s="88">
        <v>43536.57572916667</v>
      </c>
      <c r="Q17" s="86" t="s">
        <v>243</v>
      </c>
      <c r="R17" s="90" t="s">
        <v>251</v>
      </c>
      <c r="S17" s="86" t="s">
        <v>257</v>
      </c>
      <c r="T17" s="86"/>
      <c r="U17" s="90" t="s">
        <v>268</v>
      </c>
      <c r="V17" s="90" t="s">
        <v>268</v>
      </c>
      <c r="W17" s="88">
        <v>43536.57572916667</v>
      </c>
      <c r="X17" s="90" t="s">
        <v>289</v>
      </c>
      <c r="Y17" s="86"/>
      <c r="Z17" s="86"/>
      <c r="AA17" s="92" t="s">
        <v>306</v>
      </c>
      <c r="AB17" s="86"/>
      <c r="AC17" s="86" t="b">
        <v>0</v>
      </c>
      <c r="AD17" s="86">
        <v>0</v>
      </c>
      <c r="AE17" s="92" t="s">
        <v>312</v>
      </c>
      <c r="AF17" s="86" t="b">
        <v>0</v>
      </c>
      <c r="AG17" s="86" t="s">
        <v>314</v>
      </c>
      <c r="AH17" s="86"/>
      <c r="AI17" s="92" t="s">
        <v>312</v>
      </c>
      <c r="AJ17" s="86" t="b">
        <v>0</v>
      </c>
      <c r="AK17" s="86">
        <v>0</v>
      </c>
      <c r="AL17" s="92" t="s">
        <v>312</v>
      </c>
      <c r="AM17" s="86" t="s">
        <v>324</v>
      </c>
      <c r="AN17" s="86" t="b">
        <v>0</v>
      </c>
      <c r="AO17" s="92" t="s">
        <v>306</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0</v>
      </c>
      <c r="BG17" s="52">
        <v>0</v>
      </c>
      <c r="BH17" s="51">
        <v>0</v>
      </c>
      <c r="BI17" s="52">
        <v>0</v>
      </c>
      <c r="BJ17" s="51">
        <v>13</v>
      </c>
      <c r="BK17" s="52">
        <v>100</v>
      </c>
      <c r="BL17" s="51">
        <v>13</v>
      </c>
    </row>
    <row r="18" spans="1:64" ht="45">
      <c r="A18" s="84" t="s">
        <v>219</v>
      </c>
      <c r="B18" s="84" t="s">
        <v>228</v>
      </c>
      <c r="C18" s="53" t="s">
        <v>779</v>
      </c>
      <c r="D18" s="54">
        <v>3</v>
      </c>
      <c r="E18" s="65" t="s">
        <v>132</v>
      </c>
      <c r="F18" s="55">
        <v>35</v>
      </c>
      <c r="G18" s="53"/>
      <c r="H18" s="57"/>
      <c r="I18" s="56"/>
      <c r="J18" s="56"/>
      <c r="K18" s="36" t="s">
        <v>65</v>
      </c>
      <c r="L18" s="83">
        <v>18</v>
      </c>
      <c r="M18" s="83"/>
      <c r="N18" s="63"/>
      <c r="O18" s="86" t="s">
        <v>230</v>
      </c>
      <c r="P18" s="88">
        <v>43536.37304398148</v>
      </c>
      <c r="Q18" s="86" t="s">
        <v>240</v>
      </c>
      <c r="R18" s="90" t="s">
        <v>250</v>
      </c>
      <c r="S18" s="86" t="s">
        <v>256</v>
      </c>
      <c r="T18" s="86"/>
      <c r="U18" s="90" t="s">
        <v>266</v>
      </c>
      <c r="V18" s="90" t="s">
        <v>266</v>
      </c>
      <c r="W18" s="88">
        <v>43536.37304398148</v>
      </c>
      <c r="X18" s="90" t="s">
        <v>286</v>
      </c>
      <c r="Y18" s="86"/>
      <c r="Z18" s="86"/>
      <c r="AA18" s="92" t="s">
        <v>303</v>
      </c>
      <c r="AB18" s="86"/>
      <c r="AC18" s="86" t="b">
        <v>0</v>
      </c>
      <c r="AD18" s="86">
        <v>3</v>
      </c>
      <c r="AE18" s="92" t="s">
        <v>312</v>
      </c>
      <c r="AF18" s="86" t="b">
        <v>0</v>
      </c>
      <c r="AG18" s="86" t="s">
        <v>314</v>
      </c>
      <c r="AH18" s="86"/>
      <c r="AI18" s="92" t="s">
        <v>312</v>
      </c>
      <c r="AJ18" s="86" t="b">
        <v>0</v>
      </c>
      <c r="AK18" s="86">
        <v>3</v>
      </c>
      <c r="AL18" s="92" t="s">
        <v>312</v>
      </c>
      <c r="AM18" s="86" t="s">
        <v>323</v>
      </c>
      <c r="AN18" s="86" t="b">
        <v>0</v>
      </c>
      <c r="AO18" s="92" t="s">
        <v>303</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223</v>
      </c>
      <c r="B19" s="84" t="s">
        <v>228</v>
      </c>
      <c r="C19" s="53" t="s">
        <v>779</v>
      </c>
      <c r="D19" s="54">
        <v>3</v>
      </c>
      <c r="E19" s="65" t="s">
        <v>132</v>
      </c>
      <c r="F19" s="55">
        <v>35</v>
      </c>
      <c r="G19" s="53"/>
      <c r="H19" s="57"/>
      <c r="I19" s="56"/>
      <c r="J19" s="56"/>
      <c r="K19" s="36" t="s">
        <v>65</v>
      </c>
      <c r="L19" s="83">
        <v>19</v>
      </c>
      <c r="M19" s="83"/>
      <c r="N19" s="63"/>
      <c r="O19" s="86" t="s">
        <v>230</v>
      </c>
      <c r="P19" s="88">
        <v>43536.67381944445</v>
      </c>
      <c r="Q19" s="86" t="s">
        <v>241</v>
      </c>
      <c r="R19" s="86"/>
      <c r="S19" s="86"/>
      <c r="T19" s="86"/>
      <c r="U19" s="86"/>
      <c r="V19" s="90" t="s">
        <v>275</v>
      </c>
      <c r="W19" s="88">
        <v>43536.67381944445</v>
      </c>
      <c r="X19" s="90" t="s">
        <v>290</v>
      </c>
      <c r="Y19" s="86"/>
      <c r="Z19" s="86"/>
      <c r="AA19" s="92" t="s">
        <v>307</v>
      </c>
      <c r="AB19" s="86"/>
      <c r="AC19" s="86" t="b">
        <v>0</v>
      </c>
      <c r="AD19" s="86">
        <v>0</v>
      </c>
      <c r="AE19" s="92" t="s">
        <v>312</v>
      </c>
      <c r="AF19" s="86" t="b">
        <v>0</v>
      </c>
      <c r="AG19" s="86" t="s">
        <v>314</v>
      </c>
      <c r="AH19" s="86"/>
      <c r="AI19" s="92" t="s">
        <v>312</v>
      </c>
      <c r="AJ19" s="86" t="b">
        <v>0</v>
      </c>
      <c r="AK19" s="86">
        <v>3</v>
      </c>
      <c r="AL19" s="92" t="s">
        <v>303</v>
      </c>
      <c r="AM19" s="86" t="s">
        <v>323</v>
      </c>
      <c r="AN19" s="86" t="b">
        <v>0</v>
      </c>
      <c r="AO19" s="92" t="s">
        <v>303</v>
      </c>
      <c r="AP19" s="86" t="s">
        <v>176</v>
      </c>
      <c r="AQ19" s="86">
        <v>0</v>
      </c>
      <c r="AR19" s="86">
        <v>0</v>
      </c>
      <c r="AS19" s="86"/>
      <c r="AT19" s="86"/>
      <c r="AU19" s="86"/>
      <c r="AV19" s="86"/>
      <c r="AW19" s="86"/>
      <c r="AX19" s="86"/>
      <c r="AY19" s="86"/>
      <c r="AZ19" s="86"/>
      <c r="BA19">
        <v>1</v>
      </c>
      <c r="BB19" s="85" t="str">
        <f>REPLACE(INDEX(GroupVertices[Group],MATCH(Edges[[#This Row],[Vertex 1]],GroupVertices[Vertex],0)),1,1,"")</f>
        <v>3</v>
      </c>
      <c r="BC19" s="85" t="str">
        <f>REPLACE(INDEX(GroupVertices[Group],MATCH(Edges[[#This Row],[Vertex 2]],GroupVertices[Vertex],0)),1,1,"")</f>
        <v>1</v>
      </c>
      <c r="BD19" s="51"/>
      <c r="BE19" s="52"/>
      <c r="BF19" s="51"/>
      <c r="BG19" s="52"/>
      <c r="BH19" s="51"/>
      <c r="BI19" s="52"/>
      <c r="BJ19" s="51"/>
      <c r="BK19" s="52"/>
      <c r="BL19" s="51"/>
    </row>
    <row r="20" spans="1:64" ht="45">
      <c r="A20" s="84" t="s">
        <v>219</v>
      </c>
      <c r="B20" s="84" t="s">
        <v>229</v>
      </c>
      <c r="C20" s="53" t="s">
        <v>779</v>
      </c>
      <c r="D20" s="54">
        <v>3</v>
      </c>
      <c r="E20" s="65" t="s">
        <v>132</v>
      </c>
      <c r="F20" s="55">
        <v>35</v>
      </c>
      <c r="G20" s="53"/>
      <c r="H20" s="57"/>
      <c r="I20" s="56"/>
      <c r="J20" s="56"/>
      <c r="K20" s="36" t="s">
        <v>65</v>
      </c>
      <c r="L20" s="83">
        <v>20</v>
      </c>
      <c r="M20" s="83"/>
      <c r="N20" s="63"/>
      <c r="O20" s="86" t="s">
        <v>230</v>
      </c>
      <c r="P20" s="88">
        <v>43536.37304398148</v>
      </c>
      <c r="Q20" s="86" t="s">
        <v>240</v>
      </c>
      <c r="R20" s="90" t="s">
        <v>250</v>
      </c>
      <c r="S20" s="86" t="s">
        <v>256</v>
      </c>
      <c r="T20" s="86"/>
      <c r="U20" s="90" t="s">
        <v>266</v>
      </c>
      <c r="V20" s="90" t="s">
        <v>266</v>
      </c>
      <c r="W20" s="88">
        <v>43536.37304398148</v>
      </c>
      <c r="X20" s="90" t="s">
        <v>286</v>
      </c>
      <c r="Y20" s="86"/>
      <c r="Z20" s="86"/>
      <c r="AA20" s="92" t="s">
        <v>303</v>
      </c>
      <c r="AB20" s="86"/>
      <c r="AC20" s="86" t="b">
        <v>0</v>
      </c>
      <c r="AD20" s="86">
        <v>3</v>
      </c>
      <c r="AE20" s="92" t="s">
        <v>312</v>
      </c>
      <c r="AF20" s="86" t="b">
        <v>0</v>
      </c>
      <c r="AG20" s="86" t="s">
        <v>314</v>
      </c>
      <c r="AH20" s="86"/>
      <c r="AI20" s="92" t="s">
        <v>312</v>
      </c>
      <c r="AJ20" s="86" t="b">
        <v>0</v>
      </c>
      <c r="AK20" s="86">
        <v>3</v>
      </c>
      <c r="AL20" s="92" t="s">
        <v>312</v>
      </c>
      <c r="AM20" s="86" t="s">
        <v>323</v>
      </c>
      <c r="AN20" s="86" t="b">
        <v>0</v>
      </c>
      <c r="AO20" s="92" t="s">
        <v>303</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25</v>
      </c>
      <c r="BK20" s="52">
        <v>100</v>
      </c>
      <c r="BL20" s="51">
        <v>25</v>
      </c>
    </row>
    <row r="21" spans="1:64" ht="45">
      <c r="A21" s="84" t="s">
        <v>223</v>
      </c>
      <c r="B21" s="84" t="s">
        <v>229</v>
      </c>
      <c r="C21" s="53" t="s">
        <v>779</v>
      </c>
      <c r="D21" s="54">
        <v>3</v>
      </c>
      <c r="E21" s="65" t="s">
        <v>132</v>
      </c>
      <c r="F21" s="55">
        <v>35</v>
      </c>
      <c r="G21" s="53"/>
      <c r="H21" s="57"/>
      <c r="I21" s="56"/>
      <c r="J21" s="56"/>
      <c r="K21" s="36" t="s">
        <v>65</v>
      </c>
      <c r="L21" s="83">
        <v>21</v>
      </c>
      <c r="M21" s="83"/>
      <c r="N21" s="63"/>
      <c r="O21" s="86" t="s">
        <v>230</v>
      </c>
      <c r="P21" s="88">
        <v>43536.67381944445</v>
      </c>
      <c r="Q21" s="86" t="s">
        <v>241</v>
      </c>
      <c r="R21" s="86"/>
      <c r="S21" s="86"/>
      <c r="T21" s="86"/>
      <c r="U21" s="86"/>
      <c r="V21" s="90" t="s">
        <v>275</v>
      </c>
      <c r="W21" s="88">
        <v>43536.67381944445</v>
      </c>
      <c r="X21" s="90" t="s">
        <v>290</v>
      </c>
      <c r="Y21" s="86"/>
      <c r="Z21" s="86"/>
      <c r="AA21" s="92" t="s">
        <v>307</v>
      </c>
      <c r="AB21" s="86"/>
      <c r="AC21" s="86" t="b">
        <v>0</v>
      </c>
      <c r="AD21" s="86">
        <v>0</v>
      </c>
      <c r="AE21" s="92" t="s">
        <v>312</v>
      </c>
      <c r="AF21" s="86" t="b">
        <v>0</v>
      </c>
      <c r="AG21" s="86" t="s">
        <v>314</v>
      </c>
      <c r="AH21" s="86"/>
      <c r="AI21" s="92" t="s">
        <v>312</v>
      </c>
      <c r="AJ21" s="86" t="b">
        <v>0</v>
      </c>
      <c r="AK21" s="86">
        <v>3</v>
      </c>
      <c r="AL21" s="92" t="s">
        <v>303</v>
      </c>
      <c r="AM21" s="86" t="s">
        <v>323</v>
      </c>
      <c r="AN21" s="86" t="b">
        <v>0</v>
      </c>
      <c r="AO21" s="92" t="s">
        <v>303</v>
      </c>
      <c r="AP21" s="86" t="s">
        <v>176</v>
      </c>
      <c r="AQ21" s="86">
        <v>0</v>
      </c>
      <c r="AR21" s="86">
        <v>0</v>
      </c>
      <c r="AS21" s="86"/>
      <c r="AT21" s="86"/>
      <c r="AU21" s="86"/>
      <c r="AV21" s="86"/>
      <c r="AW21" s="86"/>
      <c r="AX21" s="86"/>
      <c r="AY21" s="86"/>
      <c r="AZ21" s="86"/>
      <c r="BA21">
        <v>1</v>
      </c>
      <c r="BB21" s="85" t="str">
        <f>REPLACE(INDEX(GroupVertices[Group],MATCH(Edges[[#This Row],[Vertex 1]],GroupVertices[Vertex],0)),1,1,"")</f>
        <v>3</v>
      </c>
      <c r="BC21" s="85" t="str">
        <f>REPLACE(INDEX(GroupVertices[Group],MATCH(Edges[[#This Row],[Vertex 2]],GroupVertices[Vertex],0)),1,1,"")</f>
        <v>1</v>
      </c>
      <c r="BD21" s="51">
        <v>0</v>
      </c>
      <c r="BE21" s="52">
        <v>0</v>
      </c>
      <c r="BF21" s="51">
        <v>0</v>
      </c>
      <c r="BG21" s="52">
        <v>0</v>
      </c>
      <c r="BH21" s="51">
        <v>0</v>
      </c>
      <c r="BI21" s="52">
        <v>0</v>
      </c>
      <c r="BJ21" s="51">
        <v>21</v>
      </c>
      <c r="BK21" s="52">
        <v>100</v>
      </c>
      <c r="BL21" s="51">
        <v>21</v>
      </c>
    </row>
    <row r="22" spans="1:64" ht="30">
      <c r="A22" s="84" t="s">
        <v>219</v>
      </c>
      <c r="B22" s="84" t="s">
        <v>223</v>
      </c>
      <c r="C22" s="53" t="s">
        <v>780</v>
      </c>
      <c r="D22" s="54">
        <v>3</v>
      </c>
      <c r="E22" s="65" t="s">
        <v>136</v>
      </c>
      <c r="F22" s="55">
        <v>35</v>
      </c>
      <c r="G22" s="53"/>
      <c r="H22" s="57"/>
      <c r="I22" s="56"/>
      <c r="J22" s="56"/>
      <c r="K22" s="36" t="s">
        <v>66</v>
      </c>
      <c r="L22" s="83">
        <v>22</v>
      </c>
      <c r="M22" s="83"/>
      <c r="N22" s="63"/>
      <c r="O22" s="86" t="s">
        <v>230</v>
      </c>
      <c r="P22" s="88">
        <v>43532.43907407407</v>
      </c>
      <c r="Q22" s="86" t="s">
        <v>239</v>
      </c>
      <c r="R22" s="90" t="s">
        <v>249</v>
      </c>
      <c r="S22" s="86" t="s">
        <v>255</v>
      </c>
      <c r="T22" s="86" t="s">
        <v>260</v>
      </c>
      <c r="U22" s="86"/>
      <c r="V22" s="90" t="s">
        <v>273</v>
      </c>
      <c r="W22" s="88">
        <v>43532.43907407407</v>
      </c>
      <c r="X22" s="90" t="s">
        <v>285</v>
      </c>
      <c r="Y22" s="86"/>
      <c r="Z22" s="86"/>
      <c r="AA22" s="92" t="s">
        <v>302</v>
      </c>
      <c r="AB22" s="86"/>
      <c r="AC22" s="86" t="b">
        <v>0</v>
      </c>
      <c r="AD22" s="86">
        <v>2</v>
      </c>
      <c r="AE22" s="92" t="s">
        <v>312</v>
      </c>
      <c r="AF22" s="86" t="b">
        <v>0</v>
      </c>
      <c r="AG22" s="86" t="s">
        <v>314</v>
      </c>
      <c r="AH22" s="86"/>
      <c r="AI22" s="92" t="s">
        <v>312</v>
      </c>
      <c r="AJ22" s="86" t="b">
        <v>0</v>
      </c>
      <c r="AK22" s="86">
        <v>2</v>
      </c>
      <c r="AL22" s="92" t="s">
        <v>312</v>
      </c>
      <c r="AM22" s="86" t="s">
        <v>323</v>
      </c>
      <c r="AN22" s="86" t="b">
        <v>0</v>
      </c>
      <c r="AO22" s="92" t="s">
        <v>302</v>
      </c>
      <c r="AP22" s="86" t="s">
        <v>176</v>
      </c>
      <c r="AQ22" s="86">
        <v>0</v>
      </c>
      <c r="AR22" s="86">
        <v>0</v>
      </c>
      <c r="AS22" s="86"/>
      <c r="AT22" s="86"/>
      <c r="AU22" s="86"/>
      <c r="AV22" s="86"/>
      <c r="AW22" s="86"/>
      <c r="AX22" s="86"/>
      <c r="AY22" s="86"/>
      <c r="AZ22" s="86"/>
      <c r="BA22">
        <v>2</v>
      </c>
      <c r="BB22" s="85" t="str">
        <f>REPLACE(INDEX(GroupVertices[Group],MATCH(Edges[[#This Row],[Vertex 1]],GroupVertices[Vertex],0)),1,1,"")</f>
        <v>1</v>
      </c>
      <c r="BC22" s="85" t="str">
        <f>REPLACE(INDEX(GroupVertices[Group],MATCH(Edges[[#This Row],[Vertex 2]],GroupVertices[Vertex],0)),1,1,"")</f>
        <v>3</v>
      </c>
      <c r="BD22" s="51"/>
      <c r="BE22" s="52"/>
      <c r="BF22" s="51"/>
      <c r="BG22" s="52"/>
      <c r="BH22" s="51"/>
      <c r="BI22" s="52"/>
      <c r="BJ22" s="51"/>
      <c r="BK22" s="52"/>
      <c r="BL22" s="51"/>
    </row>
    <row r="23" spans="1:64" ht="30">
      <c r="A23" s="84" t="s">
        <v>219</v>
      </c>
      <c r="B23" s="84" t="s">
        <v>223</v>
      </c>
      <c r="C23" s="53" t="s">
        <v>780</v>
      </c>
      <c r="D23" s="54">
        <v>3</v>
      </c>
      <c r="E23" s="65" t="s">
        <v>136</v>
      </c>
      <c r="F23" s="55">
        <v>35</v>
      </c>
      <c r="G23" s="53"/>
      <c r="H23" s="57"/>
      <c r="I23" s="56"/>
      <c r="J23" s="56"/>
      <c r="K23" s="36" t="s">
        <v>66</v>
      </c>
      <c r="L23" s="83">
        <v>23</v>
      </c>
      <c r="M23" s="83"/>
      <c r="N23" s="63"/>
      <c r="O23" s="86" t="s">
        <v>230</v>
      </c>
      <c r="P23" s="88">
        <v>43536.37304398148</v>
      </c>
      <c r="Q23" s="86" t="s">
        <v>240</v>
      </c>
      <c r="R23" s="90" t="s">
        <v>250</v>
      </c>
      <c r="S23" s="86" t="s">
        <v>256</v>
      </c>
      <c r="T23" s="86"/>
      <c r="U23" s="90" t="s">
        <v>266</v>
      </c>
      <c r="V23" s="90" t="s">
        <v>266</v>
      </c>
      <c r="W23" s="88">
        <v>43536.37304398148</v>
      </c>
      <c r="X23" s="90" t="s">
        <v>286</v>
      </c>
      <c r="Y23" s="86"/>
      <c r="Z23" s="86"/>
      <c r="AA23" s="92" t="s">
        <v>303</v>
      </c>
      <c r="AB23" s="86"/>
      <c r="AC23" s="86" t="b">
        <v>0</v>
      </c>
      <c r="AD23" s="86">
        <v>3</v>
      </c>
      <c r="AE23" s="92" t="s">
        <v>312</v>
      </c>
      <c r="AF23" s="86" t="b">
        <v>0</v>
      </c>
      <c r="AG23" s="86" t="s">
        <v>314</v>
      </c>
      <c r="AH23" s="86"/>
      <c r="AI23" s="92" t="s">
        <v>312</v>
      </c>
      <c r="AJ23" s="86" t="b">
        <v>0</v>
      </c>
      <c r="AK23" s="86">
        <v>3</v>
      </c>
      <c r="AL23" s="92" t="s">
        <v>312</v>
      </c>
      <c r="AM23" s="86" t="s">
        <v>323</v>
      </c>
      <c r="AN23" s="86" t="b">
        <v>0</v>
      </c>
      <c r="AO23" s="92" t="s">
        <v>303</v>
      </c>
      <c r="AP23" s="86" t="s">
        <v>176</v>
      </c>
      <c r="AQ23" s="86">
        <v>0</v>
      </c>
      <c r="AR23" s="86">
        <v>0</v>
      </c>
      <c r="AS23" s="86"/>
      <c r="AT23" s="86"/>
      <c r="AU23" s="86"/>
      <c r="AV23" s="86"/>
      <c r="AW23" s="86"/>
      <c r="AX23" s="86"/>
      <c r="AY23" s="86"/>
      <c r="AZ23" s="86"/>
      <c r="BA23">
        <v>2</v>
      </c>
      <c r="BB23" s="85" t="str">
        <f>REPLACE(INDEX(GroupVertices[Group],MATCH(Edges[[#This Row],[Vertex 1]],GroupVertices[Vertex],0)),1,1,"")</f>
        <v>1</v>
      </c>
      <c r="BC23" s="85" t="str">
        <f>REPLACE(INDEX(GroupVertices[Group],MATCH(Edges[[#This Row],[Vertex 2]],GroupVertices[Vertex],0)),1,1,"")</f>
        <v>3</v>
      </c>
      <c r="BD23" s="51"/>
      <c r="BE23" s="52"/>
      <c r="BF23" s="51"/>
      <c r="BG23" s="52"/>
      <c r="BH23" s="51"/>
      <c r="BI23" s="52"/>
      <c r="BJ23" s="51"/>
      <c r="BK23" s="52"/>
      <c r="BL23" s="51"/>
    </row>
    <row r="24" spans="1:64" ht="45">
      <c r="A24" s="84" t="s">
        <v>223</v>
      </c>
      <c r="B24" s="84" t="s">
        <v>219</v>
      </c>
      <c r="C24" s="53" t="s">
        <v>779</v>
      </c>
      <c r="D24" s="54">
        <v>3</v>
      </c>
      <c r="E24" s="65" t="s">
        <v>132</v>
      </c>
      <c r="F24" s="55">
        <v>35</v>
      </c>
      <c r="G24" s="53"/>
      <c r="H24" s="57"/>
      <c r="I24" s="56"/>
      <c r="J24" s="56"/>
      <c r="K24" s="36" t="s">
        <v>66</v>
      </c>
      <c r="L24" s="83">
        <v>24</v>
      </c>
      <c r="M24" s="83"/>
      <c r="N24" s="63"/>
      <c r="O24" s="86" t="s">
        <v>230</v>
      </c>
      <c r="P24" s="88">
        <v>43536.67381944445</v>
      </c>
      <c r="Q24" s="86" t="s">
        <v>241</v>
      </c>
      <c r="R24" s="86"/>
      <c r="S24" s="86"/>
      <c r="T24" s="86"/>
      <c r="U24" s="86"/>
      <c r="V24" s="90" t="s">
        <v>275</v>
      </c>
      <c r="W24" s="88">
        <v>43536.67381944445</v>
      </c>
      <c r="X24" s="90" t="s">
        <v>290</v>
      </c>
      <c r="Y24" s="86"/>
      <c r="Z24" s="86"/>
      <c r="AA24" s="92" t="s">
        <v>307</v>
      </c>
      <c r="AB24" s="86"/>
      <c r="AC24" s="86" t="b">
        <v>0</v>
      </c>
      <c r="AD24" s="86">
        <v>0</v>
      </c>
      <c r="AE24" s="92" t="s">
        <v>312</v>
      </c>
      <c r="AF24" s="86" t="b">
        <v>0</v>
      </c>
      <c r="AG24" s="86" t="s">
        <v>314</v>
      </c>
      <c r="AH24" s="86"/>
      <c r="AI24" s="92" t="s">
        <v>312</v>
      </c>
      <c r="AJ24" s="86" t="b">
        <v>0</v>
      </c>
      <c r="AK24" s="86">
        <v>3</v>
      </c>
      <c r="AL24" s="92" t="s">
        <v>303</v>
      </c>
      <c r="AM24" s="86" t="s">
        <v>323</v>
      </c>
      <c r="AN24" s="86" t="b">
        <v>0</v>
      </c>
      <c r="AO24" s="92" t="s">
        <v>303</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1</v>
      </c>
      <c r="BD24" s="51"/>
      <c r="BE24" s="52"/>
      <c r="BF24" s="51"/>
      <c r="BG24" s="52"/>
      <c r="BH24" s="51"/>
      <c r="BI24" s="52"/>
      <c r="BJ24" s="51"/>
      <c r="BK24" s="52"/>
      <c r="BL24" s="51"/>
    </row>
    <row r="25" spans="1:64" ht="30">
      <c r="A25" s="84" t="s">
        <v>223</v>
      </c>
      <c r="B25" s="84" t="s">
        <v>223</v>
      </c>
      <c r="C25" s="53" t="s">
        <v>780</v>
      </c>
      <c r="D25" s="54">
        <v>3</v>
      </c>
      <c r="E25" s="65" t="s">
        <v>136</v>
      </c>
      <c r="F25" s="55">
        <v>35</v>
      </c>
      <c r="G25" s="53"/>
      <c r="H25" s="57"/>
      <c r="I25" s="56"/>
      <c r="J25" s="56"/>
      <c r="K25" s="36" t="s">
        <v>65</v>
      </c>
      <c r="L25" s="83">
        <v>25</v>
      </c>
      <c r="M25" s="83"/>
      <c r="N25" s="63"/>
      <c r="O25" s="86" t="s">
        <v>176</v>
      </c>
      <c r="P25" s="88">
        <v>43521.89341435185</v>
      </c>
      <c r="Q25" s="86" t="s">
        <v>244</v>
      </c>
      <c r="R25" s="90" t="s">
        <v>252</v>
      </c>
      <c r="S25" s="86" t="s">
        <v>255</v>
      </c>
      <c r="T25" s="86" t="s">
        <v>262</v>
      </c>
      <c r="U25" s="86"/>
      <c r="V25" s="90" t="s">
        <v>275</v>
      </c>
      <c r="W25" s="88">
        <v>43521.89341435185</v>
      </c>
      <c r="X25" s="90" t="s">
        <v>291</v>
      </c>
      <c r="Y25" s="86"/>
      <c r="Z25" s="86"/>
      <c r="AA25" s="92" t="s">
        <v>308</v>
      </c>
      <c r="AB25" s="86"/>
      <c r="AC25" s="86" t="b">
        <v>0</v>
      </c>
      <c r="AD25" s="86">
        <v>4</v>
      </c>
      <c r="AE25" s="92" t="s">
        <v>312</v>
      </c>
      <c r="AF25" s="86" t="b">
        <v>0</v>
      </c>
      <c r="AG25" s="86" t="s">
        <v>314</v>
      </c>
      <c r="AH25" s="86"/>
      <c r="AI25" s="92" t="s">
        <v>312</v>
      </c>
      <c r="AJ25" s="86" t="b">
        <v>0</v>
      </c>
      <c r="AK25" s="86">
        <v>3</v>
      </c>
      <c r="AL25" s="92" t="s">
        <v>312</v>
      </c>
      <c r="AM25" s="86" t="s">
        <v>323</v>
      </c>
      <c r="AN25" s="86" t="b">
        <v>0</v>
      </c>
      <c r="AO25" s="92" t="s">
        <v>308</v>
      </c>
      <c r="AP25" s="86" t="s">
        <v>325</v>
      </c>
      <c r="AQ25" s="86">
        <v>0</v>
      </c>
      <c r="AR25" s="86">
        <v>0</v>
      </c>
      <c r="AS25" s="86"/>
      <c r="AT25" s="86"/>
      <c r="AU25" s="86"/>
      <c r="AV25" s="86"/>
      <c r="AW25" s="86"/>
      <c r="AX25" s="86"/>
      <c r="AY25" s="86"/>
      <c r="AZ25" s="86"/>
      <c r="BA25">
        <v>2</v>
      </c>
      <c r="BB25" s="85" t="str">
        <f>REPLACE(INDEX(GroupVertices[Group],MATCH(Edges[[#This Row],[Vertex 1]],GroupVertices[Vertex],0)),1,1,"")</f>
        <v>3</v>
      </c>
      <c r="BC25" s="85" t="str">
        <f>REPLACE(INDEX(GroupVertices[Group],MATCH(Edges[[#This Row],[Vertex 2]],GroupVertices[Vertex],0)),1,1,"")</f>
        <v>3</v>
      </c>
      <c r="BD25" s="51">
        <v>0</v>
      </c>
      <c r="BE25" s="52">
        <v>0</v>
      </c>
      <c r="BF25" s="51">
        <v>0</v>
      </c>
      <c r="BG25" s="52">
        <v>0</v>
      </c>
      <c r="BH25" s="51">
        <v>0</v>
      </c>
      <c r="BI25" s="52">
        <v>0</v>
      </c>
      <c r="BJ25" s="51">
        <v>30</v>
      </c>
      <c r="BK25" s="52">
        <v>100</v>
      </c>
      <c r="BL25" s="51">
        <v>30</v>
      </c>
    </row>
    <row r="26" spans="1:64" ht="30">
      <c r="A26" s="84" t="s">
        <v>223</v>
      </c>
      <c r="B26" s="84" t="s">
        <v>223</v>
      </c>
      <c r="C26" s="53" t="s">
        <v>780</v>
      </c>
      <c r="D26" s="54">
        <v>3</v>
      </c>
      <c r="E26" s="65" t="s">
        <v>136</v>
      </c>
      <c r="F26" s="55">
        <v>35</v>
      </c>
      <c r="G26" s="53"/>
      <c r="H26" s="57"/>
      <c r="I26" s="56"/>
      <c r="J26" s="56"/>
      <c r="K26" s="36" t="s">
        <v>65</v>
      </c>
      <c r="L26" s="83">
        <v>26</v>
      </c>
      <c r="M26" s="83"/>
      <c r="N26" s="63"/>
      <c r="O26" s="86" t="s">
        <v>176</v>
      </c>
      <c r="P26" s="88">
        <v>43536.67423611111</v>
      </c>
      <c r="Q26" s="86" t="s">
        <v>245</v>
      </c>
      <c r="R26" s="90" t="s">
        <v>253</v>
      </c>
      <c r="S26" s="86" t="s">
        <v>258</v>
      </c>
      <c r="T26" s="86" t="s">
        <v>263</v>
      </c>
      <c r="U26" s="86"/>
      <c r="V26" s="90" t="s">
        <v>275</v>
      </c>
      <c r="W26" s="88">
        <v>43536.67423611111</v>
      </c>
      <c r="X26" s="90" t="s">
        <v>292</v>
      </c>
      <c r="Y26" s="86"/>
      <c r="Z26" s="86"/>
      <c r="AA26" s="92" t="s">
        <v>309</v>
      </c>
      <c r="AB26" s="86"/>
      <c r="AC26" s="86" t="b">
        <v>0</v>
      </c>
      <c r="AD26" s="86">
        <v>1</v>
      </c>
      <c r="AE26" s="92" t="s">
        <v>312</v>
      </c>
      <c r="AF26" s="86" t="b">
        <v>0</v>
      </c>
      <c r="AG26" s="86" t="s">
        <v>314</v>
      </c>
      <c r="AH26" s="86"/>
      <c r="AI26" s="92" t="s">
        <v>312</v>
      </c>
      <c r="AJ26" s="86" t="b">
        <v>0</v>
      </c>
      <c r="AK26" s="86">
        <v>1</v>
      </c>
      <c r="AL26" s="92" t="s">
        <v>312</v>
      </c>
      <c r="AM26" s="86" t="s">
        <v>323</v>
      </c>
      <c r="AN26" s="86" t="b">
        <v>0</v>
      </c>
      <c r="AO26" s="92" t="s">
        <v>309</v>
      </c>
      <c r="AP26" s="86" t="s">
        <v>176</v>
      </c>
      <c r="AQ26" s="86">
        <v>0</v>
      </c>
      <c r="AR26" s="86">
        <v>0</v>
      </c>
      <c r="AS26" s="86"/>
      <c r="AT26" s="86"/>
      <c r="AU26" s="86"/>
      <c r="AV26" s="86"/>
      <c r="AW26" s="86"/>
      <c r="AX26" s="86"/>
      <c r="AY26" s="86"/>
      <c r="AZ26" s="86"/>
      <c r="BA26">
        <v>2</v>
      </c>
      <c r="BB26" s="85" t="str">
        <f>REPLACE(INDEX(GroupVertices[Group],MATCH(Edges[[#This Row],[Vertex 1]],GroupVertices[Vertex],0)),1,1,"")</f>
        <v>3</v>
      </c>
      <c r="BC26" s="85" t="str">
        <f>REPLACE(INDEX(GroupVertices[Group],MATCH(Edges[[#This Row],[Vertex 2]],GroupVertices[Vertex],0)),1,1,"")</f>
        <v>3</v>
      </c>
      <c r="BD26" s="51">
        <v>0</v>
      </c>
      <c r="BE26" s="52">
        <v>0</v>
      </c>
      <c r="BF26" s="51">
        <v>0</v>
      </c>
      <c r="BG26" s="52">
        <v>0</v>
      </c>
      <c r="BH26" s="51">
        <v>0</v>
      </c>
      <c r="BI26" s="52">
        <v>0</v>
      </c>
      <c r="BJ26" s="51">
        <v>16</v>
      </c>
      <c r="BK26" s="52">
        <v>100</v>
      </c>
      <c r="BL26" s="51">
        <v>16</v>
      </c>
    </row>
    <row r="27" spans="1:64" ht="45">
      <c r="A27" s="84" t="s">
        <v>224</v>
      </c>
      <c r="B27" s="84" t="s">
        <v>223</v>
      </c>
      <c r="C27" s="53" t="s">
        <v>779</v>
      </c>
      <c r="D27" s="54">
        <v>3</v>
      </c>
      <c r="E27" s="65" t="s">
        <v>132</v>
      </c>
      <c r="F27" s="55">
        <v>35</v>
      </c>
      <c r="G27" s="53"/>
      <c r="H27" s="57"/>
      <c r="I27" s="56"/>
      <c r="J27" s="56"/>
      <c r="K27" s="36" t="s">
        <v>65</v>
      </c>
      <c r="L27" s="83">
        <v>27</v>
      </c>
      <c r="M27" s="83"/>
      <c r="N27" s="63"/>
      <c r="O27" s="86" t="s">
        <v>230</v>
      </c>
      <c r="P27" s="88">
        <v>43536.698854166665</v>
      </c>
      <c r="Q27" s="86" t="s">
        <v>246</v>
      </c>
      <c r="R27" s="90" t="s">
        <v>253</v>
      </c>
      <c r="S27" s="86" t="s">
        <v>258</v>
      </c>
      <c r="T27" s="86" t="s">
        <v>263</v>
      </c>
      <c r="U27" s="86"/>
      <c r="V27" s="90" t="s">
        <v>276</v>
      </c>
      <c r="W27" s="88">
        <v>43536.698854166665</v>
      </c>
      <c r="X27" s="90" t="s">
        <v>293</v>
      </c>
      <c r="Y27" s="86"/>
      <c r="Z27" s="86"/>
      <c r="AA27" s="92" t="s">
        <v>310</v>
      </c>
      <c r="AB27" s="86"/>
      <c r="AC27" s="86" t="b">
        <v>0</v>
      </c>
      <c r="AD27" s="86">
        <v>0</v>
      </c>
      <c r="AE27" s="92" t="s">
        <v>312</v>
      </c>
      <c r="AF27" s="86" t="b">
        <v>0</v>
      </c>
      <c r="AG27" s="86" t="s">
        <v>314</v>
      </c>
      <c r="AH27" s="86"/>
      <c r="AI27" s="92" t="s">
        <v>312</v>
      </c>
      <c r="AJ27" s="86" t="b">
        <v>0</v>
      </c>
      <c r="AK27" s="86">
        <v>1</v>
      </c>
      <c r="AL27" s="92" t="s">
        <v>309</v>
      </c>
      <c r="AM27" s="86" t="s">
        <v>323</v>
      </c>
      <c r="AN27" s="86" t="b">
        <v>0</v>
      </c>
      <c r="AO27" s="92" t="s">
        <v>309</v>
      </c>
      <c r="AP27" s="86" t="s">
        <v>176</v>
      </c>
      <c r="AQ27" s="86">
        <v>0</v>
      </c>
      <c r="AR27" s="86">
        <v>0</v>
      </c>
      <c r="AS27" s="86"/>
      <c r="AT27" s="86"/>
      <c r="AU27" s="86"/>
      <c r="AV27" s="86"/>
      <c r="AW27" s="86"/>
      <c r="AX27" s="86"/>
      <c r="AY27" s="86"/>
      <c r="AZ27" s="86"/>
      <c r="BA27">
        <v>1</v>
      </c>
      <c r="BB27" s="85" t="str">
        <f>REPLACE(INDEX(GroupVertices[Group],MATCH(Edges[[#This Row],[Vertex 1]],GroupVertices[Vertex],0)),1,1,"")</f>
        <v>3</v>
      </c>
      <c r="BC27" s="85" t="str">
        <f>REPLACE(INDEX(GroupVertices[Group],MATCH(Edges[[#This Row],[Vertex 2]],GroupVertices[Vertex],0)),1,1,"")</f>
        <v>3</v>
      </c>
      <c r="BD27" s="51">
        <v>0</v>
      </c>
      <c r="BE27" s="52">
        <v>0</v>
      </c>
      <c r="BF27" s="51">
        <v>0</v>
      </c>
      <c r="BG27" s="52">
        <v>0</v>
      </c>
      <c r="BH27" s="51">
        <v>0</v>
      </c>
      <c r="BI27" s="52">
        <v>0</v>
      </c>
      <c r="BJ27" s="51">
        <v>18</v>
      </c>
      <c r="BK27" s="52">
        <v>100</v>
      </c>
      <c r="BL27"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hyperlinks>
    <hyperlink ref="R3" r:id="rId1" display="https://twitter.com/i/web/status/1101090750161453056"/>
    <hyperlink ref="R10" r:id="rId2" display="https://twitter.com/i/web/status/1104575169471893504"/>
    <hyperlink ref="R11" r:id="rId3" display="https://www.youtube.com/watch?v=l19IMO0h9-s&amp;t=6s"/>
    <hyperlink ref="R12" r:id="rId4" display="https://www.eleconomista.es/empresas-finanzas/noticias/9702478/02/19/Posiflex-showcases-new-Interactive-SelfService-Kiosks-and-IoT-Retail-Product-Innovations-at-EuroCIS-2019.html"/>
    <hyperlink ref="R17" r:id="rId5" display="https://www.ebay.co.uk/itm/Posiflex-XT-3815-15-All-in-One-Touchscreen-EPoS-Terminal-XT-3000-Series/254160978034?hash=item3b2d2cc072%3Ag%3AYIMAAOSwcntch7Fn&amp;utm_source=dlvr.it&amp;utm_medium=twitter"/>
    <hyperlink ref="R18" r:id="rId6" display="https://www.eleconomista.es/empresas-finanzas/noticias/9702478/02/19/Posiflex-showcases-new-Interactive-SelfService-Kiosks-and-IoT-Retail-Product-Innovations-at-EuroCIS-2019.html"/>
    <hyperlink ref="R20" r:id="rId7" display="https://www.eleconomista.es/empresas-finanzas/noticias/9702478/02/19/Posiflex-showcases-new-Interactive-SelfService-Kiosks-and-IoT-Retail-Product-Innovations-at-EuroCIS-2019.html"/>
    <hyperlink ref="R22" r:id="rId8" display="https://www.youtube.com/watch?v=l19IMO0h9-s&amp;t=6s"/>
    <hyperlink ref="R23" r:id="rId9" display="https://www.eleconomista.es/empresas-finanzas/noticias/9702478/02/19/Posiflex-showcases-new-Interactive-SelfService-Kiosks-and-IoT-Retail-Product-Innovations-at-EuroCIS-2019.html"/>
    <hyperlink ref="R25" r:id="rId10" display="https://www.youtube.com/watch?v=l19IMO0h9-s&amp;feature=youtu.be"/>
    <hyperlink ref="R26" r:id="rId11" display="https://view.joomag.com/kiosk-solutions-issue-18/0457574001552255934/p36?short"/>
    <hyperlink ref="R27" r:id="rId12" display="https://view.joomag.com/kiosk-solutions-issue-18/0457574001552255934/p36?short"/>
    <hyperlink ref="U7" r:id="rId13" display="https://pbs.twimg.com/media/D1C6QtYWkAACwlH.jpg"/>
    <hyperlink ref="U8" r:id="rId14" display="https://pbs.twimg.com/media/D1NiND-XQAAvxnz.jpg"/>
    <hyperlink ref="U9" r:id="rId15" display="https://pbs.twimg.com/media/D1NiND-XQAAvxnz.jpg"/>
    <hyperlink ref="U12" r:id="rId16" display="https://pbs.twimg.com/media/D1ckaHdXQAAk1Pk.jpg"/>
    <hyperlink ref="U16" r:id="rId17" display="https://pbs.twimg.com/media/D1dlkwtXQAAs3v4.jpg"/>
    <hyperlink ref="U17" r:id="rId18" display="https://pbs.twimg.com/media/D1dnONfV4AA0Wb8.jpg"/>
    <hyperlink ref="U18" r:id="rId19" display="https://pbs.twimg.com/media/D1ckaHdXQAAk1Pk.jpg"/>
    <hyperlink ref="U20" r:id="rId20" display="https://pbs.twimg.com/media/D1ckaHdXQAAk1Pk.jpg"/>
    <hyperlink ref="U23" r:id="rId21" display="https://pbs.twimg.com/media/D1ckaHdXQAAk1Pk.jpg"/>
    <hyperlink ref="V3" r:id="rId22" display="http://pbs.twimg.com/profile_images/696643138119716865/a0sG-bdg_normal.jpg"/>
    <hyperlink ref="V4" r:id="rId23" display="http://pbs.twimg.com/profile_images/872444743241703425/L6pqn7Eq_normal.jpg"/>
    <hyperlink ref="V5" r:id="rId24" display="http://pbs.twimg.com/profile_images/872444743241703425/L6pqn7Eq_normal.jpg"/>
    <hyperlink ref="V6" r:id="rId25" display="http://pbs.twimg.com/profile_images/1067779130693844992/Ogo0CbIg_normal.jpg"/>
    <hyperlink ref="V7" r:id="rId26" display="https://pbs.twimg.com/media/D1C6QtYWkAACwlH.jpg"/>
    <hyperlink ref="V8" r:id="rId27" display="https://pbs.twimg.com/media/D1NiND-XQAAvxnz.jpg"/>
    <hyperlink ref="V9" r:id="rId28" display="https://pbs.twimg.com/media/D1NiND-XQAAvxnz.jpg"/>
    <hyperlink ref="V10" r:id="rId29" display="http://pbs.twimg.com/profile_images/1050035444619071490/Tq047fVQ_normal.jpg"/>
    <hyperlink ref="V11" r:id="rId30" display="http://pbs.twimg.com/profile_images/904616486303621120/Y_BEYjc4_normal.jpg"/>
    <hyperlink ref="V12" r:id="rId31" display="https://pbs.twimg.com/media/D1ckaHdXQAAk1Pk.jpg"/>
    <hyperlink ref="V13" r:id="rId32" display="http://pbs.twimg.com/profile_images/942455327836065796/w-__fY0j_normal.jpg"/>
    <hyperlink ref="V14" r:id="rId33" display="http://pbs.twimg.com/profile_images/942455327836065796/w-__fY0j_normal.jpg"/>
    <hyperlink ref="V15" r:id="rId34" display="http://pbs.twimg.com/profile_images/942455327836065796/w-__fY0j_normal.jpg"/>
    <hyperlink ref="V16" r:id="rId35" display="https://pbs.twimg.com/media/D1dlkwtXQAAs3v4.jpg"/>
    <hyperlink ref="V17" r:id="rId36" display="https://pbs.twimg.com/media/D1dnONfV4AA0Wb8.jpg"/>
    <hyperlink ref="V18" r:id="rId37" display="https://pbs.twimg.com/media/D1ckaHdXQAAk1Pk.jpg"/>
    <hyperlink ref="V19" r:id="rId38" display="http://pbs.twimg.com/profile_images/1598370581/Youtube_Button_normal.png"/>
    <hyperlink ref="V20" r:id="rId39" display="https://pbs.twimg.com/media/D1ckaHdXQAAk1Pk.jpg"/>
    <hyperlink ref="V21" r:id="rId40" display="http://pbs.twimg.com/profile_images/1598370581/Youtube_Button_normal.png"/>
    <hyperlink ref="V22" r:id="rId41" display="http://pbs.twimg.com/profile_images/904616486303621120/Y_BEYjc4_normal.jpg"/>
    <hyperlink ref="V23" r:id="rId42" display="https://pbs.twimg.com/media/D1ckaHdXQAAk1Pk.jpg"/>
    <hyperlink ref="V24" r:id="rId43" display="http://pbs.twimg.com/profile_images/1598370581/Youtube_Button_normal.png"/>
    <hyperlink ref="V25" r:id="rId44" display="http://pbs.twimg.com/profile_images/1598370581/Youtube_Button_normal.png"/>
    <hyperlink ref="V26" r:id="rId45" display="http://pbs.twimg.com/profile_images/1598370581/Youtube_Button_normal.png"/>
    <hyperlink ref="V27" r:id="rId46" display="http://pbs.twimg.com/profile_images/776085144847298560/_oPTXC08_normal.jpg"/>
    <hyperlink ref="X3" r:id="rId47" display="https://twitter.com/#!/industrytoday/status/1101090750161453056"/>
    <hyperlink ref="X4" r:id="rId48" display="https://twitter.com/#!/ham_gretsky/status/1101086209231732737"/>
    <hyperlink ref="X5" r:id="rId49" display="https://twitter.com/#!/ham_gretsky/status/1101859616760184832"/>
    <hyperlink ref="X6" r:id="rId50" display="https://twitter.com/#!/_garcialater/status/1103082037211086848"/>
    <hyperlink ref="X7" r:id="rId51" display="https://twitter.com/#!/kzoss213/status/1103586744186912768"/>
    <hyperlink ref="X8" r:id="rId52" display="https://twitter.com/#!/fiskom_solution/status/1104334344032784389"/>
    <hyperlink ref="X9" r:id="rId53" display="https://twitter.com/#!/danijelkrusevac/status/1104337324085837824"/>
    <hyperlink ref="X10" r:id="rId54" display="https://twitter.com/#!/digital_trans4m/status/1104575169471893504"/>
    <hyperlink ref="X11" r:id="rId55" display="https://twitter.com/#!/beabloo/status/1103966657893011456"/>
    <hyperlink ref="X12" r:id="rId56" display="https://twitter.com/#!/beabloo/status/1105392279643140096"/>
    <hyperlink ref="X13" r:id="rId57" display="https://twitter.com/#!/modigus/status/1105437887066193920"/>
    <hyperlink ref="X14" r:id="rId58" display="https://twitter.com/#!/modigus/status/1105437887066193920"/>
    <hyperlink ref="X15" r:id="rId59" display="https://twitter.com/#!/modigus/status/1105437887066193920"/>
    <hyperlink ref="X16" r:id="rId60" display="https://twitter.com/#!/welllazer/status/1105464089340465152"/>
    <hyperlink ref="X17" r:id="rId61" display="https://twitter.com/#!/teamspares/status/1105465729191567360"/>
    <hyperlink ref="X18" r:id="rId62" display="https://twitter.com/#!/beabloo/status/1105392279643140096"/>
    <hyperlink ref="X19" r:id="rId63" display="https://twitter.com/#!/kioskinfo/status/1105501278346440704"/>
    <hyperlink ref="X20" r:id="rId64" display="https://twitter.com/#!/beabloo/status/1105392279643140096"/>
    <hyperlink ref="X21" r:id="rId65" display="https://twitter.com/#!/kioskinfo/status/1105501278346440704"/>
    <hyperlink ref="X22" r:id="rId66" display="https://twitter.com/#!/beabloo/status/1103966657893011456"/>
    <hyperlink ref="X23" r:id="rId67" display="https://twitter.com/#!/beabloo/status/1105392279643140096"/>
    <hyperlink ref="X24" r:id="rId68" display="https://twitter.com/#!/kioskinfo/status/1105501278346440704"/>
    <hyperlink ref="X25" r:id="rId69" display="https://twitter.com/#!/kioskinfo/status/1100145036312817664"/>
    <hyperlink ref="X26" r:id="rId70" display="https://twitter.com/#!/kioskinfo/status/1105501428309770240"/>
    <hyperlink ref="X27" r:id="rId71" display="https://twitter.com/#!/aboughey26/status/1105510349195796480"/>
    <hyperlink ref="AZ8" r:id="rId72" display="https://api.twitter.com/1.1/geo/id/003af3a73b9552ab.json"/>
    <hyperlink ref="AZ16" r:id="rId73" display="https://api.twitter.com/1.1/geo/id/8b9ec16fdc0d7e55.json"/>
  </hyperlinks>
  <printOptions/>
  <pageMargins left="0.7" right="0.7" top="0.75" bottom="0.75" header="0.3" footer="0.3"/>
  <pageSetup horizontalDpi="600" verticalDpi="600" orientation="portrait" r:id="rId77"/>
  <legacyDrawing r:id="rId75"/>
  <tableParts>
    <tablePart r:id="rId7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730</v>
      </c>
      <c r="B1" s="13" t="s">
        <v>748</v>
      </c>
      <c r="C1" s="13" t="s">
        <v>749</v>
      </c>
      <c r="D1" s="13" t="s">
        <v>144</v>
      </c>
      <c r="E1" s="13" t="s">
        <v>751</v>
      </c>
      <c r="F1" s="13" t="s">
        <v>752</v>
      </c>
      <c r="G1" s="13" t="s">
        <v>753</v>
      </c>
    </row>
    <row r="2" spans="1:7" ht="15">
      <c r="A2" s="85" t="s">
        <v>597</v>
      </c>
      <c r="B2" s="85">
        <v>3</v>
      </c>
      <c r="C2" s="132">
        <v>0.009584664536741214</v>
      </c>
      <c r="D2" s="85" t="s">
        <v>750</v>
      </c>
      <c r="E2" s="85"/>
      <c r="F2" s="85"/>
      <c r="G2" s="85"/>
    </row>
    <row r="3" spans="1:7" ht="15">
      <c r="A3" s="85" t="s">
        <v>598</v>
      </c>
      <c r="B3" s="85">
        <v>2</v>
      </c>
      <c r="C3" s="132">
        <v>0.006389776357827476</v>
      </c>
      <c r="D3" s="85" t="s">
        <v>750</v>
      </c>
      <c r="E3" s="85"/>
      <c r="F3" s="85"/>
      <c r="G3" s="85"/>
    </row>
    <row r="4" spans="1:7" ht="15">
      <c r="A4" s="85" t="s">
        <v>599</v>
      </c>
      <c r="B4" s="85">
        <v>0</v>
      </c>
      <c r="C4" s="132">
        <v>0</v>
      </c>
      <c r="D4" s="85" t="s">
        <v>750</v>
      </c>
      <c r="E4" s="85"/>
      <c r="F4" s="85"/>
      <c r="G4" s="85"/>
    </row>
    <row r="5" spans="1:7" ht="15">
      <c r="A5" s="85" t="s">
        <v>600</v>
      </c>
      <c r="B5" s="85">
        <v>308</v>
      </c>
      <c r="C5" s="132">
        <v>0.9840255591054313</v>
      </c>
      <c r="D5" s="85" t="s">
        <v>750</v>
      </c>
      <c r="E5" s="85"/>
      <c r="F5" s="85"/>
      <c r="G5" s="85"/>
    </row>
    <row r="6" spans="1:7" ht="15">
      <c r="A6" s="85" t="s">
        <v>601</v>
      </c>
      <c r="B6" s="85">
        <v>313</v>
      </c>
      <c r="C6" s="132">
        <v>1</v>
      </c>
      <c r="D6" s="85" t="s">
        <v>750</v>
      </c>
      <c r="E6" s="85"/>
      <c r="F6" s="85"/>
      <c r="G6" s="85"/>
    </row>
    <row r="7" spans="1:7" ht="15">
      <c r="A7" s="91" t="s">
        <v>259</v>
      </c>
      <c r="B7" s="91">
        <v>15</v>
      </c>
      <c r="C7" s="133">
        <v>0.005723137038463973</v>
      </c>
      <c r="D7" s="91" t="s">
        <v>750</v>
      </c>
      <c r="E7" s="91" t="b">
        <v>0</v>
      </c>
      <c r="F7" s="91" t="b">
        <v>0</v>
      </c>
      <c r="G7" s="91" t="b">
        <v>0</v>
      </c>
    </row>
    <row r="8" spans="1:7" ht="15">
      <c r="A8" s="91" t="s">
        <v>602</v>
      </c>
      <c r="B8" s="91">
        <v>6</v>
      </c>
      <c r="C8" s="133">
        <v>0.01227957477813476</v>
      </c>
      <c r="D8" s="91" t="s">
        <v>750</v>
      </c>
      <c r="E8" s="91" t="b">
        <v>0</v>
      </c>
      <c r="F8" s="91" t="b">
        <v>0</v>
      </c>
      <c r="G8" s="91" t="b">
        <v>0</v>
      </c>
    </row>
    <row r="9" spans="1:7" ht="15">
      <c r="A9" s="91" t="s">
        <v>223</v>
      </c>
      <c r="B9" s="91">
        <v>5</v>
      </c>
      <c r="C9" s="133">
        <v>0.012024409887833827</v>
      </c>
      <c r="D9" s="91" t="s">
        <v>750</v>
      </c>
      <c r="E9" s="91" t="b">
        <v>0</v>
      </c>
      <c r="F9" s="91" t="b">
        <v>0</v>
      </c>
      <c r="G9" s="91" t="b">
        <v>0</v>
      </c>
    </row>
    <row r="10" spans="1:7" ht="15">
      <c r="A10" s="91" t="s">
        <v>603</v>
      </c>
      <c r="B10" s="91">
        <v>5</v>
      </c>
      <c r="C10" s="133">
        <v>0.012024409887833827</v>
      </c>
      <c r="D10" s="91" t="s">
        <v>750</v>
      </c>
      <c r="E10" s="91" t="b">
        <v>0</v>
      </c>
      <c r="F10" s="91" t="b">
        <v>0</v>
      </c>
      <c r="G10" s="91" t="b">
        <v>0</v>
      </c>
    </row>
    <row r="11" spans="1:7" ht="15">
      <c r="A11" s="91" t="s">
        <v>604</v>
      </c>
      <c r="B11" s="91">
        <v>5</v>
      </c>
      <c r="C11" s="133">
        <v>0.012024409887833827</v>
      </c>
      <c r="D11" s="91" t="s">
        <v>750</v>
      </c>
      <c r="E11" s="91" t="b">
        <v>0</v>
      </c>
      <c r="F11" s="91" t="b">
        <v>0</v>
      </c>
      <c r="G11" s="91" t="b">
        <v>0</v>
      </c>
    </row>
    <row r="12" spans="1:7" ht="15">
      <c r="A12" s="91" t="s">
        <v>617</v>
      </c>
      <c r="B12" s="91">
        <v>5</v>
      </c>
      <c r="C12" s="133">
        <v>0.012024409887833827</v>
      </c>
      <c r="D12" s="91" t="s">
        <v>750</v>
      </c>
      <c r="E12" s="91" t="b">
        <v>0</v>
      </c>
      <c r="F12" s="91" t="b">
        <v>0</v>
      </c>
      <c r="G12" s="91" t="b">
        <v>0</v>
      </c>
    </row>
    <row r="13" spans="1:7" ht="15">
      <c r="A13" s="91" t="s">
        <v>229</v>
      </c>
      <c r="B13" s="91">
        <v>5</v>
      </c>
      <c r="C13" s="133">
        <v>0.012024409887833827</v>
      </c>
      <c r="D13" s="91" t="s">
        <v>750</v>
      </c>
      <c r="E13" s="91" t="b">
        <v>0</v>
      </c>
      <c r="F13" s="91" t="b">
        <v>0</v>
      </c>
      <c r="G13" s="91" t="b">
        <v>0</v>
      </c>
    </row>
    <row r="14" spans="1:7" ht="15">
      <c r="A14" s="91" t="s">
        <v>606</v>
      </c>
      <c r="B14" s="91">
        <v>5</v>
      </c>
      <c r="C14" s="133">
        <v>0.012024409887833827</v>
      </c>
      <c r="D14" s="91" t="s">
        <v>750</v>
      </c>
      <c r="E14" s="91" t="b">
        <v>0</v>
      </c>
      <c r="F14" s="91" t="b">
        <v>0</v>
      </c>
      <c r="G14" s="91" t="b">
        <v>0</v>
      </c>
    </row>
    <row r="15" spans="1:7" ht="15">
      <c r="A15" s="91" t="s">
        <v>615</v>
      </c>
      <c r="B15" s="91">
        <v>4</v>
      </c>
      <c r="C15" s="133">
        <v>0.013634889894273512</v>
      </c>
      <c r="D15" s="91" t="s">
        <v>750</v>
      </c>
      <c r="E15" s="91" t="b">
        <v>0</v>
      </c>
      <c r="F15" s="91" t="b">
        <v>0</v>
      </c>
      <c r="G15" s="91" t="b">
        <v>0</v>
      </c>
    </row>
    <row r="16" spans="1:7" ht="15">
      <c r="A16" s="91" t="s">
        <v>607</v>
      </c>
      <c r="B16" s="91">
        <v>4</v>
      </c>
      <c r="C16" s="133">
        <v>0.011373555295028263</v>
      </c>
      <c r="D16" s="91" t="s">
        <v>750</v>
      </c>
      <c r="E16" s="91" t="b">
        <v>0</v>
      </c>
      <c r="F16" s="91" t="b">
        <v>0</v>
      </c>
      <c r="G16" s="91" t="b">
        <v>0</v>
      </c>
    </row>
    <row r="17" spans="1:7" ht="15">
      <c r="A17" s="91" t="s">
        <v>611</v>
      </c>
      <c r="B17" s="91">
        <v>4</v>
      </c>
      <c r="C17" s="133">
        <v>0.011373555295028263</v>
      </c>
      <c r="D17" s="91" t="s">
        <v>750</v>
      </c>
      <c r="E17" s="91" t="b">
        <v>0</v>
      </c>
      <c r="F17" s="91" t="b">
        <v>0</v>
      </c>
      <c r="G17" s="91" t="b">
        <v>0</v>
      </c>
    </row>
    <row r="18" spans="1:7" ht="15">
      <c r="A18" s="91" t="s">
        <v>731</v>
      </c>
      <c r="B18" s="91">
        <v>4</v>
      </c>
      <c r="C18" s="133">
        <v>0.011373555295028263</v>
      </c>
      <c r="D18" s="91" t="s">
        <v>750</v>
      </c>
      <c r="E18" s="91" t="b">
        <v>0</v>
      </c>
      <c r="F18" s="91" t="b">
        <v>0</v>
      </c>
      <c r="G18" s="91" t="b">
        <v>0</v>
      </c>
    </row>
    <row r="19" spans="1:7" ht="15">
      <c r="A19" s="91" t="s">
        <v>263</v>
      </c>
      <c r="B19" s="91">
        <v>3</v>
      </c>
      <c r="C19" s="133">
        <v>0.010226167420705133</v>
      </c>
      <c r="D19" s="91" t="s">
        <v>750</v>
      </c>
      <c r="E19" s="91" t="b">
        <v>0</v>
      </c>
      <c r="F19" s="91" t="b">
        <v>0</v>
      </c>
      <c r="G19" s="91" t="b">
        <v>0</v>
      </c>
    </row>
    <row r="20" spans="1:7" ht="15">
      <c r="A20" s="91" t="s">
        <v>732</v>
      </c>
      <c r="B20" s="91">
        <v>3</v>
      </c>
      <c r="C20" s="133">
        <v>0.010226167420705133</v>
      </c>
      <c r="D20" s="91" t="s">
        <v>750</v>
      </c>
      <c r="E20" s="91" t="b">
        <v>0</v>
      </c>
      <c r="F20" s="91" t="b">
        <v>0</v>
      </c>
      <c r="G20" s="91" t="b">
        <v>0</v>
      </c>
    </row>
    <row r="21" spans="1:7" ht="15">
      <c r="A21" s="91" t="s">
        <v>623</v>
      </c>
      <c r="B21" s="91">
        <v>3</v>
      </c>
      <c r="C21" s="133">
        <v>0.010226167420705133</v>
      </c>
      <c r="D21" s="91" t="s">
        <v>750</v>
      </c>
      <c r="E21" s="91" t="b">
        <v>0</v>
      </c>
      <c r="F21" s="91" t="b">
        <v>0</v>
      </c>
      <c r="G21" s="91" t="b">
        <v>0</v>
      </c>
    </row>
    <row r="22" spans="1:7" ht="15">
      <c r="A22" s="91" t="s">
        <v>219</v>
      </c>
      <c r="B22" s="91">
        <v>3</v>
      </c>
      <c r="C22" s="133">
        <v>0.010226167420705133</v>
      </c>
      <c r="D22" s="91" t="s">
        <v>750</v>
      </c>
      <c r="E22" s="91" t="b">
        <v>0</v>
      </c>
      <c r="F22" s="91" t="b">
        <v>0</v>
      </c>
      <c r="G22" s="91" t="b">
        <v>0</v>
      </c>
    </row>
    <row r="23" spans="1:7" ht="15">
      <c r="A23" s="91" t="s">
        <v>608</v>
      </c>
      <c r="B23" s="91">
        <v>3</v>
      </c>
      <c r="C23" s="133">
        <v>0.010226167420705133</v>
      </c>
      <c r="D23" s="91" t="s">
        <v>750</v>
      </c>
      <c r="E23" s="91" t="b">
        <v>0</v>
      </c>
      <c r="F23" s="91" t="b">
        <v>0</v>
      </c>
      <c r="G23" s="91" t="b">
        <v>0</v>
      </c>
    </row>
    <row r="24" spans="1:7" ht="15">
      <c r="A24" s="91" t="s">
        <v>609</v>
      </c>
      <c r="B24" s="91">
        <v>3</v>
      </c>
      <c r="C24" s="133">
        <v>0.010226167420705133</v>
      </c>
      <c r="D24" s="91" t="s">
        <v>750</v>
      </c>
      <c r="E24" s="91" t="b">
        <v>0</v>
      </c>
      <c r="F24" s="91" t="b">
        <v>0</v>
      </c>
      <c r="G24" s="91" t="b">
        <v>0</v>
      </c>
    </row>
    <row r="25" spans="1:7" ht="15">
      <c r="A25" s="91" t="s">
        <v>610</v>
      </c>
      <c r="B25" s="91">
        <v>3</v>
      </c>
      <c r="C25" s="133">
        <v>0.010226167420705133</v>
      </c>
      <c r="D25" s="91" t="s">
        <v>750</v>
      </c>
      <c r="E25" s="91" t="b">
        <v>0</v>
      </c>
      <c r="F25" s="91" t="b">
        <v>0</v>
      </c>
      <c r="G25" s="91" t="b">
        <v>0</v>
      </c>
    </row>
    <row r="26" spans="1:7" ht="15">
      <c r="A26" s="91" t="s">
        <v>612</v>
      </c>
      <c r="B26" s="91">
        <v>3</v>
      </c>
      <c r="C26" s="133">
        <v>0.010226167420705133</v>
      </c>
      <c r="D26" s="91" t="s">
        <v>750</v>
      </c>
      <c r="E26" s="91" t="b">
        <v>0</v>
      </c>
      <c r="F26" s="91" t="b">
        <v>0</v>
      </c>
      <c r="G26" s="91" t="b">
        <v>0</v>
      </c>
    </row>
    <row r="27" spans="1:7" ht="15">
      <c r="A27" s="91" t="s">
        <v>613</v>
      </c>
      <c r="B27" s="91">
        <v>3</v>
      </c>
      <c r="C27" s="133">
        <v>0.010226167420705133</v>
      </c>
      <c r="D27" s="91" t="s">
        <v>750</v>
      </c>
      <c r="E27" s="91" t="b">
        <v>0</v>
      </c>
      <c r="F27" s="91" t="b">
        <v>0</v>
      </c>
      <c r="G27" s="91" t="b">
        <v>0</v>
      </c>
    </row>
    <row r="28" spans="1:7" ht="15">
      <c r="A28" s="91" t="s">
        <v>733</v>
      </c>
      <c r="B28" s="91">
        <v>3</v>
      </c>
      <c r="C28" s="133">
        <v>0.010226167420705133</v>
      </c>
      <c r="D28" s="91" t="s">
        <v>750</v>
      </c>
      <c r="E28" s="91" t="b">
        <v>0</v>
      </c>
      <c r="F28" s="91" t="b">
        <v>0</v>
      </c>
      <c r="G28" s="91" t="b">
        <v>0</v>
      </c>
    </row>
    <row r="29" spans="1:7" ht="15">
      <c r="A29" s="91" t="s">
        <v>228</v>
      </c>
      <c r="B29" s="91">
        <v>3</v>
      </c>
      <c r="C29" s="133">
        <v>0.010226167420705133</v>
      </c>
      <c r="D29" s="91" t="s">
        <v>750</v>
      </c>
      <c r="E29" s="91" t="b">
        <v>0</v>
      </c>
      <c r="F29" s="91" t="b">
        <v>0</v>
      </c>
      <c r="G29" s="91" t="b">
        <v>0</v>
      </c>
    </row>
    <row r="30" spans="1:7" ht="15">
      <c r="A30" s="91" t="s">
        <v>734</v>
      </c>
      <c r="B30" s="91">
        <v>3</v>
      </c>
      <c r="C30" s="133">
        <v>0.010226167420705133</v>
      </c>
      <c r="D30" s="91" t="s">
        <v>750</v>
      </c>
      <c r="E30" s="91" t="b">
        <v>0</v>
      </c>
      <c r="F30" s="91" t="b">
        <v>0</v>
      </c>
      <c r="G30" s="91" t="b">
        <v>0</v>
      </c>
    </row>
    <row r="31" spans="1:7" ht="15">
      <c r="A31" s="91" t="s">
        <v>618</v>
      </c>
      <c r="B31" s="91">
        <v>3</v>
      </c>
      <c r="C31" s="133">
        <v>0.010226167420705133</v>
      </c>
      <c r="D31" s="91" t="s">
        <v>750</v>
      </c>
      <c r="E31" s="91" t="b">
        <v>0</v>
      </c>
      <c r="F31" s="91" t="b">
        <v>0</v>
      </c>
      <c r="G31" s="91" t="b">
        <v>0</v>
      </c>
    </row>
    <row r="32" spans="1:7" ht="15">
      <c r="A32" s="91" t="s">
        <v>619</v>
      </c>
      <c r="B32" s="91">
        <v>3</v>
      </c>
      <c r="C32" s="133">
        <v>0.010226167420705133</v>
      </c>
      <c r="D32" s="91" t="s">
        <v>750</v>
      </c>
      <c r="E32" s="91" t="b">
        <v>0</v>
      </c>
      <c r="F32" s="91" t="b">
        <v>0</v>
      </c>
      <c r="G32" s="91" t="b">
        <v>0</v>
      </c>
    </row>
    <row r="33" spans="1:7" ht="15">
      <c r="A33" s="91" t="s">
        <v>620</v>
      </c>
      <c r="B33" s="91">
        <v>3</v>
      </c>
      <c r="C33" s="133">
        <v>0.010226167420705133</v>
      </c>
      <c r="D33" s="91" t="s">
        <v>750</v>
      </c>
      <c r="E33" s="91" t="b">
        <v>0</v>
      </c>
      <c r="F33" s="91" t="b">
        <v>0</v>
      </c>
      <c r="G33" s="91" t="b">
        <v>0</v>
      </c>
    </row>
    <row r="34" spans="1:7" ht="15">
      <c r="A34" s="91" t="s">
        <v>621</v>
      </c>
      <c r="B34" s="91">
        <v>3</v>
      </c>
      <c r="C34" s="133">
        <v>0.010226167420705133</v>
      </c>
      <c r="D34" s="91" t="s">
        <v>750</v>
      </c>
      <c r="E34" s="91" t="b">
        <v>0</v>
      </c>
      <c r="F34" s="91" t="b">
        <v>0</v>
      </c>
      <c r="G34" s="91" t="b">
        <v>0</v>
      </c>
    </row>
    <row r="35" spans="1:7" ht="15">
      <c r="A35" s="91" t="s">
        <v>735</v>
      </c>
      <c r="B35" s="91">
        <v>3</v>
      </c>
      <c r="C35" s="133">
        <v>0.010226167420705133</v>
      </c>
      <c r="D35" s="91" t="s">
        <v>750</v>
      </c>
      <c r="E35" s="91" t="b">
        <v>0</v>
      </c>
      <c r="F35" s="91" t="b">
        <v>0</v>
      </c>
      <c r="G35" s="91" t="b">
        <v>0</v>
      </c>
    </row>
    <row r="36" spans="1:7" ht="15">
      <c r="A36" s="91" t="s">
        <v>736</v>
      </c>
      <c r="B36" s="91">
        <v>3</v>
      </c>
      <c r="C36" s="133">
        <v>0.010226167420705133</v>
      </c>
      <c r="D36" s="91" t="s">
        <v>750</v>
      </c>
      <c r="E36" s="91" t="b">
        <v>0</v>
      </c>
      <c r="F36" s="91" t="b">
        <v>0</v>
      </c>
      <c r="G36" s="91" t="b">
        <v>0</v>
      </c>
    </row>
    <row r="37" spans="1:7" ht="15">
      <c r="A37" s="91" t="s">
        <v>737</v>
      </c>
      <c r="B37" s="91">
        <v>3</v>
      </c>
      <c r="C37" s="133">
        <v>0.010226167420705133</v>
      </c>
      <c r="D37" s="91" t="s">
        <v>750</v>
      </c>
      <c r="E37" s="91" t="b">
        <v>0</v>
      </c>
      <c r="F37" s="91" t="b">
        <v>0</v>
      </c>
      <c r="G37" s="91" t="b">
        <v>0</v>
      </c>
    </row>
    <row r="38" spans="1:7" ht="15">
      <c r="A38" s="91" t="s">
        <v>738</v>
      </c>
      <c r="B38" s="91">
        <v>3</v>
      </c>
      <c r="C38" s="133">
        <v>0.010226167420705133</v>
      </c>
      <c r="D38" s="91" t="s">
        <v>750</v>
      </c>
      <c r="E38" s="91" t="b">
        <v>0</v>
      </c>
      <c r="F38" s="91" t="b">
        <v>0</v>
      </c>
      <c r="G38" s="91" t="b">
        <v>0</v>
      </c>
    </row>
    <row r="39" spans="1:7" ht="15">
      <c r="A39" s="91" t="s">
        <v>739</v>
      </c>
      <c r="B39" s="91">
        <v>3</v>
      </c>
      <c r="C39" s="133">
        <v>0.010226167420705133</v>
      </c>
      <c r="D39" s="91" t="s">
        <v>750</v>
      </c>
      <c r="E39" s="91" t="b">
        <v>0</v>
      </c>
      <c r="F39" s="91" t="b">
        <v>0</v>
      </c>
      <c r="G39" s="91" t="b">
        <v>0</v>
      </c>
    </row>
    <row r="40" spans="1:7" ht="15">
      <c r="A40" s="91" t="s">
        <v>740</v>
      </c>
      <c r="B40" s="91">
        <v>3</v>
      </c>
      <c r="C40" s="133">
        <v>0.010226167420705133</v>
      </c>
      <c r="D40" s="91" t="s">
        <v>750</v>
      </c>
      <c r="E40" s="91" t="b">
        <v>0</v>
      </c>
      <c r="F40" s="91" t="b">
        <v>0</v>
      </c>
      <c r="G40" s="91" t="b">
        <v>0</v>
      </c>
    </row>
    <row r="41" spans="1:7" ht="15">
      <c r="A41" s="91" t="s">
        <v>741</v>
      </c>
      <c r="B41" s="91">
        <v>3</v>
      </c>
      <c r="C41" s="133">
        <v>0.010226167420705133</v>
      </c>
      <c r="D41" s="91" t="s">
        <v>750</v>
      </c>
      <c r="E41" s="91" t="b">
        <v>0</v>
      </c>
      <c r="F41" s="91" t="b">
        <v>0</v>
      </c>
      <c r="G41" s="91" t="b">
        <v>0</v>
      </c>
    </row>
    <row r="42" spans="1:7" ht="15">
      <c r="A42" s="91" t="s">
        <v>742</v>
      </c>
      <c r="B42" s="91">
        <v>2</v>
      </c>
      <c r="C42" s="133">
        <v>0.008411031001939302</v>
      </c>
      <c r="D42" s="91" t="s">
        <v>750</v>
      </c>
      <c r="E42" s="91" t="b">
        <v>0</v>
      </c>
      <c r="F42" s="91" t="b">
        <v>0</v>
      </c>
      <c r="G42" s="91" t="b">
        <v>0</v>
      </c>
    </row>
    <row r="43" spans="1:7" ht="15">
      <c r="A43" s="91" t="s">
        <v>743</v>
      </c>
      <c r="B43" s="91">
        <v>2</v>
      </c>
      <c r="C43" s="133">
        <v>0.008411031001939302</v>
      </c>
      <c r="D43" s="91" t="s">
        <v>750</v>
      </c>
      <c r="E43" s="91" t="b">
        <v>0</v>
      </c>
      <c r="F43" s="91" t="b">
        <v>0</v>
      </c>
      <c r="G43" s="91" t="b">
        <v>0</v>
      </c>
    </row>
    <row r="44" spans="1:7" ht="15">
      <c r="A44" s="91" t="s">
        <v>744</v>
      </c>
      <c r="B44" s="91">
        <v>2</v>
      </c>
      <c r="C44" s="133">
        <v>0.008411031001939302</v>
      </c>
      <c r="D44" s="91" t="s">
        <v>750</v>
      </c>
      <c r="E44" s="91" t="b">
        <v>0</v>
      </c>
      <c r="F44" s="91" t="b">
        <v>0</v>
      </c>
      <c r="G44" s="91" t="b">
        <v>0</v>
      </c>
    </row>
    <row r="45" spans="1:7" ht="15">
      <c r="A45" s="91" t="s">
        <v>745</v>
      </c>
      <c r="B45" s="91">
        <v>2</v>
      </c>
      <c r="C45" s="133">
        <v>0.008411031001939302</v>
      </c>
      <c r="D45" s="91" t="s">
        <v>750</v>
      </c>
      <c r="E45" s="91" t="b">
        <v>0</v>
      </c>
      <c r="F45" s="91" t="b">
        <v>0</v>
      </c>
      <c r="G45" s="91" t="b">
        <v>0</v>
      </c>
    </row>
    <row r="46" spans="1:7" ht="15">
      <c r="A46" s="91" t="s">
        <v>746</v>
      </c>
      <c r="B46" s="91">
        <v>2</v>
      </c>
      <c r="C46" s="133">
        <v>0.008411031001939302</v>
      </c>
      <c r="D46" s="91" t="s">
        <v>750</v>
      </c>
      <c r="E46" s="91" t="b">
        <v>0</v>
      </c>
      <c r="F46" s="91" t="b">
        <v>0</v>
      </c>
      <c r="G46" s="91" t="b">
        <v>0</v>
      </c>
    </row>
    <row r="47" spans="1:7" ht="15">
      <c r="A47" s="91" t="s">
        <v>747</v>
      </c>
      <c r="B47" s="91">
        <v>2</v>
      </c>
      <c r="C47" s="133">
        <v>0.008411031001939302</v>
      </c>
      <c r="D47" s="91" t="s">
        <v>750</v>
      </c>
      <c r="E47" s="91" t="b">
        <v>0</v>
      </c>
      <c r="F47" s="91" t="b">
        <v>0</v>
      </c>
      <c r="G47" s="91" t="b">
        <v>0</v>
      </c>
    </row>
    <row r="48" spans="1:7" ht="15">
      <c r="A48" s="91" t="s">
        <v>624</v>
      </c>
      <c r="B48" s="91">
        <v>2</v>
      </c>
      <c r="C48" s="133">
        <v>0.008411031001939302</v>
      </c>
      <c r="D48" s="91" t="s">
        <v>750</v>
      </c>
      <c r="E48" s="91" t="b">
        <v>0</v>
      </c>
      <c r="F48" s="91" t="b">
        <v>0</v>
      </c>
      <c r="G48" s="91" t="b">
        <v>0</v>
      </c>
    </row>
    <row r="49" spans="1:7" ht="15">
      <c r="A49" s="91" t="s">
        <v>625</v>
      </c>
      <c r="B49" s="91">
        <v>2</v>
      </c>
      <c r="C49" s="133">
        <v>0.008411031001939302</v>
      </c>
      <c r="D49" s="91" t="s">
        <v>750</v>
      </c>
      <c r="E49" s="91" t="b">
        <v>0</v>
      </c>
      <c r="F49" s="91" t="b">
        <v>0</v>
      </c>
      <c r="G49" s="91" t="b">
        <v>0</v>
      </c>
    </row>
    <row r="50" spans="1:7" ht="15">
      <c r="A50" s="91" t="s">
        <v>229</v>
      </c>
      <c r="B50" s="91">
        <v>3</v>
      </c>
      <c r="C50" s="133">
        <v>0</v>
      </c>
      <c r="D50" s="91" t="s">
        <v>535</v>
      </c>
      <c r="E50" s="91" t="b">
        <v>0</v>
      </c>
      <c r="F50" s="91" t="b">
        <v>0</v>
      </c>
      <c r="G50" s="91" t="b">
        <v>0</v>
      </c>
    </row>
    <row r="51" spans="1:7" ht="15">
      <c r="A51" s="91" t="s">
        <v>606</v>
      </c>
      <c r="B51" s="91">
        <v>3</v>
      </c>
      <c r="C51" s="133">
        <v>0</v>
      </c>
      <c r="D51" s="91" t="s">
        <v>535</v>
      </c>
      <c r="E51" s="91" t="b">
        <v>0</v>
      </c>
      <c r="F51" s="91" t="b">
        <v>0</v>
      </c>
      <c r="G51" s="91" t="b">
        <v>0</v>
      </c>
    </row>
    <row r="52" spans="1:7" ht="15">
      <c r="A52" s="91" t="s">
        <v>607</v>
      </c>
      <c r="B52" s="91">
        <v>3</v>
      </c>
      <c r="C52" s="133">
        <v>0</v>
      </c>
      <c r="D52" s="91" t="s">
        <v>535</v>
      </c>
      <c r="E52" s="91" t="b">
        <v>0</v>
      </c>
      <c r="F52" s="91" t="b">
        <v>0</v>
      </c>
      <c r="G52" s="91" t="b">
        <v>0</v>
      </c>
    </row>
    <row r="53" spans="1:7" ht="15">
      <c r="A53" s="91" t="s">
        <v>608</v>
      </c>
      <c r="B53" s="91">
        <v>2</v>
      </c>
      <c r="C53" s="133">
        <v>0.0071873983288033155</v>
      </c>
      <c r="D53" s="91" t="s">
        <v>535</v>
      </c>
      <c r="E53" s="91" t="b">
        <v>0</v>
      </c>
      <c r="F53" s="91" t="b">
        <v>0</v>
      </c>
      <c r="G53" s="91" t="b">
        <v>0</v>
      </c>
    </row>
    <row r="54" spans="1:7" ht="15">
      <c r="A54" s="91" t="s">
        <v>609</v>
      </c>
      <c r="B54" s="91">
        <v>2</v>
      </c>
      <c r="C54" s="133">
        <v>0.0071873983288033155</v>
      </c>
      <c r="D54" s="91" t="s">
        <v>535</v>
      </c>
      <c r="E54" s="91" t="b">
        <v>0</v>
      </c>
      <c r="F54" s="91" t="b">
        <v>0</v>
      </c>
      <c r="G54" s="91" t="b">
        <v>0</v>
      </c>
    </row>
    <row r="55" spans="1:7" ht="15">
      <c r="A55" s="91" t="s">
        <v>610</v>
      </c>
      <c r="B55" s="91">
        <v>2</v>
      </c>
      <c r="C55" s="133">
        <v>0.0071873983288033155</v>
      </c>
      <c r="D55" s="91" t="s">
        <v>535</v>
      </c>
      <c r="E55" s="91" t="b">
        <v>0</v>
      </c>
      <c r="F55" s="91" t="b">
        <v>0</v>
      </c>
      <c r="G55" s="91" t="b">
        <v>0</v>
      </c>
    </row>
    <row r="56" spans="1:7" ht="15">
      <c r="A56" s="91" t="s">
        <v>602</v>
      </c>
      <c r="B56" s="91">
        <v>2</v>
      </c>
      <c r="C56" s="133">
        <v>0.0071873983288033155</v>
      </c>
      <c r="D56" s="91" t="s">
        <v>535</v>
      </c>
      <c r="E56" s="91" t="b">
        <v>0</v>
      </c>
      <c r="F56" s="91" t="b">
        <v>0</v>
      </c>
      <c r="G56" s="91" t="b">
        <v>0</v>
      </c>
    </row>
    <row r="57" spans="1:7" ht="15">
      <c r="A57" s="91" t="s">
        <v>611</v>
      </c>
      <c r="B57" s="91">
        <v>2</v>
      </c>
      <c r="C57" s="133">
        <v>0.0071873983288033155</v>
      </c>
      <c r="D57" s="91" t="s">
        <v>535</v>
      </c>
      <c r="E57" s="91" t="b">
        <v>0</v>
      </c>
      <c r="F57" s="91" t="b">
        <v>0</v>
      </c>
      <c r="G57" s="91" t="b">
        <v>0</v>
      </c>
    </row>
    <row r="58" spans="1:7" ht="15">
      <c r="A58" s="91" t="s">
        <v>612</v>
      </c>
      <c r="B58" s="91">
        <v>2</v>
      </c>
      <c r="C58" s="133">
        <v>0.0071873983288033155</v>
      </c>
      <c r="D58" s="91" t="s">
        <v>535</v>
      </c>
      <c r="E58" s="91" t="b">
        <v>0</v>
      </c>
      <c r="F58" s="91" t="b">
        <v>0</v>
      </c>
      <c r="G58" s="91" t="b">
        <v>0</v>
      </c>
    </row>
    <row r="59" spans="1:7" ht="15">
      <c r="A59" s="91" t="s">
        <v>613</v>
      </c>
      <c r="B59" s="91">
        <v>2</v>
      </c>
      <c r="C59" s="133">
        <v>0.0071873983288033155</v>
      </c>
      <c r="D59" s="91" t="s">
        <v>535</v>
      </c>
      <c r="E59" s="91" t="b">
        <v>0</v>
      </c>
      <c r="F59" s="91" t="b">
        <v>0</v>
      </c>
      <c r="G59" s="91" t="b">
        <v>0</v>
      </c>
    </row>
    <row r="60" spans="1:7" ht="15">
      <c r="A60" s="91" t="s">
        <v>733</v>
      </c>
      <c r="B60" s="91">
        <v>2</v>
      </c>
      <c r="C60" s="133">
        <v>0.0071873983288033155</v>
      </c>
      <c r="D60" s="91" t="s">
        <v>535</v>
      </c>
      <c r="E60" s="91" t="b">
        <v>0</v>
      </c>
      <c r="F60" s="91" t="b">
        <v>0</v>
      </c>
      <c r="G60" s="91" t="b">
        <v>0</v>
      </c>
    </row>
    <row r="61" spans="1:7" ht="15">
      <c r="A61" s="91" t="s">
        <v>228</v>
      </c>
      <c r="B61" s="91">
        <v>2</v>
      </c>
      <c r="C61" s="133">
        <v>0.0071873983288033155</v>
      </c>
      <c r="D61" s="91" t="s">
        <v>535</v>
      </c>
      <c r="E61" s="91" t="b">
        <v>0</v>
      </c>
      <c r="F61" s="91" t="b">
        <v>0</v>
      </c>
      <c r="G61" s="91" t="b">
        <v>0</v>
      </c>
    </row>
    <row r="62" spans="1:7" ht="15">
      <c r="A62" s="91" t="s">
        <v>223</v>
      </c>
      <c r="B62" s="91">
        <v>2</v>
      </c>
      <c r="C62" s="133">
        <v>0.0071873983288033155</v>
      </c>
      <c r="D62" s="91" t="s">
        <v>535</v>
      </c>
      <c r="E62" s="91" t="b">
        <v>0</v>
      </c>
      <c r="F62" s="91" t="b">
        <v>0</v>
      </c>
      <c r="G62" s="91" t="b">
        <v>0</v>
      </c>
    </row>
    <row r="63" spans="1:7" ht="15">
      <c r="A63" s="91" t="s">
        <v>734</v>
      </c>
      <c r="B63" s="91">
        <v>2</v>
      </c>
      <c r="C63" s="133">
        <v>0.0071873983288033155</v>
      </c>
      <c r="D63" s="91" t="s">
        <v>535</v>
      </c>
      <c r="E63" s="91" t="b">
        <v>0</v>
      </c>
      <c r="F63" s="91" t="b">
        <v>0</v>
      </c>
      <c r="G63" s="91" t="b">
        <v>0</v>
      </c>
    </row>
    <row r="64" spans="1:7" ht="15">
      <c r="A64" s="91" t="s">
        <v>219</v>
      </c>
      <c r="B64" s="91">
        <v>2</v>
      </c>
      <c r="C64" s="133">
        <v>0.0071873983288033155</v>
      </c>
      <c r="D64" s="91" t="s">
        <v>535</v>
      </c>
      <c r="E64" s="91" t="b">
        <v>0</v>
      </c>
      <c r="F64" s="91" t="b">
        <v>0</v>
      </c>
      <c r="G64" s="91" t="b">
        <v>0</v>
      </c>
    </row>
    <row r="65" spans="1:7" ht="15">
      <c r="A65" s="91" t="s">
        <v>259</v>
      </c>
      <c r="B65" s="91">
        <v>5</v>
      </c>
      <c r="C65" s="133">
        <v>0</v>
      </c>
      <c r="D65" s="91" t="s">
        <v>536</v>
      </c>
      <c r="E65" s="91" t="b">
        <v>0</v>
      </c>
      <c r="F65" s="91" t="b">
        <v>0</v>
      </c>
      <c r="G65" s="91" t="b">
        <v>0</v>
      </c>
    </row>
    <row r="66" spans="1:7" ht="15">
      <c r="A66" s="91" t="s">
        <v>615</v>
      </c>
      <c r="B66" s="91">
        <v>2</v>
      </c>
      <c r="C66" s="133">
        <v>0.022917049322492423</v>
      </c>
      <c r="D66" s="91" t="s">
        <v>536</v>
      </c>
      <c r="E66" s="91" t="b">
        <v>0</v>
      </c>
      <c r="F66" s="91" t="b">
        <v>0</v>
      </c>
      <c r="G66" s="91" t="b">
        <v>0</v>
      </c>
    </row>
    <row r="67" spans="1:7" ht="15">
      <c r="A67" s="91" t="s">
        <v>259</v>
      </c>
      <c r="B67" s="91">
        <v>6</v>
      </c>
      <c r="C67" s="133">
        <v>0.0048478313906709074</v>
      </c>
      <c r="D67" s="91" t="s">
        <v>537</v>
      </c>
      <c r="E67" s="91" t="b">
        <v>0</v>
      </c>
      <c r="F67" s="91" t="b">
        <v>0</v>
      </c>
      <c r="G67" s="91" t="b">
        <v>0</v>
      </c>
    </row>
    <row r="68" spans="1:7" ht="15">
      <c r="A68" s="91" t="s">
        <v>603</v>
      </c>
      <c r="B68" s="91">
        <v>5</v>
      </c>
      <c r="C68" s="133">
        <v>0.0040398594922257565</v>
      </c>
      <c r="D68" s="91" t="s">
        <v>537</v>
      </c>
      <c r="E68" s="91" t="b">
        <v>0</v>
      </c>
      <c r="F68" s="91" t="b">
        <v>0</v>
      </c>
      <c r="G68" s="91" t="b">
        <v>0</v>
      </c>
    </row>
    <row r="69" spans="1:7" ht="15">
      <c r="A69" s="91" t="s">
        <v>604</v>
      </c>
      <c r="B69" s="91">
        <v>5</v>
      </c>
      <c r="C69" s="133">
        <v>0.0040398594922257565</v>
      </c>
      <c r="D69" s="91" t="s">
        <v>537</v>
      </c>
      <c r="E69" s="91" t="b">
        <v>0</v>
      </c>
      <c r="F69" s="91" t="b">
        <v>0</v>
      </c>
      <c r="G69" s="91" t="b">
        <v>0</v>
      </c>
    </row>
    <row r="70" spans="1:7" ht="15">
      <c r="A70" s="91" t="s">
        <v>617</v>
      </c>
      <c r="B70" s="91">
        <v>5</v>
      </c>
      <c r="C70" s="133">
        <v>0.0040398594922257565</v>
      </c>
      <c r="D70" s="91" t="s">
        <v>537</v>
      </c>
      <c r="E70" s="91" t="b">
        <v>0</v>
      </c>
      <c r="F70" s="91" t="b">
        <v>0</v>
      </c>
      <c r="G70" s="91" t="b">
        <v>0</v>
      </c>
    </row>
    <row r="71" spans="1:7" ht="15">
      <c r="A71" s="91" t="s">
        <v>223</v>
      </c>
      <c r="B71" s="91">
        <v>3</v>
      </c>
      <c r="C71" s="133">
        <v>0.009215203948897384</v>
      </c>
      <c r="D71" s="91" t="s">
        <v>537</v>
      </c>
      <c r="E71" s="91" t="b">
        <v>0</v>
      </c>
      <c r="F71" s="91" t="b">
        <v>0</v>
      </c>
      <c r="G71" s="91" t="b">
        <v>0</v>
      </c>
    </row>
    <row r="72" spans="1:7" ht="15">
      <c r="A72" s="91" t="s">
        <v>602</v>
      </c>
      <c r="B72" s="91">
        <v>3</v>
      </c>
      <c r="C72" s="133">
        <v>0.009215203948897384</v>
      </c>
      <c r="D72" s="91" t="s">
        <v>537</v>
      </c>
      <c r="E72" s="91" t="b">
        <v>0</v>
      </c>
      <c r="F72" s="91" t="b">
        <v>0</v>
      </c>
      <c r="G72" s="91" t="b">
        <v>0</v>
      </c>
    </row>
    <row r="73" spans="1:7" ht="15">
      <c r="A73" s="91" t="s">
        <v>618</v>
      </c>
      <c r="B73" s="91">
        <v>3</v>
      </c>
      <c r="C73" s="133">
        <v>0.009215203948897384</v>
      </c>
      <c r="D73" s="91" t="s">
        <v>537</v>
      </c>
      <c r="E73" s="91" t="b">
        <v>0</v>
      </c>
      <c r="F73" s="91" t="b">
        <v>0</v>
      </c>
      <c r="G73" s="91" t="b">
        <v>0</v>
      </c>
    </row>
    <row r="74" spans="1:7" ht="15">
      <c r="A74" s="91" t="s">
        <v>619</v>
      </c>
      <c r="B74" s="91">
        <v>3</v>
      </c>
      <c r="C74" s="133">
        <v>0.009215203948897384</v>
      </c>
      <c r="D74" s="91" t="s">
        <v>537</v>
      </c>
      <c r="E74" s="91" t="b">
        <v>0</v>
      </c>
      <c r="F74" s="91" t="b">
        <v>0</v>
      </c>
      <c r="G74" s="91" t="b">
        <v>0</v>
      </c>
    </row>
    <row r="75" spans="1:7" ht="15">
      <c r="A75" s="91" t="s">
        <v>620</v>
      </c>
      <c r="B75" s="91">
        <v>3</v>
      </c>
      <c r="C75" s="133">
        <v>0.009215203948897384</v>
      </c>
      <c r="D75" s="91" t="s">
        <v>537</v>
      </c>
      <c r="E75" s="91" t="b">
        <v>0</v>
      </c>
      <c r="F75" s="91" t="b">
        <v>0</v>
      </c>
      <c r="G75" s="91" t="b">
        <v>0</v>
      </c>
    </row>
    <row r="76" spans="1:7" ht="15">
      <c r="A76" s="91" t="s">
        <v>621</v>
      </c>
      <c r="B76" s="91">
        <v>3</v>
      </c>
      <c r="C76" s="133">
        <v>0.009215203948897384</v>
      </c>
      <c r="D76" s="91" t="s">
        <v>537</v>
      </c>
      <c r="E76" s="91" t="b">
        <v>0</v>
      </c>
      <c r="F76" s="91" t="b">
        <v>0</v>
      </c>
      <c r="G76" s="91" t="b">
        <v>0</v>
      </c>
    </row>
    <row r="77" spans="1:7" ht="15">
      <c r="A77" s="91" t="s">
        <v>731</v>
      </c>
      <c r="B77" s="91">
        <v>3</v>
      </c>
      <c r="C77" s="133">
        <v>0.009215203948897384</v>
      </c>
      <c r="D77" s="91" t="s">
        <v>537</v>
      </c>
      <c r="E77" s="91" t="b">
        <v>0</v>
      </c>
      <c r="F77" s="91" t="b">
        <v>0</v>
      </c>
      <c r="G77" s="91" t="b">
        <v>0</v>
      </c>
    </row>
    <row r="78" spans="1:7" ht="15">
      <c r="A78" s="91" t="s">
        <v>735</v>
      </c>
      <c r="B78" s="91">
        <v>3</v>
      </c>
      <c r="C78" s="133">
        <v>0.009215203948897384</v>
      </c>
      <c r="D78" s="91" t="s">
        <v>537</v>
      </c>
      <c r="E78" s="91" t="b">
        <v>0</v>
      </c>
      <c r="F78" s="91" t="b">
        <v>0</v>
      </c>
      <c r="G78" s="91" t="b">
        <v>0</v>
      </c>
    </row>
    <row r="79" spans="1:7" ht="15">
      <c r="A79" s="91" t="s">
        <v>736</v>
      </c>
      <c r="B79" s="91">
        <v>3</v>
      </c>
      <c r="C79" s="133">
        <v>0.009215203948897384</v>
      </c>
      <c r="D79" s="91" t="s">
        <v>537</v>
      </c>
      <c r="E79" s="91" t="b">
        <v>0</v>
      </c>
      <c r="F79" s="91" t="b">
        <v>0</v>
      </c>
      <c r="G79" s="91" t="b">
        <v>0</v>
      </c>
    </row>
    <row r="80" spans="1:7" ht="15">
      <c r="A80" s="91" t="s">
        <v>737</v>
      </c>
      <c r="B80" s="91">
        <v>3</v>
      </c>
      <c r="C80" s="133">
        <v>0.009215203948897384</v>
      </c>
      <c r="D80" s="91" t="s">
        <v>537</v>
      </c>
      <c r="E80" s="91" t="b">
        <v>0</v>
      </c>
      <c r="F80" s="91" t="b">
        <v>0</v>
      </c>
      <c r="G80" s="91" t="b">
        <v>0</v>
      </c>
    </row>
    <row r="81" spans="1:7" ht="15">
      <c r="A81" s="91" t="s">
        <v>738</v>
      </c>
      <c r="B81" s="91">
        <v>3</v>
      </c>
      <c r="C81" s="133">
        <v>0.009215203948897384</v>
      </c>
      <c r="D81" s="91" t="s">
        <v>537</v>
      </c>
      <c r="E81" s="91" t="b">
        <v>0</v>
      </c>
      <c r="F81" s="91" t="b">
        <v>0</v>
      </c>
      <c r="G81" s="91" t="b">
        <v>0</v>
      </c>
    </row>
    <row r="82" spans="1:7" ht="15">
      <c r="A82" s="91" t="s">
        <v>739</v>
      </c>
      <c r="B82" s="91">
        <v>3</v>
      </c>
      <c r="C82" s="133">
        <v>0.009215203948897384</v>
      </c>
      <c r="D82" s="91" t="s">
        <v>537</v>
      </c>
      <c r="E82" s="91" t="b">
        <v>0</v>
      </c>
      <c r="F82" s="91" t="b">
        <v>0</v>
      </c>
      <c r="G82" s="91" t="b">
        <v>0</v>
      </c>
    </row>
    <row r="83" spans="1:7" ht="15">
      <c r="A83" s="91" t="s">
        <v>740</v>
      </c>
      <c r="B83" s="91">
        <v>3</v>
      </c>
      <c r="C83" s="133">
        <v>0.009215203948897384</v>
      </c>
      <c r="D83" s="91" t="s">
        <v>537</v>
      </c>
      <c r="E83" s="91" t="b">
        <v>0</v>
      </c>
      <c r="F83" s="91" t="b">
        <v>0</v>
      </c>
      <c r="G83" s="91" t="b">
        <v>0</v>
      </c>
    </row>
    <row r="84" spans="1:7" ht="15">
      <c r="A84" s="91" t="s">
        <v>742</v>
      </c>
      <c r="B84" s="91">
        <v>2</v>
      </c>
      <c r="C84" s="133">
        <v>0.00973716846366658</v>
      </c>
      <c r="D84" s="91" t="s">
        <v>537</v>
      </c>
      <c r="E84" s="91" t="b">
        <v>0</v>
      </c>
      <c r="F84" s="91" t="b">
        <v>0</v>
      </c>
      <c r="G84" s="91" t="b">
        <v>0</v>
      </c>
    </row>
    <row r="85" spans="1:7" ht="15">
      <c r="A85" s="91" t="s">
        <v>743</v>
      </c>
      <c r="B85" s="91">
        <v>2</v>
      </c>
      <c r="C85" s="133">
        <v>0.00973716846366658</v>
      </c>
      <c r="D85" s="91" t="s">
        <v>537</v>
      </c>
      <c r="E85" s="91" t="b">
        <v>0</v>
      </c>
      <c r="F85" s="91" t="b">
        <v>0</v>
      </c>
      <c r="G85" s="91" t="b">
        <v>0</v>
      </c>
    </row>
    <row r="86" spans="1:7" ht="15">
      <c r="A86" s="91" t="s">
        <v>744</v>
      </c>
      <c r="B86" s="91">
        <v>2</v>
      </c>
      <c r="C86" s="133">
        <v>0.00973716846366658</v>
      </c>
      <c r="D86" s="91" t="s">
        <v>537</v>
      </c>
      <c r="E86" s="91" t="b">
        <v>0</v>
      </c>
      <c r="F86" s="91" t="b">
        <v>0</v>
      </c>
      <c r="G86" s="91" t="b">
        <v>0</v>
      </c>
    </row>
    <row r="87" spans="1:7" ht="15">
      <c r="A87" s="91" t="s">
        <v>745</v>
      </c>
      <c r="B87" s="91">
        <v>2</v>
      </c>
      <c r="C87" s="133">
        <v>0.00973716846366658</v>
      </c>
      <c r="D87" s="91" t="s">
        <v>537</v>
      </c>
      <c r="E87" s="91" t="b">
        <v>0</v>
      </c>
      <c r="F87" s="91" t="b">
        <v>0</v>
      </c>
      <c r="G87" s="91" t="b">
        <v>0</v>
      </c>
    </row>
    <row r="88" spans="1:7" ht="15">
      <c r="A88" s="91" t="s">
        <v>263</v>
      </c>
      <c r="B88" s="91">
        <v>2</v>
      </c>
      <c r="C88" s="133">
        <v>0.00973716846366658</v>
      </c>
      <c r="D88" s="91" t="s">
        <v>537</v>
      </c>
      <c r="E88" s="91" t="b">
        <v>0</v>
      </c>
      <c r="F88" s="91" t="b">
        <v>0</v>
      </c>
      <c r="G88" s="91" t="b">
        <v>0</v>
      </c>
    </row>
    <row r="89" spans="1:7" ht="15">
      <c r="A89" s="91" t="s">
        <v>746</v>
      </c>
      <c r="B89" s="91">
        <v>2</v>
      </c>
      <c r="C89" s="133">
        <v>0.00973716846366658</v>
      </c>
      <c r="D89" s="91" t="s">
        <v>537</v>
      </c>
      <c r="E89" s="91" t="b">
        <v>0</v>
      </c>
      <c r="F89" s="91" t="b">
        <v>0</v>
      </c>
      <c r="G89" s="91" t="b">
        <v>0</v>
      </c>
    </row>
    <row r="90" spans="1:7" ht="15">
      <c r="A90" s="91" t="s">
        <v>732</v>
      </c>
      <c r="B90" s="91">
        <v>2</v>
      </c>
      <c r="C90" s="133">
        <v>0.00973716846366658</v>
      </c>
      <c r="D90" s="91" t="s">
        <v>537</v>
      </c>
      <c r="E90" s="91" t="b">
        <v>0</v>
      </c>
      <c r="F90" s="91" t="b">
        <v>0</v>
      </c>
      <c r="G90" s="91" t="b">
        <v>0</v>
      </c>
    </row>
    <row r="91" spans="1:7" ht="15">
      <c r="A91" s="91" t="s">
        <v>741</v>
      </c>
      <c r="B91" s="91">
        <v>2</v>
      </c>
      <c r="C91" s="133">
        <v>0.00973716846366658</v>
      </c>
      <c r="D91" s="91" t="s">
        <v>537</v>
      </c>
      <c r="E91" s="91" t="b">
        <v>0</v>
      </c>
      <c r="F91" s="91" t="b">
        <v>0</v>
      </c>
      <c r="G91" s="91" t="b">
        <v>0</v>
      </c>
    </row>
    <row r="92" spans="1:7" ht="15">
      <c r="A92" s="91" t="s">
        <v>259</v>
      </c>
      <c r="B92" s="91">
        <v>2</v>
      </c>
      <c r="C92" s="133">
        <v>0</v>
      </c>
      <c r="D92" s="91" t="s">
        <v>538</v>
      </c>
      <c r="E92" s="91" t="b">
        <v>0</v>
      </c>
      <c r="F92" s="91" t="b">
        <v>0</v>
      </c>
      <c r="G92" s="91" t="b">
        <v>0</v>
      </c>
    </row>
    <row r="93" spans="1:7" ht="15">
      <c r="A93" s="91" t="s">
        <v>615</v>
      </c>
      <c r="B93" s="91">
        <v>2</v>
      </c>
      <c r="C93" s="133">
        <v>0</v>
      </c>
      <c r="D93" s="91" t="s">
        <v>538</v>
      </c>
      <c r="E93" s="91" t="b">
        <v>0</v>
      </c>
      <c r="F93" s="91" t="b">
        <v>0</v>
      </c>
      <c r="G93" s="91" t="b">
        <v>0</v>
      </c>
    </row>
    <row r="94" spans="1:7" ht="15">
      <c r="A94" s="91" t="s">
        <v>623</v>
      </c>
      <c r="B94" s="91">
        <v>2</v>
      </c>
      <c r="C94" s="133">
        <v>0</v>
      </c>
      <c r="D94" s="91" t="s">
        <v>538</v>
      </c>
      <c r="E94" s="91" t="b">
        <v>0</v>
      </c>
      <c r="F94" s="91" t="b">
        <v>0</v>
      </c>
      <c r="G94" s="91" t="b">
        <v>0</v>
      </c>
    </row>
    <row r="95" spans="1:7" ht="15">
      <c r="A95" s="91" t="s">
        <v>624</v>
      </c>
      <c r="B95" s="91">
        <v>2</v>
      </c>
      <c r="C95" s="133">
        <v>0</v>
      </c>
      <c r="D95" s="91" t="s">
        <v>538</v>
      </c>
      <c r="E95" s="91" t="b">
        <v>0</v>
      </c>
      <c r="F95" s="91" t="b">
        <v>0</v>
      </c>
      <c r="G95" s="91" t="b">
        <v>0</v>
      </c>
    </row>
    <row r="96" spans="1:7" ht="15">
      <c r="A96" s="91" t="s">
        <v>625</v>
      </c>
      <c r="B96" s="91">
        <v>2</v>
      </c>
      <c r="C96" s="133">
        <v>0</v>
      </c>
      <c r="D96" s="91" t="s">
        <v>538</v>
      </c>
      <c r="E96" s="91" t="b">
        <v>0</v>
      </c>
      <c r="F96" s="91" t="b">
        <v>0</v>
      </c>
      <c r="G9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754</v>
      </c>
      <c r="B1" s="13" t="s">
        <v>755</v>
      </c>
      <c r="C1" s="13" t="s">
        <v>748</v>
      </c>
      <c r="D1" s="13" t="s">
        <v>749</v>
      </c>
      <c r="E1" s="13" t="s">
        <v>756</v>
      </c>
      <c r="F1" s="13" t="s">
        <v>144</v>
      </c>
      <c r="G1" s="13" t="s">
        <v>757</v>
      </c>
      <c r="H1" s="13" t="s">
        <v>758</v>
      </c>
      <c r="I1" s="13" t="s">
        <v>759</v>
      </c>
      <c r="J1" s="13" t="s">
        <v>760</v>
      </c>
      <c r="K1" s="13" t="s">
        <v>761</v>
      </c>
      <c r="L1" s="13" t="s">
        <v>762</v>
      </c>
    </row>
    <row r="2" spans="1:12" ht="15">
      <c r="A2" s="91" t="s">
        <v>603</v>
      </c>
      <c r="B2" s="91" t="s">
        <v>604</v>
      </c>
      <c r="C2" s="91">
        <v>5</v>
      </c>
      <c r="D2" s="133">
        <v>0.012024409887833827</v>
      </c>
      <c r="E2" s="133">
        <v>1.61066016308988</v>
      </c>
      <c r="F2" s="91" t="s">
        <v>750</v>
      </c>
      <c r="G2" s="91" t="b">
        <v>0</v>
      </c>
      <c r="H2" s="91" t="b">
        <v>0</v>
      </c>
      <c r="I2" s="91" t="b">
        <v>0</v>
      </c>
      <c r="J2" s="91" t="b">
        <v>0</v>
      </c>
      <c r="K2" s="91" t="b">
        <v>0</v>
      </c>
      <c r="L2" s="91" t="b">
        <v>0</v>
      </c>
    </row>
    <row r="3" spans="1:12" ht="15">
      <c r="A3" s="91" t="s">
        <v>604</v>
      </c>
      <c r="B3" s="91" t="s">
        <v>617</v>
      </c>
      <c r="C3" s="91">
        <v>5</v>
      </c>
      <c r="D3" s="133">
        <v>0.012024409887833827</v>
      </c>
      <c r="E3" s="133">
        <v>1.61066016308988</v>
      </c>
      <c r="F3" s="91" t="s">
        <v>750</v>
      </c>
      <c r="G3" s="91" t="b">
        <v>0</v>
      </c>
      <c r="H3" s="91" t="b">
        <v>0</v>
      </c>
      <c r="I3" s="91" t="b">
        <v>0</v>
      </c>
      <c r="J3" s="91" t="b">
        <v>0</v>
      </c>
      <c r="K3" s="91" t="b">
        <v>0</v>
      </c>
      <c r="L3" s="91" t="b">
        <v>0</v>
      </c>
    </row>
    <row r="4" spans="1:12" ht="15">
      <c r="A4" s="91" t="s">
        <v>229</v>
      </c>
      <c r="B4" s="91" t="s">
        <v>606</v>
      </c>
      <c r="C4" s="91">
        <v>5</v>
      </c>
      <c r="D4" s="133">
        <v>0.012024409887833827</v>
      </c>
      <c r="E4" s="133">
        <v>1.61066016308988</v>
      </c>
      <c r="F4" s="91" t="s">
        <v>750</v>
      </c>
      <c r="G4" s="91" t="b">
        <v>0</v>
      </c>
      <c r="H4" s="91" t="b">
        <v>0</v>
      </c>
      <c r="I4" s="91" t="b">
        <v>0</v>
      </c>
      <c r="J4" s="91" t="b">
        <v>0</v>
      </c>
      <c r="K4" s="91" t="b">
        <v>0</v>
      </c>
      <c r="L4" s="91" t="b">
        <v>0</v>
      </c>
    </row>
    <row r="5" spans="1:12" ht="15">
      <c r="A5" s="91" t="s">
        <v>259</v>
      </c>
      <c r="B5" s="91" t="s">
        <v>615</v>
      </c>
      <c r="C5" s="91">
        <v>3</v>
      </c>
      <c r="D5" s="133">
        <v>0.010226167420705133</v>
      </c>
      <c r="E5" s="133">
        <v>1.0385633951393607</v>
      </c>
      <c r="F5" s="91" t="s">
        <v>750</v>
      </c>
      <c r="G5" s="91" t="b">
        <v>0</v>
      </c>
      <c r="H5" s="91" t="b">
        <v>0</v>
      </c>
      <c r="I5" s="91" t="b">
        <v>0</v>
      </c>
      <c r="J5" s="91" t="b">
        <v>0</v>
      </c>
      <c r="K5" s="91" t="b">
        <v>0</v>
      </c>
      <c r="L5" s="91" t="b">
        <v>0</v>
      </c>
    </row>
    <row r="6" spans="1:12" ht="15">
      <c r="A6" s="91" t="s">
        <v>615</v>
      </c>
      <c r="B6" s="91" t="s">
        <v>623</v>
      </c>
      <c r="C6" s="91">
        <v>3</v>
      </c>
      <c r="D6" s="133">
        <v>0.010226167420705133</v>
      </c>
      <c r="E6" s="133">
        <v>1.7075701760979363</v>
      </c>
      <c r="F6" s="91" t="s">
        <v>750</v>
      </c>
      <c r="G6" s="91" t="b">
        <v>0</v>
      </c>
      <c r="H6" s="91" t="b">
        <v>0</v>
      </c>
      <c r="I6" s="91" t="b">
        <v>0</v>
      </c>
      <c r="J6" s="91" t="b">
        <v>0</v>
      </c>
      <c r="K6" s="91" t="b">
        <v>0</v>
      </c>
      <c r="L6" s="91" t="b">
        <v>0</v>
      </c>
    </row>
    <row r="7" spans="1:12" ht="15">
      <c r="A7" s="91" t="s">
        <v>608</v>
      </c>
      <c r="B7" s="91" t="s">
        <v>229</v>
      </c>
      <c r="C7" s="91">
        <v>3</v>
      </c>
      <c r="D7" s="133">
        <v>0.010226167420705133</v>
      </c>
      <c r="E7" s="133">
        <v>1.61066016308988</v>
      </c>
      <c r="F7" s="91" t="s">
        <v>750</v>
      </c>
      <c r="G7" s="91" t="b">
        <v>0</v>
      </c>
      <c r="H7" s="91" t="b">
        <v>0</v>
      </c>
      <c r="I7" s="91" t="b">
        <v>0</v>
      </c>
      <c r="J7" s="91" t="b">
        <v>0</v>
      </c>
      <c r="K7" s="91" t="b">
        <v>0</v>
      </c>
      <c r="L7" s="91" t="b">
        <v>0</v>
      </c>
    </row>
    <row r="8" spans="1:12" ht="15">
      <c r="A8" s="91" t="s">
        <v>606</v>
      </c>
      <c r="B8" s="91" t="s">
        <v>609</v>
      </c>
      <c r="C8" s="91">
        <v>3</v>
      </c>
      <c r="D8" s="133">
        <v>0.010226167420705133</v>
      </c>
      <c r="E8" s="133">
        <v>1.61066016308988</v>
      </c>
      <c r="F8" s="91" t="s">
        <v>750</v>
      </c>
      <c r="G8" s="91" t="b">
        <v>0</v>
      </c>
      <c r="H8" s="91" t="b">
        <v>0</v>
      </c>
      <c r="I8" s="91" t="b">
        <v>0</v>
      </c>
      <c r="J8" s="91" t="b">
        <v>0</v>
      </c>
      <c r="K8" s="91" t="b">
        <v>0</v>
      </c>
      <c r="L8" s="91" t="b">
        <v>0</v>
      </c>
    </row>
    <row r="9" spans="1:12" ht="15">
      <c r="A9" s="91" t="s">
        <v>609</v>
      </c>
      <c r="B9" s="91" t="s">
        <v>610</v>
      </c>
      <c r="C9" s="91">
        <v>3</v>
      </c>
      <c r="D9" s="133">
        <v>0.010226167420705133</v>
      </c>
      <c r="E9" s="133">
        <v>1.8325089127062364</v>
      </c>
      <c r="F9" s="91" t="s">
        <v>750</v>
      </c>
      <c r="G9" s="91" t="b">
        <v>0</v>
      </c>
      <c r="H9" s="91" t="b">
        <v>0</v>
      </c>
      <c r="I9" s="91" t="b">
        <v>0</v>
      </c>
      <c r="J9" s="91" t="b">
        <v>0</v>
      </c>
      <c r="K9" s="91" t="b">
        <v>0</v>
      </c>
      <c r="L9" s="91" t="b">
        <v>0</v>
      </c>
    </row>
    <row r="10" spans="1:12" ht="15">
      <c r="A10" s="91" t="s">
        <v>610</v>
      </c>
      <c r="B10" s="91" t="s">
        <v>607</v>
      </c>
      <c r="C10" s="91">
        <v>3</v>
      </c>
      <c r="D10" s="133">
        <v>0.010226167420705133</v>
      </c>
      <c r="E10" s="133">
        <v>1.7075701760979363</v>
      </c>
      <c r="F10" s="91" t="s">
        <v>750</v>
      </c>
      <c r="G10" s="91" t="b">
        <v>0</v>
      </c>
      <c r="H10" s="91" t="b">
        <v>0</v>
      </c>
      <c r="I10" s="91" t="b">
        <v>0</v>
      </c>
      <c r="J10" s="91" t="b">
        <v>0</v>
      </c>
      <c r="K10" s="91" t="b">
        <v>0</v>
      </c>
      <c r="L10" s="91" t="b">
        <v>0</v>
      </c>
    </row>
    <row r="11" spans="1:12" ht="15">
      <c r="A11" s="91" t="s">
        <v>607</v>
      </c>
      <c r="B11" s="91" t="s">
        <v>602</v>
      </c>
      <c r="C11" s="91">
        <v>3</v>
      </c>
      <c r="D11" s="133">
        <v>0.010226167420705133</v>
      </c>
      <c r="E11" s="133">
        <v>1.4065401804339552</v>
      </c>
      <c r="F11" s="91" t="s">
        <v>750</v>
      </c>
      <c r="G11" s="91" t="b">
        <v>0</v>
      </c>
      <c r="H11" s="91" t="b">
        <v>0</v>
      </c>
      <c r="I11" s="91" t="b">
        <v>0</v>
      </c>
      <c r="J11" s="91" t="b">
        <v>0</v>
      </c>
      <c r="K11" s="91" t="b">
        <v>0</v>
      </c>
      <c r="L11" s="91" t="b">
        <v>0</v>
      </c>
    </row>
    <row r="12" spans="1:12" ht="15">
      <c r="A12" s="91" t="s">
        <v>602</v>
      </c>
      <c r="B12" s="91" t="s">
        <v>611</v>
      </c>
      <c r="C12" s="91">
        <v>3</v>
      </c>
      <c r="D12" s="133">
        <v>0.010226167420705133</v>
      </c>
      <c r="E12" s="133">
        <v>1.4065401804339552</v>
      </c>
      <c r="F12" s="91" t="s">
        <v>750</v>
      </c>
      <c r="G12" s="91" t="b">
        <v>0</v>
      </c>
      <c r="H12" s="91" t="b">
        <v>0</v>
      </c>
      <c r="I12" s="91" t="b">
        <v>0</v>
      </c>
      <c r="J12" s="91" t="b">
        <v>0</v>
      </c>
      <c r="K12" s="91" t="b">
        <v>0</v>
      </c>
      <c r="L12" s="91" t="b">
        <v>0</v>
      </c>
    </row>
    <row r="13" spans="1:12" ht="15">
      <c r="A13" s="91" t="s">
        <v>611</v>
      </c>
      <c r="B13" s="91" t="s">
        <v>612</v>
      </c>
      <c r="C13" s="91">
        <v>3</v>
      </c>
      <c r="D13" s="133">
        <v>0.010226167420705133</v>
      </c>
      <c r="E13" s="133">
        <v>1.7075701760979363</v>
      </c>
      <c r="F13" s="91" t="s">
        <v>750</v>
      </c>
      <c r="G13" s="91" t="b">
        <v>0</v>
      </c>
      <c r="H13" s="91" t="b">
        <v>0</v>
      </c>
      <c r="I13" s="91" t="b">
        <v>0</v>
      </c>
      <c r="J13" s="91" t="b">
        <v>0</v>
      </c>
      <c r="K13" s="91" t="b">
        <v>0</v>
      </c>
      <c r="L13" s="91" t="b">
        <v>0</v>
      </c>
    </row>
    <row r="14" spans="1:12" ht="15">
      <c r="A14" s="91" t="s">
        <v>612</v>
      </c>
      <c r="B14" s="91" t="s">
        <v>613</v>
      </c>
      <c r="C14" s="91">
        <v>3</v>
      </c>
      <c r="D14" s="133">
        <v>0.010226167420705133</v>
      </c>
      <c r="E14" s="133">
        <v>1.8325089127062364</v>
      </c>
      <c r="F14" s="91" t="s">
        <v>750</v>
      </c>
      <c r="G14" s="91" t="b">
        <v>0</v>
      </c>
      <c r="H14" s="91" t="b">
        <v>0</v>
      </c>
      <c r="I14" s="91" t="b">
        <v>0</v>
      </c>
      <c r="J14" s="91" t="b">
        <v>0</v>
      </c>
      <c r="K14" s="91" t="b">
        <v>0</v>
      </c>
      <c r="L14" s="91" t="b">
        <v>0</v>
      </c>
    </row>
    <row r="15" spans="1:12" ht="15">
      <c r="A15" s="91" t="s">
        <v>613</v>
      </c>
      <c r="B15" s="91" t="s">
        <v>733</v>
      </c>
      <c r="C15" s="91">
        <v>3</v>
      </c>
      <c r="D15" s="133">
        <v>0.010226167420705133</v>
      </c>
      <c r="E15" s="133">
        <v>1.8325089127062364</v>
      </c>
      <c r="F15" s="91" t="s">
        <v>750</v>
      </c>
      <c r="G15" s="91" t="b">
        <v>0</v>
      </c>
      <c r="H15" s="91" t="b">
        <v>0</v>
      </c>
      <c r="I15" s="91" t="b">
        <v>0</v>
      </c>
      <c r="J15" s="91" t="b">
        <v>0</v>
      </c>
      <c r="K15" s="91" t="b">
        <v>0</v>
      </c>
      <c r="L15" s="91" t="b">
        <v>0</v>
      </c>
    </row>
    <row r="16" spans="1:12" ht="15">
      <c r="A16" s="91" t="s">
        <v>733</v>
      </c>
      <c r="B16" s="91" t="s">
        <v>228</v>
      </c>
      <c r="C16" s="91">
        <v>3</v>
      </c>
      <c r="D16" s="133">
        <v>0.010226167420705133</v>
      </c>
      <c r="E16" s="133">
        <v>1.8325089127062364</v>
      </c>
      <c r="F16" s="91" t="s">
        <v>750</v>
      </c>
      <c r="G16" s="91" t="b">
        <v>0</v>
      </c>
      <c r="H16" s="91" t="b">
        <v>0</v>
      </c>
      <c r="I16" s="91" t="b">
        <v>0</v>
      </c>
      <c r="J16" s="91" t="b">
        <v>0</v>
      </c>
      <c r="K16" s="91" t="b">
        <v>0</v>
      </c>
      <c r="L16" s="91" t="b">
        <v>0</v>
      </c>
    </row>
    <row r="17" spans="1:12" ht="15">
      <c r="A17" s="91" t="s">
        <v>618</v>
      </c>
      <c r="B17" s="91" t="s">
        <v>259</v>
      </c>
      <c r="C17" s="91">
        <v>3</v>
      </c>
      <c r="D17" s="133">
        <v>0.010226167420705133</v>
      </c>
      <c r="E17" s="133">
        <v>1.3096301674258988</v>
      </c>
      <c r="F17" s="91" t="s">
        <v>750</v>
      </c>
      <c r="G17" s="91" t="b">
        <v>0</v>
      </c>
      <c r="H17" s="91" t="b">
        <v>0</v>
      </c>
      <c r="I17" s="91" t="b">
        <v>0</v>
      </c>
      <c r="J17" s="91" t="b">
        <v>0</v>
      </c>
      <c r="K17" s="91" t="b">
        <v>0</v>
      </c>
      <c r="L17" s="91" t="b">
        <v>0</v>
      </c>
    </row>
    <row r="18" spans="1:12" ht="15">
      <c r="A18" s="91" t="s">
        <v>259</v>
      </c>
      <c r="B18" s="91" t="s">
        <v>619</v>
      </c>
      <c r="C18" s="91">
        <v>3</v>
      </c>
      <c r="D18" s="133">
        <v>0.010226167420705133</v>
      </c>
      <c r="E18" s="133">
        <v>1.1635021317476606</v>
      </c>
      <c r="F18" s="91" t="s">
        <v>750</v>
      </c>
      <c r="G18" s="91" t="b">
        <v>0</v>
      </c>
      <c r="H18" s="91" t="b">
        <v>0</v>
      </c>
      <c r="I18" s="91" t="b">
        <v>0</v>
      </c>
      <c r="J18" s="91" t="b">
        <v>0</v>
      </c>
      <c r="K18" s="91" t="b">
        <v>0</v>
      </c>
      <c r="L18" s="91" t="b">
        <v>0</v>
      </c>
    </row>
    <row r="19" spans="1:12" ht="15">
      <c r="A19" s="91" t="s">
        <v>619</v>
      </c>
      <c r="B19" s="91" t="s">
        <v>620</v>
      </c>
      <c r="C19" s="91">
        <v>3</v>
      </c>
      <c r="D19" s="133">
        <v>0.010226167420705133</v>
      </c>
      <c r="E19" s="133">
        <v>1.8325089127062364</v>
      </c>
      <c r="F19" s="91" t="s">
        <v>750</v>
      </c>
      <c r="G19" s="91" t="b">
        <v>0</v>
      </c>
      <c r="H19" s="91" t="b">
        <v>0</v>
      </c>
      <c r="I19" s="91" t="b">
        <v>0</v>
      </c>
      <c r="J19" s="91" t="b">
        <v>0</v>
      </c>
      <c r="K19" s="91" t="b">
        <v>0</v>
      </c>
      <c r="L19" s="91" t="b">
        <v>0</v>
      </c>
    </row>
    <row r="20" spans="1:12" ht="15">
      <c r="A20" s="91" t="s">
        <v>620</v>
      </c>
      <c r="B20" s="91" t="s">
        <v>621</v>
      </c>
      <c r="C20" s="91">
        <v>3</v>
      </c>
      <c r="D20" s="133">
        <v>0.010226167420705133</v>
      </c>
      <c r="E20" s="133">
        <v>1.8325089127062364</v>
      </c>
      <c r="F20" s="91" t="s">
        <v>750</v>
      </c>
      <c r="G20" s="91" t="b">
        <v>0</v>
      </c>
      <c r="H20" s="91" t="b">
        <v>0</v>
      </c>
      <c r="I20" s="91" t="b">
        <v>0</v>
      </c>
      <c r="J20" s="91" t="b">
        <v>0</v>
      </c>
      <c r="K20" s="91" t="b">
        <v>0</v>
      </c>
      <c r="L20" s="91" t="b">
        <v>0</v>
      </c>
    </row>
    <row r="21" spans="1:12" ht="15">
      <c r="A21" s="91" t="s">
        <v>621</v>
      </c>
      <c r="B21" s="91" t="s">
        <v>731</v>
      </c>
      <c r="C21" s="91">
        <v>3</v>
      </c>
      <c r="D21" s="133">
        <v>0.010226167420705133</v>
      </c>
      <c r="E21" s="133">
        <v>1.7075701760979363</v>
      </c>
      <c r="F21" s="91" t="s">
        <v>750</v>
      </c>
      <c r="G21" s="91" t="b">
        <v>0</v>
      </c>
      <c r="H21" s="91" t="b">
        <v>0</v>
      </c>
      <c r="I21" s="91" t="b">
        <v>0</v>
      </c>
      <c r="J21" s="91" t="b">
        <v>0</v>
      </c>
      <c r="K21" s="91" t="b">
        <v>0</v>
      </c>
      <c r="L21" s="91" t="b">
        <v>0</v>
      </c>
    </row>
    <row r="22" spans="1:12" ht="15">
      <c r="A22" s="91" t="s">
        <v>731</v>
      </c>
      <c r="B22" s="91" t="s">
        <v>735</v>
      </c>
      <c r="C22" s="91">
        <v>3</v>
      </c>
      <c r="D22" s="133">
        <v>0.010226167420705133</v>
      </c>
      <c r="E22" s="133">
        <v>1.8325089127062364</v>
      </c>
      <c r="F22" s="91" t="s">
        <v>750</v>
      </c>
      <c r="G22" s="91" t="b">
        <v>0</v>
      </c>
      <c r="H22" s="91" t="b">
        <v>0</v>
      </c>
      <c r="I22" s="91" t="b">
        <v>0</v>
      </c>
      <c r="J22" s="91" t="b">
        <v>0</v>
      </c>
      <c r="K22" s="91" t="b">
        <v>0</v>
      </c>
      <c r="L22" s="91" t="b">
        <v>0</v>
      </c>
    </row>
    <row r="23" spans="1:12" ht="15">
      <c r="A23" s="91" t="s">
        <v>735</v>
      </c>
      <c r="B23" s="91" t="s">
        <v>736</v>
      </c>
      <c r="C23" s="91">
        <v>3</v>
      </c>
      <c r="D23" s="133">
        <v>0.010226167420705133</v>
      </c>
      <c r="E23" s="133">
        <v>1.8325089127062364</v>
      </c>
      <c r="F23" s="91" t="s">
        <v>750</v>
      </c>
      <c r="G23" s="91" t="b">
        <v>0</v>
      </c>
      <c r="H23" s="91" t="b">
        <v>0</v>
      </c>
      <c r="I23" s="91" t="b">
        <v>0</v>
      </c>
      <c r="J23" s="91" t="b">
        <v>0</v>
      </c>
      <c r="K23" s="91" t="b">
        <v>0</v>
      </c>
      <c r="L23" s="91" t="b">
        <v>0</v>
      </c>
    </row>
    <row r="24" spans="1:12" ht="15">
      <c r="A24" s="91" t="s">
        <v>736</v>
      </c>
      <c r="B24" s="91" t="s">
        <v>737</v>
      </c>
      <c r="C24" s="91">
        <v>3</v>
      </c>
      <c r="D24" s="133">
        <v>0.010226167420705133</v>
      </c>
      <c r="E24" s="133">
        <v>1.8325089127062364</v>
      </c>
      <c r="F24" s="91" t="s">
        <v>750</v>
      </c>
      <c r="G24" s="91" t="b">
        <v>0</v>
      </c>
      <c r="H24" s="91" t="b">
        <v>0</v>
      </c>
      <c r="I24" s="91" t="b">
        <v>0</v>
      </c>
      <c r="J24" s="91" t="b">
        <v>0</v>
      </c>
      <c r="K24" s="91" t="b">
        <v>0</v>
      </c>
      <c r="L24" s="91" t="b">
        <v>0</v>
      </c>
    </row>
    <row r="25" spans="1:12" ht="15">
      <c r="A25" s="91" t="s">
        <v>737</v>
      </c>
      <c r="B25" s="91" t="s">
        <v>603</v>
      </c>
      <c r="C25" s="91">
        <v>3</v>
      </c>
      <c r="D25" s="133">
        <v>0.010226167420705133</v>
      </c>
      <c r="E25" s="133">
        <v>1.61066016308988</v>
      </c>
      <c r="F25" s="91" t="s">
        <v>750</v>
      </c>
      <c r="G25" s="91" t="b">
        <v>0</v>
      </c>
      <c r="H25" s="91" t="b">
        <v>0</v>
      </c>
      <c r="I25" s="91" t="b">
        <v>0</v>
      </c>
      <c r="J25" s="91" t="b">
        <v>0</v>
      </c>
      <c r="K25" s="91" t="b">
        <v>0</v>
      </c>
      <c r="L25" s="91" t="b">
        <v>0</v>
      </c>
    </row>
    <row r="26" spans="1:12" ht="15">
      <c r="A26" s="91" t="s">
        <v>617</v>
      </c>
      <c r="B26" s="91" t="s">
        <v>738</v>
      </c>
      <c r="C26" s="91">
        <v>3</v>
      </c>
      <c r="D26" s="133">
        <v>0.010226167420705133</v>
      </c>
      <c r="E26" s="133">
        <v>1.61066016308988</v>
      </c>
      <c r="F26" s="91" t="s">
        <v>750</v>
      </c>
      <c r="G26" s="91" t="b">
        <v>0</v>
      </c>
      <c r="H26" s="91" t="b">
        <v>0</v>
      </c>
      <c r="I26" s="91" t="b">
        <v>0</v>
      </c>
      <c r="J26" s="91" t="b">
        <v>0</v>
      </c>
      <c r="K26" s="91" t="b">
        <v>0</v>
      </c>
      <c r="L26" s="91" t="b">
        <v>0</v>
      </c>
    </row>
    <row r="27" spans="1:12" ht="15">
      <c r="A27" s="91" t="s">
        <v>738</v>
      </c>
      <c r="B27" s="91" t="s">
        <v>739</v>
      </c>
      <c r="C27" s="91">
        <v>3</v>
      </c>
      <c r="D27" s="133">
        <v>0.010226167420705133</v>
      </c>
      <c r="E27" s="133">
        <v>1.8325089127062364</v>
      </c>
      <c r="F27" s="91" t="s">
        <v>750</v>
      </c>
      <c r="G27" s="91" t="b">
        <v>0</v>
      </c>
      <c r="H27" s="91" t="b">
        <v>0</v>
      </c>
      <c r="I27" s="91" t="b">
        <v>0</v>
      </c>
      <c r="J27" s="91" t="b">
        <v>0</v>
      </c>
      <c r="K27" s="91" t="b">
        <v>0</v>
      </c>
      <c r="L27" s="91" t="b">
        <v>0</v>
      </c>
    </row>
    <row r="28" spans="1:12" ht="15">
      <c r="A28" s="91" t="s">
        <v>739</v>
      </c>
      <c r="B28" s="91" t="s">
        <v>740</v>
      </c>
      <c r="C28" s="91">
        <v>3</v>
      </c>
      <c r="D28" s="133">
        <v>0.010226167420705133</v>
      </c>
      <c r="E28" s="133">
        <v>1.8325089127062364</v>
      </c>
      <c r="F28" s="91" t="s">
        <v>750</v>
      </c>
      <c r="G28" s="91" t="b">
        <v>0</v>
      </c>
      <c r="H28" s="91" t="b">
        <v>0</v>
      </c>
      <c r="I28" s="91" t="b">
        <v>0</v>
      </c>
      <c r="J28" s="91" t="b">
        <v>0</v>
      </c>
      <c r="K28" s="91" t="b">
        <v>0</v>
      </c>
      <c r="L28" s="91" t="b">
        <v>0</v>
      </c>
    </row>
    <row r="29" spans="1:12" ht="15">
      <c r="A29" s="91" t="s">
        <v>259</v>
      </c>
      <c r="B29" s="91" t="s">
        <v>742</v>
      </c>
      <c r="C29" s="91">
        <v>2</v>
      </c>
      <c r="D29" s="133">
        <v>0.008411031001939302</v>
      </c>
      <c r="E29" s="133">
        <v>1.1635021317476608</v>
      </c>
      <c r="F29" s="91" t="s">
        <v>750</v>
      </c>
      <c r="G29" s="91" t="b">
        <v>0</v>
      </c>
      <c r="H29" s="91" t="b">
        <v>0</v>
      </c>
      <c r="I29" s="91" t="b">
        <v>0</v>
      </c>
      <c r="J29" s="91" t="b">
        <v>0</v>
      </c>
      <c r="K29" s="91" t="b">
        <v>0</v>
      </c>
      <c r="L29" s="91" t="b">
        <v>0</v>
      </c>
    </row>
    <row r="30" spans="1:12" ht="15">
      <c r="A30" s="91" t="s">
        <v>742</v>
      </c>
      <c r="B30" s="91" t="s">
        <v>743</v>
      </c>
      <c r="C30" s="91">
        <v>2</v>
      </c>
      <c r="D30" s="133">
        <v>0.008411031001939302</v>
      </c>
      <c r="E30" s="133">
        <v>2.0086001717619175</v>
      </c>
      <c r="F30" s="91" t="s">
        <v>750</v>
      </c>
      <c r="G30" s="91" t="b">
        <v>0</v>
      </c>
      <c r="H30" s="91" t="b">
        <v>0</v>
      </c>
      <c r="I30" s="91" t="b">
        <v>0</v>
      </c>
      <c r="J30" s="91" t="b">
        <v>0</v>
      </c>
      <c r="K30" s="91" t="b">
        <v>0</v>
      </c>
      <c r="L30" s="91" t="b">
        <v>0</v>
      </c>
    </row>
    <row r="31" spans="1:12" ht="15">
      <c r="A31" s="91" t="s">
        <v>743</v>
      </c>
      <c r="B31" s="91" t="s">
        <v>603</v>
      </c>
      <c r="C31" s="91">
        <v>2</v>
      </c>
      <c r="D31" s="133">
        <v>0.008411031001939302</v>
      </c>
      <c r="E31" s="133">
        <v>1.61066016308988</v>
      </c>
      <c r="F31" s="91" t="s">
        <v>750</v>
      </c>
      <c r="G31" s="91" t="b">
        <v>0</v>
      </c>
      <c r="H31" s="91" t="b">
        <v>0</v>
      </c>
      <c r="I31" s="91" t="b">
        <v>0</v>
      </c>
      <c r="J31" s="91" t="b">
        <v>0</v>
      </c>
      <c r="K31" s="91" t="b">
        <v>0</v>
      </c>
      <c r="L31" s="91" t="b">
        <v>0</v>
      </c>
    </row>
    <row r="32" spans="1:12" ht="15">
      <c r="A32" s="91" t="s">
        <v>617</v>
      </c>
      <c r="B32" s="91" t="s">
        <v>744</v>
      </c>
      <c r="C32" s="91">
        <v>2</v>
      </c>
      <c r="D32" s="133">
        <v>0.008411031001939302</v>
      </c>
      <c r="E32" s="133">
        <v>1.61066016308988</v>
      </c>
      <c r="F32" s="91" t="s">
        <v>750</v>
      </c>
      <c r="G32" s="91" t="b">
        <v>0</v>
      </c>
      <c r="H32" s="91" t="b">
        <v>0</v>
      </c>
      <c r="I32" s="91" t="b">
        <v>0</v>
      </c>
      <c r="J32" s="91" t="b">
        <v>0</v>
      </c>
      <c r="K32" s="91" t="b">
        <v>0</v>
      </c>
      <c r="L32" s="91" t="b">
        <v>0</v>
      </c>
    </row>
    <row r="33" spans="1:12" ht="15">
      <c r="A33" s="91" t="s">
        <v>744</v>
      </c>
      <c r="B33" s="91" t="s">
        <v>745</v>
      </c>
      <c r="C33" s="91">
        <v>2</v>
      </c>
      <c r="D33" s="133">
        <v>0.008411031001939302</v>
      </c>
      <c r="E33" s="133">
        <v>2.0086001717619175</v>
      </c>
      <c r="F33" s="91" t="s">
        <v>750</v>
      </c>
      <c r="G33" s="91" t="b">
        <v>0</v>
      </c>
      <c r="H33" s="91" t="b">
        <v>0</v>
      </c>
      <c r="I33" s="91" t="b">
        <v>0</v>
      </c>
      <c r="J33" s="91" t="b">
        <v>0</v>
      </c>
      <c r="K33" s="91" t="b">
        <v>0</v>
      </c>
      <c r="L33" s="91" t="b">
        <v>0</v>
      </c>
    </row>
    <row r="34" spans="1:12" ht="15">
      <c r="A34" s="91" t="s">
        <v>745</v>
      </c>
      <c r="B34" s="91" t="s">
        <v>263</v>
      </c>
      <c r="C34" s="91">
        <v>2</v>
      </c>
      <c r="D34" s="133">
        <v>0.008411031001939302</v>
      </c>
      <c r="E34" s="133">
        <v>1.8325089127062364</v>
      </c>
      <c r="F34" s="91" t="s">
        <v>750</v>
      </c>
      <c r="G34" s="91" t="b">
        <v>0</v>
      </c>
      <c r="H34" s="91" t="b">
        <v>0</v>
      </c>
      <c r="I34" s="91" t="b">
        <v>0</v>
      </c>
      <c r="J34" s="91" t="b">
        <v>0</v>
      </c>
      <c r="K34" s="91" t="b">
        <v>0</v>
      </c>
      <c r="L34" s="91" t="b">
        <v>0</v>
      </c>
    </row>
    <row r="35" spans="1:12" ht="15">
      <c r="A35" s="91" t="s">
        <v>263</v>
      </c>
      <c r="B35" s="91" t="s">
        <v>746</v>
      </c>
      <c r="C35" s="91">
        <v>2</v>
      </c>
      <c r="D35" s="133">
        <v>0.008411031001939302</v>
      </c>
      <c r="E35" s="133">
        <v>1.8325089127062364</v>
      </c>
      <c r="F35" s="91" t="s">
        <v>750</v>
      </c>
      <c r="G35" s="91" t="b">
        <v>0</v>
      </c>
      <c r="H35" s="91" t="b">
        <v>0</v>
      </c>
      <c r="I35" s="91" t="b">
        <v>0</v>
      </c>
      <c r="J35" s="91" t="b">
        <v>0</v>
      </c>
      <c r="K35" s="91" t="b">
        <v>0</v>
      </c>
      <c r="L35" s="91" t="b">
        <v>0</v>
      </c>
    </row>
    <row r="36" spans="1:12" ht="15">
      <c r="A36" s="91" t="s">
        <v>746</v>
      </c>
      <c r="B36" s="91" t="s">
        <v>602</v>
      </c>
      <c r="C36" s="91">
        <v>2</v>
      </c>
      <c r="D36" s="133">
        <v>0.008411031001939302</v>
      </c>
      <c r="E36" s="133">
        <v>1.5314789170422551</v>
      </c>
      <c r="F36" s="91" t="s">
        <v>750</v>
      </c>
      <c r="G36" s="91" t="b">
        <v>0</v>
      </c>
      <c r="H36" s="91" t="b">
        <v>0</v>
      </c>
      <c r="I36" s="91" t="b">
        <v>0</v>
      </c>
      <c r="J36" s="91" t="b">
        <v>0</v>
      </c>
      <c r="K36" s="91" t="b">
        <v>0</v>
      </c>
      <c r="L36" s="91" t="b">
        <v>0</v>
      </c>
    </row>
    <row r="37" spans="1:12" ht="15">
      <c r="A37" s="91" t="s">
        <v>602</v>
      </c>
      <c r="B37" s="91" t="s">
        <v>732</v>
      </c>
      <c r="C37" s="91">
        <v>2</v>
      </c>
      <c r="D37" s="133">
        <v>0.008411031001939302</v>
      </c>
      <c r="E37" s="133">
        <v>1.3553876579865738</v>
      </c>
      <c r="F37" s="91" t="s">
        <v>750</v>
      </c>
      <c r="G37" s="91" t="b">
        <v>0</v>
      </c>
      <c r="H37" s="91" t="b">
        <v>0</v>
      </c>
      <c r="I37" s="91" t="b">
        <v>0</v>
      </c>
      <c r="J37" s="91" t="b">
        <v>0</v>
      </c>
      <c r="K37" s="91" t="b">
        <v>0</v>
      </c>
      <c r="L37" s="91" t="b">
        <v>0</v>
      </c>
    </row>
    <row r="38" spans="1:12" ht="15">
      <c r="A38" s="91" t="s">
        <v>219</v>
      </c>
      <c r="B38" s="91" t="s">
        <v>608</v>
      </c>
      <c r="C38" s="91">
        <v>2</v>
      </c>
      <c r="D38" s="133">
        <v>0.008411031001939302</v>
      </c>
      <c r="E38" s="133">
        <v>1.8325089127062364</v>
      </c>
      <c r="F38" s="91" t="s">
        <v>750</v>
      </c>
      <c r="G38" s="91" t="b">
        <v>0</v>
      </c>
      <c r="H38" s="91" t="b">
        <v>0</v>
      </c>
      <c r="I38" s="91" t="b">
        <v>0</v>
      </c>
      <c r="J38" s="91" t="b">
        <v>0</v>
      </c>
      <c r="K38" s="91" t="b">
        <v>0</v>
      </c>
      <c r="L38" s="91" t="b">
        <v>0</v>
      </c>
    </row>
    <row r="39" spans="1:12" ht="15">
      <c r="A39" s="91" t="s">
        <v>623</v>
      </c>
      <c r="B39" s="91" t="s">
        <v>624</v>
      </c>
      <c r="C39" s="91">
        <v>2</v>
      </c>
      <c r="D39" s="133">
        <v>0.008411031001939302</v>
      </c>
      <c r="E39" s="133">
        <v>1.8325089127062364</v>
      </c>
      <c r="F39" s="91" t="s">
        <v>750</v>
      </c>
      <c r="G39" s="91" t="b">
        <v>0</v>
      </c>
      <c r="H39" s="91" t="b">
        <v>0</v>
      </c>
      <c r="I39" s="91" t="b">
        <v>0</v>
      </c>
      <c r="J39" s="91" t="b">
        <v>0</v>
      </c>
      <c r="K39" s="91" t="b">
        <v>0</v>
      </c>
      <c r="L39" s="91" t="b">
        <v>0</v>
      </c>
    </row>
    <row r="40" spans="1:12" ht="15">
      <c r="A40" s="91" t="s">
        <v>624</v>
      </c>
      <c r="B40" s="91" t="s">
        <v>625</v>
      </c>
      <c r="C40" s="91">
        <v>2</v>
      </c>
      <c r="D40" s="133">
        <v>0.008411031001939302</v>
      </c>
      <c r="E40" s="133">
        <v>2.0086001717619175</v>
      </c>
      <c r="F40" s="91" t="s">
        <v>750</v>
      </c>
      <c r="G40" s="91" t="b">
        <v>0</v>
      </c>
      <c r="H40" s="91" t="b">
        <v>0</v>
      </c>
      <c r="I40" s="91" t="b">
        <v>0</v>
      </c>
      <c r="J40" s="91" t="b">
        <v>0</v>
      </c>
      <c r="K40" s="91" t="b">
        <v>0</v>
      </c>
      <c r="L40" s="91" t="b">
        <v>0</v>
      </c>
    </row>
    <row r="41" spans="1:12" ht="15">
      <c r="A41" s="91" t="s">
        <v>223</v>
      </c>
      <c r="B41" s="91" t="s">
        <v>618</v>
      </c>
      <c r="C41" s="91">
        <v>2</v>
      </c>
      <c r="D41" s="133">
        <v>0.008411031001939302</v>
      </c>
      <c r="E41" s="133">
        <v>1.61066016308988</v>
      </c>
      <c r="F41" s="91" t="s">
        <v>750</v>
      </c>
      <c r="G41" s="91" t="b">
        <v>0</v>
      </c>
      <c r="H41" s="91" t="b">
        <v>0</v>
      </c>
      <c r="I41" s="91" t="b">
        <v>0</v>
      </c>
      <c r="J41" s="91" t="b">
        <v>0</v>
      </c>
      <c r="K41" s="91" t="b">
        <v>0</v>
      </c>
      <c r="L41" s="91" t="b">
        <v>0</v>
      </c>
    </row>
    <row r="42" spans="1:12" ht="15">
      <c r="A42" s="91" t="s">
        <v>740</v>
      </c>
      <c r="B42" s="91" t="s">
        <v>741</v>
      </c>
      <c r="C42" s="91">
        <v>2</v>
      </c>
      <c r="D42" s="133">
        <v>0.008411031001939302</v>
      </c>
      <c r="E42" s="133">
        <v>1.656417653650555</v>
      </c>
      <c r="F42" s="91" t="s">
        <v>750</v>
      </c>
      <c r="G42" s="91" t="b">
        <v>0</v>
      </c>
      <c r="H42" s="91" t="b">
        <v>0</v>
      </c>
      <c r="I42" s="91" t="b">
        <v>0</v>
      </c>
      <c r="J42" s="91" t="b">
        <v>0</v>
      </c>
      <c r="K42" s="91" t="b">
        <v>0</v>
      </c>
      <c r="L42" s="91" t="b">
        <v>0</v>
      </c>
    </row>
    <row r="43" spans="1:12" ht="15">
      <c r="A43" s="91" t="s">
        <v>229</v>
      </c>
      <c r="B43" s="91" t="s">
        <v>606</v>
      </c>
      <c r="C43" s="91">
        <v>3</v>
      </c>
      <c r="D43" s="133">
        <v>0</v>
      </c>
      <c r="E43" s="133">
        <v>1.1856365769619117</v>
      </c>
      <c r="F43" s="91" t="s">
        <v>535</v>
      </c>
      <c r="G43" s="91" t="b">
        <v>0</v>
      </c>
      <c r="H43" s="91" t="b">
        <v>0</v>
      </c>
      <c r="I43" s="91" t="b">
        <v>0</v>
      </c>
      <c r="J43" s="91" t="b">
        <v>0</v>
      </c>
      <c r="K43" s="91" t="b">
        <v>0</v>
      </c>
      <c r="L43" s="91" t="b">
        <v>0</v>
      </c>
    </row>
    <row r="44" spans="1:12" ht="15">
      <c r="A44" s="91" t="s">
        <v>608</v>
      </c>
      <c r="B44" s="91" t="s">
        <v>229</v>
      </c>
      <c r="C44" s="91">
        <v>2</v>
      </c>
      <c r="D44" s="133">
        <v>0.0071873983288033155</v>
      </c>
      <c r="E44" s="133">
        <v>1.1856365769619117</v>
      </c>
      <c r="F44" s="91" t="s">
        <v>535</v>
      </c>
      <c r="G44" s="91" t="b">
        <v>0</v>
      </c>
      <c r="H44" s="91" t="b">
        <v>0</v>
      </c>
      <c r="I44" s="91" t="b">
        <v>0</v>
      </c>
      <c r="J44" s="91" t="b">
        <v>0</v>
      </c>
      <c r="K44" s="91" t="b">
        <v>0</v>
      </c>
      <c r="L44" s="91" t="b">
        <v>0</v>
      </c>
    </row>
    <row r="45" spans="1:12" ht="15">
      <c r="A45" s="91" t="s">
        <v>606</v>
      </c>
      <c r="B45" s="91" t="s">
        <v>609</v>
      </c>
      <c r="C45" s="91">
        <v>2</v>
      </c>
      <c r="D45" s="133">
        <v>0.0071873983288033155</v>
      </c>
      <c r="E45" s="133">
        <v>1.1856365769619117</v>
      </c>
      <c r="F45" s="91" t="s">
        <v>535</v>
      </c>
      <c r="G45" s="91" t="b">
        <v>0</v>
      </c>
      <c r="H45" s="91" t="b">
        <v>0</v>
      </c>
      <c r="I45" s="91" t="b">
        <v>0</v>
      </c>
      <c r="J45" s="91" t="b">
        <v>0</v>
      </c>
      <c r="K45" s="91" t="b">
        <v>0</v>
      </c>
      <c r="L45" s="91" t="b">
        <v>0</v>
      </c>
    </row>
    <row r="46" spans="1:12" ht="15">
      <c r="A46" s="91" t="s">
        <v>609</v>
      </c>
      <c r="B46" s="91" t="s">
        <v>610</v>
      </c>
      <c r="C46" s="91">
        <v>2</v>
      </c>
      <c r="D46" s="133">
        <v>0.0071873983288033155</v>
      </c>
      <c r="E46" s="133">
        <v>1.3617278360175928</v>
      </c>
      <c r="F46" s="91" t="s">
        <v>535</v>
      </c>
      <c r="G46" s="91" t="b">
        <v>0</v>
      </c>
      <c r="H46" s="91" t="b">
        <v>0</v>
      </c>
      <c r="I46" s="91" t="b">
        <v>0</v>
      </c>
      <c r="J46" s="91" t="b">
        <v>0</v>
      </c>
      <c r="K46" s="91" t="b">
        <v>0</v>
      </c>
      <c r="L46" s="91" t="b">
        <v>0</v>
      </c>
    </row>
    <row r="47" spans="1:12" ht="15">
      <c r="A47" s="91" t="s">
        <v>610</v>
      </c>
      <c r="B47" s="91" t="s">
        <v>607</v>
      </c>
      <c r="C47" s="91">
        <v>2</v>
      </c>
      <c r="D47" s="133">
        <v>0.0071873983288033155</v>
      </c>
      <c r="E47" s="133">
        <v>1.1856365769619117</v>
      </c>
      <c r="F47" s="91" t="s">
        <v>535</v>
      </c>
      <c r="G47" s="91" t="b">
        <v>0</v>
      </c>
      <c r="H47" s="91" t="b">
        <v>0</v>
      </c>
      <c r="I47" s="91" t="b">
        <v>0</v>
      </c>
      <c r="J47" s="91" t="b">
        <v>0</v>
      </c>
      <c r="K47" s="91" t="b">
        <v>0</v>
      </c>
      <c r="L47" s="91" t="b">
        <v>0</v>
      </c>
    </row>
    <row r="48" spans="1:12" ht="15">
      <c r="A48" s="91" t="s">
        <v>607</v>
      </c>
      <c r="B48" s="91" t="s">
        <v>602</v>
      </c>
      <c r="C48" s="91">
        <v>2</v>
      </c>
      <c r="D48" s="133">
        <v>0.0071873983288033155</v>
      </c>
      <c r="E48" s="133">
        <v>1.1856365769619117</v>
      </c>
      <c r="F48" s="91" t="s">
        <v>535</v>
      </c>
      <c r="G48" s="91" t="b">
        <v>0</v>
      </c>
      <c r="H48" s="91" t="b">
        <v>0</v>
      </c>
      <c r="I48" s="91" t="b">
        <v>0</v>
      </c>
      <c r="J48" s="91" t="b">
        <v>0</v>
      </c>
      <c r="K48" s="91" t="b">
        <v>0</v>
      </c>
      <c r="L48" s="91" t="b">
        <v>0</v>
      </c>
    </row>
    <row r="49" spans="1:12" ht="15">
      <c r="A49" s="91" t="s">
        <v>602</v>
      </c>
      <c r="B49" s="91" t="s">
        <v>611</v>
      </c>
      <c r="C49" s="91">
        <v>2</v>
      </c>
      <c r="D49" s="133">
        <v>0.0071873983288033155</v>
      </c>
      <c r="E49" s="133">
        <v>1.3617278360175928</v>
      </c>
      <c r="F49" s="91" t="s">
        <v>535</v>
      </c>
      <c r="G49" s="91" t="b">
        <v>0</v>
      </c>
      <c r="H49" s="91" t="b">
        <v>0</v>
      </c>
      <c r="I49" s="91" t="b">
        <v>0</v>
      </c>
      <c r="J49" s="91" t="b">
        <v>0</v>
      </c>
      <c r="K49" s="91" t="b">
        <v>0</v>
      </c>
      <c r="L49" s="91" t="b">
        <v>0</v>
      </c>
    </row>
    <row r="50" spans="1:12" ht="15">
      <c r="A50" s="91" t="s">
        <v>611</v>
      </c>
      <c r="B50" s="91" t="s">
        <v>612</v>
      </c>
      <c r="C50" s="91">
        <v>2</v>
      </c>
      <c r="D50" s="133">
        <v>0.0071873983288033155</v>
      </c>
      <c r="E50" s="133">
        <v>1.3617278360175928</v>
      </c>
      <c r="F50" s="91" t="s">
        <v>535</v>
      </c>
      <c r="G50" s="91" t="b">
        <v>0</v>
      </c>
      <c r="H50" s="91" t="b">
        <v>0</v>
      </c>
      <c r="I50" s="91" t="b">
        <v>0</v>
      </c>
      <c r="J50" s="91" t="b">
        <v>0</v>
      </c>
      <c r="K50" s="91" t="b">
        <v>0</v>
      </c>
      <c r="L50" s="91" t="b">
        <v>0</v>
      </c>
    </row>
    <row r="51" spans="1:12" ht="15">
      <c r="A51" s="91" t="s">
        <v>612</v>
      </c>
      <c r="B51" s="91" t="s">
        <v>613</v>
      </c>
      <c r="C51" s="91">
        <v>2</v>
      </c>
      <c r="D51" s="133">
        <v>0.0071873983288033155</v>
      </c>
      <c r="E51" s="133">
        <v>1.3617278360175928</v>
      </c>
      <c r="F51" s="91" t="s">
        <v>535</v>
      </c>
      <c r="G51" s="91" t="b">
        <v>0</v>
      </c>
      <c r="H51" s="91" t="b">
        <v>0</v>
      </c>
      <c r="I51" s="91" t="b">
        <v>0</v>
      </c>
      <c r="J51" s="91" t="b">
        <v>0</v>
      </c>
      <c r="K51" s="91" t="b">
        <v>0</v>
      </c>
      <c r="L51" s="91" t="b">
        <v>0</v>
      </c>
    </row>
    <row r="52" spans="1:12" ht="15">
      <c r="A52" s="91" t="s">
        <v>613</v>
      </c>
      <c r="B52" s="91" t="s">
        <v>733</v>
      </c>
      <c r="C52" s="91">
        <v>2</v>
      </c>
      <c r="D52" s="133">
        <v>0.0071873983288033155</v>
      </c>
      <c r="E52" s="133">
        <v>1.3617278360175928</v>
      </c>
      <c r="F52" s="91" t="s">
        <v>535</v>
      </c>
      <c r="G52" s="91" t="b">
        <v>0</v>
      </c>
      <c r="H52" s="91" t="b">
        <v>0</v>
      </c>
      <c r="I52" s="91" t="b">
        <v>0</v>
      </c>
      <c r="J52" s="91" t="b">
        <v>0</v>
      </c>
      <c r="K52" s="91" t="b">
        <v>0</v>
      </c>
      <c r="L52" s="91" t="b">
        <v>0</v>
      </c>
    </row>
    <row r="53" spans="1:12" ht="15">
      <c r="A53" s="91" t="s">
        <v>733</v>
      </c>
      <c r="B53" s="91" t="s">
        <v>228</v>
      </c>
      <c r="C53" s="91">
        <v>2</v>
      </c>
      <c r="D53" s="133">
        <v>0.0071873983288033155</v>
      </c>
      <c r="E53" s="133">
        <v>1.3617278360175928</v>
      </c>
      <c r="F53" s="91" t="s">
        <v>535</v>
      </c>
      <c r="G53" s="91" t="b">
        <v>0</v>
      </c>
      <c r="H53" s="91" t="b">
        <v>0</v>
      </c>
      <c r="I53" s="91" t="b">
        <v>0</v>
      </c>
      <c r="J53" s="91" t="b">
        <v>0</v>
      </c>
      <c r="K53" s="91" t="b">
        <v>0</v>
      </c>
      <c r="L53" s="91" t="b">
        <v>0</v>
      </c>
    </row>
    <row r="54" spans="1:12" ht="15">
      <c r="A54" s="91" t="s">
        <v>603</v>
      </c>
      <c r="B54" s="91" t="s">
        <v>604</v>
      </c>
      <c r="C54" s="91">
        <v>5</v>
      </c>
      <c r="D54" s="133">
        <v>0.0040398594922257565</v>
      </c>
      <c r="E54" s="133">
        <v>1.2648178230095364</v>
      </c>
      <c r="F54" s="91" t="s">
        <v>537</v>
      </c>
      <c r="G54" s="91" t="b">
        <v>0</v>
      </c>
      <c r="H54" s="91" t="b">
        <v>0</v>
      </c>
      <c r="I54" s="91" t="b">
        <v>0</v>
      </c>
      <c r="J54" s="91" t="b">
        <v>0</v>
      </c>
      <c r="K54" s="91" t="b">
        <v>0</v>
      </c>
      <c r="L54" s="91" t="b">
        <v>0</v>
      </c>
    </row>
    <row r="55" spans="1:12" ht="15">
      <c r="A55" s="91" t="s">
        <v>604</v>
      </c>
      <c r="B55" s="91" t="s">
        <v>617</v>
      </c>
      <c r="C55" s="91">
        <v>5</v>
      </c>
      <c r="D55" s="133">
        <v>0.0040398594922257565</v>
      </c>
      <c r="E55" s="133">
        <v>1.2648178230095364</v>
      </c>
      <c r="F55" s="91" t="s">
        <v>537</v>
      </c>
      <c r="G55" s="91" t="b">
        <v>0</v>
      </c>
      <c r="H55" s="91" t="b">
        <v>0</v>
      </c>
      <c r="I55" s="91" t="b">
        <v>0</v>
      </c>
      <c r="J55" s="91" t="b">
        <v>0</v>
      </c>
      <c r="K55" s="91" t="b">
        <v>0</v>
      </c>
      <c r="L55" s="91" t="b">
        <v>0</v>
      </c>
    </row>
    <row r="56" spans="1:12" ht="15">
      <c r="A56" s="91" t="s">
        <v>618</v>
      </c>
      <c r="B56" s="91" t="s">
        <v>259</v>
      </c>
      <c r="C56" s="91">
        <v>3</v>
      </c>
      <c r="D56" s="133">
        <v>0.009215203948897384</v>
      </c>
      <c r="E56" s="133">
        <v>1.2648178230095364</v>
      </c>
      <c r="F56" s="91" t="s">
        <v>537</v>
      </c>
      <c r="G56" s="91" t="b">
        <v>0</v>
      </c>
      <c r="H56" s="91" t="b">
        <v>0</v>
      </c>
      <c r="I56" s="91" t="b">
        <v>0</v>
      </c>
      <c r="J56" s="91" t="b">
        <v>0</v>
      </c>
      <c r="K56" s="91" t="b">
        <v>0</v>
      </c>
      <c r="L56" s="91" t="b">
        <v>0</v>
      </c>
    </row>
    <row r="57" spans="1:12" ht="15">
      <c r="A57" s="91" t="s">
        <v>259</v>
      </c>
      <c r="B57" s="91" t="s">
        <v>619</v>
      </c>
      <c r="C57" s="91">
        <v>3</v>
      </c>
      <c r="D57" s="133">
        <v>0.009215203948897384</v>
      </c>
      <c r="E57" s="133">
        <v>1.1856365769619117</v>
      </c>
      <c r="F57" s="91" t="s">
        <v>537</v>
      </c>
      <c r="G57" s="91" t="b">
        <v>0</v>
      </c>
      <c r="H57" s="91" t="b">
        <v>0</v>
      </c>
      <c r="I57" s="91" t="b">
        <v>0</v>
      </c>
      <c r="J57" s="91" t="b">
        <v>0</v>
      </c>
      <c r="K57" s="91" t="b">
        <v>0</v>
      </c>
      <c r="L57" s="91" t="b">
        <v>0</v>
      </c>
    </row>
    <row r="58" spans="1:12" ht="15">
      <c r="A58" s="91" t="s">
        <v>619</v>
      </c>
      <c r="B58" s="91" t="s">
        <v>620</v>
      </c>
      <c r="C58" s="91">
        <v>3</v>
      </c>
      <c r="D58" s="133">
        <v>0.009215203948897384</v>
      </c>
      <c r="E58" s="133">
        <v>1.4866665726258927</v>
      </c>
      <c r="F58" s="91" t="s">
        <v>537</v>
      </c>
      <c r="G58" s="91" t="b">
        <v>0</v>
      </c>
      <c r="H58" s="91" t="b">
        <v>0</v>
      </c>
      <c r="I58" s="91" t="b">
        <v>0</v>
      </c>
      <c r="J58" s="91" t="b">
        <v>0</v>
      </c>
      <c r="K58" s="91" t="b">
        <v>0</v>
      </c>
      <c r="L58" s="91" t="b">
        <v>0</v>
      </c>
    </row>
    <row r="59" spans="1:12" ht="15">
      <c r="A59" s="91" t="s">
        <v>620</v>
      </c>
      <c r="B59" s="91" t="s">
        <v>621</v>
      </c>
      <c r="C59" s="91">
        <v>3</v>
      </c>
      <c r="D59" s="133">
        <v>0.009215203948897384</v>
      </c>
      <c r="E59" s="133">
        <v>1.4866665726258927</v>
      </c>
      <c r="F59" s="91" t="s">
        <v>537</v>
      </c>
      <c r="G59" s="91" t="b">
        <v>0</v>
      </c>
      <c r="H59" s="91" t="b">
        <v>0</v>
      </c>
      <c r="I59" s="91" t="b">
        <v>0</v>
      </c>
      <c r="J59" s="91" t="b">
        <v>0</v>
      </c>
      <c r="K59" s="91" t="b">
        <v>0</v>
      </c>
      <c r="L59" s="91" t="b">
        <v>0</v>
      </c>
    </row>
    <row r="60" spans="1:12" ht="15">
      <c r="A60" s="91" t="s">
        <v>621</v>
      </c>
      <c r="B60" s="91" t="s">
        <v>731</v>
      </c>
      <c r="C60" s="91">
        <v>3</v>
      </c>
      <c r="D60" s="133">
        <v>0.009215203948897384</v>
      </c>
      <c r="E60" s="133">
        <v>1.4866665726258927</v>
      </c>
      <c r="F60" s="91" t="s">
        <v>537</v>
      </c>
      <c r="G60" s="91" t="b">
        <v>0</v>
      </c>
      <c r="H60" s="91" t="b">
        <v>0</v>
      </c>
      <c r="I60" s="91" t="b">
        <v>0</v>
      </c>
      <c r="J60" s="91" t="b">
        <v>0</v>
      </c>
      <c r="K60" s="91" t="b">
        <v>0</v>
      </c>
      <c r="L60" s="91" t="b">
        <v>0</v>
      </c>
    </row>
    <row r="61" spans="1:12" ht="15">
      <c r="A61" s="91" t="s">
        <v>731</v>
      </c>
      <c r="B61" s="91" t="s">
        <v>735</v>
      </c>
      <c r="C61" s="91">
        <v>3</v>
      </c>
      <c r="D61" s="133">
        <v>0.009215203948897384</v>
      </c>
      <c r="E61" s="133">
        <v>1.4866665726258927</v>
      </c>
      <c r="F61" s="91" t="s">
        <v>537</v>
      </c>
      <c r="G61" s="91" t="b">
        <v>0</v>
      </c>
      <c r="H61" s="91" t="b">
        <v>0</v>
      </c>
      <c r="I61" s="91" t="b">
        <v>0</v>
      </c>
      <c r="J61" s="91" t="b">
        <v>0</v>
      </c>
      <c r="K61" s="91" t="b">
        <v>0</v>
      </c>
      <c r="L61" s="91" t="b">
        <v>0</v>
      </c>
    </row>
    <row r="62" spans="1:12" ht="15">
      <c r="A62" s="91" t="s">
        <v>735</v>
      </c>
      <c r="B62" s="91" t="s">
        <v>736</v>
      </c>
      <c r="C62" s="91">
        <v>3</v>
      </c>
      <c r="D62" s="133">
        <v>0.009215203948897384</v>
      </c>
      <c r="E62" s="133">
        <v>1.4866665726258927</v>
      </c>
      <c r="F62" s="91" t="s">
        <v>537</v>
      </c>
      <c r="G62" s="91" t="b">
        <v>0</v>
      </c>
      <c r="H62" s="91" t="b">
        <v>0</v>
      </c>
      <c r="I62" s="91" t="b">
        <v>0</v>
      </c>
      <c r="J62" s="91" t="b">
        <v>0</v>
      </c>
      <c r="K62" s="91" t="b">
        <v>0</v>
      </c>
      <c r="L62" s="91" t="b">
        <v>0</v>
      </c>
    </row>
    <row r="63" spans="1:12" ht="15">
      <c r="A63" s="91" t="s">
        <v>736</v>
      </c>
      <c r="B63" s="91" t="s">
        <v>737</v>
      </c>
      <c r="C63" s="91">
        <v>3</v>
      </c>
      <c r="D63" s="133">
        <v>0.009215203948897384</v>
      </c>
      <c r="E63" s="133">
        <v>1.4866665726258927</v>
      </c>
      <c r="F63" s="91" t="s">
        <v>537</v>
      </c>
      <c r="G63" s="91" t="b">
        <v>0</v>
      </c>
      <c r="H63" s="91" t="b">
        <v>0</v>
      </c>
      <c r="I63" s="91" t="b">
        <v>0</v>
      </c>
      <c r="J63" s="91" t="b">
        <v>0</v>
      </c>
      <c r="K63" s="91" t="b">
        <v>0</v>
      </c>
      <c r="L63" s="91" t="b">
        <v>0</v>
      </c>
    </row>
    <row r="64" spans="1:12" ht="15">
      <c r="A64" s="91" t="s">
        <v>737</v>
      </c>
      <c r="B64" s="91" t="s">
        <v>603</v>
      </c>
      <c r="C64" s="91">
        <v>3</v>
      </c>
      <c r="D64" s="133">
        <v>0.009215203948897384</v>
      </c>
      <c r="E64" s="133">
        <v>1.2648178230095364</v>
      </c>
      <c r="F64" s="91" t="s">
        <v>537</v>
      </c>
      <c r="G64" s="91" t="b">
        <v>0</v>
      </c>
      <c r="H64" s="91" t="b">
        <v>0</v>
      </c>
      <c r="I64" s="91" t="b">
        <v>0</v>
      </c>
      <c r="J64" s="91" t="b">
        <v>0</v>
      </c>
      <c r="K64" s="91" t="b">
        <v>0</v>
      </c>
      <c r="L64" s="91" t="b">
        <v>0</v>
      </c>
    </row>
    <row r="65" spans="1:12" ht="15">
      <c r="A65" s="91" t="s">
        <v>617</v>
      </c>
      <c r="B65" s="91" t="s">
        <v>738</v>
      </c>
      <c r="C65" s="91">
        <v>3</v>
      </c>
      <c r="D65" s="133">
        <v>0.009215203948897384</v>
      </c>
      <c r="E65" s="133">
        <v>1.2648178230095364</v>
      </c>
      <c r="F65" s="91" t="s">
        <v>537</v>
      </c>
      <c r="G65" s="91" t="b">
        <v>0</v>
      </c>
      <c r="H65" s="91" t="b">
        <v>0</v>
      </c>
      <c r="I65" s="91" t="b">
        <v>0</v>
      </c>
      <c r="J65" s="91" t="b">
        <v>0</v>
      </c>
      <c r="K65" s="91" t="b">
        <v>0</v>
      </c>
      <c r="L65" s="91" t="b">
        <v>0</v>
      </c>
    </row>
    <row r="66" spans="1:12" ht="15">
      <c r="A66" s="91" t="s">
        <v>738</v>
      </c>
      <c r="B66" s="91" t="s">
        <v>739</v>
      </c>
      <c r="C66" s="91">
        <v>3</v>
      </c>
      <c r="D66" s="133">
        <v>0.009215203948897384</v>
      </c>
      <c r="E66" s="133">
        <v>1.4866665726258927</v>
      </c>
      <c r="F66" s="91" t="s">
        <v>537</v>
      </c>
      <c r="G66" s="91" t="b">
        <v>0</v>
      </c>
      <c r="H66" s="91" t="b">
        <v>0</v>
      </c>
      <c r="I66" s="91" t="b">
        <v>0</v>
      </c>
      <c r="J66" s="91" t="b">
        <v>0</v>
      </c>
      <c r="K66" s="91" t="b">
        <v>0</v>
      </c>
      <c r="L66" s="91" t="b">
        <v>0</v>
      </c>
    </row>
    <row r="67" spans="1:12" ht="15">
      <c r="A67" s="91" t="s">
        <v>739</v>
      </c>
      <c r="B67" s="91" t="s">
        <v>740</v>
      </c>
      <c r="C67" s="91">
        <v>3</v>
      </c>
      <c r="D67" s="133">
        <v>0.009215203948897384</v>
      </c>
      <c r="E67" s="133">
        <v>1.4866665726258927</v>
      </c>
      <c r="F67" s="91" t="s">
        <v>537</v>
      </c>
      <c r="G67" s="91" t="b">
        <v>0</v>
      </c>
      <c r="H67" s="91" t="b">
        <v>0</v>
      </c>
      <c r="I67" s="91" t="b">
        <v>0</v>
      </c>
      <c r="J67" s="91" t="b">
        <v>0</v>
      </c>
      <c r="K67" s="91" t="b">
        <v>0</v>
      </c>
      <c r="L67" s="91" t="b">
        <v>0</v>
      </c>
    </row>
    <row r="68" spans="1:12" ht="15">
      <c r="A68" s="91" t="s">
        <v>259</v>
      </c>
      <c r="B68" s="91" t="s">
        <v>742</v>
      </c>
      <c r="C68" s="91">
        <v>2</v>
      </c>
      <c r="D68" s="133">
        <v>0.00973716846366658</v>
      </c>
      <c r="E68" s="133">
        <v>1.1856365769619117</v>
      </c>
      <c r="F68" s="91" t="s">
        <v>537</v>
      </c>
      <c r="G68" s="91" t="b">
        <v>0</v>
      </c>
      <c r="H68" s="91" t="b">
        <v>0</v>
      </c>
      <c r="I68" s="91" t="b">
        <v>0</v>
      </c>
      <c r="J68" s="91" t="b">
        <v>0</v>
      </c>
      <c r="K68" s="91" t="b">
        <v>0</v>
      </c>
      <c r="L68" s="91" t="b">
        <v>0</v>
      </c>
    </row>
    <row r="69" spans="1:12" ht="15">
      <c r="A69" s="91" t="s">
        <v>742</v>
      </c>
      <c r="B69" s="91" t="s">
        <v>743</v>
      </c>
      <c r="C69" s="91">
        <v>2</v>
      </c>
      <c r="D69" s="133">
        <v>0.00973716846366658</v>
      </c>
      <c r="E69" s="133">
        <v>1.662757831681574</v>
      </c>
      <c r="F69" s="91" t="s">
        <v>537</v>
      </c>
      <c r="G69" s="91" t="b">
        <v>0</v>
      </c>
      <c r="H69" s="91" t="b">
        <v>0</v>
      </c>
      <c r="I69" s="91" t="b">
        <v>0</v>
      </c>
      <c r="J69" s="91" t="b">
        <v>0</v>
      </c>
      <c r="K69" s="91" t="b">
        <v>0</v>
      </c>
      <c r="L69" s="91" t="b">
        <v>0</v>
      </c>
    </row>
    <row r="70" spans="1:12" ht="15">
      <c r="A70" s="91" t="s">
        <v>743</v>
      </c>
      <c r="B70" s="91" t="s">
        <v>603</v>
      </c>
      <c r="C70" s="91">
        <v>2</v>
      </c>
      <c r="D70" s="133">
        <v>0.00973716846366658</v>
      </c>
      <c r="E70" s="133">
        <v>1.2648178230095364</v>
      </c>
      <c r="F70" s="91" t="s">
        <v>537</v>
      </c>
      <c r="G70" s="91" t="b">
        <v>0</v>
      </c>
      <c r="H70" s="91" t="b">
        <v>0</v>
      </c>
      <c r="I70" s="91" t="b">
        <v>0</v>
      </c>
      <c r="J70" s="91" t="b">
        <v>0</v>
      </c>
      <c r="K70" s="91" t="b">
        <v>0</v>
      </c>
      <c r="L70" s="91" t="b">
        <v>0</v>
      </c>
    </row>
    <row r="71" spans="1:12" ht="15">
      <c r="A71" s="91" t="s">
        <v>617</v>
      </c>
      <c r="B71" s="91" t="s">
        <v>744</v>
      </c>
      <c r="C71" s="91">
        <v>2</v>
      </c>
      <c r="D71" s="133">
        <v>0.00973716846366658</v>
      </c>
      <c r="E71" s="133">
        <v>1.2648178230095364</v>
      </c>
      <c r="F71" s="91" t="s">
        <v>537</v>
      </c>
      <c r="G71" s="91" t="b">
        <v>0</v>
      </c>
      <c r="H71" s="91" t="b">
        <v>0</v>
      </c>
      <c r="I71" s="91" t="b">
        <v>0</v>
      </c>
      <c r="J71" s="91" t="b">
        <v>0</v>
      </c>
      <c r="K71" s="91" t="b">
        <v>0</v>
      </c>
      <c r="L71" s="91" t="b">
        <v>0</v>
      </c>
    </row>
    <row r="72" spans="1:12" ht="15">
      <c r="A72" s="91" t="s">
        <v>744</v>
      </c>
      <c r="B72" s="91" t="s">
        <v>745</v>
      </c>
      <c r="C72" s="91">
        <v>2</v>
      </c>
      <c r="D72" s="133">
        <v>0.00973716846366658</v>
      </c>
      <c r="E72" s="133">
        <v>1.662757831681574</v>
      </c>
      <c r="F72" s="91" t="s">
        <v>537</v>
      </c>
      <c r="G72" s="91" t="b">
        <v>0</v>
      </c>
      <c r="H72" s="91" t="b">
        <v>0</v>
      </c>
      <c r="I72" s="91" t="b">
        <v>0</v>
      </c>
      <c r="J72" s="91" t="b">
        <v>0</v>
      </c>
      <c r="K72" s="91" t="b">
        <v>0</v>
      </c>
      <c r="L72" s="91" t="b">
        <v>0</v>
      </c>
    </row>
    <row r="73" spans="1:12" ht="15">
      <c r="A73" s="91" t="s">
        <v>745</v>
      </c>
      <c r="B73" s="91" t="s">
        <v>263</v>
      </c>
      <c r="C73" s="91">
        <v>2</v>
      </c>
      <c r="D73" s="133">
        <v>0.00973716846366658</v>
      </c>
      <c r="E73" s="133">
        <v>1.662757831681574</v>
      </c>
      <c r="F73" s="91" t="s">
        <v>537</v>
      </c>
      <c r="G73" s="91" t="b">
        <v>0</v>
      </c>
      <c r="H73" s="91" t="b">
        <v>0</v>
      </c>
      <c r="I73" s="91" t="b">
        <v>0</v>
      </c>
      <c r="J73" s="91" t="b">
        <v>0</v>
      </c>
      <c r="K73" s="91" t="b">
        <v>0</v>
      </c>
      <c r="L73" s="91" t="b">
        <v>0</v>
      </c>
    </row>
    <row r="74" spans="1:12" ht="15">
      <c r="A74" s="91" t="s">
        <v>263</v>
      </c>
      <c r="B74" s="91" t="s">
        <v>746</v>
      </c>
      <c r="C74" s="91">
        <v>2</v>
      </c>
      <c r="D74" s="133">
        <v>0.00973716846366658</v>
      </c>
      <c r="E74" s="133">
        <v>1.662757831681574</v>
      </c>
      <c r="F74" s="91" t="s">
        <v>537</v>
      </c>
      <c r="G74" s="91" t="b">
        <v>0</v>
      </c>
      <c r="H74" s="91" t="b">
        <v>0</v>
      </c>
      <c r="I74" s="91" t="b">
        <v>0</v>
      </c>
      <c r="J74" s="91" t="b">
        <v>0</v>
      </c>
      <c r="K74" s="91" t="b">
        <v>0</v>
      </c>
      <c r="L74" s="91" t="b">
        <v>0</v>
      </c>
    </row>
    <row r="75" spans="1:12" ht="15">
      <c r="A75" s="91" t="s">
        <v>746</v>
      </c>
      <c r="B75" s="91" t="s">
        <v>602</v>
      </c>
      <c r="C75" s="91">
        <v>2</v>
      </c>
      <c r="D75" s="133">
        <v>0.00973716846366658</v>
      </c>
      <c r="E75" s="133">
        <v>1.4866665726258927</v>
      </c>
      <c r="F75" s="91" t="s">
        <v>537</v>
      </c>
      <c r="G75" s="91" t="b">
        <v>0</v>
      </c>
      <c r="H75" s="91" t="b">
        <v>0</v>
      </c>
      <c r="I75" s="91" t="b">
        <v>0</v>
      </c>
      <c r="J75" s="91" t="b">
        <v>0</v>
      </c>
      <c r="K75" s="91" t="b">
        <v>0</v>
      </c>
      <c r="L75" s="91" t="b">
        <v>0</v>
      </c>
    </row>
    <row r="76" spans="1:12" ht="15">
      <c r="A76" s="91" t="s">
        <v>602</v>
      </c>
      <c r="B76" s="91" t="s">
        <v>732</v>
      </c>
      <c r="C76" s="91">
        <v>2</v>
      </c>
      <c r="D76" s="133">
        <v>0.00973716846366658</v>
      </c>
      <c r="E76" s="133">
        <v>1.4866665726258927</v>
      </c>
      <c r="F76" s="91" t="s">
        <v>537</v>
      </c>
      <c r="G76" s="91" t="b">
        <v>0</v>
      </c>
      <c r="H76" s="91" t="b">
        <v>0</v>
      </c>
      <c r="I76" s="91" t="b">
        <v>0</v>
      </c>
      <c r="J76" s="91" t="b">
        <v>0</v>
      </c>
      <c r="K76" s="91" t="b">
        <v>0</v>
      </c>
      <c r="L76" s="91" t="b">
        <v>0</v>
      </c>
    </row>
    <row r="77" spans="1:12" ht="15">
      <c r="A77" s="91" t="s">
        <v>223</v>
      </c>
      <c r="B77" s="91" t="s">
        <v>618</v>
      </c>
      <c r="C77" s="91">
        <v>2</v>
      </c>
      <c r="D77" s="133">
        <v>0.00973716846366658</v>
      </c>
      <c r="E77" s="133">
        <v>1.4866665726258927</v>
      </c>
      <c r="F77" s="91" t="s">
        <v>537</v>
      </c>
      <c r="G77" s="91" t="b">
        <v>0</v>
      </c>
      <c r="H77" s="91" t="b">
        <v>0</v>
      </c>
      <c r="I77" s="91" t="b">
        <v>0</v>
      </c>
      <c r="J77" s="91" t="b">
        <v>0</v>
      </c>
      <c r="K77" s="91" t="b">
        <v>0</v>
      </c>
      <c r="L77" s="91" t="b">
        <v>0</v>
      </c>
    </row>
    <row r="78" spans="1:12" ht="15">
      <c r="A78" s="91" t="s">
        <v>740</v>
      </c>
      <c r="B78" s="91" t="s">
        <v>741</v>
      </c>
      <c r="C78" s="91">
        <v>2</v>
      </c>
      <c r="D78" s="133">
        <v>0.00973716846366658</v>
      </c>
      <c r="E78" s="133">
        <v>1.4866665726258927</v>
      </c>
      <c r="F78" s="91" t="s">
        <v>537</v>
      </c>
      <c r="G78" s="91" t="b">
        <v>0</v>
      </c>
      <c r="H78" s="91" t="b">
        <v>0</v>
      </c>
      <c r="I78" s="91" t="b">
        <v>0</v>
      </c>
      <c r="J78" s="91" t="b">
        <v>0</v>
      </c>
      <c r="K78" s="91" t="b">
        <v>0</v>
      </c>
      <c r="L78" s="91" t="b">
        <v>0</v>
      </c>
    </row>
    <row r="79" spans="1:12" ht="15">
      <c r="A79" s="91" t="s">
        <v>259</v>
      </c>
      <c r="B79" s="91" t="s">
        <v>615</v>
      </c>
      <c r="C79" s="91">
        <v>2</v>
      </c>
      <c r="D79" s="133">
        <v>0</v>
      </c>
      <c r="E79" s="133">
        <v>0.6532125137753437</v>
      </c>
      <c r="F79" s="91" t="s">
        <v>538</v>
      </c>
      <c r="G79" s="91" t="b">
        <v>0</v>
      </c>
      <c r="H79" s="91" t="b">
        <v>0</v>
      </c>
      <c r="I79" s="91" t="b">
        <v>0</v>
      </c>
      <c r="J79" s="91" t="b">
        <v>0</v>
      </c>
      <c r="K79" s="91" t="b">
        <v>0</v>
      </c>
      <c r="L79" s="91" t="b">
        <v>0</v>
      </c>
    </row>
    <row r="80" spans="1:12" ht="15">
      <c r="A80" s="91" t="s">
        <v>615</v>
      </c>
      <c r="B80" s="91" t="s">
        <v>623</v>
      </c>
      <c r="C80" s="91">
        <v>2</v>
      </c>
      <c r="D80" s="133">
        <v>0</v>
      </c>
      <c r="E80" s="133">
        <v>0.6532125137753437</v>
      </c>
      <c r="F80" s="91" t="s">
        <v>538</v>
      </c>
      <c r="G80" s="91" t="b">
        <v>0</v>
      </c>
      <c r="H80" s="91" t="b">
        <v>0</v>
      </c>
      <c r="I80" s="91" t="b">
        <v>0</v>
      </c>
      <c r="J80" s="91" t="b">
        <v>0</v>
      </c>
      <c r="K80" s="91" t="b">
        <v>0</v>
      </c>
      <c r="L80" s="91" t="b">
        <v>0</v>
      </c>
    </row>
    <row r="81" spans="1:12" ht="15">
      <c r="A81" s="91" t="s">
        <v>623</v>
      </c>
      <c r="B81" s="91" t="s">
        <v>624</v>
      </c>
      <c r="C81" s="91">
        <v>2</v>
      </c>
      <c r="D81" s="133">
        <v>0</v>
      </c>
      <c r="E81" s="133">
        <v>0.6532125137753437</v>
      </c>
      <c r="F81" s="91" t="s">
        <v>538</v>
      </c>
      <c r="G81" s="91" t="b">
        <v>0</v>
      </c>
      <c r="H81" s="91" t="b">
        <v>0</v>
      </c>
      <c r="I81" s="91" t="b">
        <v>0</v>
      </c>
      <c r="J81" s="91" t="b">
        <v>0</v>
      </c>
      <c r="K81" s="91" t="b">
        <v>0</v>
      </c>
      <c r="L81" s="91" t="b">
        <v>0</v>
      </c>
    </row>
    <row r="82" spans="1:12" ht="15">
      <c r="A82" s="91" t="s">
        <v>624</v>
      </c>
      <c r="B82" s="91" t="s">
        <v>625</v>
      </c>
      <c r="C82" s="91">
        <v>2</v>
      </c>
      <c r="D82" s="133">
        <v>0</v>
      </c>
      <c r="E82" s="133">
        <v>0.6532125137753437</v>
      </c>
      <c r="F82" s="91" t="s">
        <v>538</v>
      </c>
      <c r="G82" s="91" t="b">
        <v>0</v>
      </c>
      <c r="H82" s="91" t="b">
        <v>0</v>
      </c>
      <c r="I82" s="91" t="b">
        <v>0</v>
      </c>
      <c r="J82" s="91" t="b">
        <v>0</v>
      </c>
      <c r="K82" s="91" t="b">
        <v>0</v>
      </c>
      <c r="L82"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534</v>
      </c>
      <c r="BB2" s="13" t="s">
        <v>546</v>
      </c>
      <c r="BC2" s="13" t="s">
        <v>547</v>
      </c>
      <c r="BD2" s="67" t="s">
        <v>763</v>
      </c>
      <c r="BE2" s="67" t="s">
        <v>764</v>
      </c>
      <c r="BF2" s="67" t="s">
        <v>765</v>
      </c>
      <c r="BG2" s="67" t="s">
        <v>766</v>
      </c>
      <c r="BH2" s="67" t="s">
        <v>767</v>
      </c>
      <c r="BI2" s="67" t="s">
        <v>768</v>
      </c>
      <c r="BJ2" s="67" t="s">
        <v>769</v>
      </c>
      <c r="BK2" s="67" t="s">
        <v>770</v>
      </c>
      <c r="BL2" s="67" t="s">
        <v>771</v>
      </c>
    </row>
    <row r="3" spans="1:64" ht="15" customHeight="1">
      <c r="A3" s="84" t="s">
        <v>212</v>
      </c>
      <c r="B3" s="84" t="s">
        <v>212</v>
      </c>
      <c r="C3" s="53"/>
      <c r="D3" s="54"/>
      <c r="E3" s="65"/>
      <c r="F3" s="55"/>
      <c r="G3" s="53"/>
      <c r="H3" s="57"/>
      <c r="I3" s="56"/>
      <c r="J3" s="56"/>
      <c r="K3" s="36" t="s">
        <v>65</v>
      </c>
      <c r="L3" s="62">
        <v>3</v>
      </c>
      <c r="M3" s="62"/>
      <c r="N3" s="63"/>
      <c r="O3" s="85" t="s">
        <v>176</v>
      </c>
      <c r="P3" s="87">
        <v>43524.5030787037</v>
      </c>
      <c r="Q3" s="85" t="s">
        <v>232</v>
      </c>
      <c r="R3" s="89" t="s">
        <v>247</v>
      </c>
      <c r="S3" s="85" t="s">
        <v>254</v>
      </c>
      <c r="T3" s="85"/>
      <c r="U3" s="85"/>
      <c r="V3" s="89" t="s">
        <v>269</v>
      </c>
      <c r="W3" s="87">
        <v>43524.5030787037</v>
      </c>
      <c r="X3" s="89" t="s">
        <v>277</v>
      </c>
      <c r="Y3" s="85"/>
      <c r="Z3" s="85"/>
      <c r="AA3" s="91" t="s">
        <v>294</v>
      </c>
      <c r="AB3" s="85"/>
      <c r="AC3" s="85" t="b">
        <v>0</v>
      </c>
      <c r="AD3" s="85">
        <v>0</v>
      </c>
      <c r="AE3" s="91" t="s">
        <v>312</v>
      </c>
      <c r="AF3" s="85" t="b">
        <v>0</v>
      </c>
      <c r="AG3" s="85" t="s">
        <v>314</v>
      </c>
      <c r="AH3" s="85"/>
      <c r="AI3" s="91" t="s">
        <v>312</v>
      </c>
      <c r="AJ3" s="85" t="b">
        <v>0</v>
      </c>
      <c r="AK3" s="85">
        <v>0</v>
      </c>
      <c r="AL3" s="91" t="s">
        <v>312</v>
      </c>
      <c r="AM3" s="85" t="s">
        <v>317</v>
      </c>
      <c r="AN3" s="85" t="b">
        <v>1</v>
      </c>
      <c r="AO3" s="91" t="s">
        <v>294</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v>1</v>
      </c>
      <c r="BE3" s="52">
        <v>5.882352941176471</v>
      </c>
      <c r="BF3" s="51">
        <v>0</v>
      </c>
      <c r="BG3" s="52">
        <v>0</v>
      </c>
      <c r="BH3" s="51">
        <v>0</v>
      </c>
      <c r="BI3" s="52">
        <v>0</v>
      </c>
      <c r="BJ3" s="51">
        <v>16</v>
      </c>
      <c r="BK3" s="52">
        <v>94.11764705882354</v>
      </c>
      <c r="BL3" s="51">
        <v>17</v>
      </c>
    </row>
    <row r="4" spans="1:64" ht="15" customHeight="1">
      <c r="A4" s="84" t="s">
        <v>213</v>
      </c>
      <c r="B4" s="84" t="s">
        <v>223</v>
      </c>
      <c r="C4" s="53"/>
      <c r="D4" s="54"/>
      <c r="E4" s="65"/>
      <c r="F4" s="55"/>
      <c r="G4" s="53"/>
      <c r="H4" s="57"/>
      <c r="I4" s="56"/>
      <c r="J4" s="56"/>
      <c r="K4" s="36" t="s">
        <v>65</v>
      </c>
      <c r="L4" s="83">
        <v>4</v>
      </c>
      <c r="M4" s="83"/>
      <c r="N4" s="63"/>
      <c r="O4" s="86" t="s">
        <v>230</v>
      </c>
      <c r="P4" s="88">
        <v>43524.49055555555</v>
      </c>
      <c r="Q4" s="86" t="s">
        <v>233</v>
      </c>
      <c r="R4" s="86"/>
      <c r="S4" s="86"/>
      <c r="T4" s="86"/>
      <c r="U4" s="86"/>
      <c r="V4" s="90" t="s">
        <v>270</v>
      </c>
      <c r="W4" s="88">
        <v>43524.49055555555</v>
      </c>
      <c r="X4" s="90" t="s">
        <v>278</v>
      </c>
      <c r="Y4" s="86"/>
      <c r="Z4" s="86"/>
      <c r="AA4" s="92" t="s">
        <v>295</v>
      </c>
      <c r="AB4" s="86"/>
      <c r="AC4" s="86" t="b">
        <v>0</v>
      </c>
      <c r="AD4" s="86">
        <v>0</v>
      </c>
      <c r="AE4" s="92" t="s">
        <v>312</v>
      </c>
      <c r="AF4" s="86" t="b">
        <v>0</v>
      </c>
      <c r="AG4" s="86" t="s">
        <v>314</v>
      </c>
      <c r="AH4" s="86"/>
      <c r="AI4" s="92" t="s">
        <v>312</v>
      </c>
      <c r="AJ4" s="86" t="b">
        <v>0</v>
      </c>
      <c r="AK4" s="86">
        <v>2</v>
      </c>
      <c r="AL4" s="92" t="s">
        <v>308</v>
      </c>
      <c r="AM4" s="86" t="s">
        <v>318</v>
      </c>
      <c r="AN4" s="86" t="b">
        <v>0</v>
      </c>
      <c r="AO4" s="92" t="s">
        <v>308</v>
      </c>
      <c r="AP4" s="86" t="s">
        <v>176</v>
      </c>
      <c r="AQ4" s="86">
        <v>0</v>
      </c>
      <c r="AR4" s="86">
        <v>0</v>
      </c>
      <c r="AS4" s="86"/>
      <c r="AT4" s="86"/>
      <c r="AU4" s="86"/>
      <c r="AV4" s="86"/>
      <c r="AW4" s="86"/>
      <c r="AX4" s="86"/>
      <c r="AY4" s="86"/>
      <c r="AZ4" s="86"/>
      <c r="BA4">
        <v>2</v>
      </c>
      <c r="BB4" s="85" t="str">
        <f>REPLACE(INDEX(GroupVertices[Group],MATCH(Edges24[[#This Row],[Vertex 1]],GroupVertices[Vertex],0)),1,1,"")</f>
        <v>3</v>
      </c>
      <c r="BC4" s="85" t="str">
        <f>REPLACE(INDEX(GroupVertices[Group],MATCH(Edges24[[#This Row],[Vertex 2]],GroupVertices[Vertex],0)),1,1,"")</f>
        <v>3</v>
      </c>
      <c r="BD4" s="51">
        <v>0</v>
      </c>
      <c r="BE4" s="52">
        <v>0</v>
      </c>
      <c r="BF4" s="51">
        <v>0</v>
      </c>
      <c r="BG4" s="52">
        <v>0</v>
      </c>
      <c r="BH4" s="51">
        <v>0</v>
      </c>
      <c r="BI4" s="52">
        <v>0</v>
      </c>
      <c r="BJ4" s="51">
        <v>21</v>
      </c>
      <c r="BK4" s="52">
        <v>100</v>
      </c>
      <c r="BL4" s="51">
        <v>21</v>
      </c>
    </row>
    <row r="5" spans="1:64" ht="15">
      <c r="A5" s="84" t="s">
        <v>213</v>
      </c>
      <c r="B5" s="84" t="s">
        <v>223</v>
      </c>
      <c r="C5" s="53"/>
      <c r="D5" s="54"/>
      <c r="E5" s="65"/>
      <c r="F5" s="55"/>
      <c r="G5" s="53"/>
      <c r="H5" s="57"/>
      <c r="I5" s="56"/>
      <c r="J5" s="56"/>
      <c r="K5" s="36" t="s">
        <v>65</v>
      </c>
      <c r="L5" s="83">
        <v>5</v>
      </c>
      <c r="M5" s="83"/>
      <c r="N5" s="63"/>
      <c r="O5" s="86" t="s">
        <v>230</v>
      </c>
      <c r="P5" s="88">
        <v>43526.62474537037</v>
      </c>
      <c r="Q5" s="86" t="s">
        <v>233</v>
      </c>
      <c r="R5" s="86"/>
      <c r="S5" s="86"/>
      <c r="T5" s="86"/>
      <c r="U5" s="86"/>
      <c r="V5" s="90" t="s">
        <v>270</v>
      </c>
      <c r="W5" s="88">
        <v>43526.62474537037</v>
      </c>
      <c r="X5" s="90" t="s">
        <v>279</v>
      </c>
      <c r="Y5" s="86"/>
      <c r="Z5" s="86"/>
      <c r="AA5" s="92" t="s">
        <v>296</v>
      </c>
      <c r="AB5" s="86"/>
      <c r="AC5" s="86" t="b">
        <v>0</v>
      </c>
      <c r="AD5" s="86">
        <v>0</v>
      </c>
      <c r="AE5" s="92" t="s">
        <v>312</v>
      </c>
      <c r="AF5" s="86" t="b">
        <v>0</v>
      </c>
      <c r="AG5" s="86" t="s">
        <v>314</v>
      </c>
      <c r="AH5" s="86"/>
      <c r="AI5" s="92" t="s">
        <v>312</v>
      </c>
      <c r="AJ5" s="86" t="b">
        <v>0</v>
      </c>
      <c r="AK5" s="86">
        <v>3</v>
      </c>
      <c r="AL5" s="92" t="s">
        <v>308</v>
      </c>
      <c r="AM5" s="86" t="s">
        <v>319</v>
      </c>
      <c r="AN5" s="86" t="b">
        <v>0</v>
      </c>
      <c r="AO5" s="92" t="s">
        <v>308</v>
      </c>
      <c r="AP5" s="86" t="s">
        <v>176</v>
      </c>
      <c r="AQ5" s="86">
        <v>0</v>
      </c>
      <c r="AR5" s="86">
        <v>0</v>
      </c>
      <c r="AS5" s="86"/>
      <c r="AT5" s="86"/>
      <c r="AU5" s="86"/>
      <c r="AV5" s="86"/>
      <c r="AW5" s="86"/>
      <c r="AX5" s="86"/>
      <c r="AY5" s="86"/>
      <c r="AZ5" s="86"/>
      <c r="BA5">
        <v>2</v>
      </c>
      <c r="BB5" s="85" t="str">
        <f>REPLACE(INDEX(GroupVertices[Group],MATCH(Edges24[[#This Row],[Vertex 1]],GroupVertices[Vertex],0)),1,1,"")</f>
        <v>3</v>
      </c>
      <c r="BC5" s="85" t="str">
        <f>REPLACE(INDEX(GroupVertices[Group],MATCH(Edges24[[#This Row],[Vertex 2]],GroupVertices[Vertex],0)),1,1,"")</f>
        <v>3</v>
      </c>
      <c r="BD5" s="51">
        <v>0</v>
      </c>
      <c r="BE5" s="52">
        <v>0</v>
      </c>
      <c r="BF5" s="51">
        <v>0</v>
      </c>
      <c r="BG5" s="52">
        <v>0</v>
      </c>
      <c r="BH5" s="51">
        <v>0</v>
      </c>
      <c r="BI5" s="52">
        <v>0</v>
      </c>
      <c r="BJ5" s="51">
        <v>21</v>
      </c>
      <c r="BK5" s="52">
        <v>100</v>
      </c>
      <c r="BL5" s="51">
        <v>21</v>
      </c>
    </row>
    <row r="6" spans="1:64" ht="15">
      <c r="A6" s="84" t="s">
        <v>214</v>
      </c>
      <c r="B6" s="84" t="s">
        <v>225</v>
      </c>
      <c r="C6" s="53"/>
      <c r="D6" s="54"/>
      <c r="E6" s="65"/>
      <c r="F6" s="55"/>
      <c r="G6" s="53"/>
      <c r="H6" s="57"/>
      <c r="I6" s="56"/>
      <c r="J6" s="56"/>
      <c r="K6" s="36" t="s">
        <v>65</v>
      </c>
      <c r="L6" s="83">
        <v>6</v>
      </c>
      <c r="M6" s="83"/>
      <c r="N6" s="63"/>
      <c r="O6" s="86" t="s">
        <v>231</v>
      </c>
      <c r="P6" s="88">
        <v>43529.99798611111</v>
      </c>
      <c r="Q6" s="86" t="s">
        <v>234</v>
      </c>
      <c r="R6" s="86"/>
      <c r="S6" s="86"/>
      <c r="T6" s="86"/>
      <c r="U6" s="86"/>
      <c r="V6" s="90" t="s">
        <v>271</v>
      </c>
      <c r="W6" s="88">
        <v>43529.99798611111</v>
      </c>
      <c r="X6" s="90" t="s">
        <v>280</v>
      </c>
      <c r="Y6" s="86"/>
      <c r="Z6" s="86"/>
      <c r="AA6" s="92" t="s">
        <v>297</v>
      </c>
      <c r="AB6" s="92" t="s">
        <v>311</v>
      </c>
      <c r="AC6" s="86" t="b">
        <v>0</v>
      </c>
      <c r="AD6" s="86">
        <v>0</v>
      </c>
      <c r="AE6" s="92" t="s">
        <v>313</v>
      </c>
      <c r="AF6" s="86" t="b">
        <v>0</v>
      </c>
      <c r="AG6" s="86" t="s">
        <v>315</v>
      </c>
      <c r="AH6" s="86"/>
      <c r="AI6" s="92" t="s">
        <v>312</v>
      </c>
      <c r="AJ6" s="86" t="b">
        <v>0</v>
      </c>
      <c r="AK6" s="86">
        <v>0</v>
      </c>
      <c r="AL6" s="92" t="s">
        <v>312</v>
      </c>
      <c r="AM6" s="86" t="s">
        <v>320</v>
      </c>
      <c r="AN6" s="86" t="b">
        <v>0</v>
      </c>
      <c r="AO6" s="92" t="s">
        <v>311</v>
      </c>
      <c r="AP6" s="86" t="s">
        <v>176</v>
      </c>
      <c r="AQ6" s="86">
        <v>0</v>
      </c>
      <c r="AR6" s="86">
        <v>0</v>
      </c>
      <c r="AS6" s="86"/>
      <c r="AT6" s="86"/>
      <c r="AU6" s="86"/>
      <c r="AV6" s="86"/>
      <c r="AW6" s="86"/>
      <c r="AX6" s="86"/>
      <c r="AY6" s="86"/>
      <c r="AZ6" s="86"/>
      <c r="BA6">
        <v>1</v>
      </c>
      <c r="BB6" s="85" t="str">
        <f>REPLACE(INDEX(GroupVertices[Group],MATCH(Edges24[[#This Row],[Vertex 1]],GroupVertices[Vertex],0)),1,1,"")</f>
        <v>5</v>
      </c>
      <c r="BC6" s="85" t="str">
        <f>REPLACE(INDEX(GroupVertices[Group],MATCH(Edges24[[#This Row],[Vertex 2]],GroupVertices[Vertex],0)),1,1,"")</f>
        <v>5</v>
      </c>
      <c r="BD6" s="51">
        <v>0</v>
      </c>
      <c r="BE6" s="52">
        <v>0</v>
      </c>
      <c r="BF6" s="51">
        <v>0</v>
      </c>
      <c r="BG6" s="52">
        <v>0</v>
      </c>
      <c r="BH6" s="51">
        <v>0</v>
      </c>
      <c r="BI6" s="52">
        <v>0</v>
      </c>
      <c r="BJ6" s="51">
        <v>2</v>
      </c>
      <c r="BK6" s="52">
        <v>100</v>
      </c>
      <c r="BL6" s="51">
        <v>2</v>
      </c>
    </row>
    <row r="7" spans="1:64" ht="15">
      <c r="A7" s="84" t="s">
        <v>215</v>
      </c>
      <c r="B7" s="84" t="s">
        <v>215</v>
      </c>
      <c r="C7" s="53"/>
      <c r="D7" s="54"/>
      <c r="E7" s="65"/>
      <c r="F7" s="55"/>
      <c r="G7" s="53"/>
      <c r="H7" s="57"/>
      <c r="I7" s="56"/>
      <c r="J7" s="56"/>
      <c r="K7" s="36" t="s">
        <v>65</v>
      </c>
      <c r="L7" s="83">
        <v>7</v>
      </c>
      <c r="M7" s="83"/>
      <c r="N7" s="63"/>
      <c r="O7" s="86" t="s">
        <v>176</v>
      </c>
      <c r="P7" s="88">
        <v>43531.39071759259</v>
      </c>
      <c r="Q7" s="86" t="s">
        <v>235</v>
      </c>
      <c r="R7" s="86"/>
      <c r="S7" s="86"/>
      <c r="T7" s="86"/>
      <c r="U7" s="90" t="s">
        <v>264</v>
      </c>
      <c r="V7" s="90" t="s">
        <v>264</v>
      </c>
      <c r="W7" s="88">
        <v>43531.39071759259</v>
      </c>
      <c r="X7" s="90" t="s">
        <v>281</v>
      </c>
      <c r="Y7" s="86"/>
      <c r="Z7" s="86"/>
      <c r="AA7" s="92" t="s">
        <v>298</v>
      </c>
      <c r="AB7" s="86"/>
      <c r="AC7" s="86" t="b">
        <v>0</v>
      </c>
      <c r="AD7" s="86">
        <v>2</v>
      </c>
      <c r="AE7" s="92" t="s">
        <v>312</v>
      </c>
      <c r="AF7" s="86" t="b">
        <v>0</v>
      </c>
      <c r="AG7" s="86" t="s">
        <v>314</v>
      </c>
      <c r="AH7" s="86"/>
      <c r="AI7" s="92" t="s">
        <v>312</v>
      </c>
      <c r="AJ7" s="86" t="b">
        <v>0</v>
      </c>
      <c r="AK7" s="86">
        <v>0</v>
      </c>
      <c r="AL7" s="92" t="s">
        <v>312</v>
      </c>
      <c r="AM7" s="86" t="s">
        <v>321</v>
      </c>
      <c r="AN7" s="86" t="b">
        <v>0</v>
      </c>
      <c r="AO7" s="92" t="s">
        <v>298</v>
      </c>
      <c r="AP7" s="86" t="s">
        <v>176</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2</v>
      </c>
      <c r="BD7" s="51">
        <v>1</v>
      </c>
      <c r="BE7" s="52">
        <v>2.3255813953488373</v>
      </c>
      <c r="BF7" s="51">
        <v>1</v>
      </c>
      <c r="BG7" s="52">
        <v>2.3255813953488373</v>
      </c>
      <c r="BH7" s="51">
        <v>0</v>
      </c>
      <c r="BI7" s="52">
        <v>0</v>
      </c>
      <c r="BJ7" s="51">
        <v>41</v>
      </c>
      <c r="BK7" s="52">
        <v>95.34883720930233</v>
      </c>
      <c r="BL7" s="51">
        <v>43</v>
      </c>
    </row>
    <row r="8" spans="1:64" ht="15">
      <c r="A8" s="84" t="s">
        <v>216</v>
      </c>
      <c r="B8" s="84" t="s">
        <v>216</v>
      </c>
      <c r="C8" s="53"/>
      <c r="D8" s="54"/>
      <c r="E8" s="65"/>
      <c r="F8" s="55"/>
      <c r="G8" s="53"/>
      <c r="H8" s="57"/>
      <c r="I8" s="56"/>
      <c r="J8" s="56"/>
      <c r="K8" s="36" t="s">
        <v>65</v>
      </c>
      <c r="L8" s="83">
        <v>8</v>
      </c>
      <c r="M8" s="83"/>
      <c r="N8" s="63"/>
      <c r="O8" s="86" t="s">
        <v>176</v>
      </c>
      <c r="P8" s="88">
        <v>43533.45369212963</v>
      </c>
      <c r="Q8" s="86" t="s">
        <v>236</v>
      </c>
      <c r="R8" s="86"/>
      <c r="S8" s="86"/>
      <c r="T8" s="86" t="s">
        <v>259</v>
      </c>
      <c r="U8" s="90" t="s">
        <v>265</v>
      </c>
      <c r="V8" s="90" t="s">
        <v>265</v>
      </c>
      <c r="W8" s="88">
        <v>43533.45369212963</v>
      </c>
      <c r="X8" s="90" t="s">
        <v>282</v>
      </c>
      <c r="Y8" s="86"/>
      <c r="Z8" s="86"/>
      <c r="AA8" s="92" t="s">
        <v>299</v>
      </c>
      <c r="AB8" s="86"/>
      <c r="AC8" s="86" t="b">
        <v>0</v>
      </c>
      <c r="AD8" s="86">
        <v>2</v>
      </c>
      <c r="AE8" s="92" t="s">
        <v>312</v>
      </c>
      <c r="AF8" s="86" t="b">
        <v>0</v>
      </c>
      <c r="AG8" s="86" t="s">
        <v>314</v>
      </c>
      <c r="AH8" s="86"/>
      <c r="AI8" s="92" t="s">
        <v>312</v>
      </c>
      <c r="AJ8" s="86" t="b">
        <v>0</v>
      </c>
      <c r="AK8" s="86">
        <v>1</v>
      </c>
      <c r="AL8" s="92" t="s">
        <v>312</v>
      </c>
      <c r="AM8" s="86" t="s">
        <v>321</v>
      </c>
      <c r="AN8" s="86" t="b">
        <v>0</v>
      </c>
      <c r="AO8" s="92" t="s">
        <v>299</v>
      </c>
      <c r="AP8" s="86" t="s">
        <v>176</v>
      </c>
      <c r="AQ8" s="86">
        <v>0</v>
      </c>
      <c r="AR8" s="86">
        <v>0</v>
      </c>
      <c r="AS8" s="86" t="s">
        <v>326</v>
      </c>
      <c r="AT8" s="86" t="s">
        <v>328</v>
      </c>
      <c r="AU8" s="86" t="s">
        <v>330</v>
      </c>
      <c r="AV8" s="86" t="s">
        <v>332</v>
      </c>
      <c r="AW8" s="86" t="s">
        <v>334</v>
      </c>
      <c r="AX8" s="86" t="s">
        <v>336</v>
      </c>
      <c r="AY8" s="86" t="s">
        <v>338</v>
      </c>
      <c r="AZ8" s="90" t="s">
        <v>339</v>
      </c>
      <c r="BA8">
        <v>1</v>
      </c>
      <c r="BB8" s="85" t="str">
        <f>REPLACE(INDEX(GroupVertices[Group],MATCH(Edges24[[#This Row],[Vertex 1]],GroupVertices[Vertex],0)),1,1,"")</f>
        <v>4</v>
      </c>
      <c r="BC8" s="85" t="str">
        <f>REPLACE(INDEX(GroupVertices[Group],MATCH(Edges24[[#This Row],[Vertex 2]],GroupVertices[Vertex],0)),1,1,"")</f>
        <v>4</v>
      </c>
      <c r="BD8" s="51">
        <v>0</v>
      </c>
      <c r="BE8" s="52">
        <v>0</v>
      </c>
      <c r="BF8" s="51">
        <v>0</v>
      </c>
      <c r="BG8" s="52">
        <v>0</v>
      </c>
      <c r="BH8" s="51">
        <v>0</v>
      </c>
      <c r="BI8" s="52">
        <v>0</v>
      </c>
      <c r="BJ8" s="51">
        <v>6</v>
      </c>
      <c r="BK8" s="52">
        <v>100</v>
      </c>
      <c r="BL8" s="51">
        <v>6</v>
      </c>
    </row>
    <row r="9" spans="1:64" ht="15">
      <c r="A9" s="84" t="s">
        <v>217</v>
      </c>
      <c r="B9" s="84" t="s">
        <v>216</v>
      </c>
      <c r="C9" s="53"/>
      <c r="D9" s="54"/>
      <c r="E9" s="65"/>
      <c r="F9" s="55"/>
      <c r="G9" s="53"/>
      <c r="H9" s="57"/>
      <c r="I9" s="56"/>
      <c r="J9" s="56"/>
      <c r="K9" s="36" t="s">
        <v>65</v>
      </c>
      <c r="L9" s="83">
        <v>9</v>
      </c>
      <c r="M9" s="83"/>
      <c r="N9" s="63"/>
      <c r="O9" s="86" t="s">
        <v>230</v>
      </c>
      <c r="P9" s="88">
        <v>43533.46192129629</v>
      </c>
      <c r="Q9" s="86" t="s">
        <v>237</v>
      </c>
      <c r="R9" s="86"/>
      <c r="S9" s="86"/>
      <c r="T9" s="86" t="s">
        <v>259</v>
      </c>
      <c r="U9" s="90" t="s">
        <v>265</v>
      </c>
      <c r="V9" s="90" t="s">
        <v>265</v>
      </c>
      <c r="W9" s="88">
        <v>43533.46192129629</v>
      </c>
      <c r="X9" s="90" t="s">
        <v>283</v>
      </c>
      <c r="Y9" s="86"/>
      <c r="Z9" s="86"/>
      <c r="AA9" s="92" t="s">
        <v>300</v>
      </c>
      <c r="AB9" s="86"/>
      <c r="AC9" s="86" t="b">
        <v>0</v>
      </c>
      <c r="AD9" s="86">
        <v>0</v>
      </c>
      <c r="AE9" s="92" t="s">
        <v>312</v>
      </c>
      <c r="AF9" s="86" t="b">
        <v>0</v>
      </c>
      <c r="AG9" s="86" t="s">
        <v>314</v>
      </c>
      <c r="AH9" s="86"/>
      <c r="AI9" s="92" t="s">
        <v>312</v>
      </c>
      <c r="AJ9" s="86" t="b">
        <v>0</v>
      </c>
      <c r="AK9" s="86">
        <v>1</v>
      </c>
      <c r="AL9" s="92" t="s">
        <v>299</v>
      </c>
      <c r="AM9" s="86" t="s">
        <v>321</v>
      </c>
      <c r="AN9" s="86" t="b">
        <v>0</v>
      </c>
      <c r="AO9" s="92" t="s">
        <v>299</v>
      </c>
      <c r="AP9" s="86" t="s">
        <v>176</v>
      </c>
      <c r="AQ9" s="86">
        <v>0</v>
      </c>
      <c r="AR9" s="86">
        <v>0</v>
      </c>
      <c r="AS9" s="86"/>
      <c r="AT9" s="86"/>
      <c r="AU9" s="86"/>
      <c r="AV9" s="86"/>
      <c r="AW9" s="86"/>
      <c r="AX9" s="86"/>
      <c r="AY9" s="86"/>
      <c r="AZ9" s="86"/>
      <c r="BA9">
        <v>1</v>
      </c>
      <c r="BB9" s="85" t="str">
        <f>REPLACE(INDEX(GroupVertices[Group],MATCH(Edges24[[#This Row],[Vertex 1]],GroupVertices[Vertex],0)),1,1,"")</f>
        <v>4</v>
      </c>
      <c r="BC9" s="85" t="str">
        <f>REPLACE(INDEX(GroupVertices[Group],MATCH(Edges24[[#This Row],[Vertex 2]],GroupVertices[Vertex],0)),1,1,"")</f>
        <v>4</v>
      </c>
      <c r="BD9" s="51">
        <v>0</v>
      </c>
      <c r="BE9" s="52">
        <v>0</v>
      </c>
      <c r="BF9" s="51">
        <v>0</v>
      </c>
      <c r="BG9" s="52">
        <v>0</v>
      </c>
      <c r="BH9" s="51">
        <v>0</v>
      </c>
      <c r="BI9" s="52">
        <v>0</v>
      </c>
      <c r="BJ9" s="51">
        <v>8</v>
      </c>
      <c r="BK9" s="52">
        <v>100</v>
      </c>
      <c r="BL9" s="51">
        <v>8</v>
      </c>
    </row>
    <row r="10" spans="1:64" ht="15">
      <c r="A10" s="84" t="s">
        <v>218</v>
      </c>
      <c r="B10" s="84" t="s">
        <v>218</v>
      </c>
      <c r="C10" s="53"/>
      <c r="D10" s="54"/>
      <c r="E10" s="65"/>
      <c r="F10" s="55"/>
      <c r="G10" s="53"/>
      <c r="H10" s="57"/>
      <c r="I10" s="56"/>
      <c r="J10" s="56"/>
      <c r="K10" s="36" t="s">
        <v>65</v>
      </c>
      <c r="L10" s="83">
        <v>10</v>
      </c>
      <c r="M10" s="83"/>
      <c r="N10" s="63"/>
      <c r="O10" s="86" t="s">
        <v>176</v>
      </c>
      <c r="P10" s="88">
        <v>43534.118252314816</v>
      </c>
      <c r="Q10" s="86" t="s">
        <v>238</v>
      </c>
      <c r="R10" s="90" t="s">
        <v>248</v>
      </c>
      <c r="S10" s="86" t="s">
        <v>254</v>
      </c>
      <c r="T10" s="86"/>
      <c r="U10" s="86"/>
      <c r="V10" s="90" t="s">
        <v>272</v>
      </c>
      <c r="W10" s="88">
        <v>43534.118252314816</v>
      </c>
      <c r="X10" s="90" t="s">
        <v>284</v>
      </c>
      <c r="Y10" s="86"/>
      <c r="Z10" s="86"/>
      <c r="AA10" s="92" t="s">
        <v>301</v>
      </c>
      <c r="AB10" s="86"/>
      <c r="AC10" s="86" t="b">
        <v>0</v>
      </c>
      <c r="AD10" s="86">
        <v>0</v>
      </c>
      <c r="AE10" s="92" t="s">
        <v>312</v>
      </c>
      <c r="AF10" s="86" t="b">
        <v>0</v>
      </c>
      <c r="AG10" s="86" t="s">
        <v>314</v>
      </c>
      <c r="AH10" s="86"/>
      <c r="AI10" s="92" t="s">
        <v>312</v>
      </c>
      <c r="AJ10" s="86" t="b">
        <v>0</v>
      </c>
      <c r="AK10" s="86">
        <v>0</v>
      </c>
      <c r="AL10" s="92" t="s">
        <v>312</v>
      </c>
      <c r="AM10" s="86" t="s">
        <v>322</v>
      </c>
      <c r="AN10" s="86" t="b">
        <v>1</v>
      </c>
      <c r="AO10" s="92" t="s">
        <v>301</v>
      </c>
      <c r="AP10" s="86" t="s">
        <v>176</v>
      </c>
      <c r="AQ10" s="86">
        <v>0</v>
      </c>
      <c r="AR10" s="86">
        <v>0</v>
      </c>
      <c r="AS10" s="86"/>
      <c r="AT10" s="86"/>
      <c r="AU10" s="86"/>
      <c r="AV10" s="86"/>
      <c r="AW10" s="86"/>
      <c r="AX10" s="86"/>
      <c r="AY10" s="86"/>
      <c r="AZ10" s="86"/>
      <c r="BA10">
        <v>1</v>
      </c>
      <c r="BB10" s="85" t="str">
        <f>REPLACE(INDEX(GroupVertices[Group],MATCH(Edges24[[#This Row],[Vertex 1]],GroupVertices[Vertex],0)),1,1,"")</f>
        <v>2</v>
      </c>
      <c r="BC10" s="85" t="str">
        <f>REPLACE(INDEX(GroupVertices[Group],MATCH(Edges24[[#This Row],[Vertex 2]],GroupVertices[Vertex],0)),1,1,"")</f>
        <v>2</v>
      </c>
      <c r="BD10" s="51">
        <v>0</v>
      </c>
      <c r="BE10" s="52">
        <v>0</v>
      </c>
      <c r="BF10" s="51">
        <v>0</v>
      </c>
      <c r="BG10" s="52">
        <v>0</v>
      </c>
      <c r="BH10" s="51">
        <v>0</v>
      </c>
      <c r="BI10" s="52">
        <v>0</v>
      </c>
      <c r="BJ10" s="51">
        <v>16</v>
      </c>
      <c r="BK10" s="52">
        <v>100</v>
      </c>
      <c r="BL10" s="51">
        <v>16</v>
      </c>
    </row>
    <row r="11" spans="1:64" ht="15">
      <c r="A11" s="84" t="s">
        <v>219</v>
      </c>
      <c r="B11" s="84" t="s">
        <v>226</v>
      </c>
      <c r="C11" s="53"/>
      <c r="D11" s="54"/>
      <c r="E11" s="65"/>
      <c r="F11" s="55"/>
      <c r="G11" s="53"/>
      <c r="H11" s="57"/>
      <c r="I11" s="56"/>
      <c r="J11" s="56"/>
      <c r="K11" s="36" t="s">
        <v>65</v>
      </c>
      <c r="L11" s="83">
        <v>11</v>
      </c>
      <c r="M11" s="83"/>
      <c r="N11" s="63"/>
      <c r="O11" s="86" t="s">
        <v>230</v>
      </c>
      <c r="P11" s="88">
        <v>43532.43907407407</v>
      </c>
      <c r="Q11" s="86" t="s">
        <v>239</v>
      </c>
      <c r="R11" s="90" t="s">
        <v>249</v>
      </c>
      <c r="S11" s="86" t="s">
        <v>255</v>
      </c>
      <c r="T11" s="86" t="s">
        <v>260</v>
      </c>
      <c r="U11" s="86"/>
      <c r="V11" s="90" t="s">
        <v>273</v>
      </c>
      <c r="W11" s="88">
        <v>43532.43907407407</v>
      </c>
      <c r="X11" s="90" t="s">
        <v>285</v>
      </c>
      <c r="Y11" s="86"/>
      <c r="Z11" s="86"/>
      <c r="AA11" s="92" t="s">
        <v>302</v>
      </c>
      <c r="AB11" s="86"/>
      <c r="AC11" s="86" t="b">
        <v>0</v>
      </c>
      <c r="AD11" s="86">
        <v>2</v>
      </c>
      <c r="AE11" s="92" t="s">
        <v>312</v>
      </c>
      <c r="AF11" s="86" t="b">
        <v>0</v>
      </c>
      <c r="AG11" s="86" t="s">
        <v>314</v>
      </c>
      <c r="AH11" s="86"/>
      <c r="AI11" s="92" t="s">
        <v>312</v>
      </c>
      <c r="AJ11" s="86" t="b">
        <v>0</v>
      </c>
      <c r="AK11" s="86">
        <v>2</v>
      </c>
      <c r="AL11" s="92" t="s">
        <v>312</v>
      </c>
      <c r="AM11" s="86" t="s">
        <v>323</v>
      </c>
      <c r="AN11" s="86" t="b">
        <v>0</v>
      </c>
      <c r="AO11" s="92" t="s">
        <v>302</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v>1</v>
      </c>
      <c r="BE11" s="52">
        <v>3.225806451612903</v>
      </c>
      <c r="BF11" s="51">
        <v>1</v>
      </c>
      <c r="BG11" s="52">
        <v>3.225806451612903</v>
      </c>
      <c r="BH11" s="51">
        <v>0</v>
      </c>
      <c r="BI11" s="52">
        <v>0</v>
      </c>
      <c r="BJ11" s="51">
        <v>29</v>
      </c>
      <c r="BK11" s="52">
        <v>93.54838709677419</v>
      </c>
      <c r="BL11" s="51">
        <v>31</v>
      </c>
    </row>
    <row r="12" spans="1:64" ht="15">
      <c r="A12" s="84" t="s">
        <v>219</v>
      </c>
      <c r="B12" s="84" t="s">
        <v>227</v>
      </c>
      <c r="C12" s="53"/>
      <c r="D12" s="54"/>
      <c r="E12" s="65"/>
      <c r="F12" s="55"/>
      <c r="G12" s="53"/>
      <c r="H12" s="57"/>
      <c r="I12" s="56"/>
      <c r="J12" s="56"/>
      <c r="K12" s="36" t="s">
        <v>65</v>
      </c>
      <c r="L12" s="83">
        <v>12</v>
      </c>
      <c r="M12" s="83"/>
      <c r="N12" s="63"/>
      <c r="O12" s="86" t="s">
        <v>230</v>
      </c>
      <c r="P12" s="88">
        <v>43536.37304398148</v>
      </c>
      <c r="Q12" s="86" t="s">
        <v>240</v>
      </c>
      <c r="R12" s="90" t="s">
        <v>250</v>
      </c>
      <c r="S12" s="86" t="s">
        <v>256</v>
      </c>
      <c r="T12" s="86"/>
      <c r="U12" s="90" t="s">
        <v>266</v>
      </c>
      <c r="V12" s="90" t="s">
        <v>266</v>
      </c>
      <c r="W12" s="88">
        <v>43536.37304398148</v>
      </c>
      <c r="X12" s="90" t="s">
        <v>286</v>
      </c>
      <c r="Y12" s="86"/>
      <c r="Z12" s="86"/>
      <c r="AA12" s="92" t="s">
        <v>303</v>
      </c>
      <c r="AB12" s="86"/>
      <c r="AC12" s="86" t="b">
        <v>0</v>
      </c>
      <c r="AD12" s="86">
        <v>3</v>
      </c>
      <c r="AE12" s="92" t="s">
        <v>312</v>
      </c>
      <c r="AF12" s="86" t="b">
        <v>0</v>
      </c>
      <c r="AG12" s="86" t="s">
        <v>314</v>
      </c>
      <c r="AH12" s="86"/>
      <c r="AI12" s="92" t="s">
        <v>312</v>
      </c>
      <c r="AJ12" s="86" t="b">
        <v>0</v>
      </c>
      <c r="AK12" s="86">
        <v>3</v>
      </c>
      <c r="AL12" s="92" t="s">
        <v>312</v>
      </c>
      <c r="AM12" s="86" t="s">
        <v>323</v>
      </c>
      <c r="AN12" s="86" t="b">
        <v>0</v>
      </c>
      <c r="AO12" s="92" t="s">
        <v>303</v>
      </c>
      <c r="AP12" s="86" t="s">
        <v>176</v>
      </c>
      <c r="AQ12" s="86">
        <v>0</v>
      </c>
      <c r="AR12" s="86">
        <v>0</v>
      </c>
      <c r="AS12" s="86"/>
      <c r="AT12" s="86"/>
      <c r="AU12" s="86"/>
      <c r="AV12" s="86"/>
      <c r="AW12" s="86"/>
      <c r="AX12" s="86"/>
      <c r="AY12" s="86"/>
      <c r="AZ12" s="86"/>
      <c r="BA12">
        <v>1</v>
      </c>
      <c r="BB12" s="85" t="str">
        <f>REPLACE(INDEX(GroupVertices[Group],MATCH(Edges24[[#This Row],[Vertex 1]],GroupVertices[Vertex],0)),1,1,"")</f>
        <v>1</v>
      </c>
      <c r="BC12" s="85" t="str">
        <f>REPLACE(INDEX(GroupVertices[Group],MATCH(Edges24[[#This Row],[Vertex 2]],GroupVertices[Vertex],0)),1,1,"")</f>
        <v>1</v>
      </c>
      <c r="BD12" s="51"/>
      <c r="BE12" s="52"/>
      <c r="BF12" s="51"/>
      <c r="BG12" s="52"/>
      <c r="BH12" s="51"/>
      <c r="BI12" s="52"/>
      <c r="BJ12" s="51"/>
      <c r="BK12" s="52"/>
      <c r="BL12" s="51"/>
    </row>
    <row r="13" spans="1:64" ht="15">
      <c r="A13" s="84" t="s">
        <v>220</v>
      </c>
      <c r="B13" s="84" t="s">
        <v>228</v>
      </c>
      <c r="C13" s="53"/>
      <c r="D13" s="54"/>
      <c r="E13" s="65"/>
      <c r="F13" s="55"/>
      <c r="G13" s="53"/>
      <c r="H13" s="57"/>
      <c r="I13" s="56"/>
      <c r="J13" s="56"/>
      <c r="K13" s="36" t="s">
        <v>65</v>
      </c>
      <c r="L13" s="83">
        <v>13</v>
      </c>
      <c r="M13" s="83"/>
      <c r="N13" s="63"/>
      <c r="O13" s="86" t="s">
        <v>230</v>
      </c>
      <c r="P13" s="88">
        <v>43536.49888888889</v>
      </c>
      <c r="Q13" s="86" t="s">
        <v>241</v>
      </c>
      <c r="R13" s="86"/>
      <c r="S13" s="86"/>
      <c r="T13" s="86"/>
      <c r="U13" s="86"/>
      <c r="V13" s="90" t="s">
        <v>274</v>
      </c>
      <c r="W13" s="88">
        <v>43536.49888888889</v>
      </c>
      <c r="X13" s="90" t="s">
        <v>287</v>
      </c>
      <c r="Y13" s="86"/>
      <c r="Z13" s="86"/>
      <c r="AA13" s="92" t="s">
        <v>304</v>
      </c>
      <c r="AB13" s="86"/>
      <c r="AC13" s="86" t="b">
        <v>0</v>
      </c>
      <c r="AD13" s="86">
        <v>0</v>
      </c>
      <c r="AE13" s="92" t="s">
        <v>312</v>
      </c>
      <c r="AF13" s="86" t="b">
        <v>0</v>
      </c>
      <c r="AG13" s="86" t="s">
        <v>314</v>
      </c>
      <c r="AH13" s="86"/>
      <c r="AI13" s="92" t="s">
        <v>312</v>
      </c>
      <c r="AJ13" s="86" t="b">
        <v>0</v>
      </c>
      <c r="AK13" s="86">
        <v>3</v>
      </c>
      <c r="AL13" s="92" t="s">
        <v>303</v>
      </c>
      <c r="AM13" s="86" t="s">
        <v>321</v>
      </c>
      <c r="AN13" s="86" t="b">
        <v>0</v>
      </c>
      <c r="AO13" s="92" t="s">
        <v>303</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c r="BE13" s="52"/>
      <c r="BF13" s="51"/>
      <c r="BG13" s="52"/>
      <c r="BH13" s="51"/>
      <c r="BI13" s="52"/>
      <c r="BJ13" s="51"/>
      <c r="BK13" s="52"/>
      <c r="BL13" s="51"/>
    </row>
    <row r="14" spans="1:64" ht="15">
      <c r="A14" s="84" t="s">
        <v>221</v>
      </c>
      <c r="B14" s="84" t="s">
        <v>221</v>
      </c>
      <c r="C14" s="53"/>
      <c r="D14" s="54"/>
      <c r="E14" s="65"/>
      <c r="F14" s="55"/>
      <c r="G14" s="53"/>
      <c r="H14" s="57"/>
      <c r="I14" s="56"/>
      <c r="J14" s="56"/>
      <c r="K14" s="36" t="s">
        <v>65</v>
      </c>
      <c r="L14" s="83">
        <v>16</v>
      </c>
      <c r="M14" s="83"/>
      <c r="N14" s="63"/>
      <c r="O14" s="86" t="s">
        <v>176</v>
      </c>
      <c r="P14" s="88">
        <v>43536.5712037037</v>
      </c>
      <c r="Q14" s="86" t="s">
        <v>242</v>
      </c>
      <c r="R14" s="86"/>
      <c r="S14" s="86"/>
      <c r="T14" s="86" t="s">
        <v>261</v>
      </c>
      <c r="U14" s="90" t="s">
        <v>267</v>
      </c>
      <c r="V14" s="90" t="s">
        <v>267</v>
      </c>
      <c r="W14" s="88">
        <v>43536.5712037037</v>
      </c>
      <c r="X14" s="90" t="s">
        <v>288</v>
      </c>
      <c r="Y14" s="86"/>
      <c r="Z14" s="86"/>
      <c r="AA14" s="92" t="s">
        <v>305</v>
      </c>
      <c r="AB14" s="86"/>
      <c r="AC14" s="86" t="b">
        <v>0</v>
      </c>
      <c r="AD14" s="86">
        <v>1</v>
      </c>
      <c r="AE14" s="92" t="s">
        <v>312</v>
      </c>
      <c r="AF14" s="86" t="b">
        <v>0</v>
      </c>
      <c r="AG14" s="86" t="s">
        <v>316</v>
      </c>
      <c r="AH14" s="86"/>
      <c r="AI14" s="92" t="s">
        <v>312</v>
      </c>
      <c r="AJ14" s="86" t="b">
        <v>0</v>
      </c>
      <c r="AK14" s="86">
        <v>1</v>
      </c>
      <c r="AL14" s="92" t="s">
        <v>312</v>
      </c>
      <c r="AM14" s="86" t="s">
        <v>323</v>
      </c>
      <c r="AN14" s="86" t="b">
        <v>0</v>
      </c>
      <c r="AO14" s="92" t="s">
        <v>305</v>
      </c>
      <c r="AP14" s="86" t="s">
        <v>176</v>
      </c>
      <c r="AQ14" s="86">
        <v>0</v>
      </c>
      <c r="AR14" s="86">
        <v>0</v>
      </c>
      <c r="AS14" s="86" t="s">
        <v>327</v>
      </c>
      <c r="AT14" s="86" t="s">
        <v>329</v>
      </c>
      <c r="AU14" s="86" t="s">
        <v>331</v>
      </c>
      <c r="AV14" s="86" t="s">
        <v>333</v>
      </c>
      <c r="AW14" s="86" t="s">
        <v>335</v>
      </c>
      <c r="AX14" s="86" t="s">
        <v>337</v>
      </c>
      <c r="AY14" s="86" t="s">
        <v>338</v>
      </c>
      <c r="AZ14" s="90" t="s">
        <v>340</v>
      </c>
      <c r="BA14">
        <v>1</v>
      </c>
      <c r="BB14" s="85" t="str">
        <f>REPLACE(INDEX(GroupVertices[Group],MATCH(Edges24[[#This Row],[Vertex 1]],GroupVertices[Vertex],0)),1,1,"")</f>
        <v>2</v>
      </c>
      <c r="BC14" s="85" t="str">
        <f>REPLACE(INDEX(GroupVertices[Group],MATCH(Edges24[[#This Row],[Vertex 2]],GroupVertices[Vertex],0)),1,1,"")</f>
        <v>2</v>
      </c>
      <c r="BD14" s="51">
        <v>0</v>
      </c>
      <c r="BE14" s="52">
        <v>0</v>
      </c>
      <c r="BF14" s="51">
        <v>0</v>
      </c>
      <c r="BG14" s="52">
        <v>0</v>
      </c>
      <c r="BH14" s="51">
        <v>0</v>
      </c>
      <c r="BI14" s="52">
        <v>0</v>
      </c>
      <c r="BJ14" s="51">
        <v>4</v>
      </c>
      <c r="BK14" s="52">
        <v>100</v>
      </c>
      <c r="BL14" s="51">
        <v>4</v>
      </c>
    </row>
    <row r="15" spans="1:64" ht="15">
      <c r="A15" s="84" t="s">
        <v>222</v>
      </c>
      <c r="B15" s="84" t="s">
        <v>222</v>
      </c>
      <c r="C15" s="53"/>
      <c r="D15" s="54"/>
      <c r="E15" s="65"/>
      <c r="F15" s="55"/>
      <c r="G15" s="53"/>
      <c r="H15" s="57"/>
      <c r="I15" s="56"/>
      <c r="J15" s="56"/>
      <c r="K15" s="36" t="s">
        <v>65</v>
      </c>
      <c r="L15" s="83">
        <v>17</v>
      </c>
      <c r="M15" s="83"/>
      <c r="N15" s="63"/>
      <c r="O15" s="86" t="s">
        <v>176</v>
      </c>
      <c r="P15" s="88">
        <v>43536.57572916667</v>
      </c>
      <c r="Q15" s="86" t="s">
        <v>243</v>
      </c>
      <c r="R15" s="90" t="s">
        <v>251</v>
      </c>
      <c r="S15" s="86" t="s">
        <v>257</v>
      </c>
      <c r="T15" s="86"/>
      <c r="U15" s="90" t="s">
        <v>268</v>
      </c>
      <c r="V15" s="90" t="s">
        <v>268</v>
      </c>
      <c r="W15" s="88">
        <v>43536.57572916667</v>
      </c>
      <c r="X15" s="90" t="s">
        <v>289</v>
      </c>
      <c r="Y15" s="86"/>
      <c r="Z15" s="86"/>
      <c r="AA15" s="92" t="s">
        <v>306</v>
      </c>
      <c r="AB15" s="86"/>
      <c r="AC15" s="86" t="b">
        <v>0</v>
      </c>
      <c r="AD15" s="86">
        <v>0</v>
      </c>
      <c r="AE15" s="92" t="s">
        <v>312</v>
      </c>
      <c r="AF15" s="86" t="b">
        <v>0</v>
      </c>
      <c r="AG15" s="86" t="s">
        <v>314</v>
      </c>
      <c r="AH15" s="86"/>
      <c r="AI15" s="92" t="s">
        <v>312</v>
      </c>
      <c r="AJ15" s="86" t="b">
        <v>0</v>
      </c>
      <c r="AK15" s="86">
        <v>0</v>
      </c>
      <c r="AL15" s="92" t="s">
        <v>312</v>
      </c>
      <c r="AM15" s="86" t="s">
        <v>324</v>
      </c>
      <c r="AN15" s="86" t="b">
        <v>0</v>
      </c>
      <c r="AO15" s="92" t="s">
        <v>306</v>
      </c>
      <c r="AP15" s="86" t="s">
        <v>176</v>
      </c>
      <c r="AQ15" s="86">
        <v>0</v>
      </c>
      <c r="AR15" s="86">
        <v>0</v>
      </c>
      <c r="AS15" s="86"/>
      <c r="AT15" s="86"/>
      <c r="AU15" s="86"/>
      <c r="AV15" s="86"/>
      <c r="AW15" s="86"/>
      <c r="AX15" s="86"/>
      <c r="AY15" s="86"/>
      <c r="AZ15" s="86"/>
      <c r="BA15">
        <v>1</v>
      </c>
      <c r="BB15" s="85" t="str">
        <f>REPLACE(INDEX(GroupVertices[Group],MATCH(Edges24[[#This Row],[Vertex 1]],GroupVertices[Vertex],0)),1,1,"")</f>
        <v>2</v>
      </c>
      <c r="BC15" s="85" t="str">
        <f>REPLACE(INDEX(GroupVertices[Group],MATCH(Edges24[[#This Row],[Vertex 2]],GroupVertices[Vertex],0)),1,1,"")</f>
        <v>2</v>
      </c>
      <c r="BD15" s="51">
        <v>0</v>
      </c>
      <c r="BE15" s="52">
        <v>0</v>
      </c>
      <c r="BF15" s="51">
        <v>0</v>
      </c>
      <c r="BG15" s="52">
        <v>0</v>
      </c>
      <c r="BH15" s="51">
        <v>0</v>
      </c>
      <c r="BI15" s="52">
        <v>0</v>
      </c>
      <c r="BJ15" s="51">
        <v>13</v>
      </c>
      <c r="BK15" s="52">
        <v>100</v>
      </c>
      <c r="BL15" s="51">
        <v>13</v>
      </c>
    </row>
    <row r="16" spans="1:64" ht="15">
      <c r="A16" s="84" t="s">
        <v>223</v>
      </c>
      <c r="B16" s="84" t="s">
        <v>228</v>
      </c>
      <c r="C16" s="53"/>
      <c r="D16" s="54"/>
      <c r="E16" s="65"/>
      <c r="F16" s="55"/>
      <c r="G16" s="53"/>
      <c r="H16" s="57"/>
      <c r="I16" s="56"/>
      <c r="J16" s="56"/>
      <c r="K16" s="36" t="s">
        <v>65</v>
      </c>
      <c r="L16" s="83">
        <v>19</v>
      </c>
      <c r="M16" s="83"/>
      <c r="N16" s="63"/>
      <c r="O16" s="86" t="s">
        <v>230</v>
      </c>
      <c r="P16" s="88">
        <v>43536.67381944445</v>
      </c>
      <c r="Q16" s="86" t="s">
        <v>241</v>
      </c>
      <c r="R16" s="86"/>
      <c r="S16" s="86"/>
      <c r="T16" s="86"/>
      <c r="U16" s="86"/>
      <c r="V16" s="90" t="s">
        <v>275</v>
      </c>
      <c r="W16" s="88">
        <v>43536.67381944445</v>
      </c>
      <c r="X16" s="90" t="s">
        <v>290</v>
      </c>
      <c r="Y16" s="86"/>
      <c r="Z16" s="86"/>
      <c r="AA16" s="92" t="s">
        <v>307</v>
      </c>
      <c r="AB16" s="86"/>
      <c r="AC16" s="86" t="b">
        <v>0</v>
      </c>
      <c r="AD16" s="86">
        <v>0</v>
      </c>
      <c r="AE16" s="92" t="s">
        <v>312</v>
      </c>
      <c r="AF16" s="86" t="b">
        <v>0</v>
      </c>
      <c r="AG16" s="86" t="s">
        <v>314</v>
      </c>
      <c r="AH16" s="86"/>
      <c r="AI16" s="92" t="s">
        <v>312</v>
      </c>
      <c r="AJ16" s="86" t="b">
        <v>0</v>
      </c>
      <c r="AK16" s="86">
        <v>3</v>
      </c>
      <c r="AL16" s="92" t="s">
        <v>303</v>
      </c>
      <c r="AM16" s="86" t="s">
        <v>323</v>
      </c>
      <c r="AN16" s="86" t="b">
        <v>0</v>
      </c>
      <c r="AO16" s="92" t="s">
        <v>303</v>
      </c>
      <c r="AP16" s="86" t="s">
        <v>176</v>
      </c>
      <c r="AQ16" s="86">
        <v>0</v>
      </c>
      <c r="AR16" s="86">
        <v>0</v>
      </c>
      <c r="AS16" s="86"/>
      <c r="AT16" s="86"/>
      <c r="AU16" s="86"/>
      <c r="AV16" s="86"/>
      <c r="AW16" s="86"/>
      <c r="AX16" s="86"/>
      <c r="AY16" s="86"/>
      <c r="AZ16" s="86"/>
      <c r="BA16">
        <v>1</v>
      </c>
      <c r="BB16" s="85" t="str">
        <f>REPLACE(INDEX(GroupVertices[Group],MATCH(Edges24[[#This Row],[Vertex 1]],GroupVertices[Vertex],0)),1,1,"")</f>
        <v>3</v>
      </c>
      <c r="BC16" s="85" t="str">
        <f>REPLACE(INDEX(GroupVertices[Group],MATCH(Edges24[[#This Row],[Vertex 2]],GroupVertices[Vertex],0)),1,1,"")</f>
        <v>1</v>
      </c>
      <c r="BD16" s="51"/>
      <c r="BE16" s="52"/>
      <c r="BF16" s="51"/>
      <c r="BG16" s="52"/>
      <c r="BH16" s="51"/>
      <c r="BI16" s="52"/>
      <c r="BJ16" s="51"/>
      <c r="BK16" s="52"/>
      <c r="BL16" s="51"/>
    </row>
    <row r="17" spans="1:64" ht="15">
      <c r="A17" s="84" t="s">
        <v>223</v>
      </c>
      <c r="B17" s="84" t="s">
        <v>223</v>
      </c>
      <c r="C17" s="53"/>
      <c r="D17" s="54"/>
      <c r="E17" s="65"/>
      <c r="F17" s="55"/>
      <c r="G17" s="53"/>
      <c r="H17" s="57"/>
      <c r="I17" s="56"/>
      <c r="J17" s="56"/>
      <c r="K17" s="36" t="s">
        <v>65</v>
      </c>
      <c r="L17" s="83">
        <v>25</v>
      </c>
      <c r="M17" s="83"/>
      <c r="N17" s="63"/>
      <c r="O17" s="86" t="s">
        <v>176</v>
      </c>
      <c r="P17" s="88">
        <v>43521.89341435185</v>
      </c>
      <c r="Q17" s="86" t="s">
        <v>244</v>
      </c>
      <c r="R17" s="90" t="s">
        <v>252</v>
      </c>
      <c r="S17" s="86" t="s">
        <v>255</v>
      </c>
      <c r="T17" s="86" t="s">
        <v>262</v>
      </c>
      <c r="U17" s="86"/>
      <c r="V17" s="90" t="s">
        <v>275</v>
      </c>
      <c r="W17" s="88">
        <v>43521.89341435185</v>
      </c>
      <c r="X17" s="90" t="s">
        <v>291</v>
      </c>
      <c r="Y17" s="86"/>
      <c r="Z17" s="86"/>
      <c r="AA17" s="92" t="s">
        <v>308</v>
      </c>
      <c r="AB17" s="86"/>
      <c r="AC17" s="86" t="b">
        <v>0</v>
      </c>
      <c r="AD17" s="86">
        <v>4</v>
      </c>
      <c r="AE17" s="92" t="s">
        <v>312</v>
      </c>
      <c r="AF17" s="86" t="b">
        <v>0</v>
      </c>
      <c r="AG17" s="86" t="s">
        <v>314</v>
      </c>
      <c r="AH17" s="86"/>
      <c r="AI17" s="92" t="s">
        <v>312</v>
      </c>
      <c r="AJ17" s="86" t="b">
        <v>0</v>
      </c>
      <c r="AK17" s="86">
        <v>3</v>
      </c>
      <c r="AL17" s="92" t="s">
        <v>312</v>
      </c>
      <c r="AM17" s="86" t="s">
        <v>323</v>
      </c>
      <c r="AN17" s="86" t="b">
        <v>0</v>
      </c>
      <c r="AO17" s="92" t="s">
        <v>308</v>
      </c>
      <c r="AP17" s="86" t="s">
        <v>325</v>
      </c>
      <c r="AQ17" s="86">
        <v>0</v>
      </c>
      <c r="AR17" s="86">
        <v>0</v>
      </c>
      <c r="AS17" s="86"/>
      <c r="AT17" s="86"/>
      <c r="AU17" s="86"/>
      <c r="AV17" s="86"/>
      <c r="AW17" s="86"/>
      <c r="AX17" s="86"/>
      <c r="AY17" s="86"/>
      <c r="AZ17" s="86"/>
      <c r="BA17">
        <v>2</v>
      </c>
      <c r="BB17" s="85" t="str">
        <f>REPLACE(INDEX(GroupVertices[Group],MATCH(Edges24[[#This Row],[Vertex 1]],GroupVertices[Vertex],0)),1,1,"")</f>
        <v>3</v>
      </c>
      <c r="BC17" s="85" t="str">
        <f>REPLACE(INDEX(GroupVertices[Group],MATCH(Edges24[[#This Row],[Vertex 2]],GroupVertices[Vertex],0)),1,1,"")</f>
        <v>3</v>
      </c>
      <c r="BD17" s="51">
        <v>0</v>
      </c>
      <c r="BE17" s="52">
        <v>0</v>
      </c>
      <c r="BF17" s="51">
        <v>0</v>
      </c>
      <c r="BG17" s="52">
        <v>0</v>
      </c>
      <c r="BH17" s="51">
        <v>0</v>
      </c>
      <c r="BI17" s="52">
        <v>0</v>
      </c>
      <c r="BJ17" s="51">
        <v>30</v>
      </c>
      <c r="BK17" s="52">
        <v>100</v>
      </c>
      <c r="BL17" s="51">
        <v>30</v>
      </c>
    </row>
    <row r="18" spans="1:64" ht="15">
      <c r="A18" s="84" t="s">
        <v>223</v>
      </c>
      <c r="B18" s="84" t="s">
        <v>223</v>
      </c>
      <c r="C18" s="53"/>
      <c r="D18" s="54"/>
      <c r="E18" s="65"/>
      <c r="F18" s="55"/>
      <c r="G18" s="53"/>
      <c r="H18" s="57"/>
      <c r="I18" s="56"/>
      <c r="J18" s="56"/>
      <c r="K18" s="36" t="s">
        <v>65</v>
      </c>
      <c r="L18" s="83">
        <v>26</v>
      </c>
      <c r="M18" s="83"/>
      <c r="N18" s="63"/>
      <c r="O18" s="86" t="s">
        <v>176</v>
      </c>
      <c r="P18" s="88">
        <v>43536.67423611111</v>
      </c>
      <c r="Q18" s="86" t="s">
        <v>245</v>
      </c>
      <c r="R18" s="90" t="s">
        <v>253</v>
      </c>
      <c r="S18" s="86" t="s">
        <v>258</v>
      </c>
      <c r="T18" s="86" t="s">
        <v>263</v>
      </c>
      <c r="U18" s="86"/>
      <c r="V18" s="90" t="s">
        <v>275</v>
      </c>
      <c r="W18" s="88">
        <v>43536.67423611111</v>
      </c>
      <c r="X18" s="90" t="s">
        <v>292</v>
      </c>
      <c r="Y18" s="86"/>
      <c r="Z18" s="86"/>
      <c r="AA18" s="92" t="s">
        <v>309</v>
      </c>
      <c r="AB18" s="86"/>
      <c r="AC18" s="86" t="b">
        <v>0</v>
      </c>
      <c r="AD18" s="86">
        <v>1</v>
      </c>
      <c r="AE18" s="92" t="s">
        <v>312</v>
      </c>
      <c r="AF18" s="86" t="b">
        <v>0</v>
      </c>
      <c r="AG18" s="86" t="s">
        <v>314</v>
      </c>
      <c r="AH18" s="86"/>
      <c r="AI18" s="92" t="s">
        <v>312</v>
      </c>
      <c r="AJ18" s="86" t="b">
        <v>0</v>
      </c>
      <c r="AK18" s="86">
        <v>1</v>
      </c>
      <c r="AL18" s="92" t="s">
        <v>312</v>
      </c>
      <c r="AM18" s="86" t="s">
        <v>323</v>
      </c>
      <c r="AN18" s="86" t="b">
        <v>0</v>
      </c>
      <c r="AO18" s="92" t="s">
        <v>309</v>
      </c>
      <c r="AP18" s="86" t="s">
        <v>176</v>
      </c>
      <c r="AQ18" s="86">
        <v>0</v>
      </c>
      <c r="AR18" s="86">
        <v>0</v>
      </c>
      <c r="AS18" s="86"/>
      <c r="AT18" s="86"/>
      <c r="AU18" s="86"/>
      <c r="AV18" s="86"/>
      <c r="AW18" s="86"/>
      <c r="AX18" s="86"/>
      <c r="AY18" s="86"/>
      <c r="AZ18" s="86"/>
      <c r="BA18">
        <v>2</v>
      </c>
      <c r="BB18" s="85" t="str">
        <f>REPLACE(INDEX(GroupVertices[Group],MATCH(Edges24[[#This Row],[Vertex 1]],GroupVertices[Vertex],0)),1,1,"")</f>
        <v>3</v>
      </c>
      <c r="BC18" s="85" t="str">
        <f>REPLACE(INDEX(GroupVertices[Group],MATCH(Edges24[[#This Row],[Vertex 2]],GroupVertices[Vertex],0)),1,1,"")</f>
        <v>3</v>
      </c>
      <c r="BD18" s="51">
        <v>0</v>
      </c>
      <c r="BE18" s="52">
        <v>0</v>
      </c>
      <c r="BF18" s="51">
        <v>0</v>
      </c>
      <c r="BG18" s="52">
        <v>0</v>
      </c>
      <c r="BH18" s="51">
        <v>0</v>
      </c>
      <c r="BI18" s="52">
        <v>0</v>
      </c>
      <c r="BJ18" s="51">
        <v>16</v>
      </c>
      <c r="BK18" s="52">
        <v>100</v>
      </c>
      <c r="BL18" s="51">
        <v>16</v>
      </c>
    </row>
    <row r="19" spans="1:64" ht="15">
      <c r="A19" s="84" t="s">
        <v>224</v>
      </c>
      <c r="B19" s="84" t="s">
        <v>223</v>
      </c>
      <c r="C19" s="53"/>
      <c r="D19" s="54"/>
      <c r="E19" s="65"/>
      <c r="F19" s="55"/>
      <c r="G19" s="53"/>
      <c r="H19" s="57"/>
      <c r="I19" s="56"/>
      <c r="J19" s="56"/>
      <c r="K19" s="36" t="s">
        <v>65</v>
      </c>
      <c r="L19" s="83">
        <v>27</v>
      </c>
      <c r="M19" s="83"/>
      <c r="N19" s="63"/>
      <c r="O19" s="86" t="s">
        <v>230</v>
      </c>
      <c r="P19" s="88">
        <v>43536.698854166665</v>
      </c>
      <c r="Q19" s="86" t="s">
        <v>246</v>
      </c>
      <c r="R19" s="90" t="s">
        <v>253</v>
      </c>
      <c r="S19" s="86" t="s">
        <v>258</v>
      </c>
      <c r="T19" s="86" t="s">
        <v>263</v>
      </c>
      <c r="U19" s="86"/>
      <c r="V19" s="90" t="s">
        <v>276</v>
      </c>
      <c r="W19" s="88">
        <v>43536.698854166665</v>
      </c>
      <c r="X19" s="90" t="s">
        <v>293</v>
      </c>
      <c r="Y19" s="86"/>
      <c r="Z19" s="86"/>
      <c r="AA19" s="92" t="s">
        <v>310</v>
      </c>
      <c r="AB19" s="86"/>
      <c r="AC19" s="86" t="b">
        <v>0</v>
      </c>
      <c r="AD19" s="86">
        <v>0</v>
      </c>
      <c r="AE19" s="92" t="s">
        <v>312</v>
      </c>
      <c r="AF19" s="86" t="b">
        <v>0</v>
      </c>
      <c r="AG19" s="86" t="s">
        <v>314</v>
      </c>
      <c r="AH19" s="86"/>
      <c r="AI19" s="92" t="s">
        <v>312</v>
      </c>
      <c r="AJ19" s="86" t="b">
        <v>0</v>
      </c>
      <c r="AK19" s="86">
        <v>1</v>
      </c>
      <c r="AL19" s="92" t="s">
        <v>309</v>
      </c>
      <c r="AM19" s="86" t="s">
        <v>323</v>
      </c>
      <c r="AN19" s="86" t="b">
        <v>0</v>
      </c>
      <c r="AO19" s="92" t="s">
        <v>309</v>
      </c>
      <c r="AP19" s="86" t="s">
        <v>176</v>
      </c>
      <c r="AQ19" s="86">
        <v>0</v>
      </c>
      <c r="AR19" s="86">
        <v>0</v>
      </c>
      <c r="AS19" s="86"/>
      <c r="AT19" s="86"/>
      <c r="AU19" s="86"/>
      <c r="AV19" s="86"/>
      <c r="AW19" s="86"/>
      <c r="AX19" s="86"/>
      <c r="AY19" s="86"/>
      <c r="AZ19" s="86"/>
      <c r="BA19">
        <v>1</v>
      </c>
      <c r="BB19" s="85" t="str">
        <f>REPLACE(INDEX(GroupVertices[Group],MATCH(Edges24[[#This Row],[Vertex 1]],GroupVertices[Vertex],0)),1,1,"")</f>
        <v>3</v>
      </c>
      <c r="BC19" s="85" t="str">
        <f>REPLACE(INDEX(GroupVertices[Group],MATCH(Edges24[[#This Row],[Vertex 2]],GroupVertices[Vertex],0)),1,1,"")</f>
        <v>3</v>
      </c>
      <c r="BD19" s="51">
        <v>0</v>
      </c>
      <c r="BE19" s="52">
        <v>0</v>
      </c>
      <c r="BF19" s="51">
        <v>0</v>
      </c>
      <c r="BG19" s="52">
        <v>0</v>
      </c>
      <c r="BH19" s="51">
        <v>0</v>
      </c>
      <c r="BI19" s="52">
        <v>0</v>
      </c>
      <c r="BJ19" s="51">
        <v>18</v>
      </c>
      <c r="BK19" s="52">
        <v>100</v>
      </c>
      <c r="BL19" s="51">
        <v>18</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hyperlinks>
    <hyperlink ref="R3" r:id="rId1" display="https://twitter.com/i/web/status/1101090750161453056"/>
    <hyperlink ref="R10" r:id="rId2" display="https://twitter.com/i/web/status/1104575169471893504"/>
    <hyperlink ref="R11" r:id="rId3" display="https://www.youtube.com/watch?v=l19IMO0h9-s&amp;t=6s"/>
    <hyperlink ref="R12" r:id="rId4" display="https://www.eleconomista.es/empresas-finanzas/noticias/9702478/02/19/Posiflex-showcases-new-Interactive-SelfService-Kiosks-and-IoT-Retail-Product-Innovations-at-EuroCIS-2019.html"/>
    <hyperlink ref="R15" r:id="rId5" display="https://www.ebay.co.uk/itm/Posiflex-XT-3815-15-All-in-One-Touchscreen-EPoS-Terminal-XT-3000-Series/254160978034?hash=item3b2d2cc072%3Ag%3AYIMAAOSwcntch7Fn&amp;utm_source=dlvr.it&amp;utm_medium=twitter"/>
    <hyperlink ref="R17" r:id="rId6" display="https://www.youtube.com/watch?v=l19IMO0h9-s&amp;feature=youtu.be"/>
    <hyperlink ref="R18" r:id="rId7" display="https://view.joomag.com/kiosk-solutions-issue-18/0457574001552255934/p36?short"/>
    <hyperlink ref="R19" r:id="rId8" display="https://view.joomag.com/kiosk-solutions-issue-18/0457574001552255934/p36?short"/>
    <hyperlink ref="U7" r:id="rId9" display="https://pbs.twimg.com/media/D1C6QtYWkAACwlH.jpg"/>
    <hyperlink ref="U8" r:id="rId10" display="https://pbs.twimg.com/media/D1NiND-XQAAvxnz.jpg"/>
    <hyperlink ref="U9" r:id="rId11" display="https://pbs.twimg.com/media/D1NiND-XQAAvxnz.jpg"/>
    <hyperlink ref="U12" r:id="rId12" display="https://pbs.twimg.com/media/D1ckaHdXQAAk1Pk.jpg"/>
    <hyperlink ref="U14" r:id="rId13" display="https://pbs.twimg.com/media/D1dlkwtXQAAs3v4.jpg"/>
    <hyperlink ref="U15" r:id="rId14" display="https://pbs.twimg.com/media/D1dnONfV4AA0Wb8.jpg"/>
    <hyperlink ref="V3" r:id="rId15" display="http://pbs.twimg.com/profile_images/696643138119716865/a0sG-bdg_normal.jpg"/>
    <hyperlink ref="V4" r:id="rId16" display="http://pbs.twimg.com/profile_images/872444743241703425/L6pqn7Eq_normal.jpg"/>
    <hyperlink ref="V5" r:id="rId17" display="http://pbs.twimg.com/profile_images/872444743241703425/L6pqn7Eq_normal.jpg"/>
    <hyperlink ref="V6" r:id="rId18" display="http://pbs.twimg.com/profile_images/1067779130693844992/Ogo0CbIg_normal.jpg"/>
    <hyperlink ref="V7" r:id="rId19" display="https://pbs.twimg.com/media/D1C6QtYWkAACwlH.jpg"/>
    <hyperlink ref="V8" r:id="rId20" display="https://pbs.twimg.com/media/D1NiND-XQAAvxnz.jpg"/>
    <hyperlink ref="V9" r:id="rId21" display="https://pbs.twimg.com/media/D1NiND-XQAAvxnz.jpg"/>
    <hyperlink ref="V10" r:id="rId22" display="http://pbs.twimg.com/profile_images/1050035444619071490/Tq047fVQ_normal.jpg"/>
    <hyperlink ref="V11" r:id="rId23" display="http://pbs.twimg.com/profile_images/904616486303621120/Y_BEYjc4_normal.jpg"/>
    <hyperlink ref="V12" r:id="rId24" display="https://pbs.twimg.com/media/D1ckaHdXQAAk1Pk.jpg"/>
    <hyperlink ref="V13" r:id="rId25" display="http://pbs.twimg.com/profile_images/942455327836065796/w-__fY0j_normal.jpg"/>
    <hyperlink ref="V14" r:id="rId26" display="https://pbs.twimg.com/media/D1dlkwtXQAAs3v4.jpg"/>
    <hyperlink ref="V15" r:id="rId27" display="https://pbs.twimg.com/media/D1dnONfV4AA0Wb8.jpg"/>
    <hyperlink ref="V16" r:id="rId28" display="http://pbs.twimg.com/profile_images/1598370581/Youtube_Button_normal.png"/>
    <hyperlink ref="V17" r:id="rId29" display="http://pbs.twimg.com/profile_images/1598370581/Youtube_Button_normal.png"/>
    <hyperlink ref="V18" r:id="rId30" display="http://pbs.twimg.com/profile_images/1598370581/Youtube_Button_normal.png"/>
    <hyperlink ref="V19" r:id="rId31" display="http://pbs.twimg.com/profile_images/776085144847298560/_oPTXC08_normal.jpg"/>
    <hyperlink ref="X3" r:id="rId32" display="https://twitter.com/#!/industrytoday/status/1101090750161453056"/>
    <hyperlink ref="X4" r:id="rId33" display="https://twitter.com/#!/ham_gretsky/status/1101086209231732737"/>
    <hyperlink ref="X5" r:id="rId34" display="https://twitter.com/#!/ham_gretsky/status/1101859616760184832"/>
    <hyperlink ref="X6" r:id="rId35" display="https://twitter.com/#!/_garcialater/status/1103082037211086848"/>
    <hyperlink ref="X7" r:id="rId36" display="https://twitter.com/#!/kzoss213/status/1103586744186912768"/>
    <hyperlink ref="X8" r:id="rId37" display="https://twitter.com/#!/fiskom_solution/status/1104334344032784389"/>
    <hyperlink ref="X9" r:id="rId38" display="https://twitter.com/#!/danijelkrusevac/status/1104337324085837824"/>
    <hyperlink ref="X10" r:id="rId39" display="https://twitter.com/#!/digital_trans4m/status/1104575169471893504"/>
    <hyperlink ref="X11" r:id="rId40" display="https://twitter.com/#!/beabloo/status/1103966657893011456"/>
    <hyperlink ref="X12" r:id="rId41" display="https://twitter.com/#!/beabloo/status/1105392279643140096"/>
    <hyperlink ref="X13" r:id="rId42" display="https://twitter.com/#!/modigus/status/1105437887066193920"/>
    <hyperlink ref="X14" r:id="rId43" display="https://twitter.com/#!/welllazer/status/1105464089340465152"/>
    <hyperlink ref="X15" r:id="rId44" display="https://twitter.com/#!/teamspares/status/1105465729191567360"/>
    <hyperlink ref="X16" r:id="rId45" display="https://twitter.com/#!/kioskinfo/status/1105501278346440704"/>
    <hyperlink ref="X17" r:id="rId46" display="https://twitter.com/#!/kioskinfo/status/1100145036312817664"/>
    <hyperlink ref="X18" r:id="rId47" display="https://twitter.com/#!/kioskinfo/status/1105501428309770240"/>
    <hyperlink ref="X19" r:id="rId48" display="https://twitter.com/#!/aboughey26/status/1105510349195796480"/>
    <hyperlink ref="AZ8" r:id="rId49" display="https://api.twitter.com/1.1/geo/id/003af3a73b9552ab.json"/>
    <hyperlink ref="AZ14" r:id="rId50" display="https://api.twitter.com/1.1/geo/id/8b9ec16fdc0d7e55.json"/>
  </hyperlinks>
  <printOptions/>
  <pageMargins left="0.7" right="0.7" top="0.75" bottom="0.75" header="0.3" footer="0.3"/>
  <pageSetup horizontalDpi="600" verticalDpi="600" orientation="portrait" r:id="rId54"/>
  <legacyDrawing r:id="rId52"/>
  <tableParts>
    <tablePart r:id="rId5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v>
      </c>
      <c r="B1" s="13" t="s">
        <v>34</v>
      </c>
    </row>
    <row r="2" spans="1:2" ht="15">
      <c r="A2" s="124" t="s">
        <v>219</v>
      </c>
      <c r="B2" s="85">
        <v>28.666667</v>
      </c>
    </row>
    <row r="3" spans="1:2" ht="15">
      <c r="A3" s="124" t="s">
        <v>223</v>
      </c>
      <c r="B3" s="85">
        <v>26.666667</v>
      </c>
    </row>
    <row r="4" spans="1:2" ht="15">
      <c r="A4" s="124" t="s">
        <v>229</v>
      </c>
      <c r="B4" s="85">
        <v>2</v>
      </c>
    </row>
    <row r="5" spans="1:2" ht="15">
      <c r="A5" s="124" t="s">
        <v>228</v>
      </c>
      <c r="B5" s="85">
        <v>2</v>
      </c>
    </row>
    <row r="6" spans="1:2" ht="15">
      <c r="A6" s="124" t="s">
        <v>220</v>
      </c>
      <c r="B6" s="85">
        <v>0.666667</v>
      </c>
    </row>
    <row r="7" spans="1:2" ht="15">
      <c r="A7" s="124" t="s">
        <v>226</v>
      </c>
      <c r="B7" s="85">
        <v>0</v>
      </c>
    </row>
    <row r="8" spans="1:2" ht="15">
      <c r="A8" s="124" t="s">
        <v>224</v>
      </c>
      <c r="B8" s="85">
        <v>0</v>
      </c>
    </row>
    <row r="9" spans="1:2" ht="15">
      <c r="A9" s="124" t="s">
        <v>227</v>
      </c>
      <c r="B9" s="85">
        <v>0</v>
      </c>
    </row>
    <row r="10" spans="1:2" ht="15">
      <c r="A10" s="124" t="s">
        <v>222</v>
      </c>
      <c r="B10" s="85">
        <v>0</v>
      </c>
    </row>
    <row r="11" spans="1:2" ht="15">
      <c r="A11" s="124" t="s">
        <v>221</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777</v>
      </c>
      <c r="B25" t="s">
        <v>776</v>
      </c>
    </row>
    <row r="26" spans="1:2" ht="15">
      <c r="A26" s="136">
        <v>43521.89341435185</v>
      </c>
      <c r="B26" s="3">
        <v>1</v>
      </c>
    </row>
    <row r="27" spans="1:2" ht="15">
      <c r="A27" s="136">
        <v>43524.49055555555</v>
      </c>
      <c r="B27" s="3">
        <v>1</v>
      </c>
    </row>
    <row r="28" spans="1:2" ht="15">
      <c r="A28" s="136">
        <v>43524.5030787037</v>
      </c>
      <c r="B28" s="3">
        <v>1</v>
      </c>
    </row>
    <row r="29" spans="1:2" ht="15">
      <c r="A29" s="136">
        <v>43526.62474537037</v>
      </c>
      <c r="B29" s="3">
        <v>1</v>
      </c>
    </row>
    <row r="30" spans="1:2" ht="15">
      <c r="A30" s="136">
        <v>43529.99798611111</v>
      </c>
      <c r="B30" s="3">
        <v>1</v>
      </c>
    </row>
    <row r="31" spans="1:2" ht="15">
      <c r="A31" s="136">
        <v>43531.39071759259</v>
      </c>
      <c r="B31" s="3">
        <v>1</v>
      </c>
    </row>
    <row r="32" spans="1:2" ht="15">
      <c r="A32" s="136">
        <v>43532.43907407407</v>
      </c>
      <c r="B32" s="3">
        <v>1</v>
      </c>
    </row>
    <row r="33" spans="1:2" ht="15">
      <c r="A33" s="136">
        <v>43533.45369212963</v>
      </c>
      <c r="B33" s="3">
        <v>1</v>
      </c>
    </row>
    <row r="34" spans="1:2" ht="15">
      <c r="A34" s="136">
        <v>43533.46192129629</v>
      </c>
      <c r="B34" s="3">
        <v>1</v>
      </c>
    </row>
    <row r="35" spans="1:2" ht="15">
      <c r="A35" s="136">
        <v>43534.118252314816</v>
      </c>
      <c r="B35" s="3">
        <v>1</v>
      </c>
    </row>
    <row r="36" spans="1:2" ht="15">
      <c r="A36" s="136">
        <v>43536.37304398148</v>
      </c>
      <c r="B36" s="3">
        <v>1</v>
      </c>
    </row>
    <row r="37" spans="1:2" ht="15">
      <c r="A37" s="136">
        <v>43536.49888888889</v>
      </c>
      <c r="B37" s="3">
        <v>1</v>
      </c>
    </row>
    <row r="38" spans="1:2" ht="15">
      <c r="A38" s="136">
        <v>43536.5712037037</v>
      </c>
      <c r="B38" s="3">
        <v>1</v>
      </c>
    </row>
    <row r="39" spans="1:2" ht="15">
      <c r="A39" s="136">
        <v>43536.57572916667</v>
      </c>
      <c r="B39" s="3">
        <v>1</v>
      </c>
    </row>
    <row r="40" spans="1:2" ht="15">
      <c r="A40" s="136">
        <v>43536.67381944445</v>
      </c>
      <c r="B40" s="3">
        <v>1</v>
      </c>
    </row>
    <row r="41" spans="1:2" ht="15">
      <c r="A41" s="136">
        <v>43536.67423611111</v>
      </c>
      <c r="B41" s="3">
        <v>1</v>
      </c>
    </row>
    <row r="42" spans="1:2" ht="15">
      <c r="A42" s="136">
        <v>43536.698854166665</v>
      </c>
      <c r="B42" s="3">
        <v>1</v>
      </c>
    </row>
    <row r="43" spans="1:2" ht="15">
      <c r="A43" s="136" t="s">
        <v>778</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341</v>
      </c>
      <c r="AE2" s="13" t="s">
        <v>342</v>
      </c>
      <c r="AF2" s="13" t="s">
        <v>343</v>
      </c>
      <c r="AG2" s="13" t="s">
        <v>344</v>
      </c>
      <c r="AH2" s="13" t="s">
        <v>345</v>
      </c>
      <c r="AI2" s="13" t="s">
        <v>346</v>
      </c>
      <c r="AJ2" s="13" t="s">
        <v>347</v>
      </c>
      <c r="AK2" s="13" t="s">
        <v>348</v>
      </c>
      <c r="AL2" s="13" t="s">
        <v>349</v>
      </c>
      <c r="AM2" s="13" t="s">
        <v>350</v>
      </c>
      <c r="AN2" s="13" t="s">
        <v>351</v>
      </c>
      <c r="AO2" s="13" t="s">
        <v>352</v>
      </c>
      <c r="AP2" s="13" t="s">
        <v>353</v>
      </c>
      <c r="AQ2" s="13" t="s">
        <v>354</v>
      </c>
      <c r="AR2" s="13" t="s">
        <v>355</v>
      </c>
      <c r="AS2" s="13" t="s">
        <v>192</v>
      </c>
      <c r="AT2" s="13" t="s">
        <v>356</v>
      </c>
      <c r="AU2" s="13" t="s">
        <v>357</v>
      </c>
      <c r="AV2" s="13" t="s">
        <v>358</v>
      </c>
      <c r="AW2" s="13" t="s">
        <v>359</v>
      </c>
      <c r="AX2" s="13" t="s">
        <v>360</v>
      </c>
      <c r="AY2" s="13" t="s">
        <v>361</v>
      </c>
      <c r="AZ2" s="13" t="s">
        <v>545</v>
      </c>
      <c r="BA2" s="130" t="s">
        <v>694</v>
      </c>
      <c r="BB2" s="130" t="s">
        <v>695</v>
      </c>
      <c r="BC2" s="130" t="s">
        <v>696</v>
      </c>
      <c r="BD2" s="130" t="s">
        <v>697</v>
      </c>
      <c r="BE2" s="130" t="s">
        <v>698</v>
      </c>
      <c r="BF2" s="130" t="s">
        <v>699</v>
      </c>
      <c r="BG2" s="130" t="s">
        <v>700</v>
      </c>
      <c r="BH2" s="130" t="s">
        <v>713</v>
      </c>
      <c r="BI2" s="130" t="s">
        <v>716</v>
      </c>
      <c r="BJ2" s="130" t="s">
        <v>728</v>
      </c>
      <c r="BK2" s="130" t="s">
        <v>763</v>
      </c>
      <c r="BL2" s="130" t="s">
        <v>764</v>
      </c>
      <c r="BM2" s="130" t="s">
        <v>765</v>
      </c>
      <c r="BN2" s="130" t="s">
        <v>766</v>
      </c>
      <c r="BO2" s="130" t="s">
        <v>767</v>
      </c>
      <c r="BP2" s="130" t="s">
        <v>768</v>
      </c>
      <c r="BQ2" s="130" t="s">
        <v>769</v>
      </c>
      <c r="BR2" s="130" t="s">
        <v>770</v>
      </c>
      <c r="BS2" s="130" t="s">
        <v>772</v>
      </c>
      <c r="BT2" s="3"/>
      <c r="BU2" s="3"/>
    </row>
    <row r="3" spans="1:73" ht="15" customHeight="1">
      <c r="A3" s="50" t="s">
        <v>212</v>
      </c>
      <c r="B3" s="53"/>
      <c r="C3" s="53" t="s">
        <v>64</v>
      </c>
      <c r="D3" s="54">
        <v>855.4220993019886</v>
      </c>
      <c r="E3" s="55"/>
      <c r="F3" s="112" t="s">
        <v>269</v>
      </c>
      <c r="G3" s="53"/>
      <c r="H3" s="57" t="s">
        <v>212</v>
      </c>
      <c r="I3" s="56"/>
      <c r="J3" s="56"/>
      <c r="K3" s="114" t="s">
        <v>478</v>
      </c>
      <c r="L3" s="59">
        <v>1</v>
      </c>
      <c r="M3" s="60">
        <v>5358.46337890625</v>
      </c>
      <c r="N3" s="60">
        <v>4999.5</v>
      </c>
      <c r="O3" s="58"/>
      <c r="P3" s="61"/>
      <c r="Q3" s="61"/>
      <c r="R3" s="51"/>
      <c r="S3" s="51">
        <v>1</v>
      </c>
      <c r="T3" s="51">
        <v>1</v>
      </c>
      <c r="U3" s="52">
        <v>0</v>
      </c>
      <c r="V3" s="52">
        <v>0</v>
      </c>
      <c r="W3" s="52">
        <v>0</v>
      </c>
      <c r="X3" s="52">
        <v>0.999971</v>
      </c>
      <c r="Y3" s="52">
        <v>0</v>
      </c>
      <c r="Z3" s="52" t="s">
        <v>774</v>
      </c>
      <c r="AA3" s="62">
        <v>3</v>
      </c>
      <c r="AB3" s="62"/>
      <c r="AC3" s="63"/>
      <c r="AD3" s="85" t="s">
        <v>362</v>
      </c>
      <c r="AE3" s="85">
        <v>2969</v>
      </c>
      <c r="AF3" s="85">
        <v>6285</v>
      </c>
      <c r="AG3" s="85">
        <v>53164</v>
      </c>
      <c r="AH3" s="85">
        <v>49</v>
      </c>
      <c r="AI3" s="85"/>
      <c r="AJ3" s="85" t="s">
        <v>380</v>
      </c>
      <c r="AK3" s="85" t="s">
        <v>396</v>
      </c>
      <c r="AL3" s="89" t="s">
        <v>411</v>
      </c>
      <c r="AM3" s="85"/>
      <c r="AN3" s="87">
        <v>40000.76709490741</v>
      </c>
      <c r="AO3" s="89" t="s">
        <v>423</v>
      </c>
      <c r="AP3" s="85" t="b">
        <v>0</v>
      </c>
      <c r="AQ3" s="85" t="b">
        <v>0</v>
      </c>
      <c r="AR3" s="85" t="b">
        <v>0</v>
      </c>
      <c r="AS3" s="85" t="s">
        <v>314</v>
      </c>
      <c r="AT3" s="85">
        <v>219</v>
      </c>
      <c r="AU3" s="89" t="s">
        <v>444</v>
      </c>
      <c r="AV3" s="85" t="b">
        <v>0</v>
      </c>
      <c r="AW3" s="85" t="s">
        <v>459</v>
      </c>
      <c r="AX3" s="89" t="s">
        <v>460</v>
      </c>
      <c r="AY3" s="85" t="s">
        <v>66</v>
      </c>
      <c r="AZ3" s="85" t="str">
        <f>REPLACE(INDEX(GroupVertices[Group],MATCH(Vertices[[#This Row],[Vertex]],GroupVertices[Vertex],0)),1,1,"")</f>
        <v>2</v>
      </c>
      <c r="BA3" s="51" t="s">
        <v>247</v>
      </c>
      <c r="BB3" s="51" t="s">
        <v>247</v>
      </c>
      <c r="BC3" s="51" t="s">
        <v>254</v>
      </c>
      <c r="BD3" s="51" t="s">
        <v>254</v>
      </c>
      <c r="BE3" s="51"/>
      <c r="BF3" s="51"/>
      <c r="BG3" s="131" t="s">
        <v>701</v>
      </c>
      <c r="BH3" s="131" t="s">
        <v>701</v>
      </c>
      <c r="BI3" s="131" t="s">
        <v>717</v>
      </c>
      <c r="BJ3" s="131" t="s">
        <v>717</v>
      </c>
      <c r="BK3" s="131">
        <v>1</v>
      </c>
      <c r="BL3" s="134">
        <v>5.882352941176471</v>
      </c>
      <c r="BM3" s="131">
        <v>0</v>
      </c>
      <c r="BN3" s="134">
        <v>0</v>
      </c>
      <c r="BO3" s="131">
        <v>0</v>
      </c>
      <c r="BP3" s="134">
        <v>0</v>
      </c>
      <c r="BQ3" s="131">
        <v>16</v>
      </c>
      <c r="BR3" s="134">
        <v>94.11764705882354</v>
      </c>
      <c r="BS3" s="131">
        <v>17</v>
      </c>
      <c r="BT3" s="3"/>
      <c r="BU3" s="3"/>
    </row>
    <row r="4" spans="1:76" ht="15">
      <c r="A4" s="14" t="s">
        <v>213</v>
      </c>
      <c r="B4" s="15"/>
      <c r="C4" s="15" t="s">
        <v>64</v>
      </c>
      <c r="D4" s="93">
        <v>1000</v>
      </c>
      <c r="E4" s="81"/>
      <c r="F4" s="112" t="s">
        <v>270</v>
      </c>
      <c r="G4" s="15"/>
      <c r="H4" s="16" t="s">
        <v>213</v>
      </c>
      <c r="I4" s="66"/>
      <c r="J4" s="66"/>
      <c r="K4" s="114" t="s">
        <v>479</v>
      </c>
      <c r="L4" s="94">
        <v>1</v>
      </c>
      <c r="M4" s="95">
        <v>7089.9345703125</v>
      </c>
      <c r="N4" s="95">
        <v>8702.0703125</v>
      </c>
      <c r="O4" s="77"/>
      <c r="P4" s="96"/>
      <c r="Q4" s="96"/>
      <c r="R4" s="97"/>
      <c r="S4" s="51">
        <v>0</v>
      </c>
      <c r="T4" s="51">
        <v>1</v>
      </c>
      <c r="U4" s="52">
        <v>0</v>
      </c>
      <c r="V4" s="52">
        <v>0.055556</v>
      </c>
      <c r="W4" s="52">
        <v>0.05496</v>
      </c>
      <c r="X4" s="52">
        <v>0.44381</v>
      </c>
      <c r="Y4" s="52">
        <v>0</v>
      </c>
      <c r="Z4" s="52">
        <v>0</v>
      </c>
      <c r="AA4" s="82">
        <v>4</v>
      </c>
      <c r="AB4" s="82"/>
      <c r="AC4" s="98"/>
      <c r="AD4" s="85" t="s">
        <v>363</v>
      </c>
      <c r="AE4" s="85">
        <v>3590</v>
      </c>
      <c r="AF4" s="85">
        <v>7595</v>
      </c>
      <c r="AG4" s="85">
        <v>224673</v>
      </c>
      <c r="AH4" s="85">
        <v>136296</v>
      </c>
      <c r="AI4" s="85"/>
      <c r="AJ4" s="85" t="s">
        <v>381</v>
      </c>
      <c r="AK4" s="85" t="s">
        <v>397</v>
      </c>
      <c r="AL4" s="89" t="s">
        <v>412</v>
      </c>
      <c r="AM4" s="85"/>
      <c r="AN4" s="87">
        <v>41867.17135416667</v>
      </c>
      <c r="AO4" s="89" t="s">
        <v>424</v>
      </c>
      <c r="AP4" s="85" t="b">
        <v>0</v>
      </c>
      <c r="AQ4" s="85" t="b">
        <v>0</v>
      </c>
      <c r="AR4" s="85" t="b">
        <v>0</v>
      </c>
      <c r="AS4" s="85" t="s">
        <v>314</v>
      </c>
      <c r="AT4" s="85">
        <v>244</v>
      </c>
      <c r="AU4" s="89" t="s">
        <v>445</v>
      </c>
      <c r="AV4" s="85" t="b">
        <v>0</v>
      </c>
      <c r="AW4" s="85" t="s">
        <v>459</v>
      </c>
      <c r="AX4" s="89" t="s">
        <v>461</v>
      </c>
      <c r="AY4" s="85" t="s">
        <v>66</v>
      </c>
      <c r="AZ4" s="85" t="str">
        <f>REPLACE(INDEX(GroupVertices[Group],MATCH(Vertices[[#This Row],[Vertex]],GroupVertices[Vertex],0)),1,1,"")</f>
        <v>3</v>
      </c>
      <c r="BA4" s="51"/>
      <c r="BB4" s="51"/>
      <c r="BC4" s="51"/>
      <c r="BD4" s="51"/>
      <c r="BE4" s="51"/>
      <c r="BF4" s="51"/>
      <c r="BG4" s="131" t="s">
        <v>702</v>
      </c>
      <c r="BH4" s="131" t="s">
        <v>702</v>
      </c>
      <c r="BI4" s="131" t="s">
        <v>718</v>
      </c>
      <c r="BJ4" s="131" t="s">
        <v>718</v>
      </c>
      <c r="BK4" s="131">
        <v>0</v>
      </c>
      <c r="BL4" s="134">
        <v>0</v>
      </c>
      <c r="BM4" s="131">
        <v>0</v>
      </c>
      <c r="BN4" s="134">
        <v>0</v>
      </c>
      <c r="BO4" s="131">
        <v>0</v>
      </c>
      <c r="BP4" s="134">
        <v>0</v>
      </c>
      <c r="BQ4" s="131">
        <v>42</v>
      </c>
      <c r="BR4" s="134">
        <v>100</v>
      </c>
      <c r="BS4" s="131">
        <v>42</v>
      </c>
      <c r="BT4" s="2"/>
      <c r="BU4" s="3"/>
      <c r="BV4" s="3"/>
      <c r="BW4" s="3"/>
      <c r="BX4" s="3"/>
    </row>
    <row r="5" spans="1:76" ht="15">
      <c r="A5" s="14" t="s">
        <v>223</v>
      </c>
      <c r="B5" s="15"/>
      <c r="C5" s="15" t="s">
        <v>64</v>
      </c>
      <c r="D5" s="93">
        <v>222.47991571183985</v>
      </c>
      <c r="E5" s="81"/>
      <c r="F5" s="112" t="s">
        <v>275</v>
      </c>
      <c r="G5" s="15"/>
      <c r="H5" s="16" t="s">
        <v>223</v>
      </c>
      <c r="I5" s="66"/>
      <c r="J5" s="66"/>
      <c r="K5" s="114" t="s">
        <v>480</v>
      </c>
      <c r="L5" s="94">
        <v>9301.46512438994</v>
      </c>
      <c r="M5" s="95">
        <v>7089.9345703125</v>
      </c>
      <c r="N5" s="95">
        <v>6814.02490234375</v>
      </c>
      <c r="O5" s="77"/>
      <c r="P5" s="96"/>
      <c r="Q5" s="96"/>
      <c r="R5" s="97"/>
      <c r="S5" s="51">
        <v>4</v>
      </c>
      <c r="T5" s="51">
        <v>4</v>
      </c>
      <c r="U5" s="52">
        <v>26.666667</v>
      </c>
      <c r="V5" s="52">
        <v>0.090909</v>
      </c>
      <c r="W5" s="52">
        <v>0.206788</v>
      </c>
      <c r="X5" s="52">
        <v>2.073966</v>
      </c>
      <c r="Y5" s="52">
        <v>0.1</v>
      </c>
      <c r="Z5" s="52">
        <v>0.2</v>
      </c>
      <c r="AA5" s="82">
        <v>5</v>
      </c>
      <c r="AB5" s="82"/>
      <c r="AC5" s="98"/>
      <c r="AD5" s="85" t="s">
        <v>364</v>
      </c>
      <c r="AE5" s="85">
        <v>485</v>
      </c>
      <c r="AF5" s="85">
        <v>550</v>
      </c>
      <c r="AG5" s="85">
        <v>359</v>
      </c>
      <c r="AH5" s="85">
        <v>136</v>
      </c>
      <c r="AI5" s="85"/>
      <c r="AJ5" s="85" t="s">
        <v>382</v>
      </c>
      <c r="AK5" s="85" t="s">
        <v>398</v>
      </c>
      <c r="AL5" s="89" t="s">
        <v>413</v>
      </c>
      <c r="AM5" s="85"/>
      <c r="AN5" s="87">
        <v>40836.72791666666</v>
      </c>
      <c r="AO5" s="89" t="s">
        <v>425</v>
      </c>
      <c r="AP5" s="85" t="b">
        <v>0</v>
      </c>
      <c r="AQ5" s="85" t="b">
        <v>0</v>
      </c>
      <c r="AR5" s="85" t="b">
        <v>0</v>
      </c>
      <c r="AS5" s="85" t="s">
        <v>314</v>
      </c>
      <c r="AT5" s="85">
        <v>15</v>
      </c>
      <c r="AU5" s="89" t="s">
        <v>446</v>
      </c>
      <c r="AV5" s="85" t="b">
        <v>0</v>
      </c>
      <c r="AW5" s="85" t="s">
        <v>459</v>
      </c>
      <c r="AX5" s="89" t="s">
        <v>462</v>
      </c>
      <c r="AY5" s="85" t="s">
        <v>66</v>
      </c>
      <c r="AZ5" s="85" t="str">
        <f>REPLACE(INDEX(GroupVertices[Group],MATCH(Vertices[[#This Row],[Vertex]],GroupVertices[Vertex],0)),1,1,"")</f>
        <v>3</v>
      </c>
      <c r="BA5" s="51" t="s">
        <v>571</v>
      </c>
      <c r="BB5" s="51" t="s">
        <v>571</v>
      </c>
      <c r="BC5" s="51" t="s">
        <v>581</v>
      </c>
      <c r="BD5" s="51" t="s">
        <v>581</v>
      </c>
      <c r="BE5" s="51" t="s">
        <v>595</v>
      </c>
      <c r="BF5" s="51" t="s">
        <v>595</v>
      </c>
      <c r="BG5" s="131" t="s">
        <v>703</v>
      </c>
      <c r="BH5" s="131" t="s">
        <v>714</v>
      </c>
      <c r="BI5" s="131" t="s">
        <v>719</v>
      </c>
      <c r="BJ5" s="131" t="s">
        <v>724</v>
      </c>
      <c r="BK5" s="131">
        <v>0</v>
      </c>
      <c r="BL5" s="134">
        <v>0</v>
      </c>
      <c r="BM5" s="131">
        <v>0</v>
      </c>
      <c r="BN5" s="134">
        <v>0</v>
      </c>
      <c r="BO5" s="131">
        <v>0</v>
      </c>
      <c r="BP5" s="134">
        <v>0</v>
      </c>
      <c r="BQ5" s="131">
        <v>67</v>
      </c>
      <c r="BR5" s="134">
        <v>100</v>
      </c>
      <c r="BS5" s="131">
        <v>67</v>
      </c>
      <c r="BT5" s="2"/>
      <c r="BU5" s="3"/>
      <c r="BV5" s="3"/>
      <c r="BW5" s="3"/>
      <c r="BX5" s="3"/>
    </row>
    <row r="6" spans="1:76" ht="15">
      <c r="A6" s="14" t="s">
        <v>214</v>
      </c>
      <c r="B6" s="15"/>
      <c r="C6" s="15" t="s">
        <v>64</v>
      </c>
      <c r="D6" s="93">
        <v>198.31002238904253</v>
      </c>
      <c r="E6" s="81"/>
      <c r="F6" s="112" t="s">
        <v>271</v>
      </c>
      <c r="G6" s="15"/>
      <c r="H6" s="16" t="s">
        <v>214</v>
      </c>
      <c r="I6" s="66"/>
      <c r="J6" s="66"/>
      <c r="K6" s="114" t="s">
        <v>481</v>
      </c>
      <c r="L6" s="94">
        <v>1</v>
      </c>
      <c r="M6" s="95">
        <v>7042.83056640625</v>
      </c>
      <c r="N6" s="95">
        <v>1643.9532470703125</v>
      </c>
      <c r="O6" s="77"/>
      <c r="P6" s="96"/>
      <c r="Q6" s="96"/>
      <c r="R6" s="97"/>
      <c r="S6" s="51">
        <v>0</v>
      </c>
      <c r="T6" s="51">
        <v>1</v>
      </c>
      <c r="U6" s="52">
        <v>0</v>
      </c>
      <c r="V6" s="52">
        <v>1</v>
      </c>
      <c r="W6" s="52">
        <v>0</v>
      </c>
      <c r="X6" s="52">
        <v>0.999971</v>
      </c>
      <c r="Y6" s="52">
        <v>0</v>
      </c>
      <c r="Z6" s="52">
        <v>0</v>
      </c>
      <c r="AA6" s="82">
        <v>6</v>
      </c>
      <c r="AB6" s="82"/>
      <c r="AC6" s="98"/>
      <c r="AD6" s="85" t="s">
        <v>365</v>
      </c>
      <c r="AE6" s="85">
        <v>388</v>
      </c>
      <c r="AF6" s="85">
        <v>331</v>
      </c>
      <c r="AG6" s="85">
        <v>7881</v>
      </c>
      <c r="AH6" s="85">
        <v>33219</v>
      </c>
      <c r="AI6" s="85"/>
      <c r="AJ6" s="85"/>
      <c r="AK6" s="85" t="s">
        <v>399</v>
      </c>
      <c r="AL6" s="85"/>
      <c r="AM6" s="85"/>
      <c r="AN6" s="87">
        <v>42325.55857638889</v>
      </c>
      <c r="AO6" s="89" t="s">
        <v>426</v>
      </c>
      <c r="AP6" s="85" t="b">
        <v>0</v>
      </c>
      <c r="AQ6" s="85" t="b">
        <v>0</v>
      </c>
      <c r="AR6" s="85" t="b">
        <v>0</v>
      </c>
      <c r="AS6" s="85" t="s">
        <v>314</v>
      </c>
      <c r="AT6" s="85">
        <v>0</v>
      </c>
      <c r="AU6" s="89" t="s">
        <v>446</v>
      </c>
      <c r="AV6" s="85" t="b">
        <v>0</v>
      </c>
      <c r="AW6" s="85" t="s">
        <v>459</v>
      </c>
      <c r="AX6" s="89" t="s">
        <v>463</v>
      </c>
      <c r="AY6" s="85" t="s">
        <v>66</v>
      </c>
      <c r="AZ6" s="85" t="str">
        <f>REPLACE(INDEX(GroupVertices[Group],MATCH(Vertices[[#This Row],[Vertex]],GroupVertices[Vertex],0)),1,1,"")</f>
        <v>5</v>
      </c>
      <c r="BA6" s="51"/>
      <c r="BB6" s="51"/>
      <c r="BC6" s="51"/>
      <c r="BD6" s="51"/>
      <c r="BE6" s="51"/>
      <c r="BF6" s="51"/>
      <c r="BG6" s="131" t="s">
        <v>225</v>
      </c>
      <c r="BH6" s="131" t="s">
        <v>225</v>
      </c>
      <c r="BI6" s="131" t="s">
        <v>720</v>
      </c>
      <c r="BJ6" s="131" t="s">
        <v>720</v>
      </c>
      <c r="BK6" s="131">
        <v>0</v>
      </c>
      <c r="BL6" s="134">
        <v>0</v>
      </c>
      <c r="BM6" s="131">
        <v>0</v>
      </c>
      <c r="BN6" s="134">
        <v>0</v>
      </c>
      <c r="BO6" s="131">
        <v>0</v>
      </c>
      <c r="BP6" s="134">
        <v>0</v>
      </c>
      <c r="BQ6" s="131">
        <v>2</v>
      </c>
      <c r="BR6" s="134">
        <v>100</v>
      </c>
      <c r="BS6" s="131">
        <v>2</v>
      </c>
      <c r="BT6" s="2"/>
      <c r="BU6" s="3"/>
      <c r="BV6" s="3"/>
      <c r="BW6" s="3"/>
      <c r="BX6" s="3"/>
    </row>
    <row r="7" spans="1:76" ht="15">
      <c r="A7" s="14" t="s">
        <v>225</v>
      </c>
      <c r="B7" s="15"/>
      <c r="C7" s="15" t="s">
        <v>64</v>
      </c>
      <c r="D7" s="93">
        <v>229.2121691031213</v>
      </c>
      <c r="E7" s="81"/>
      <c r="F7" s="112" t="s">
        <v>449</v>
      </c>
      <c r="G7" s="15"/>
      <c r="H7" s="16" t="s">
        <v>225</v>
      </c>
      <c r="I7" s="66"/>
      <c r="J7" s="66"/>
      <c r="K7" s="114" t="s">
        <v>482</v>
      </c>
      <c r="L7" s="94">
        <v>1</v>
      </c>
      <c r="M7" s="95">
        <v>7042.83056640625</v>
      </c>
      <c r="N7" s="95">
        <v>4226.0478515625</v>
      </c>
      <c r="O7" s="77"/>
      <c r="P7" s="96"/>
      <c r="Q7" s="96"/>
      <c r="R7" s="97"/>
      <c r="S7" s="51">
        <v>1</v>
      </c>
      <c r="T7" s="51">
        <v>0</v>
      </c>
      <c r="U7" s="52">
        <v>0</v>
      </c>
      <c r="V7" s="52">
        <v>1</v>
      </c>
      <c r="W7" s="52">
        <v>0</v>
      </c>
      <c r="X7" s="52">
        <v>0.999971</v>
      </c>
      <c r="Y7" s="52">
        <v>0</v>
      </c>
      <c r="Z7" s="52">
        <v>0</v>
      </c>
      <c r="AA7" s="82">
        <v>7</v>
      </c>
      <c r="AB7" s="82"/>
      <c r="AC7" s="98"/>
      <c r="AD7" s="85" t="s">
        <v>366</v>
      </c>
      <c r="AE7" s="85">
        <v>465</v>
      </c>
      <c r="AF7" s="85">
        <v>611</v>
      </c>
      <c r="AG7" s="85">
        <v>20777</v>
      </c>
      <c r="AH7" s="85">
        <v>19100</v>
      </c>
      <c r="AI7" s="85"/>
      <c r="AJ7" s="85" t="s">
        <v>383</v>
      </c>
      <c r="AK7" s="85" t="s">
        <v>400</v>
      </c>
      <c r="AL7" s="89" t="s">
        <v>414</v>
      </c>
      <c r="AM7" s="85"/>
      <c r="AN7" s="87">
        <v>40845.249756944446</v>
      </c>
      <c r="AO7" s="89" t="s">
        <v>427</v>
      </c>
      <c r="AP7" s="85" t="b">
        <v>0</v>
      </c>
      <c r="AQ7" s="85" t="b">
        <v>0</v>
      </c>
      <c r="AR7" s="85" t="b">
        <v>1</v>
      </c>
      <c r="AS7" s="85" t="s">
        <v>314</v>
      </c>
      <c r="AT7" s="85">
        <v>0</v>
      </c>
      <c r="AU7" s="89" t="s">
        <v>446</v>
      </c>
      <c r="AV7" s="85" t="b">
        <v>0</v>
      </c>
      <c r="AW7" s="85" t="s">
        <v>459</v>
      </c>
      <c r="AX7" s="89" t="s">
        <v>464</v>
      </c>
      <c r="AY7" s="85" t="s">
        <v>65</v>
      </c>
      <c r="AZ7" s="85" t="str">
        <f>REPLACE(INDEX(GroupVertices[Group],MATCH(Vertices[[#This Row],[Vertex]],GroupVertices[Vertex],0)),1,1,"")</f>
        <v>5</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215</v>
      </c>
      <c r="B8" s="15"/>
      <c r="C8" s="15" t="s">
        <v>64</v>
      </c>
      <c r="D8" s="93">
        <v>174.25049387593836</v>
      </c>
      <c r="E8" s="81"/>
      <c r="F8" s="112" t="s">
        <v>450</v>
      </c>
      <c r="G8" s="15"/>
      <c r="H8" s="16" t="s">
        <v>215</v>
      </c>
      <c r="I8" s="66"/>
      <c r="J8" s="66"/>
      <c r="K8" s="114" t="s">
        <v>483</v>
      </c>
      <c r="L8" s="94">
        <v>1</v>
      </c>
      <c r="M8" s="95">
        <v>4094.7822265625</v>
      </c>
      <c r="N8" s="95">
        <v>1901.7708740234375</v>
      </c>
      <c r="O8" s="77"/>
      <c r="P8" s="96"/>
      <c r="Q8" s="96"/>
      <c r="R8" s="97"/>
      <c r="S8" s="51">
        <v>1</v>
      </c>
      <c r="T8" s="51">
        <v>1</v>
      </c>
      <c r="U8" s="52">
        <v>0</v>
      </c>
      <c r="V8" s="52">
        <v>0</v>
      </c>
      <c r="W8" s="52">
        <v>0</v>
      </c>
      <c r="X8" s="52">
        <v>0.999971</v>
      </c>
      <c r="Y8" s="52">
        <v>0</v>
      </c>
      <c r="Z8" s="52" t="s">
        <v>774</v>
      </c>
      <c r="AA8" s="82">
        <v>8</v>
      </c>
      <c r="AB8" s="82"/>
      <c r="AC8" s="98"/>
      <c r="AD8" s="85" t="s">
        <v>367</v>
      </c>
      <c r="AE8" s="85">
        <v>151</v>
      </c>
      <c r="AF8" s="85">
        <v>113</v>
      </c>
      <c r="AG8" s="85">
        <v>2080</v>
      </c>
      <c r="AH8" s="85">
        <v>5785</v>
      </c>
      <c r="AI8" s="85"/>
      <c r="AJ8" s="85" t="s">
        <v>384</v>
      </c>
      <c r="AK8" s="85" t="s">
        <v>401</v>
      </c>
      <c r="AL8" s="89" t="s">
        <v>415</v>
      </c>
      <c r="AM8" s="85"/>
      <c r="AN8" s="87">
        <v>42320.0521875</v>
      </c>
      <c r="AO8" s="89" t="s">
        <v>428</v>
      </c>
      <c r="AP8" s="85" t="b">
        <v>0</v>
      </c>
      <c r="AQ8" s="85" t="b">
        <v>0</v>
      </c>
      <c r="AR8" s="85" t="b">
        <v>0</v>
      </c>
      <c r="AS8" s="85" t="s">
        <v>314</v>
      </c>
      <c r="AT8" s="85">
        <v>1</v>
      </c>
      <c r="AU8" s="89" t="s">
        <v>446</v>
      </c>
      <c r="AV8" s="85" t="b">
        <v>0</v>
      </c>
      <c r="AW8" s="85" t="s">
        <v>459</v>
      </c>
      <c r="AX8" s="89" t="s">
        <v>465</v>
      </c>
      <c r="AY8" s="85" t="s">
        <v>66</v>
      </c>
      <c r="AZ8" s="85" t="str">
        <f>REPLACE(INDEX(GroupVertices[Group],MATCH(Vertices[[#This Row],[Vertex]],GroupVertices[Vertex],0)),1,1,"")</f>
        <v>2</v>
      </c>
      <c r="BA8" s="51"/>
      <c r="BB8" s="51"/>
      <c r="BC8" s="51"/>
      <c r="BD8" s="51"/>
      <c r="BE8" s="51"/>
      <c r="BF8" s="51"/>
      <c r="BG8" s="131" t="s">
        <v>704</v>
      </c>
      <c r="BH8" s="131" t="s">
        <v>704</v>
      </c>
      <c r="BI8" s="131" t="s">
        <v>721</v>
      </c>
      <c r="BJ8" s="131" t="s">
        <v>721</v>
      </c>
      <c r="BK8" s="131">
        <v>1</v>
      </c>
      <c r="BL8" s="134">
        <v>2.3255813953488373</v>
      </c>
      <c r="BM8" s="131">
        <v>1</v>
      </c>
      <c r="BN8" s="134">
        <v>2.3255813953488373</v>
      </c>
      <c r="BO8" s="131">
        <v>0</v>
      </c>
      <c r="BP8" s="134">
        <v>0</v>
      </c>
      <c r="BQ8" s="131">
        <v>41</v>
      </c>
      <c r="BR8" s="134">
        <v>95.34883720930233</v>
      </c>
      <c r="BS8" s="131">
        <v>43</v>
      </c>
      <c r="BT8" s="2"/>
      <c r="BU8" s="3"/>
      <c r="BV8" s="3"/>
      <c r="BW8" s="3"/>
      <c r="BX8" s="3"/>
    </row>
    <row r="9" spans="1:76" ht="15">
      <c r="A9" s="14" t="s">
        <v>216</v>
      </c>
      <c r="B9" s="15"/>
      <c r="C9" s="15" t="s">
        <v>64</v>
      </c>
      <c r="D9" s="93">
        <v>171.27064401422362</v>
      </c>
      <c r="E9" s="81"/>
      <c r="F9" s="112" t="s">
        <v>451</v>
      </c>
      <c r="G9" s="15"/>
      <c r="H9" s="16" t="s">
        <v>216</v>
      </c>
      <c r="I9" s="66"/>
      <c r="J9" s="66"/>
      <c r="K9" s="114" t="s">
        <v>484</v>
      </c>
      <c r="L9" s="94">
        <v>1</v>
      </c>
      <c r="M9" s="95">
        <v>8949.7216796875</v>
      </c>
      <c r="N9" s="95">
        <v>4226.0478515625</v>
      </c>
      <c r="O9" s="77"/>
      <c r="P9" s="96"/>
      <c r="Q9" s="96"/>
      <c r="R9" s="97"/>
      <c r="S9" s="51">
        <v>2</v>
      </c>
      <c r="T9" s="51">
        <v>1</v>
      </c>
      <c r="U9" s="52">
        <v>0</v>
      </c>
      <c r="V9" s="52">
        <v>1</v>
      </c>
      <c r="W9" s="52">
        <v>0</v>
      </c>
      <c r="X9" s="52">
        <v>1.298207</v>
      </c>
      <c r="Y9" s="52">
        <v>0</v>
      </c>
      <c r="Z9" s="52">
        <v>0</v>
      </c>
      <c r="AA9" s="82">
        <v>9</v>
      </c>
      <c r="AB9" s="82"/>
      <c r="AC9" s="98"/>
      <c r="AD9" s="85" t="s">
        <v>368</v>
      </c>
      <c r="AE9" s="85">
        <v>342</v>
      </c>
      <c r="AF9" s="85">
        <v>86</v>
      </c>
      <c r="AG9" s="85">
        <v>665</v>
      </c>
      <c r="AH9" s="85">
        <v>181</v>
      </c>
      <c r="AI9" s="85"/>
      <c r="AJ9" s="85" t="s">
        <v>385</v>
      </c>
      <c r="AK9" s="85" t="s">
        <v>402</v>
      </c>
      <c r="AL9" s="89" t="s">
        <v>416</v>
      </c>
      <c r="AM9" s="85"/>
      <c r="AN9" s="87">
        <v>40955.39229166666</v>
      </c>
      <c r="AO9" s="89" t="s">
        <v>429</v>
      </c>
      <c r="AP9" s="85" t="b">
        <v>0</v>
      </c>
      <c r="AQ9" s="85" t="b">
        <v>0</v>
      </c>
      <c r="AR9" s="85" t="b">
        <v>1</v>
      </c>
      <c r="AS9" s="85" t="s">
        <v>440</v>
      </c>
      <c r="AT9" s="85">
        <v>0</v>
      </c>
      <c r="AU9" s="89" t="s">
        <v>446</v>
      </c>
      <c r="AV9" s="85" t="b">
        <v>0</v>
      </c>
      <c r="AW9" s="85" t="s">
        <v>459</v>
      </c>
      <c r="AX9" s="89" t="s">
        <v>466</v>
      </c>
      <c r="AY9" s="85" t="s">
        <v>66</v>
      </c>
      <c r="AZ9" s="85" t="str">
        <f>REPLACE(INDEX(GroupVertices[Group],MATCH(Vertices[[#This Row],[Vertex]],GroupVertices[Vertex],0)),1,1,"")</f>
        <v>4</v>
      </c>
      <c r="BA9" s="51"/>
      <c r="BB9" s="51"/>
      <c r="BC9" s="51"/>
      <c r="BD9" s="51"/>
      <c r="BE9" s="51" t="s">
        <v>259</v>
      </c>
      <c r="BF9" s="51" t="s">
        <v>259</v>
      </c>
      <c r="BG9" s="131" t="s">
        <v>705</v>
      </c>
      <c r="BH9" s="131" t="s">
        <v>705</v>
      </c>
      <c r="BI9" s="131" t="s">
        <v>665</v>
      </c>
      <c r="BJ9" s="131" t="s">
        <v>665</v>
      </c>
      <c r="BK9" s="131">
        <v>0</v>
      </c>
      <c r="BL9" s="134">
        <v>0</v>
      </c>
      <c r="BM9" s="131">
        <v>0</v>
      </c>
      <c r="BN9" s="134">
        <v>0</v>
      </c>
      <c r="BO9" s="131">
        <v>0</v>
      </c>
      <c r="BP9" s="134">
        <v>0</v>
      </c>
      <c r="BQ9" s="131">
        <v>6</v>
      </c>
      <c r="BR9" s="134">
        <v>100</v>
      </c>
      <c r="BS9" s="131">
        <v>6</v>
      </c>
      <c r="BT9" s="2"/>
      <c r="BU9" s="3"/>
      <c r="BV9" s="3"/>
      <c r="BW9" s="3"/>
      <c r="BX9" s="3"/>
    </row>
    <row r="10" spans="1:76" ht="15">
      <c r="A10" s="14" t="s">
        <v>217</v>
      </c>
      <c r="B10" s="15"/>
      <c r="C10" s="15" t="s">
        <v>64</v>
      </c>
      <c r="D10" s="93">
        <v>169.61517186882656</v>
      </c>
      <c r="E10" s="81"/>
      <c r="F10" s="112" t="s">
        <v>452</v>
      </c>
      <c r="G10" s="15"/>
      <c r="H10" s="16" t="s">
        <v>217</v>
      </c>
      <c r="I10" s="66"/>
      <c r="J10" s="66"/>
      <c r="K10" s="114" t="s">
        <v>485</v>
      </c>
      <c r="L10" s="94">
        <v>1</v>
      </c>
      <c r="M10" s="95">
        <v>8949.7216796875</v>
      </c>
      <c r="N10" s="95">
        <v>1643.9532470703125</v>
      </c>
      <c r="O10" s="77"/>
      <c r="P10" s="96"/>
      <c r="Q10" s="96"/>
      <c r="R10" s="97"/>
      <c r="S10" s="51">
        <v>0</v>
      </c>
      <c r="T10" s="51">
        <v>1</v>
      </c>
      <c r="U10" s="52">
        <v>0</v>
      </c>
      <c r="V10" s="52">
        <v>1</v>
      </c>
      <c r="W10" s="52">
        <v>0</v>
      </c>
      <c r="X10" s="52">
        <v>0.701735</v>
      </c>
      <c r="Y10" s="52">
        <v>0</v>
      </c>
      <c r="Z10" s="52">
        <v>0</v>
      </c>
      <c r="AA10" s="82">
        <v>10</v>
      </c>
      <c r="AB10" s="82"/>
      <c r="AC10" s="98"/>
      <c r="AD10" s="85" t="s">
        <v>369</v>
      </c>
      <c r="AE10" s="85">
        <v>183</v>
      </c>
      <c r="AF10" s="85">
        <v>71</v>
      </c>
      <c r="AG10" s="85">
        <v>59</v>
      </c>
      <c r="AH10" s="85">
        <v>249</v>
      </c>
      <c r="AI10" s="85"/>
      <c r="AJ10" s="85" t="s">
        <v>386</v>
      </c>
      <c r="AK10" s="85" t="s">
        <v>403</v>
      </c>
      <c r="AL10" s="85"/>
      <c r="AM10" s="85"/>
      <c r="AN10" s="87">
        <v>40173.72248842593</v>
      </c>
      <c r="AO10" s="89" t="s">
        <v>430</v>
      </c>
      <c r="AP10" s="85" t="b">
        <v>0</v>
      </c>
      <c r="AQ10" s="85" t="b">
        <v>0</v>
      </c>
      <c r="AR10" s="85" t="b">
        <v>1</v>
      </c>
      <c r="AS10" s="85" t="s">
        <v>440</v>
      </c>
      <c r="AT10" s="85">
        <v>1</v>
      </c>
      <c r="AU10" s="89" t="s">
        <v>447</v>
      </c>
      <c r="AV10" s="85" t="b">
        <v>0</v>
      </c>
      <c r="AW10" s="85" t="s">
        <v>459</v>
      </c>
      <c r="AX10" s="89" t="s">
        <v>467</v>
      </c>
      <c r="AY10" s="85" t="s">
        <v>66</v>
      </c>
      <c r="AZ10" s="85" t="str">
        <f>REPLACE(INDEX(GroupVertices[Group],MATCH(Vertices[[#This Row],[Vertex]],GroupVertices[Vertex],0)),1,1,"")</f>
        <v>4</v>
      </c>
      <c r="BA10" s="51"/>
      <c r="BB10" s="51"/>
      <c r="BC10" s="51"/>
      <c r="BD10" s="51"/>
      <c r="BE10" s="51" t="s">
        <v>259</v>
      </c>
      <c r="BF10" s="51" t="s">
        <v>259</v>
      </c>
      <c r="BG10" s="131" t="s">
        <v>706</v>
      </c>
      <c r="BH10" s="131" t="s">
        <v>706</v>
      </c>
      <c r="BI10" s="131" t="s">
        <v>722</v>
      </c>
      <c r="BJ10" s="131" t="s">
        <v>722</v>
      </c>
      <c r="BK10" s="131">
        <v>0</v>
      </c>
      <c r="BL10" s="134">
        <v>0</v>
      </c>
      <c r="BM10" s="131">
        <v>0</v>
      </c>
      <c r="BN10" s="134">
        <v>0</v>
      </c>
      <c r="BO10" s="131">
        <v>0</v>
      </c>
      <c r="BP10" s="134">
        <v>0</v>
      </c>
      <c r="BQ10" s="131">
        <v>8</v>
      </c>
      <c r="BR10" s="134">
        <v>100</v>
      </c>
      <c r="BS10" s="131">
        <v>8</v>
      </c>
      <c r="BT10" s="2"/>
      <c r="BU10" s="3"/>
      <c r="BV10" s="3"/>
      <c r="BW10" s="3"/>
      <c r="BX10" s="3"/>
    </row>
    <row r="11" spans="1:76" ht="15">
      <c r="A11" s="14" t="s">
        <v>218</v>
      </c>
      <c r="B11" s="15"/>
      <c r="C11" s="15" t="s">
        <v>64</v>
      </c>
      <c r="D11" s="93">
        <v>378.866851047017</v>
      </c>
      <c r="E11" s="81"/>
      <c r="F11" s="112" t="s">
        <v>272</v>
      </c>
      <c r="G11" s="15"/>
      <c r="H11" s="16" t="s">
        <v>218</v>
      </c>
      <c r="I11" s="66"/>
      <c r="J11" s="66"/>
      <c r="K11" s="114" t="s">
        <v>486</v>
      </c>
      <c r="L11" s="94">
        <v>1</v>
      </c>
      <c r="M11" s="95">
        <v>4094.7822265625</v>
      </c>
      <c r="N11" s="95">
        <v>4999.5</v>
      </c>
      <c r="O11" s="77"/>
      <c r="P11" s="96"/>
      <c r="Q11" s="96"/>
      <c r="R11" s="97"/>
      <c r="S11" s="51">
        <v>1</v>
      </c>
      <c r="T11" s="51">
        <v>1</v>
      </c>
      <c r="U11" s="52">
        <v>0</v>
      </c>
      <c r="V11" s="52">
        <v>0</v>
      </c>
      <c r="W11" s="52">
        <v>0</v>
      </c>
      <c r="X11" s="52">
        <v>0.999971</v>
      </c>
      <c r="Y11" s="52">
        <v>0</v>
      </c>
      <c r="Z11" s="52" t="s">
        <v>774</v>
      </c>
      <c r="AA11" s="82">
        <v>11</v>
      </c>
      <c r="AB11" s="82"/>
      <c r="AC11" s="98"/>
      <c r="AD11" s="85" t="s">
        <v>370</v>
      </c>
      <c r="AE11" s="85">
        <v>4415</v>
      </c>
      <c r="AF11" s="85">
        <v>1967</v>
      </c>
      <c r="AG11" s="85">
        <v>11774</v>
      </c>
      <c r="AH11" s="85">
        <v>352</v>
      </c>
      <c r="AI11" s="85"/>
      <c r="AJ11" s="85" t="s">
        <v>387</v>
      </c>
      <c r="AK11" s="85"/>
      <c r="AL11" s="89" t="s">
        <v>417</v>
      </c>
      <c r="AM11" s="85"/>
      <c r="AN11" s="87">
        <v>43382.37503472222</v>
      </c>
      <c r="AO11" s="89" t="s">
        <v>431</v>
      </c>
      <c r="AP11" s="85" t="b">
        <v>0</v>
      </c>
      <c r="AQ11" s="85" t="b">
        <v>0</v>
      </c>
      <c r="AR11" s="85" t="b">
        <v>0</v>
      </c>
      <c r="AS11" s="85" t="s">
        <v>314</v>
      </c>
      <c r="AT11" s="85">
        <v>5</v>
      </c>
      <c r="AU11" s="89" t="s">
        <v>446</v>
      </c>
      <c r="AV11" s="85" t="b">
        <v>0</v>
      </c>
      <c r="AW11" s="85" t="s">
        <v>459</v>
      </c>
      <c r="AX11" s="89" t="s">
        <v>468</v>
      </c>
      <c r="AY11" s="85" t="s">
        <v>66</v>
      </c>
      <c r="AZ11" s="85" t="str">
        <f>REPLACE(INDEX(GroupVertices[Group],MATCH(Vertices[[#This Row],[Vertex]],GroupVertices[Vertex],0)),1,1,"")</f>
        <v>2</v>
      </c>
      <c r="BA11" s="51" t="s">
        <v>248</v>
      </c>
      <c r="BB11" s="51" t="s">
        <v>248</v>
      </c>
      <c r="BC11" s="51" t="s">
        <v>254</v>
      </c>
      <c r="BD11" s="51" t="s">
        <v>254</v>
      </c>
      <c r="BE11" s="51"/>
      <c r="BF11" s="51"/>
      <c r="BG11" s="131" t="s">
        <v>707</v>
      </c>
      <c r="BH11" s="131" t="s">
        <v>707</v>
      </c>
      <c r="BI11" s="131" t="s">
        <v>723</v>
      </c>
      <c r="BJ11" s="131" t="s">
        <v>723</v>
      </c>
      <c r="BK11" s="131">
        <v>0</v>
      </c>
      <c r="BL11" s="134">
        <v>0</v>
      </c>
      <c r="BM11" s="131">
        <v>0</v>
      </c>
      <c r="BN11" s="134">
        <v>0</v>
      </c>
      <c r="BO11" s="131">
        <v>0</v>
      </c>
      <c r="BP11" s="134">
        <v>0</v>
      </c>
      <c r="BQ11" s="131">
        <v>16</v>
      </c>
      <c r="BR11" s="134">
        <v>100</v>
      </c>
      <c r="BS11" s="131">
        <v>16</v>
      </c>
      <c r="BT11" s="2"/>
      <c r="BU11" s="3"/>
      <c r="BV11" s="3"/>
      <c r="BW11" s="3"/>
      <c r="BX11" s="3"/>
    </row>
    <row r="12" spans="1:76" ht="15">
      <c r="A12" s="14" t="s">
        <v>219</v>
      </c>
      <c r="B12" s="15"/>
      <c r="C12" s="15" t="s">
        <v>64</v>
      </c>
      <c r="D12" s="93">
        <v>340.4598972738048</v>
      </c>
      <c r="E12" s="81"/>
      <c r="F12" s="112" t="s">
        <v>273</v>
      </c>
      <c r="G12" s="15"/>
      <c r="H12" s="16" t="s">
        <v>219</v>
      </c>
      <c r="I12" s="66"/>
      <c r="J12" s="66"/>
      <c r="K12" s="114" t="s">
        <v>487</v>
      </c>
      <c r="L12" s="94">
        <v>9999</v>
      </c>
      <c r="M12" s="95">
        <v>1735.0323486328125</v>
      </c>
      <c r="N12" s="95">
        <v>5036.54296875</v>
      </c>
      <c r="O12" s="77"/>
      <c r="P12" s="96"/>
      <c r="Q12" s="96"/>
      <c r="R12" s="97"/>
      <c r="S12" s="51">
        <v>2</v>
      </c>
      <c r="T12" s="51">
        <v>5</v>
      </c>
      <c r="U12" s="52">
        <v>28.666667</v>
      </c>
      <c r="V12" s="52">
        <v>0.1</v>
      </c>
      <c r="W12" s="52">
        <v>0.186893</v>
      </c>
      <c r="X12" s="52">
        <v>2.070411</v>
      </c>
      <c r="Y12" s="52">
        <v>0.13333333333333333</v>
      </c>
      <c r="Z12" s="52">
        <v>0.16666666666666666</v>
      </c>
      <c r="AA12" s="82">
        <v>12</v>
      </c>
      <c r="AB12" s="82"/>
      <c r="AC12" s="98"/>
      <c r="AD12" s="85" t="s">
        <v>371</v>
      </c>
      <c r="AE12" s="85">
        <v>1675</v>
      </c>
      <c r="AF12" s="85">
        <v>1619</v>
      </c>
      <c r="AG12" s="85">
        <v>2178</v>
      </c>
      <c r="AH12" s="85">
        <v>1272</v>
      </c>
      <c r="AI12" s="85"/>
      <c r="AJ12" s="85" t="s">
        <v>388</v>
      </c>
      <c r="AK12" s="85" t="s">
        <v>404</v>
      </c>
      <c r="AL12" s="89" t="s">
        <v>418</v>
      </c>
      <c r="AM12" s="85"/>
      <c r="AN12" s="87">
        <v>39997.70994212963</v>
      </c>
      <c r="AO12" s="89" t="s">
        <v>432</v>
      </c>
      <c r="AP12" s="85" t="b">
        <v>0</v>
      </c>
      <c r="AQ12" s="85" t="b">
        <v>0</v>
      </c>
      <c r="AR12" s="85" t="b">
        <v>0</v>
      </c>
      <c r="AS12" s="85" t="s">
        <v>441</v>
      </c>
      <c r="AT12" s="85">
        <v>151</v>
      </c>
      <c r="AU12" s="89" t="s">
        <v>446</v>
      </c>
      <c r="AV12" s="85" t="b">
        <v>0</v>
      </c>
      <c r="AW12" s="85" t="s">
        <v>459</v>
      </c>
      <c r="AX12" s="89" t="s">
        <v>469</v>
      </c>
      <c r="AY12" s="85" t="s">
        <v>66</v>
      </c>
      <c r="AZ12" s="85" t="str">
        <f>REPLACE(INDEX(GroupVertices[Group],MATCH(Vertices[[#This Row],[Vertex]],GroupVertices[Vertex],0)),1,1,"")</f>
        <v>1</v>
      </c>
      <c r="BA12" s="51" t="s">
        <v>569</v>
      </c>
      <c r="BB12" s="51" t="s">
        <v>569</v>
      </c>
      <c r="BC12" s="51" t="s">
        <v>579</v>
      </c>
      <c r="BD12" s="51" t="s">
        <v>579</v>
      </c>
      <c r="BE12" s="51" t="s">
        <v>260</v>
      </c>
      <c r="BF12" s="51" t="s">
        <v>260</v>
      </c>
      <c r="BG12" s="131" t="s">
        <v>708</v>
      </c>
      <c r="BH12" s="131" t="s">
        <v>715</v>
      </c>
      <c r="BI12" s="131" t="s">
        <v>663</v>
      </c>
      <c r="BJ12" s="131" t="s">
        <v>729</v>
      </c>
      <c r="BK12" s="131">
        <v>1</v>
      </c>
      <c r="BL12" s="134">
        <v>1.7857142857142858</v>
      </c>
      <c r="BM12" s="131">
        <v>1</v>
      </c>
      <c r="BN12" s="134">
        <v>1.7857142857142858</v>
      </c>
      <c r="BO12" s="131">
        <v>0</v>
      </c>
      <c r="BP12" s="134">
        <v>0</v>
      </c>
      <c r="BQ12" s="131">
        <v>54</v>
      </c>
      <c r="BR12" s="134">
        <v>96.42857142857143</v>
      </c>
      <c r="BS12" s="131">
        <v>56</v>
      </c>
      <c r="BT12" s="2"/>
      <c r="BU12" s="3"/>
      <c r="BV12" s="3"/>
      <c r="BW12" s="3"/>
      <c r="BX12" s="3"/>
    </row>
    <row r="13" spans="1:76" ht="15">
      <c r="A13" s="14" t="s">
        <v>226</v>
      </c>
      <c r="B13" s="15"/>
      <c r="C13" s="15" t="s">
        <v>64</v>
      </c>
      <c r="D13" s="93">
        <v>175.02304754379034</v>
      </c>
      <c r="E13" s="81"/>
      <c r="F13" s="112" t="s">
        <v>453</v>
      </c>
      <c r="G13" s="15"/>
      <c r="H13" s="16" t="s">
        <v>226</v>
      </c>
      <c r="I13" s="66"/>
      <c r="J13" s="66"/>
      <c r="K13" s="114" t="s">
        <v>488</v>
      </c>
      <c r="L13" s="94">
        <v>1</v>
      </c>
      <c r="M13" s="95">
        <v>3268.029296875</v>
      </c>
      <c r="N13" s="95">
        <v>4481.80224609375</v>
      </c>
      <c r="O13" s="77"/>
      <c r="P13" s="96"/>
      <c r="Q13" s="96"/>
      <c r="R13" s="97"/>
      <c r="S13" s="51">
        <v>1</v>
      </c>
      <c r="T13" s="51">
        <v>0</v>
      </c>
      <c r="U13" s="52">
        <v>0</v>
      </c>
      <c r="V13" s="52">
        <v>0.058824</v>
      </c>
      <c r="W13" s="52">
        <v>0.049672</v>
      </c>
      <c r="X13" s="52">
        <v>0.443307</v>
      </c>
      <c r="Y13" s="52">
        <v>0</v>
      </c>
      <c r="Z13" s="52">
        <v>0</v>
      </c>
      <c r="AA13" s="82">
        <v>13</v>
      </c>
      <c r="AB13" s="82"/>
      <c r="AC13" s="98"/>
      <c r="AD13" s="85" t="s">
        <v>372</v>
      </c>
      <c r="AE13" s="85">
        <v>8</v>
      </c>
      <c r="AF13" s="85">
        <v>120</v>
      </c>
      <c r="AG13" s="85">
        <v>349</v>
      </c>
      <c r="AH13" s="85">
        <v>49</v>
      </c>
      <c r="AI13" s="85"/>
      <c r="AJ13" s="85" t="s">
        <v>389</v>
      </c>
      <c r="AK13" s="85" t="s">
        <v>405</v>
      </c>
      <c r="AL13" s="89" t="s">
        <v>419</v>
      </c>
      <c r="AM13" s="85"/>
      <c r="AN13" s="87">
        <v>42503.44390046296</v>
      </c>
      <c r="AO13" s="89" t="s">
        <v>433</v>
      </c>
      <c r="AP13" s="85" t="b">
        <v>0</v>
      </c>
      <c r="AQ13" s="85" t="b">
        <v>0</v>
      </c>
      <c r="AR13" s="85" t="b">
        <v>0</v>
      </c>
      <c r="AS13" s="85" t="s">
        <v>314</v>
      </c>
      <c r="AT13" s="85">
        <v>18</v>
      </c>
      <c r="AU13" s="89" t="s">
        <v>446</v>
      </c>
      <c r="AV13" s="85" t="b">
        <v>0</v>
      </c>
      <c r="AW13" s="85" t="s">
        <v>459</v>
      </c>
      <c r="AX13" s="89" t="s">
        <v>470</v>
      </c>
      <c r="AY13" s="85" t="s">
        <v>65</v>
      </c>
      <c r="AZ13" s="85" t="str">
        <f>REPLACE(INDEX(GroupVertices[Group],MATCH(Vertices[[#This Row],[Vertex]],GroupVertices[Vertex],0)),1,1,"")</f>
        <v>1</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227</v>
      </c>
      <c r="B14" s="15"/>
      <c r="C14" s="15" t="s">
        <v>64</v>
      </c>
      <c r="D14" s="93">
        <v>1000</v>
      </c>
      <c r="E14" s="81"/>
      <c r="F14" s="112" t="s">
        <v>454</v>
      </c>
      <c r="G14" s="15"/>
      <c r="H14" s="16" t="s">
        <v>227</v>
      </c>
      <c r="I14" s="66"/>
      <c r="J14" s="66"/>
      <c r="K14" s="114" t="s">
        <v>489</v>
      </c>
      <c r="L14" s="94">
        <v>1</v>
      </c>
      <c r="M14" s="95">
        <v>1655.553955078125</v>
      </c>
      <c r="N14" s="95">
        <v>817.6830444335938</v>
      </c>
      <c r="O14" s="77"/>
      <c r="P14" s="96"/>
      <c r="Q14" s="96"/>
      <c r="R14" s="97"/>
      <c r="S14" s="51">
        <v>1</v>
      </c>
      <c r="T14" s="51">
        <v>0</v>
      </c>
      <c r="U14" s="52">
        <v>0</v>
      </c>
      <c r="V14" s="52">
        <v>0.058824</v>
      </c>
      <c r="W14" s="52">
        <v>0.049672</v>
      </c>
      <c r="X14" s="52">
        <v>0.443307</v>
      </c>
      <c r="Y14" s="52">
        <v>0</v>
      </c>
      <c r="Z14" s="52">
        <v>0</v>
      </c>
      <c r="AA14" s="82">
        <v>14</v>
      </c>
      <c r="AB14" s="82"/>
      <c r="AC14" s="98"/>
      <c r="AD14" s="85" t="s">
        <v>373</v>
      </c>
      <c r="AE14" s="85">
        <v>214</v>
      </c>
      <c r="AF14" s="85">
        <v>448779</v>
      </c>
      <c r="AG14" s="85">
        <v>371669</v>
      </c>
      <c r="AH14" s="85">
        <v>3761</v>
      </c>
      <c r="AI14" s="85"/>
      <c r="AJ14" s="85" t="s">
        <v>390</v>
      </c>
      <c r="AK14" s="85" t="s">
        <v>406</v>
      </c>
      <c r="AL14" s="89" t="s">
        <v>420</v>
      </c>
      <c r="AM14" s="85"/>
      <c r="AN14" s="87">
        <v>39595.25498842593</v>
      </c>
      <c r="AO14" s="89" t="s">
        <v>434</v>
      </c>
      <c r="AP14" s="85" t="b">
        <v>0</v>
      </c>
      <c r="AQ14" s="85" t="b">
        <v>0</v>
      </c>
      <c r="AR14" s="85" t="b">
        <v>1</v>
      </c>
      <c r="AS14" s="85" t="s">
        <v>441</v>
      </c>
      <c r="AT14" s="85">
        <v>4079</v>
      </c>
      <c r="AU14" s="89" t="s">
        <v>444</v>
      </c>
      <c r="AV14" s="85" t="b">
        <v>1</v>
      </c>
      <c r="AW14" s="85" t="s">
        <v>459</v>
      </c>
      <c r="AX14" s="89" t="s">
        <v>471</v>
      </c>
      <c r="AY14" s="85" t="s">
        <v>65</v>
      </c>
      <c r="AZ14" s="85" t="str">
        <f>REPLACE(INDEX(GroupVertices[Group],MATCH(Vertices[[#This Row],[Vertex]],GroupVertices[Vertex],0)),1,1,"")</f>
        <v>1</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220</v>
      </c>
      <c r="B15" s="15"/>
      <c r="C15" s="15" t="s">
        <v>64</v>
      </c>
      <c r="D15" s="93">
        <v>162.22072961938628</v>
      </c>
      <c r="E15" s="81"/>
      <c r="F15" s="112" t="s">
        <v>274</v>
      </c>
      <c r="G15" s="15"/>
      <c r="H15" s="16" t="s">
        <v>220</v>
      </c>
      <c r="I15" s="66"/>
      <c r="J15" s="66"/>
      <c r="K15" s="114" t="s">
        <v>490</v>
      </c>
      <c r="L15" s="94">
        <v>233.5117414591658</v>
      </c>
      <c r="M15" s="95">
        <v>840.7408447265625</v>
      </c>
      <c r="N15" s="95">
        <v>8259.505859375</v>
      </c>
      <c r="O15" s="77"/>
      <c r="P15" s="96"/>
      <c r="Q15" s="96"/>
      <c r="R15" s="97"/>
      <c r="S15" s="51">
        <v>0</v>
      </c>
      <c r="T15" s="51">
        <v>3</v>
      </c>
      <c r="U15" s="52">
        <v>0.666667</v>
      </c>
      <c r="V15" s="52">
        <v>0.066667</v>
      </c>
      <c r="W15" s="52">
        <v>0.122613</v>
      </c>
      <c r="X15" s="52">
        <v>1.025681</v>
      </c>
      <c r="Y15" s="52">
        <v>0.3333333333333333</v>
      </c>
      <c r="Z15" s="52">
        <v>0</v>
      </c>
      <c r="AA15" s="82">
        <v>15</v>
      </c>
      <c r="AB15" s="82"/>
      <c r="AC15" s="98"/>
      <c r="AD15" s="85" t="s">
        <v>374</v>
      </c>
      <c r="AE15" s="85">
        <v>16</v>
      </c>
      <c r="AF15" s="85">
        <v>4</v>
      </c>
      <c r="AG15" s="85">
        <v>526</v>
      </c>
      <c r="AH15" s="85">
        <v>553</v>
      </c>
      <c r="AI15" s="85"/>
      <c r="AJ15" s="85" t="s">
        <v>391</v>
      </c>
      <c r="AK15" s="85"/>
      <c r="AL15" s="85"/>
      <c r="AM15" s="85"/>
      <c r="AN15" s="87">
        <v>40855.61162037037</v>
      </c>
      <c r="AO15" s="89" t="s">
        <v>435</v>
      </c>
      <c r="AP15" s="85" t="b">
        <v>0</v>
      </c>
      <c r="AQ15" s="85" t="b">
        <v>0</v>
      </c>
      <c r="AR15" s="85" t="b">
        <v>0</v>
      </c>
      <c r="AS15" s="85" t="s">
        <v>442</v>
      </c>
      <c r="AT15" s="85">
        <v>0</v>
      </c>
      <c r="AU15" s="89" t="s">
        <v>448</v>
      </c>
      <c r="AV15" s="85" t="b">
        <v>0</v>
      </c>
      <c r="AW15" s="85" t="s">
        <v>459</v>
      </c>
      <c r="AX15" s="89" t="s">
        <v>472</v>
      </c>
      <c r="AY15" s="85" t="s">
        <v>66</v>
      </c>
      <c r="AZ15" s="85" t="str">
        <f>REPLACE(INDEX(GroupVertices[Group],MATCH(Vertices[[#This Row],[Vertex]],GroupVertices[Vertex],0)),1,1,"")</f>
        <v>1</v>
      </c>
      <c r="BA15" s="51"/>
      <c r="BB15" s="51"/>
      <c r="BC15" s="51"/>
      <c r="BD15" s="51"/>
      <c r="BE15" s="51"/>
      <c r="BF15" s="51"/>
      <c r="BG15" s="131" t="s">
        <v>709</v>
      </c>
      <c r="BH15" s="131" t="s">
        <v>709</v>
      </c>
      <c r="BI15" s="131" t="s">
        <v>724</v>
      </c>
      <c r="BJ15" s="131" t="s">
        <v>724</v>
      </c>
      <c r="BK15" s="131">
        <v>0</v>
      </c>
      <c r="BL15" s="134">
        <v>0</v>
      </c>
      <c r="BM15" s="131">
        <v>0</v>
      </c>
      <c r="BN15" s="134">
        <v>0</v>
      </c>
      <c r="BO15" s="131">
        <v>0</v>
      </c>
      <c r="BP15" s="134">
        <v>0</v>
      </c>
      <c r="BQ15" s="131">
        <v>21</v>
      </c>
      <c r="BR15" s="134">
        <v>100</v>
      </c>
      <c r="BS15" s="131">
        <v>21</v>
      </c>
      <c r="BT15" s="2"/>
      <c r="BU15" s="3"/>
      <c r="BV15" s="3"/>
      <c r="BW15" s="3"/>
      <c r="BX15" s="3"/>
    </row>
    <row r="16" spans="1:76" ht="15">
      <c r="A16" s="14" t="s">
        <v>228</v>
      </c>
      <c r="B16" s="15"/>
      <c r="C16" s="15" t="s">
        <v>64</v>
      </c>
      <c r="D16" s="93">
        <v>183.8522323192414</v>
      </c>
      <c r="E16" s="81"/>
      <c r="F16" s="112" t="s">
        <v>455</v>
      </c>
      <c r="G16" s="15"/>
      <c r="H16" s="16" t="s">
        <v>228</v>
      </c>
      <c r="I16" s="66"/>
      <c r="J16" s="66"/>
      <c r="K16" s="114" t="s">
        <v>491</v>
      </c>
      <c r="L16" s="94">
        <v>698.5348756100595</v>
      </c>
      <c r="M16" s="95">
        <v>1998.6177978515625</v>
      </c>
      <c r="N16" s="95">
        <v>9550.6328125</v>
      </c>
      <c r="O16" s="77"/>
      <c r="P16" s="96"/>
      <c r="Q16" s="96"/>
      <c r="R16" s="97"/>
      <c r="S16" s="51">
        <v>3</v>
      </c>
      <c r="T16" s="51">
        <v>0</v>
      </c>
      <c r="U16" s="52">
        <v>2</v>
      </c>
      <c r="V16" s="52">
        <v>0.076923</v>
      </c>
      <c r="W16" s="52">
        <v>0.137221</v>
      </c>
      <c r="X16" s="52">
        <v>1.027725</v>
      </c>
      <c r="Y16" s="52">
        <v>0.5</v>
      </c>
      <c r="Z16" s="52">
        <v>0</v>
      </c>
      <c r="AA16" s="82">
        <v>16</v>
      </c>
      <c r="AB16" s="82"/>
      <c r="AC16" s="98"/>
      <c r="AD16" s="85" t="s">
        <v>375</v>
      </c>
      <c r="AE16" s="85">
        <v>34</v>
      </c>
      <c r="AF16" s="85">
        <v>200</v>
      </c>
      <c r="AG16" s="85">
        <v>157</v>
      </c>
      <c r="AH16" s="85">
        <v>5</v>
      </c>
      <c r="AI16" s="85"/>
      <c r="AJ16" s="85" t="s">
        <v>392</v>
      </c>
      <c r="AK16" s="85" t="s">
        <v>407</v>
      </c>
      <c r="AL16" s="89" t="s">
        <v>421</v>
      </c>
      <c r="AM16" s="85"/>
      <c r="AN16" s="87">
        <v>40956.463738425926</v>
      </c>
      <c r="AO16" s="89" t="s">
        <v>436</v>
      </c>
      <c r="AP16" s="85" t="b">
        <v>0</v>
      </c>
      <c r="AQ16" s="85" t="b">
        <v>0</v>
      </c>
      <c r="AR16" s="85" t="b">
        <v>0</v>
      </c>
      <c r="AS16" s="85" t="s">
        <v>441</v>
      </c>
      <c r="AT16" s="85">
        <v>4</v>
      </c>
      <c r="AU16" s="89" t="s">
        <v>445</v>
      </c>
      <c r="AV16" s="85" t="b">
        <v>0</v>
      </c>
      <c r="AW16" s="85" t="s">
        <v>459</v>
      </c>
      <c r="AX16" s="89" t="s">
        <v>473</v>
      </c>
      <c r="AY16" s="85" t="s">
        <v>65</v>
      </c>
      <c r="AZ16" s="85" t="str">
        <f>REPLACE(INDEX(GroupVertices[Group],MATCH(Vertices[[#This Row],[Vertex]],GroupVertices[Vertex],0)),1,1,"")</f>
        <v>1</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229</v>
      </c>
      <c r="B17" s="15"/>
      <c r="C17" s="15" t="s">
        <v>64</v>
      </c>
      <c r="D17" s="93">
        <v>324.5673646779929</v>
      </c>
      <c r="E17" s="81"/>
      <c r="F17" s="112" t="s">
        <v>456</v>
      </c>
      <c r="G17" s="15"/>
      <c r="H17" s="16" t="s">
        <v>229</v>
      </c>
      <c r="I17" s="66"/>
      <c r="J17" s="66"/>
      <c r="K17" s="114" t="s">
        <v>492</v>
      </c>
      <c r="L17" s="94">
        <v>698.5348756100595</v>
      </c>
      <c r="M17" s="95">
        <v>299.1903381347656</v>
      </c>
      <c r="N17" s="95">
        <v>5027.53271484375</v>
      </c>
      <c r="O17" s="77"/>
      <c r="P17" s="96"/>
      <c r="Q17" s="96"/>
      <c r="R17" s="97"/>
      <c r="S17" s="51">
        <v>3</v>
      </c>
      <c r="T17" s="51">
        <v>0</v>
      </c>
      <c r="U17" s="52">
        <v>2</v>
      </c>
      <c r="V17" s="52">
        <v>0.076923</v>
      </c>
      <c r="W17" s="52">
        <v>0.137221</v>
      </c>
      <c r="X17" s="52">
        <v>1.027725</v>
      </c>
      <c r="Y17" s="52">
        <v>0.5</v>
      </c>
      <c r="Z17" s="52">
        <v>0</v>
      </c>
      <c r="AA17" s="82">
        <v>17</v>
      </c>
      <c r="AB17" s="82"/>
      <c r="AC17" s="98"/>
      <c r="AD17" s="85" t="s">
        <v>376</v>
      </c>
      <c r="AE17" s="85">
        <v>147</v>
      </c>
      <c r="AF17" s="85">
        <v>1475</v>
      </c>
      <c r="AG17" s="85">
        <v>1770</v>
      </c>
      <c r="AH17" s="85">
        <v>246</v>
      </c>
      <c r="AI17" s="85"/>
      <c r="AJ17" s="85" t="s">
        <v>393</v>
      </c>
      <c r="AK17" s="85" t="s">
        <v>408</v>
      </c>
      <c r="AL17" s="89" t="s">
        <v>422</v>
      </c>
      <c r="AM17" s="85"/>
      <c r="AN17" s="87">
        <v>39869.569768518515</v>
      </c>
      <c r="AO17" s="89" t="s">
        <v>437</v>
      </c>
      <c r="AP17" s="85" t="b">
        <v>0</v>
      </c>
      <c r="AQ17" s="85" t="b">
        <v>0</v>
      </c>
      <c r="AR17" s="85" t="b">
        <v>1</v>
      </c>
      <c r="AS17" s="85" t="s">
        <v>443</v>
      </c>
      <c r="AT17" s="85">
        <v>76</v>
      </c>
      <c r="AU17" s="89" t="s">
        <v>446</v>
      </c>
      <c r="AV17" s="85" t="b">
        <v>0</v>
      </c>
      <c r="AW17" s="85" t="s">
        <v>459</v>
      </c>
      <c r="AX17" s="89" t="s">
        <v>474</v>
      </c>
      <c r="AY17" s="85" t="s">
        <v>65</v>
      </c>
      <c r="AZ17" s="85" t="str">
        <f>REPLACE(INDEX(GroupVertices[Group],MATCH(Vertices[[#This Row],[Vertex]],GroupVertices[Vertex],0)),1,1,"")</f>
        <v>1</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221</v>
      </c>
      <c r="B18" s="15"/>
      <c r="C18" s="15" t="s">
        <v>64</v>
      </c>
      <c r="D18" s="93">
        <v>162.44145923877255</v>
      </c>
      <c r="E18" s="81"/>
      <c r="F18" s="112" t="s">
        <v>457</v>
      </c>
      <c r="G18" s="15"/>
      <c r="H18" s="16" t="s">
        <v>221</v>
      </c>
      <c r="I18" s="66"/>
      <c r="J18" s="66"/>
      <c r="K18" s="114" t="s">
        <v>493</v>
      </c>
      <c r="L18" s="94">
        <v>1</v>
      </c>
      <c r="M18" s="95">
        <v>4094.7822265625</v>
      </c>
      <c r="N18" s="95">
        <v>8097.2294921875</v>
      </c>
      <c r="O18" s="77"/>
      <c r="P18" s="96"/>
      <c r="Q18" s="96"/>
      <c r="R18" s="97"/>
      <c r="S18" s="51">
        <v>1</v>
      </c>
      <c r="T18" s="51">
        <v>1</v>
      </c>
      <c r="U18" s="52">
        <v>0</v>
      </c>
      <c r="V18" s="52">
        <v>0</v>
      </c>
      <c r="W18" s="52">
        <v>0</v>
      </c>
      <c r="X18" s="52">
        <v>0.999971</v>
      </c>
      <c r="Y18" s="52">
        <v>0</v>
      </c>
      <c r="Z18" s="52" t="s">
        <v>774</v>
      </c>
      <c r="AA18" s="82">
        <v>18</v>
      </c>
      <c r="AB18" s="82"/>
      <c r="AC18" s="98"/>
      <c r="AD18" s="85" t="s">
        <v>377</v>
      </c>
      <c r="AE18" s="85">
        <v>33</v>
      </c>
      <c r="AF18" s="85">
        <v>6</v>
      </c>
      <c r="AG18" s="85">
        <v>87</v>
      </c>
      <c r="AH18" s="85">
        <v>0</v>
      </c>
      <c r="AI18" s="85"/>
      <c r="AJ18" s="85" t="s">
        <v>394</v>
      </c>
      <c r="AK18" s="85" t="s">
        <v>409</v>
      </c>
      <c r="AL18" s="85"/>
      <c r="AM18" s="85"/>
      <c r="AN18" s="87">
        <v>43175.40613425926</v>
      </c>
      <c r="AO18" s="89" t="s">
        <v>438</v>
      </c>
      <c r="AP18" s="85" t="b">
        <v>1</v>
      </c>
      <c r="AQ18" s="85" t="b">
        <v>0</v>
      </c>
      <c r="AR18" s="85" t="b">
        <v>1</v>
      </c>
      <c r="AS18" s="85" t="s">
        <v>314</v>
      </c>
      <c r="AT18" s="85">
        <v>0</v>
      </c>
      <c r="AU18" s="85"/>
      <c r="AV18" s="85" t="b">
        <v>0</v>
      </c>
      <c r="AW18" s="85" t="s">
        <v>459</v>
      </c>
      <c r="AX18" s="89" t="s">
        <v>475</v>
      </c>
      <c r="AY18" s="85" t="s">
        <v>66</v>
      </c>
      <c r="AZ18" s="85" t="str">
        <f>REPLACE(INDEX(GroupVertices[Group],MATCH(Vertices[[#This Row],[Vertex]],GroupVertices[Vertex],0)),1,1,"")</f>
        <v>2</v>
      </c>
      <c r="BA18" s="51"/>
      <c r="BB18" s="51"/>
      <c r="BC18" s="51"/>
      <c r="BD18" s="51"/>
      <c r="BE18" s="51" t="s">
        <v>261</v>
      </c>
      <c r="BF18" s="51" t="s">
        <v>261</v>
      </c>
      <c r="BG18" s="131" t="s">
        <v>710</v>
      </c>
      <c r="BH18" s="131" t="s">
        <v>710</v>
      </c>
      <c r="BI18" s="131" t="s">
        <v>725</v>
      </c>
      <c r="BJ18" s="131" t="s">
        <v>725</v>
      </c>
      <c r="BK18" s="131">
        <v>0</v>
      </c>
      <c r="BL18" s="134">
        <v>0</v>
      </c>
      <c r="BM18" s="131">
        <v>0</v>
      </c>
      <c r="BN18" s="134">
        <v>0</v>
      </c>
      <c r="BO18" s="131">
        <v>0</v>
      </c>
      <c r="BP18" s="134">
        <v>0</v>
      </c>
      <c r="BQ18" s="131">
        <v>4</v>
      </c>
      <c r="BR18" s="134">
        <v>100</v>
      </c>
      <c r="BS18" s="131">
        <v>4</v>
      </c>
      <c r="BT18" s="2"/>
      <c r="BU18" s="3"/>
      <c r="BV18" s="3"/>
      <c r="BW18" s="3"/>
      <c r="BX18" s="3"/>
    </row>
    <row r="19" spans="1:76" ht="15">
      <c r="A19" s="14" t="s">
        <v>222</v>
      </c>
      <c r="B19" s="15"/>
      <c r="C19" s="15" t="s">
        <v>64</v>
      </c>
      <c r="D19" s="93">
        <v>162</v>
      </c>
      <c r="E19" s="81"/>
      <c r="F19" s="112" t="s">
        <v>458</v>
      </c>
      <c r="G19" s="15"/>
      <c r="H19" s="16" t="s">
        <v>222</v>
      </c>
      <c r="I19" s="66"/>
      <c r="J19" s="66"/>
      <c r="K19" s="114" t="s">
        <v>494</v>
      </c>
      <c r="L19" s="94">
        <v>1</v>
      </c>
      <c r="M19" s="95">
        <v>5358.46337890625</v>
      </c>
      <c r="N19" s="95">
        <v>8097.2294921875</v>
      </c>
      <c r="O19" s="77"/>
      <c r="P19" s="96"/>
      <c r="Q19" s="96"/>
      <c r="R19" s="97"/>
      <c r="S19" s="51">
        <v>1</v>
      </c>
      <c r="T19" s="51">
        <v>1</v>
      </c>
      <c r="U19" s="52">
        <v>0</v>
      </c>
      <c r="V19" s="52">
        <v>0</v>
      </c>
      <c r="W19" s="52">
        <v>0</v>
      </c>
      <c r="X19" s="52">
        <v>0.999971</v>
      </c>
      <c r="Y19" s="52">
        <v>0</v>
      </c>
      <c r="Z19" s="52" t="s">
        <v>774</v>
      </c>
      <c r="AA19" s="82">
        <v>19</v>
      </c>
      <c r="AB19" s="82"/>
      <c r="AC19" s="98"/>
      <c r="AD19" s="85" t="s">
        <v>378</v>
      </c>
      <c r="AE19" s="85">
        <v>0</v>
      </c>
      <c r="AF19" s="85">
        <v>2</v>
      </c>
      <c r="AG19" s="85">
        <v>350</v>
      </c>
      <c r="AH19" s="85">
        <v>0</v>
      </c>
      <c r="AI19" s="85"/>
      <c r="AJ19" s="85"/>
      <c r="AK19" s="85"/>
      <c r="AL19" s="85"/>
      <c r="AM19" s="85"/>
      <c r="AN19" s="87">
        <v>43344.404131944444</v>
      </c>
      <c r="AO19" s="85"/>
      <c r="AP19" s="85" t="b">
        <v>0</v>
      </c>
      <c r="AQ19" s="85" t="b">
        <v>0</v>
      </c>
      <c r="AR19" s="85" t="b">
        <v>0</v>
      </c>
      <c r="AS19" s="85" t="s">
        <v>314</v>
      </c>
      <c r="AT19" s="85">
        <v>0</v>
      </c>
      <c r="AU19" s="89" t="s">
        <v>446</v>
      </c>
      <c r="AV19" s="85" t="b">
        <v>0</v>
      </c>
      <c r="AW19" s="85" t="s">
        <v>459</v>
      </c>
      <c r="AX19" s="89" t="s">
        <v>476</v>
      </c>
      <c r="AY19" s="85" t="s">
        <v>66</v>
      </c>
      <c r="AZ19" s="85" t="str">
        <f>REPLACE(INDEX(GroupVertices[Group],MATCH(Vertices[[#This Row],[Vertex]],GroupVertices[Vertex],0)),1,1,"")</f>
        <v>2</v>
      </c>
      <c r="BA19" s="51" t="s">
        <v>251</v>
      </c>
      <c r="BB19" s="51" t="s">
        <v>251</v>
      </c>
      <c r="BC19" s="51" t="s">
        <v>257</v>
      </c>
      <c r="BD19" s="51" t="s">
        <v>257</v>
      </c>
      <c r="BE19" s="51"/>
      <c r="BF19" s="51"/>
      <c r="BG19" s="131" t="s">
        <v>711</v>
      </c>
      <c r="BH19" s="131" t="s">
        <v>711</v>
      </c>
      <c r="BI19" s="131" t="s">
        <v>726</v>
      </c>
      <c r="BJ19" s="131" t="s">
        <v>726</v>
      </c>
      <c r="BK19" s="131">
        <v>0</v>
      </c>
      <c r="BL19" s="134">
        <v>0</v>
      </c>
      <c r="BM19" s="131">
        <v>0</v>
      </c>
      <c r="BN19" s="134">
        <v>0</v>
      </c>
      <c r="BO19" s="131">
        <v>0</v>
      </c>
      <c r="BP19" s="134">
        <v>0</v>
      </c>
      <c r="BQ19" s="131">
        <v>13</v>
      </c>
      <c r="BR19" s="134">
        <v>100</v>
      </c>
      <c r="BS19" s="131">
        <v>13</v>
      </c>
      <c r="BT19" s="2"/>
      <c r="BU19" s="3"/>
      <c r="BV19" s="3"/>
      <c r="BW19" s="3"/>
      <c r="BX19" s="3"/>
    </row>
    <row r="20" spans="1:76" ht="15">
      <c r="A20" s="99" t="s">
        <v>224</v>
      </c>
      <c r="B20" s="100"/>
      <c r="C20" s="100" t="s">
        <v>64</v>
      </c>
      <c r="D20" s="101">
        <v>188.70828394573948</v>
      </c>
      <c r="E20" s="102"/>
      <c r="F20" s="113" t="s">
        <v>276</v>
      </c>
      <c r="G20" s="100"/>
      <c r="H20" s="103" t="s">
        <v>224</v>
      </c>
      <c r="I20" s="104"/>
      <c r="J20" s="104"/>
      <c r="K20" s="115" t="s">
        <v>495</v>
      </c>
      <c r="L20" s="105">
        <v>1</v>
      </c>
      <c r="M20" s="106">
        <v>8899.3701171875</v>
      </c>
      <c r="N20" s="106">
        <v>8702.0703125</v>
      </c>
      <c r="O20" s="107"/>
      <c r="P20" s="108"/>
      <c r="Q20" s="108"/>
      <c r="R20" s="109"/>
      <c r="S20" s="51">
        <v>0</v>
      </c>
      <c r="T20" s="51">
        <v>1</v>
      </c>
      <c r="U20" s="52">
        <v>0</v>
      </c>
      <c r="V20" s="52">
        <v>0.055556</v>
      </c>
      <c r="W20" s="52">
        <v>0.05496</v>
      </c>
      <c r="X20" s="52">
        <v>0.44381</v>
      </c>
      <c r="Y20" s="52">
        <v>0</v>
      </c>
      <c r="Z20" s="52">
        <v>0</v>
      </c>
      <c r="AA20" s="110">
        <v>20</v>
      </c>
      <c r="AB20" s="110"/>
      <c r="AC20" s="111"/>
      <c r="AD20" s="85" t="s">
        <v>379</v>
      </c>
      <c r="AE20" s="85">
        <v>342</v>
      </c>
      <c r="AF20" s="85">
        <v>244</v>
      </c>
      <c r="AG20" s="85">
        <v>1198</v>
      </c>
      <c r="AH20" s="85">
        <v>818</v>
      </c>
      <c r="AI20" s="85"/>
      <c r="AJ20" s="85" t="s">
        <v>395</v>
      </c>
      <c r="AK20" s="85" t="s">
        <v>410</v>
      </c>
      <c r="AL20" s="85"/>
      <c r="AM20" s="85"/>
      <c r="AN20" s="87">
        <v>41717.6141087963</v>
      </c>
      <c r="AO20" s="89" t="s">
        <v>439</v>
      </c>
      <c r="AP20" s="85" t="b">
        <v>0</v>
      </c>
      <c r="AQ20" s="85" t="b">
        <v>0</v>
      </c>
      <c r="AR20" s="85" t="b">
        <v>0</v>
      </c>
      <c r="AS20" s="85" t="s">
        <v>314</v>
      </c>
      <c r="AT20" s="85">
        <v>96</v>
      </c>
      <c r="AU20" s="89" t="s">
        <v>446</v>
      </c>
      <c r="AV20" s="85" t="b">
        <v>0</v>
      </c>
      <c r="AW20" s="85" t="s">
        <v>459</v>
      </c>
      <c r="AX20" s="89" t="s">
        <v>477</v>
      </c>
      <c r="AY20" s="85" t="s">
        <v>66</v>
      </c>
      <c r="AZ20" s="85" t="str">
        <f>REPLACE(INDEX(GroupVertices[Group],MATCH(Vertices[[#This Row],[Vertex]],GroupVertices[Vertex],0)),1,1,"")</f>
        <v>3</v>
      </c>
      <c r="BA20" s="51" t="s">
        <v>253</v>
      </c>
      <c r="BB20" s="51" t="s">
        <v>253</v>
      </c>
      <c r="BC20" s="51" t="s">
        <v>258</v>
      </c>
      <c r="BD20" s="51" t="s">
        <v>258</v>
      </c>
      <c r="BE20" s="51" t="s">
        <v>263</v>
      </c>
      <c r="BF20" s="51" t="s">
        <v>263</v>
      </c>
      <c r="BG20" s="131" t="s">
        <v>712</v>
      </c>
      <c r="BH20" s="131" t="s">
        <v>712</v>
      </c>
      <c r="BI20" s="131" t="s">
        <v>727</v>
      </c>
      <c r="BJ20" s="131" t="s">
        <v>727</v>
      </c>
      <c r="BK20" s="131">
        <v>0</v>
      </c>
      <c r="BL20" s="134">
        <v>0</v>
      </c>
      <c r="BM20" s="131">
        <v>0</v>
      </c>
      <c r="BN20" s="134">
        <v>0</v>
      </c>
      <c r="BO20" s="131">
        <v>0</v>
      </c>
      <c r="BP20" s="134">
        <v>0</v>
      </c>
      <c r="BQ20" s="131">
        <v>18</v>
      </c>
      <c r="BR20" s="134">
        <v>100</v>
      </c>
      <c r="BS20" s="131">
        <v>18</v>
      </c>
      <c r="BT20" s="2"/>
      <c r="BU20" s="3"/>
      <c r="BV20" s="3"/>
      <c r="BW20" s="3"/>
      <c r="BX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hyperlinks>
    <hyperlink ref="AL3" r:id="rId1" display="http://www.industrytoday.co.uk/"/>
    <hyperlink ref="AL4" r:id="rId2" display="https://www.linkedin.com/in/hamgretsky/"/>
    <hyperlink ref="AL5" r:id="rId3" display="http://t.co/bd2HTCRpnr"/>
    <hyperlink ref="AL7" r:id="rId4" display="http://instagram.com/itschubbybunny/"/>
    <hyperlink ref="AL8" r:id="rId5" display="https://t.co/hGD90r8YZH"/>
    <hyperlink ref="AL9" r:id="rId6" display="https://t.co/SslqBgTkBi"/>
    <hyperlink ref="AL11" r:id="rId7" display="http://www.digitaltrans4m.com/"/>
    <hyperlink ref="AL12" r:id="rId8" display="http://t.co/DK5O85ReFI"/>
    <hyperlink ref="AL13" r:id="rId9" display="https://t.co/eIsSYuo6Ev"/>
    <hyperlink ref="AL14" r:id="rId10" display="http://eleconomista.mx/"/>
    <hyperlink ref="AL16" r:id="rId11" display="http://t.co/qpws2q2JP5"/>
    <hyperlink ref="AL17" r:id="rId12" display="http://t.co/IIuXRdhH3p"/>
    <hyperlink ref="AO3" r:id="rId13" display="https://pbs.twimg.com/profile_banners/54287500/1454927624"/>
    <hyperlink ref="AO4" r:id="rId14" display="https://pbs.twimg.com/profile_banners/2736397896/1430889559"/>
    <hyperlink ref="AO5" r:id="rId15" display="https://pbs.twimg.com/profile_banners/394814620/1546969559"/>
    <hyperlink ref="AO6" r:id="rId16" display="https://pbs.twimg.com/profile_banners/4267988832/1550060553"/>
    <hyperlink ref="AO7" r:id="rId17" display="https://pbs.twimg.com/profile_banners/400537367/1545462187"/>
    <hyperlink ref="AO8" r:id="rId18" display="https://pbs.twimg.com/profile_banners/4167763469/1516874730"/>
    <hyperlink ref="AO9" r:id="rId19" display="https://pbs.twimg.com/profile_banners/493894804/1551351686"/>
    <hyperlink ref="AO10" r:id="rId20" display="https://pbs.twimg.com/profile_banners/99540625/1547735534"/>
    <hyperlink ref="AO11" r:id="rId21" display="https://pbs.twimg.com/profile_banners/1049585267772968960/1539182767"/>
    <hyperlink ref="AO12" r:id="rId22" display="https://pbs.twimg.com/profile_banners/53437542/1544434457"/>
    <hyperlink ref="AO13" r:id="rId23" display="https://pbs.twimg.com/profile_banners/731071294100389889/1495194338"/>
    <hyperlink ref="AO14" r:id="rId24" display="https://pbs.twimg.com/profile_banners/14917589/1544038625"/>
    <hyperlink ref="AO15" r:id="rId25" display="https://pbs.twimg.com/profile_banners/407769920/1405000356"/>
    <hyperlink ref="AO16" r:id="rId26" display="https://pbs.twimg.com/profile_banners/494887712/1477567930"/>
    <hyperlink ref="AO17" r:id="rId27" display="https://pbs.twimg.com/profile_banners/21865870/1520521501"/>
    <hyperlink ref="AO18" r:id="rId28" display="https://pbs.twimg.com/profile_banners/974582251156574208/1521467699"/>
    <hyperlink ref="AO20" r:id="rId29" display="https://pbs.twimg.com/profile_banners/2397986240/1505761013"/>
    <hyperlink ref="AU3" r:id="rId30" display="http://abs.twimg.com/images/themes/theme9/bg.gif"/>
    <hyperlink ref="AU4" r:id="rId31" display="http://abs.twimg.com/images/themes/theme14/bg.gif"/>
    <hyperlink ref="AU5" r:id="rId32" display="http://abs.twimg.com/images/themes/theme1/bg.png"/>
    <hyperlink ref="AU6" r:id="rId33" display="http://abs.twimg.com/images/themes/theme1/bg.png"/>
    <hyperlink ref="AU7" r:id="rId34" display="http://abs.twimg.com/images/themes/theme1/bg.png"/>
    <hyperlink ref="AU8" r:id="rId35" display="http://abs.twimg.com/images/themes/theme1/bg.png"/>
    <hyperlink ref="AU9" r:id="rId36" display="http://abs.twimg.com/images/themes/theme1/bg.png"/>
    <hyperlink ref="AU10" r:id="rId37" display="http://abs.twimg.com/images/themes/theme4/bg.gif"/>
    <hyperlink ref="AU11" r:id="rId38" display="http://abs.twimg.com/images/themes/theme1/bg.png"/>
    <hyperlink ref="AU12" r:id="rId39" display="http://abs.twimg.com/images/themes/theme1/bg.png"/>
    <hyperlink ref="AU13" r:id="rId40" display="http://abs.twimg.com/images/themes/theme1/bg.png"/>
    <hyperlink ref="AU14" r:id="rId41" display="http://abs.twimg.com/images/themes/theme9/bg.gif"/>
    <hyperlink ref="AU15" r:id="rId42" display="http://abs.twimg.com/images/themes/theme12/bg.gif"/>
    <hyperlink ref="AU16" r:id="rId43" display="http://abs.twimg.com/images/themes/theme14/bg.gif"/>
    <hyperlink ref="AU17" r:id="rId44" display="http://abs.twimg.com/images/themes/theme1/bg.png"/>
    <hyperlink ref="AU19" r:id="rId45" display="http://abs.twimg.com/images/themes/theme1/bg.png"/>
    <hyperlink ref="AU20" r:id="rId46" display="http://abs.twimg.com/images/themes/theme1/bg.png"/>
    <hyperlink ref="F3" r:id="rId47" display="http://pbs.twimg.com/profile_images/696643138119716865/a0sG-bdg_normal.jpg"/>
    <hyperlink ref="F4" r:id="rId48" display="http://pbs.twimg.com/profile_images/872444743241703425/L6pqn7Eq_normal.jpg"/>
    <hyperlink ref="F5" r:id="rId49" display="http://pbs.twimg.com/profile_images/1598370581/Youtube_Button_normal.png"/>
    <hyperlink ref="F6" r:id="rId50" display="http://pbs.twimg.com/profile_images/1067779130693844992/Ogo0CbIg_normal.jpg"/>
    <hyperlink ref="F7" r:id="rId51" display="http://pbs.twimg.com/profile_images/1077508580125794304/Ez8zTNYV_normal.jpg"/>
    <hyperlink ref="F8" r:id="rId52" display="http://pbs.twimg.com/profile_images/956461744347631616/jjSOO1YD_normal.jpg"/>
    <hyperlink ref="F9" r:id="rId53" display="http://pbs.twimg.com/profile_images/1093483366870118402/FsGhK3V5_normal.jpg"/>
    <hyperlink ref="F10" r:id="rId54" display="http://pbs.twimg.com/profile_images/999553453264289792/yCGbjPE7_normal.jpg"/>
    <hyperlink ref="F11" r:id="rId55" display="http://pbs.twimg.com/profile_images/1050035444619071490/Tq047fVQ_normal.jpg"/>
    <hyperlink ref="F12" r:id="rId56" display="http://pbs.twimg.com/profile_images/904616486303621120/Y_BEYjc4_normal.jpg"/>
    <hyperlink ref="F13" r:id="rId57" display="http://pbs.twimg.com/profile_images/863018198932836353/dxiGSii2_normal.jpg"/>
    <hyperlink ref="F14" r:id="rId58" display="http://pbs.twimg.com/profile_images/920366903142387712/dENQFNpY_normal.jpg"/>
    <hyperlink ref="F15" r:id="rId59" display="http://pbs.twimg.com/profile_images/942455327836065796/w-__fY0j_normal.jpg"/>
    <hyperlink ref="F16" r:id="rId60" display="http://pbs.twimg.com/profile_images/791607034642857984/_k1EETwt_normal.jpg"/>
    <hyperlink ref="F17" r:id="rId61" display="http://pbs.twimg.com/profile_images/463664730255552512/yFiGBsBK_normal.png"/>
    <hyperlink ref="F18" r:id="rId62" display="http://pbs.twimg.com/profile_images/974584283582132229/oEXpD5TE_normal.jpg"/>
    <hyperlink ref="F19" r:id="rId63" display="http://pbs.twimg.com/profile_images/1035825413266792448/2iYLTIUA_normal.jpg"/>
    <hyperlink ref="F20" r:id="rId64" display="http://pbs.twimg.com/profile_images/776085144847298560/_oPTXC08_normal.jpg"/>
    <hyperlink ref="AX3" r:id="rId65" display="https://twitter.com/industrytoday"/>
    <hyperlink ref="AX4" r:id="rId66" display="https://twitter.com/ham_gretsky"/>
    <hyperlink ref="AX5" r:id="rId67" display="https://twitter.com/kioskinfo"/>
    <hyperlink ref="AX6" r:id="rId68" display="https://twitter.com/_garcialater"/>
    <hyperlink ref="AX7" r:id="rId69" display="https://twitter.com/keahbernil"/>
    <hyperlink ref="AX8" r:id="rId70" display="https://twitter.com/kzoss213"/>
    <hyperlink ref="AX9" r:id="rId71" display="https://twitter.com/fiskom_solution"/>
    <hyperlink ref="AX10" r:id="rId72" display="https://twitter.com/danijelkrusevac"/>
    <hyperlink ref="AX11" r:id="rId73" display="https://twitter.com/digital_trans4m"/>
    <hyperlink ref="AX12" r:id="rId74" display="https://twitter.com/beabloo"/>
    <hyperlink ref="AX13" r:id="rId75" display="https://twitter.com/ixtenso_en"/>
    <hyperlink ref="AX14" r:id="rId76" display="https://twitter.com/eleconomista"/>
    <hyperlink ref="AX15" r:id="rId77" display="https://twitter.com/modigus"/>
    <hyperlink ref="AX16" r:id="rId78" display="https://twitter.com/posiflextpv"/>
    <hyperlink ref="AX17" r:id="rId79" display="https://twitter.com/eurocis"/>
    <hyperlink ref="AX18" r:id="rId80" display="https://twitter.com/welllazer"/>
    <hyperlink ref="AX19" r:id="rId81" display="https://twitter.com/teamspares"/>
    <hyperlink ref="AX20" r:id="rId82" display="https://twitter.com/aboughey26"/>
  </hyperlinks>
  <printOptions/>
  <pageMargins left="0.7" right="0.7" top="0.75" bottom="0.75" header="0.3" footer="0.3"/>
  <pageSetup horizontalDpi="600" verticalDpi="600" orientation="portrait" r:id="rId86"/>
  <legacyDrawing r:id="rId84"/>
  <tableParts>
    <tablePart r:id="rId8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568</v>
      </c>
      <c r="Z2" s="13" t="s">
        <v>578</v>
      </c>
      <c r="AA2" s="13" t="s">
        <v>594</v>
      </c>
      <c r="AB2" s="13" t="s">
        <v>627</v>
      </c>
      <c r="AC2" s="13" t="s">
        <v>662</v>
      </c>
      <c r="AD2" s="13" t="s">
        <v>678</v>
      </c>
      <c r="AE2" s="13" t="s">
        <v>679</v>
      </c>
      <c r="AF2" s="13" t="s">
        <v>688</v>
      </c>
      <c r="AG2" s="67" t="s">
        <v>763</v>
      </c>
      <c r="AH2" s="67" t="s">
        <v>764</v>
      </c>
      <c r="AI2" s="67" t="s">
        <v>765</v>
      </c>
      <c r="AJ2" s="67" t="s">
        <v>766</v>
      </c>
      <c r="AK2" s="67" t="s">
        <v>767</v>
      </c>
      <c r="AL2" s="67" t="s">
        <v>768</v>
      </c>
      <c r="AM2" s="67" t="s">
        <v>769</v>
      </c>
      <c r="AN2" s="67" t="s">
        <v>770</v>
      </c>
      <c r="AO2" s="67" t="s">
        <v>773</v>
      </c>
    </row>
    <row r="3" spans="1:41" ht="15">
      <c r="A3" s="125" t="s">
        <v>535</v>
      </c>
      <c r="B3" s="126" t="s">
        <v>540</v>
      </c>
      <c r="C3" s="126" t="s">
        <v>56</v>
      </c>
      <c r="D3" s="117"/>
      <c r="E3" s="116"/>
      <c r="F3" s="118" t="s">
        <v>781</v>
      </c>
      <c r="G3" s="119"/>
      <c r="H3" s="119"/>
      <c r="I3" s="120">
        <v>3</v>
      </c>
      <c r="J3" s="121"/>
      <c r="K3" s="51">
        <v>6</v>
      </c>
      <c r="L3" s="51">
        <v>7</v>
      </c>
      <c r="M3" s="51">
        <v>0</v>
      </c>
      <c r="N3" s="51">
        <v>7</v>
      </c>
      <c r="O3" s="51">
        <v>0</v>
      </c>
      <c r="P3" s="52">
        <v>0</v>
      </c>
      <c r="Q3" s="52">
        <v>0</v>
      </c>
      <c r="R3" s="51">
        <v>1</v>
      </c>
      <c r="S3" s="51">
        <v>0</v>
      </c>
      <c r="T3" s="51">
        <v>6</v>
      </c>
      <c r="U3" s="51">
        <v>7</v>
      </c>
      <c r="V3" s="51">
        <v>2</v>
      </c>
      <c r="W3" s="52">
        <v>1.277778</v>
      </c>
      <c r="X3" s="52">
        <v>0.23333333333333334</v>
      </c>
      <c r="Y3" s="85" t="s">
        <v>569</v>
      </c>
      <c r="Z3" s="85" t="s">
        <v>579</v>
      </c>
      <c r="AA3" s="85" t="s">
        <v>260</v>
      </c>
      <c r="AB3" s="91" t="s">
        <v>628</v>
      </c>
      <c r="AC3" s="91" t="s">
        <v>663</v>
      </c>
      <c r="AD3" s="91"/>
      <c r="AE3" s="91" t="s">
        <v>680</v>
      </c>
      <c r="AF3" s="91" t="s">
        <v>689</v>
      </c>
      <c r="AG3" s="131">
        <v>1</v>
      </c>
      <c r="AH3" s="134">
        <v>1.2987012987012987</v>
      </c>
      <c r="AI3" s="131">
        <v>1</v>
      </c>
      <c r="AJ3" s="134">
        <v>1.2987012987012987</v>
      </c>
      <c r="AK3" s="131">
        <v>0</v>
      </c>
      <c r="AL3" s="134">
        <v>0</v>
      </c>
      <c r="AM3" s="131">
        <v>75</v>
      </c>
      <c r="AN3" s="134">
        <v>97.40259740259741</v>
      </c>
      <c r="AO3" s="131">
        <v>77</v>
      </c>
    </row>
    <row r="4" spans="1:41" ht="15">
      <c r="A4" s="125" t="s">
        <v>536</v>
      </c>
      <c r="B4" s="126" t="s">
        <v>541</v>
      </c>
      <c r="C4" s="126" t="s">
        <v>56</v>
      </c>
      <c r="D4" s="122"/>
      <c r="E4" s="100"/>
      <c r="F4" s="103" t="s">
        <v>782</v>
      </c>
      <c r="G4" s="107"/>
      <c r="H4" s="107"/>
      <c r="I4" s="123">
        <v>4</v>
      </c>
      <c r="J4" s="110"/>
      <c r="K4" s="51">
        <v>5</v>
      </c>
      <c r="L4" s="51">
        <v>5</v>
      </c>
      <c r="M4" s="51">
        <v>0</v>
      </c>
      <c r="N4" s="51">
        <v>5</v>
      </c>
      <c r="O4" s="51">
        <v>5</v>
      </c>
      <c r="P4" s="52" t="s">
        <v>774</v>
      </c>
      <c r="Q4" s="52" t="s">
        <v>774</v>
      </c>
      <c r="R4" s="51">
        <v>5</v>
      </c>
      <c r="S4" s="51">
        <v>5</v>
      </c>
      <c r="T4" s="51">
        <v>1</v>
      </c>
      <c r="U4" s="51">
        <v>1</v>
      </c>
      <c r="V4" s="51">
        <v>0</v>
      </c>
      <c r="W4" s="52">
        <v>0</v>
      </c>
      <c r="X4" s="52">
        <v>0</v>
      </c>
      <c r="Y4" s="85" t="s">
        <v>570</v>
      </c>
      <c r="Z4" s="85" t="s">
        <v>580</v>
      </c>
      <c r="AA4" s="85" t="s">
        <v>261</v>
      </c>
      <c r="AB4" s="91" t="s">
        <v>629</v>
      </c>
      <c r="AC4" s="91" t="s">
        <v>312</v>
      </c>
      <c r="AD4" s="91"/>
      <c r="AE4" s="91"/>
      <c r="AF4" s="91" t="s">
        <v>690</v>
      </c>
      <c r="AG4" s="131">
        <v>2</v>
      </c>
      <c r="AH4" s="134">
        <v>2.150537634408602</v>
      </c>
      <c r="AI4" s="131">
        <v>1</v>
      </c>
      <c r="AJ4" s="134">
        <v>1.075268817204301</v>
      </c>
      <c r="AK4" s="131">
        <v>0</v>
      </c>
      <c r="AL4" s="134">
        <v>0</v>
      </c>
      <c r="AM4" s="131">
        <v>90</v>
      </c>
      <c r="AN4" s="134">
        <v>96.7741935483871</v>
      </c>
      <c r="AO4" s="131">
        <v>93</v>
      </c>
    </row>
    <row r="5" spans="1:41" ht="15">
      <c r="A5" s="125" t="s">
        <v>537</v>
      </c>
      <c r="B5" s="126" t="s">
        <v>542</v>
      </c>
      <c r="C5" s="126" t="s">
        <v>56</v>
      </c>
      <c r="D5" s="122"/>
      <c r="E5" s="100"/>
      <c r="F5" s="103" t="s">
        <v>783</v>
      </c>
      <c r="G5" s="107"/>
      <c r="H5" s="107"/>
      <c r="I5" s="123">
        <v>5</v>
      </c>
      <c r="J5" s="110"/>
      <c r="K5" s="51">
        <v>3</v>
      </c>
      <c r="L5" s="51">
        <v>1</v>
      </c>
      <c r="M5" s="51">
        <v>4</v>
      </c>
      <c r="N5" s="51">
        <v>5</v>
      </c>
      <c r="O5" s="51">
        <v>2</v>
      </c>
      <c r="P5" s="52">
        <v>0</v>
      </c>
      <c r="Q5" s="52">
        <v>0</v>
      </c>
      <c r="R5" s="51">
        <v>1</v>
      </c>
      <c r="S5" s="51">
        <v>0</v>
      </c>
      <c r="T5" s="51">
        <v>3</v>
      </c>
      <c r="U5" s="51">
        <v>5</v>
      </c>
      <c r="V5" s="51">
        <v>2</v>
      </c>
      <c r="W5" s="52">
        <v>0.888889</v>
      </c>
      <c r="X5" s="52">
        <v>0.3333333333333333</v>
      </c>
      <c r="Y5" s="85" t="s">
        <v>571</v>
      </c>
      <c r="Z5" s="85" t="s">
        <v>581</v>
      </c>
      <c r="AA5" s="85" t="s">
        <v>595</v>
      </c>
      <c r="AB5" s="91" t="s">
        <v>630</v>
      </c>
      <c r="AC5" s="91" t="s">
        <v>664</v>
      </c>
      <c r="AD5" s="91"/>
      <c r="AE5" s="91" t="s">
        <v>681</v>
      </c>
      <c r="AF5" s="91" t="s">
        <v>691</v>
      </c>
      <c r="AG5" s="131">
        <v>0</v>
      </c>
      <c r="AH5" s="134">
        <v>0</v>
      </c>
      <c r="AI5" s="131">
        <v>0</v>
      </c>
      <c r="AJ5" s="134">
        <v>0</v>
      </c>
      <c r="AK5" s="131">
        <v>0</v>
      </c>
      <c r="AL5" s="134">
        <v>0</v>
      </c>
      <c r="AM5" s="131">
        <v>127</v>
      </c>
      <c r="AN5" s="134">
        <v>100</v>
      </c>
      <c r="AO5" s="131">
        <v>127</v>
      </c>
    </row>
    <row r="6" spans="1:41" ht="15">
      <c r="A6" s="125" t="s">
        <v>538</v>
      </c>
      <c r="B6" s="126" t="s">
        <v>543</v>
      </c>
      <c r="C6" s="126" t="s">
        <v>56</v>
      </c>
      <c r="D6" s="122"/>
      <c r="E6" s="100"/>
      <c r="F6" s="103" t="s">
        <v>784</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85"/>
      <c r="Z6" s="85"/>
      <c r="AA6" s="85" t="s">
        <v>259</v>
      </c>
      <c r="AB6" s="91" t="s">
        <v>631</v>
      </c>
      <c r="AC6" s="91" t="s">
        <v>665</v>
      </c>
      <c r="AD6" s="91"/>
      <c r="AE6" s="91" t="s">
        <v>216</v>
      </c>
      <c r="AF6" s="91" t="s">
        <v>692</v>
      </c>
      <c r="AG6" s="131">
        <v>0</v>
      </c>
      <c r="AH6" s="134">
        <v>0</v>
      </c>
      <c r="AI6" s="131">
        <v>0</v>
      </c>
      <c r="AJ6" s="134">
        <v>0</v>
      </c>
      <c r="AK6" s="131">
        <v>0</v>
      </c>
      <c r="AL6" s="134">
        <v>0</v>
      </c>
      <c r="AM6" s="131">
        <v>14</v>
      </c>
      <c r="AN6" s="134">
        <v>100</v>
      </c>
      <c r="AO6" s="131">
        <v>14</v>
      </c>
    </row>
    <row r="7" spans="1:41" ht="15">
      <c r="A7" s="125" t="s">
        <v>539</v>
      </c>
      <c r="B7" s="126" t="s">
        <v>544</v>
      </c>
      <c r="C7" s="126" t="s">
        <v>56</v>
      </c>
      <c r="D7" s="122"/>
      <c r="E7" s="100"/>
      <c r="F7" s="103" t="s">
        <v>539</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c r="Z7" s="85"/>
      <c r="AA7" s="85"/>
      <c r="AB7" s="91" t="s">
        <v>312</v>
      </c>
      <c r="AC7" s="91" t="s">
        <v>312</v>
      </c>
      <c r="AD7" s="91" t="s">
        <v>225</v>
      </c>
      <c r="AE7" s="91"/>
      <c r="AF7" s="91" t="s">
        <v>693</v>
      </c>
      <c r="AG7" s="131">
        <v>0</v>
      </c>
      <c r="AH7" s="134">
        <v>0</v>
      </c>
      <c r="AI7" s="131">
        <v>0</v>
      </c>
      <c r="AJ7" s="134">
        <v>0</v>
      </c>
      <c r="AK7" s="131">
        <v>0</v>
      </c>
      <c r="AL7" s="134">
        <v>0</v>
      </c>
      <c r="AM7" s="131">
        <v>2</v>
      </c>
      <c r="AN7" s="134">
        <v>100</v>
      </c>
      <c r="AO7" s="131">
        <v>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535</v>
      </c>
      <c r="B2" s="91" t="s">
        <v>229</v>
      </c>
      <c r="C2" s="85">
        <f>VLOOKUP(GroupVertices[[#This Row],[Vertex]],Vertices[],MATCH("ID",Vertices[[#Headers],[Vertex]:[Vertex Content Word Count]],0),FALSE)</f>
        <v>17</v>
      </c>
    </row>
    <row r="3" spans="1:3" ht="15">
      <c r="A3" s="85" t="s">
        <v>535</v>
      </c>
      <c r="B3" s="91" t="s">
        <v>219</v>
      </c>
      <c r="C3" s="85">
        <f>VLOOKUP(GroupVertices[[#This Row],[Vertex]],Vertices[],MATCH("ID",Vertices[[#Headers],[Vertex]:[Vertex Content Word Count]],0),FALSE)</f>
        <v>12</v>
      </c>
    </row>
    <row r="4" spans="1:3" ht="15">
      <c r="A4" s="85" t="s">
        <v>535</v>
      </c>
      <c r="B4" s="91" t="s">
        <v>220</v>
      </c>
      <c r="C4" s="85">
        <f>VLOOKUP(GroupVertices[[#This Row],[Vertex]],Vertices[],MATCH("ID",Vertices[[#Headers],[Vertex]:[Vertex Content Word Count]],0),FALSE)</f>
        <v>15</v>
      </c>
    </row>
    <row r="5" spans="1:3" ht="15">
      <c r="A5" s="85" t="s">
        <v>535</v>
      </c>
      <c r="B5" s="91" t="s">
        <v>228</v>
      </c>
      <c r="C5" s="85">
        <f>VLOOKUP(GroupVertices[[#This Row],[Vertex]],Vertices[],MATCH("ID",Vertices[[#Headers],[Vertex]:[Vertex Content Word Count]],0),FALSE)</f>
        <v>16</v>
      </c>
    </row>
    <row r="6" spans="1:3" ht="15">
      <c r="A6" s="85" t="s">
        <v>535</v>
      </c>
      <c r="B6" s="91" t="s">
        <v>227</v>
      </c>
      <c r="C6" s="85">
        <f>VLOOKUP(GroupVertices[[#This Row],[Vertex]],Vertices[],MATCH("ID",Vertices[[#Headers],[Vertex]:[Vertex Content Word Count]],0),FALSE)</f>
        <v>14</v>
      </c>
    </row>
    <row r="7" spans="1:3" ht="15">
      <c r="A7" s="85" t="s">
        <v>535</v>
      </c>
      <c r="B7" s="91" t="s">
        <v>226</v>
      </c>
      <c r="C7" s="85">
        <f>VLOOKUP(GroupVertices[[#This Row],[Vertex]],Vertices[],MATCH("ID",Vertices[[#Headers],[Vertex]:[Vertex Content Word Count]],0),FALSE)</f>
        <v>13</v>
      </c>
    </row>
    <row r="8" spans="1:3" ht="15">
      <c r="A8" s="85" t="s">
        <v>536</v>
      </c>
      <c r="B8" s="91" t="s">
        <v>212</v>
      </c>
      <c r="C8" s="85">
        <f>VLOOKUP(GroupVertices[[#This Row],[Vertex]],Vertices[],MATCH("ID",Vertices[[#Headers],[Vertex]:[Vertex Content Word Count]],0),FALSE)</f>
        <v>3</v>
      </c>
    </row>
    <row r="9" spans="1:3" ht="15">
      <c r="A9" s="85" t="s">
        <v>536</v>
      </c>
      <c r="B9" s="91" t="s">
        <v>215</v>
      </c>
      <c r="C9" s="85">
        <f>VLOOKUP(GroupVertices[[#This Row],[Vertex]],Vertices[],MATCH("ID",Vertices[[#Headers],[Vertex]:[Vertex Content Word Count]],0),FALSE)</f>
        <v>8</v>
      </c>
    </row>
    <row r="10" spans="1:3" ht="15">
      <c r="A10" s="85" t="s">
        <v>536</v>
      </c>
      <c r="B10" s="91" t="s">
        <v>218</v>
      </c>
      <c r="C10" s="85">
        <f>VLOOKUP(GroupVertices[[#This Row],[Vertex]],Vertices[],MATCH("ID",Vertices[[#Headers],[Vertex]:[Vertex Content Word Count]],0),FALSE)</f>
        <v>11</v>
      </c>
    </row>
    <row r="11" spans="1:3" ht="15">
      <c r="A11" s="85" t="s">
        <v>536</v>
      </c>
      <c r="B11" s="91" t="s">
        <v>221</v>
      </c>
      <c r="C11" s="85">
        <f>VLOOKUP(GroupVertices[[#This Row],[Vertex]],Vertices[],MATCH("ID",Vertices[[#Headers],[Vertex]:[Vertex Content Word Count]],0),FALSE)</f>
        <v>18</v>
      </c>
    </row>
    <row r="12" spans="1:3" ht="15">
      <c r="A12" s="85" t="s">
        <v>536</v>
      </c>
      <c r="B12" s="91" t="s">
        <v>222</v>
      </c>
      <c r="C12" s="85">
        <f>VLOOKUP(GroupVertices[[#This Row],[Vertex]],Vertices[],MATCH("ID",Vertices[[#Headers],[Vertex]:[Vertex Content Word Count]],0),FALSE)</f>
        <v>19</v>
      </c>
    </row>
    <row r="13" spans="1:3" ht="15">
      <c r="A13" s="85" t="s">
        <v>537</v>
      </c>
      <c r="B13" s="91" t="s">
        <v>224</v>
      </c>
      <c r="C13" s="85">
        <f>VLOOKUP(GroupVertices[[#This Row],[Vertex]],Vertices[],MATCH("ID",Vertices[[#Headers],[Vertex]:[Vertex Content Word Count]],0),FALSE)</f>
        <v>20</v>
      </c>
    </row>
    <row r="14" spans="1:3" ht="15">
      <c r="A14" s="85" t="s">
        <v>537</v>
      </c>
      <c r="B14" s="91" t="s">
        <v>223</v>
      </c>
      <c r="C14" s="85">
        <f>VLOOKUP(GroupVertices[[#This Row],[Vertex]],Vertices[],MATCH("ID",Vertices[[#Headers],[Vertex]:[Vertex Content Word Count]],0),FALSE)</f>
        <v>5</v>
      </c>
    </row>
    <row r="15" spans="1:3" ht="15">
      <c r="A15" s="85" t="s">
        <v>537</v>
      </c>
      <c r="B15" s="91" t="s">
        <v>213</v>
      </c>
      <c r="C15" s="85">
        <f>VLOOKUP(GroupVertices[[#This Row],[Vertex]],Vertices[],MATCH("ID",Vertices[[#Headers],[Vertex]:[Vertex Content Word Count]],0),FALSE)</f>
        <v>4</v>
      </c>
    </row>
    <row r="16" spans="1:3" ht="15">
      <c r="A16" s="85" t="s">
        <v>538</v>
      </c>
      <c r="B16" s="91" t="s">
        <v>217</v>
      </c>
      <c r="C16" s="85">
        <f>VLOOKUP(GroupVertices[[#This Row],[Vertex]],Vertices[],MATCH("ID",Vertices[[#Headers],[Vertex]:[Vertex Content Word Count]],0),FALSE)</f>
        <v>10</v>
      </c>
    </row>
    <row r="17" spans="1:3" ht="15">
      <c r="A17" s="85" t="s">
        <v>538</v>
      </c>
      <c r="B17" s="91" t="s">
        <v>216</v>
      </c>
      <c r="C17" s="85">
        <f>VLOOKUP(GroupVertices[[#This Row],[Vertex]],Vertices[],MATCH("ID",Vertices[[#Headers],[Vertex]:[Vertex Content Word Count]],0),FALSE)</f>
        <v>9</v>
      </c>
    </row>
    <row r="18" spans="1:3" ht="15">
      <c r="A18" s="85" t="s">
        <v>539</v>
      </c>
      <c r="B18" s="91" t="s">
        <v>214</v>
      </c>
      <c r="C18" s="85">
        <f>VLOOKUP(GroupVertices[[#This Row],[Vertex]],Vertices[],MATCH("ID",Vertices[[#Headers],[Vertex]:[Vertex Content Word Count]],0),FALSE)</f>
        <v>6</v>
      </c>
    </row>
    <row r="19" spans="1:3" ht="15">
      <c r="A19" s="85" t="s">
        <v>539</v>
      </c>
      <c r="B19" s="91" t="s">
        <v>225</v>
      </c>
      <c r="C19"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551</v>
      </c>
      <c r="B2" s="36" t="s">
        <v>496</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9</v>
      </c>
      <c r="P2" s="39">
        <f>MIN(Vertices[PageRank])</f>
        <v>0.443307</v>
      </c>
      <c r="Q2" s="40">
        <f>COUNTIF(Vertices[PageRank],"&gt;= "&amp;P2)-COUNTIF(Vertices[PageRank],"&gt;="&amp;P3)</f>
        <v>4</v>
      </c>
      <c r="R2" s="39">
        <f>MIN(Vertices[Clustering Coefficient])</f>
        <v>0</v>
      </c>
      <c r="S2" s="45">
        <f>COUNTIF(Vertices[Clustering Coefficient],"&gt;= "&amp;R2)-COUNTIF(Vertices[Clustering Coefficient],"&gt;="&amp;R3)</f>
        <v>13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0.5212121272727273</v>
      </c>
      <c r="K3" s="42">
        <f>COUNTIF(Vertices[Betweenness Centrality],"&gt;= "&amp;J3)-COUNTIF(Vertices[Betweenness Centrality],"&gt;="&amp;J4)</f>
        <v>1</v>
      </c>
      <c r="L3" s="41">
        <f aca="true" t="shared" si="5" ref="L3:L26">L2+($L$57-$L$2)/BinDivisor</f>
        <v>0.01818181818181818</v>
      </c>
      <c r="M3" s="42">
        <f>COUNTIF(Vertices[Closeness Centrality],"&gt;= "&amp;L3)-COUNTIF(Vertices[Closeness Centrality],"&gt;="&amp;L4)</f>
        <v>0</v>
      </c>
      <c r="N3" s="41">
        <f aca="true" t="shared" si="6" ref="N3:N26">N2+($N$57-$N$2)/BinDivisor</f>
        <v>0.003759781818181818</v>
      </c>
      <c r="O3" s="42">
        <f>COUNTIF(Vertices[Eigenvector Centrality],"&gt;= "&amp;N3)-COUNTIF(Vertices[Eigenvector Centrality],"&gt;="&amp;N4)</f>
        <v>0</v>
      </c>
      <c r="P3" s="41">
        <f aca="true" t="shared" si="7" ref="P3:P26">P2+($P$57-$P$2)/BinDivisor</f>
        <v>0.4729553454545455</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0.14545454545454545</v>
      </c>
      <c r="G4" s="40">
        <f>COUNTIF(Vertices[In-Degree],"&gt;= "&amp;F4)-COUNTIF(Vertices[In-Degree],"&gt;="&amp;F5)</f>
        <v>0</v>
      </c>
      <c r="H4" s="39">
        <f t="shared" si="3"/>
        <v>0.18181818181818182</v>
      </c>
      <c r="I4" s="40">
        <f>COUNTIF(Vertices[Out-Degree],"&gt;= "&amp;H4)-COUNTIF(Vertices[Out-Degree],"&gt;="&amp;H5)</f>
        <v>0</v>
      </c>
      <c r="J4" s="39">
        <f t="shared" si="4"/>
        <v>1.0424242545454545</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0.007519563636363636</v>
      </c>
      <c r="O4" s="40">
        <f>COUNTIF(Vertices[Eigenvector Centrality],"&gt;= "&amp;N4)-COUNTIF(Vertices[Eigenvector Centrality],"&gt;="&amp;N5)</f>
        <v>0</v>
      </c>
      <c r="P4" s="39">
        <f t="shared" si="7"/>
        <v>0.502603690909091</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0.21818181818181817</v>
      </c>
      <c r="G5" s="42">
        <f>COUNTIF(Vertices[In-Degree],"&gt;= "&amp;F5)-COUNTIF(Vertices[In-Degree],"&gt;="&amp;F6)</f>
        <v>0</v>
      </c>
      <c r="H5" s="41">
        <f t="shared" si="3"/>
        <v>0.2727272727272727</v>
      </c>
      <c r="I5" s="42">
        <f>COUNTIF(Vertices[Out-Degree],"&gt;= "&amp;H5)-COUNTIF(Vertices[Out-Degree],"&gt;="&amp;H6)</f>
        <v>0</v>
      </c>
      <c r="J5" s="41">
        <f t="shared" si="4"/>
        <v>1.5636363818181818</v>
      </c>
      <c r="K5" s="42">
        <f>COUNTIF(Vertices[Betweenness Centrality],"&gt;= "&amp;J5)-COUNTIF(Vertices[Betweenness Centrality],"&gt;="&amp;J6)</f>
        <v>2</v>
      </c>
      <c r="L5" s="41">
        <f t="shared" si="5"/>
        <v>0.05454545454545454</v>
      </c>
      <c r="M5" s="42">
        <f>COUNTIF(Vertices[Closeness Centrality],"&gt;= "&amp;L5)-COUNTIF(Vertices[Closeness Centrality],"&gt;="&amp;L6)</f>
        <v>5</v>
      </c>
      <c r="N5" s="41">
        <f t="shared" si="6"/>
        <v>0.011279345454545455</v>
      </c>
      <c r="O5" s="42">
        <f>COUNTIF(Vertices[Eigenvector Centrality],"&gt;= "&amp;N5)-COUNTIF(Vertices[Eigenvector Centrality],"&gt;="&amp;N6)</f>
        <v>0</v>
      </c>
      <c r="P5" s="41">
        <f t="shared" si="7"/>
        <v>0.5322520363636364</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0.2909090909090909</v>
      </c>
      <c r="G6" s="40">
        <f>COUNTIF(Vertices[In-Degree],"&gt;= "&amp;F6)-COUNTIF(Vertices[In-Degree],"&gt;="&amp;F7)</f>
        <v>0</v>
      </c>
      <c r="H6" s="39">
        <f t="shared" si="3"/>
        <v>0.36363636363636365</v>
      </c>
      <c r="I6" s="40">
        <f>COUNTIF(Vertices[Out-Degree],"&gt;= "&amp;H6)-COUNTIF(Vertices[Out-Degree],"&gt;="&amp;H7)</f>
        <v>0</v>
      </c>
      <c r="J6" s="39">
        <f t="shared" si="4"/>
        <v>2.084848509090909</v>
      </c>
      <c r="K6" s="40">
        <f>COUNTIF(Vertices[Betweenness Centrality],"&gt;= "&amp;J6)-COUNTIF(Vertices[Betweenness Centrality],"&gt;="&amp;J7)</f>
        <v>0</v>
      </c>
      <c r="L6" s="39">
        <f t="shared" si="5"/>
        <v>0.07272727272727272</v>
      </c>
      <c r="M6" s="40">
        <f>COUNTIF(Vertices[Closeness Centrality],"&gt;= "&amp;L6)-COUNTIF(Vertices[Closeness Centrality],"&gt;="&amp;L7)</f>
        <v>3</v>
      </c>
      <c r="N6" s="39">
        <f t="shared" si="6"/>
        <v>0.015039127272727272</v>
      </c>
      <c r="O6" s="40">
        <f>COUNTIF(Vertices[Eigenvector Centrality],"&gt;= "&amp;N6)-COUNTIF(Vertices[Eigenvector Centrality],"&gt;="&amp;N7)</f>
        <v>0</v>
      </c>
      <c r="P6" s="39">
        <f t="shared" si="7"/>
        <v>0.5619003818181818</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0.36363636363636365</v>
      </c>
      <c r="G7" s="42">
        <f>COUNTIF(Vertices[In-Degree],"&gt;= "&amp;F7)-COUNTIF(Vertices[In-Degree],"&gt;="&amp;F8)</f>
        <v>0</v>
      </c>
      <c r="H7" s="41">
        <f t="shared" si="3"/>
        <v>0.4545454545454546</v>
      </c>
      <c r="I7" s="42">
        <f>COUNTIF(Vertices[Out-Degree],"&gt;= "&amp;H7)-COUNTIF(Vertices[Out-Degree],"&gt;="&amp;H8)</f>
        <v>0</v>
      </c>
      <c r="J7" s="41">
        <f t="shared" si="4"/>
        <v>2.6060606363636363</v>
      </c>
      <c r="K7" s="42">
        <f>COUNTIF(Vertices[Betweenness Centrality],"&gt;= "&amp;J7)-COUNTIF(Vertices[Betweenness Centrality],"&gt;="&amp;J8)</f>
        <v>0</v>
      </c>
      <c r="L7" s="41">
        <f t="shared" si="5"/>
        <v>0.09090909090909091</v>
      </c>
      <c r="M7" s="42">
        <f>COUNTIF(Vertices[Closeness Centrality],"&gt;= "&amp;L7)-COUNTIF(Vertices[Closeness Centrality],"&gt;="&amp;L8)</f>
        <v>1</v>
      </c>
      <c r="N7" s="41">
        <f t="shared" si="6"/>
        <v>0.018798909090909092</v>
      </c>
      <c r="O7" s="42">
        <f>COUNTIF(Vertices[Eigenvector Centrality],"&gt;= "&amp;N7)-COUNTIF(Vertices[Eigenvector Centrality],"&gt;="&amp;N8)</f>
        <v>0</v>
      </c>
      <c r="P7" s="41">
        <f t="shared" si="7"/>
        <v>0.5915487272727272</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0.4363636363636364</v>
      </c>
      <c r="G8" s="40">
        <f>COUNTIF(Vertices[In-Degree],"&gt;= "&amp;F8)-COUNTIF(Vertices[In-Degree],"&gt;="&amp;F9)</f>
        <v>0</v>
      </c>
      <c r="H8" s="39">
        <f t="shared" si="3"/>
        <v>0.5454545454545455</v>
      </c>
      <c r="I8" s="40">
        <f>COUNTIF(Vertices[Out-Degree],"&gt;= "&amp;H8)-COUNTIF(Vertices[Out-Degree],"&gt;="&amp;H9)</f>
        <v>0</v>
      </c>
      <c r="J8" s="39">
        <f t="shared" si="4"/>
        <v>3.1272727636363635</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0.02255869090909091</v>
      </c>
      <c r="O8" s="40">
        <f>COUNTIF(Vertices[Eigenvector Centrality],"&gt;= "&amp;N8)-COUNTIF(Vertices[Eigenvector Centrality],"&gt;="&amp;N9)</f>
        <v>0</v>
      </c>
      <c r="P8" s="39">
        <f t="shared" si="7"/>
        <v>0.6211970727272726</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0.5090909090909091</v>
      </c>
      <c r="G9" s="42">
        <f>COUNTIF(Vertices[In-Degree],"&gt;= "&amp;F9)-COUNTIF(Vertices[In-Degree],"&gt;="&amp;F10)</f>
        <v>0</v>
      </c>
      <c r="H9" s="41">
        <f t="shared" si="3"/>
        <v>0.6363636363636365</v>
      </c>
      <c r="I9" s="42">
        <f>COUNTIF(Vertices[Out-Degree],"&gt;= "&amp;H9)-COUNTIF(Vertices[Out-Degree],"&gt;="&amp;H10)</f>
        <v>0</v>
      </c>
      <c r="J9" s="41">
        <f t="shared" si="4"/>
        <v>3.648484890909091</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0.026318472727272727</v>
      </c>
      <c r="O9" s="42">
        <f>COUNTIF(Vertices[Eigenvector Centrality],"&gt;= "&amp;N9)-COUNTIF(Vertices[Eigenvector Centrality],"&gt;="&amp;N10)</f>
        <v>0</v>
      </c>
      <c r="P9" s="41">
        <f t="shared" si="7"/>
        <v>0.6508454181818181</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552</v>
      </c>
      <c r="B10" s="36">
        <v>3</v>
      </c>
      <c r="D10" s="34">
        <f t="shared" si="1"/>
        <v>0</v>
      </c>
      <c r="E10" s="3">
        <f>COUNTIF(Vertices[Degree],"&gt;= "&amp;D10)-COUNTIF(Vertices[Degree],"&gt;="&amp;D11)</f>
        <v>0</v>
      </c>
      <c r="F10" s="39">
        <f t="shared" si="2"/>
        <v>0.5818181818181819</v>
      </c>
      <c r="G10" s="40">
        <f>COUNTIF(Vertices[In-Degree],"&gt;= "&amp;F10)-COUNTIF(Vertices[In-Degree],"&gt;="&amp;F11)</f>
        <v>0</v>
      </c>
      <c r="H10" s="39">
        <f t="shared" si="3"/>
        <v>0.7272727272727274</v>
      </c>
      <c r="I10" s="40">
        <f>COUNTIF(Vertices[Out-Degree],"&gt;= "&amp;H10)-COUNTIF(Vertices[Out-Degree],"&gt;="&amp;H11)</f>
        <v>0</v>
      </c>
      <c r="J10" s="39">
        <f t="shared" si="4"/>
        <v>4.169697018181818</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0.030078254545454545</v>
      </c>
      <c r="O10" s="40">
        <f>COUNTIF(Vertices[Eigenvector Centrality],"&gt;= "&amp;N10)-COUNTIF(Vertices[Eigenvector Centrality],"&gt;="&amp;N11)</f>
        <v>0</v>
      </c>
      <c r="P10" s="39">
        <f t="shared" si="7"/>
        <v>0.6804937636363635</v>
      </c>
      <c r="Q10" s="40">
        <f>COUNTIF(Vertices[PageRank],"&gt;= "&amp;P10)-COUNTIF(Vertices[PageRank],"&gt;="&amp;P11)</f>
        <v>1</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0.6545454545454547</v>
      </c>
      <c r="G11" s="42">
        <f>COUNTIF(Vertices[In-Degree],"&gt;= "&amp;F11)-COUNTIF(Vertices[In-Degree],"&gt;="&amp;F12)</f>
        <v>0</v>
      </c>
      <c r="H11" s="41">
        <f t="shared" si="3"/>
        <v>0.8181818181818183</v>
      </c>
      <c r="I11" s="42">
        <f>COUNTIF(Vertices[Out-Degree],"&gt;= "&amp;H11)-COUNTIF(Vertices[Out-Degree],"&gt;="&amp;H12)</f>
        <v>0</v>
      </c>
      <c r="J11" s="41">
        <f t="shared" si="4"/>
        <v>4.690909145454546</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0.033838036363636366</v>
      </c>
      <c r="O11" s="42">
        <f>COUNTIF(Vertices[Eigenvector Centrality],"&gt;= "&amp;N11)-COUNTIF(Vertices[Eigenvector Centrality],"&gt;="&amp;N12)</f>
        <v>0</v>
      </c>
      <c r="P11" s="41">
        <f t="shared" si="7"/>
        <v>0.7101421090909089</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230</v>
      </c>
      <c r="B12" s="36">
        <v>16</v>
      </c>
      <c r="D12" s="34">
        <f t="shared" si="1"/>
        <v>0</v>
      </c>
      <c r="E12" s="3">
        <f>COUNTIF(Vertices[Degree],"&gt;= "&amp;D12)-COUNTIF(Vertices[Degree],"&gt;="&amp;D13)</f>
        <v>0</v>
      </c>
      <c r="F12" s="39">
        <f t="shared" si="2"/>
        <v>0.7272727272727274</v>
      </c>
      <c r="G12" s="40">
        <f>COUNTIF(Vertices[In-Degree],"&gt;= "&amp;F12)-COUNTIF(Vertices[In-Degree],"&gt;="&amp;F13)</f>
        <v>0</v>
      </c>
      <c r="H12" s="39">
        <f t="shared" si="3"/>
        <v>0.9090909090909093</v>
      </c>
      <c r="I12" s="40">
        <f>COUNTIF(Vertices[Out-Degree],"&gt;= "&amp;H12)-COUNTIF(Vertices[Out-Degree],"&gt;="&amp;H13)</f>
        <v>0</v>
      </c>
      <c r="J12" s="39">
        <f t="shared" si="4"/>
        <v>5.212121272727273</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0.037597818181818184</v>
      </c>
      <c r="O12" s="40">
        <f>COUNTIF(Vertices[Eigenvector Centrality],"&gt;= "&amp;N12)-COUNTIF(Vertices[Eigenvector Centrality],"&gt;="&amp;N13)</f>
        <v>0</v>
      </c>
      <c r="P12" s="39">
        <f t="shared" si="7"/>
        <v>0.7397904545454543</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8</v>
      </c>
      <c r="D13" s="34">
        <f t="shared" si="1"/>
        <v>0</v>
      </c>
      <c r="E13" s="3">
        <f>COUNTIF(Vertices[Degree],"&gt;= "&amp;D13)-COUNTIF(Vertices[Degree],"&gt;="&amp;D14)</f>
        <v>0</v>
      </c>
      <c r="F13" s="41">
        <f t="shared" si="2"/>
        <v>0.8000000000000002</v>
      </c>
      <c r="G13" s="42">
        <f>COUNTIF(Vertices[In-Degree],"&gt;= "&amp;F13)-COUNTIF(Vertices[In-Degree],"&gt;="&amp;F14)</f>
        <v>0</v>
      </c>
      <c r="H13" s="41">
        <f t="shared" si="3"/>
        <v>1.0000000000000002</v>
      </c>
      <c r="I13" s="42">
        <f>COUNTIF(Vertices[Out-Degree],"&gt;= "&amp;H13)-COUNTIF(Vertices[Out-Degree],"&gt;="&amp;H14)</f>
        <v>10</v>
      </c>
      <c r="J13" s="41">
        <f t="shared" si="4"/>
        <v>5.733333400000001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0.0413576</v>
      </c>
      <c r="O13" s="42">
        <f>COUNTIF(Vertices[Eigenvector Centrality],"&gt;= "&amp;N13)-COUNTIF(Vertices[Eigenvector Centrality],"&gt;="&amp;N14)</f>
        <v>0</v>
      </c>
      <c r="P13" s="41">
        <f t="shared" si="7"/>
        <v>0.7694387999999998</v>
      </c>
      <c r="Q13" s="42">
        <f>COUNTIF(Vertices[PageRank],"&gt;= "&amp;P13)-COUNTIF(Vertices[PageRank],"&gt;="&amp;P14)</f>
        <v>0</v>
      </c>
      <c r="R13" s="41">
        <f t="shared" si="8"/>
        <v>0.10000000000000002</v>
      </c>
      <c r="S13" s="46">
        <f>COUNTIF(Vertices[Clustering Coefficient],"&gt;= "&amp;R13)-COUNTIF(Vertices[Clustering Coefficient],"&gt;="&amp;R14)</f>
        <v>1</v>
      </c>
      <c r="T13" s="41" t="e">
        <f ca="1" t="shared" si="9"/>
        <v>#REF!</v>
      </c>
      <c r="U13" s="42" t="e">
        <f ca="1" t="shared" si="0"/>
        <v>#REF!</v>
      </c>
    </row>
    <row r="14" spans="1:21" ht="15">
      <c r="A14" s="36" t="s">
        <v>231</v>
      </c>
      <c r="B14" s="36">
        <v>1</v>
      </c>
      <c r="D14" s="34">
        <f t="shared" si="1"/>
        <v>0</v>
      </c>
      <c r="E14" s="3">
        <f>COUNTIF(Vertices[Degree],"&gt;= "&amp;D14)-COUNTIF(Vertices[Degree],"&gt;="&amp;D15)</f>
        <v>0</v>
      </c>
      <c r="F14" s="39">
        <f t="shared" si="2"/>
        <v>0.8727272727272729</v>
      </c>
      <c r="G14" s="40">
        <f>COUNTIF(Vertices[In-Degree],"&gt;= "&amp;F14)-COUNTIF(Vertices[In-Degree],"&gt;="&amp;F15)</f>
        <v>0</v>
      </c>
      <c r="H14" s="39">
        <f t="shared" si="3"/>
        <v>1.090909090909091</v>
      </c>
      <c r="I14" s="40">
        <f>COUNTIF(Vertices[Out-Degree],"&gt;= "&amp;H14)-COUNTIF(Vertices[Out-Degree],"&gt;="&amp;H15)</f>
        <v>0</v>
      </c>
      <c r="J14" s="39">
        <f t="shared" si="4"/>
        <v>6.254545527272729</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0.04511738181818182</v>
      </c>
      <c r="O14" s="40">
        <f>COUNTIF(Vertices[Eigenvector Centrality],"&gt;= "&amp;N14)-COUNTIF(Vertices[Eigenvector Centrality],"&gt;="&amp;N15)</f>
        <v>0</v>
      </c>
      <c r="P14" s="39">
        <f t="shared" si="7"/>
        <v>0.7990871454545452</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0.9454545454545457</v>
      </c>
      <c r="G15" s="42">
        <f>COUNTIF(Vertices[In-Degree],"&gt;= "&amp;F15)-COUNTIF(Vertices[In-Degree],"&gt;="&amp;F16)</f>
        <v>8</v>
      </c>
      <c r="H15" s="41">
        <f t="shared" si="3"/>
        <v>1.1818181818181819</v>
      </c>
      <c r="I15" s="42">
        <f>COUNTIF(Vertices[Out-Degree],"&gt;= "&amp;H15)-COUNTIF(Vertices[Out-Degree],"&gt;="&amp;H16)</f>
        <v>0</v>
      </c>
      <c r="J15" s="41">
        <f t="shared" si="4"/>
        <v>6.7757576545454565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0.04887716363636364</v>
      </c>
      <c r="O15" s="42">
        <f>COUNTIF(Vertices[Eigenvector Centrality],"&gt;= "&amp;N15)-COUNTIF(Vertices[Eigenvector Centrality],"&gt;="&amp;N16)</f>
        <v>2</v>
      </c>
      <c r="P15" s="41">
        <f t="shared" si="7"/>
        <v>0.8287354909090906</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8</v>
      </c>
      <c r="D16" s="34">
        <f t="shared" si="1"/>
        <v>0</v>
      </c>
      <c r="E16" s="3">
        <f>COUNTIF(Vertices[Degree],"&gt;= "&amp;D16)-COUNTIF(Vertices[Degree],"&gt;="&amp;D17)</f>
        <v>0</v>
      </c>
      <c r="F16" s="39">
        <f t="shared" si="2"/>
        <v>1.0181818181818183</v>
      </c>
      <c r="G16" s="40">
        <f>COUNTIF(Vertices[In-Degree],"&gt;= "&amp;F16)-COUNTIF(Vertices[In-Degree],"&gt;="&amp;F17)</f>
        <v>0</v>
      </c>
      <c r="H16" s="39">
        <f t="shared" si="3"/>
        <v>1.2727272727272727</v>
      </c>
      <c r="I16" s="40">
        <f>COUNTIF(Vertices[Out-Degree],"&gt;= "&amp;H16)-COUNTIF(Vertices[Out-Degree],"&gt;="&amp;H17)</f>
        <v>0</v>
      </c>
      <c r="J16" s="39">
        <f t="shared" si="4"/>
        <v>7.296969781818184</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0.052636945454545454</v>
      </c>
      <c r="O16" s="40">
        <f>COUNTIF(Vertices[Eigenvector Centrality],"&gt;= "&amp;N16)-COUNTIF(Vertices[Eigenvector Centrality],"&gt;="&amp;N17)</f>
        <v>2</v>
      </c>
      <c r="P16" s="39">
        <f t="shared" si="7"/>
        <v>0.858383836363636</v>
      </c>
      <c r="Q16" s="40">
        <f>COUNTIF(Vertices[PageRank],"&gt;= "&amp;P16)-COUNTIF(Vertices[PageRank],"&gt;="&amp;P17)</f>
        <v>0</v>
      </c>
      <c r="R16" s="39">
        <f t="shared" si="8"/>
        <v>0.1272727272727273</v>
      </c>
      <c r="S16" s="45">
        <f>COUNTIF(Vertices[Clustering Coefficient],"&gt;= "&amp;R16)-COUNTIF(Vertices[Clustering Coefficient],"&gt;="&amp;R17)</f>
        <v>1</v>
      </c>
      <c r="T16" s="39" t="e">
        <f ca="1" t="shared" si="9"/>
        <v>#REF!</v>
      </c>
      <c r="U16" s="40" t="e">
        <f ca="1" t="shared" si="0"/>
        <v>#REF!</v>
      </c>
    </row>
    <row r="17" spans="1:21" ht="15">
      <c r="A17" s="129"/>
      <c r="B17" s="129"/>
      <c r="D17" s="34">
        <f t="shared" si="1"/>
        <v>0</v>
      </c>
      <c r="E17" s="3">
        <f>COUNTIF(Vertices[Degree],"&gt;= "&amp;D17)-COUNTIF(Vertices[Degree],"&gt;="&amp;D18)</f>
        <v>0</v>
      </c>
      <c r="F17" s="41">
        <f t="shared" si="2"/>
        <v>1.090909090909091</v>
      </c>
      <c r="G17" s="42">
        <f>COUNTIF(Vertices[In-Degree],"&gt;= "&amp;F17)-COUNTIF(Vertices[In-Degree],"&gt;="&amp;F18)</f>
        <v>0</v>
      </c>
      <c r="H17" s="41">
        <f t="shared" si="3"/>
        <v>1.3636363636363635</v>
      </c>
      <c r="I17" s="42">
        <f>COUNTIF(Vertices[Out-Degree],"&gt;= "&amp;H17)-COUNTIF(Vertices[Out-Degree],"&gt;="&amp;H18)</f>
        <v>0</v>
      </c>
      <c r="J17" s="41">
        <f t="shared" si="4"/>
        <v>7.818181909090912</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0.05639672727272727</v>
      </c>
      <c r="O17" s="42">
        <f>COUNTIF(Vertices[Eigenvector Centrality],"&gt;= "&amp;N17)-COUNTIF(Vertices[Eigenvector Centrality],"&gt;="&amp;N18)</f>
        <v>0</v>
      </c>
      <c r="P17" s="41">
        <f t="shared" si="7"/>
        <v>0.8880321818181814</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0.07142857142857142</v>
      </c>
      <c r="D18" s="34">
        <f t="shared" si="1"/>
        <v>0</v>
      </c>
      <c r="E18" s="3">
        <f>COUNTIF(Vertices[Degree],"&gt;= "&amp;D18)-COUNTIF(Vertices[Degree],"&gt;="&amp;D19)</f>
        <v>0</v>
      </c>
      <c r="F18" s="39">
        <f t="shared" si="2"/>
        <v>1.1636363636363638</v>
      </c>
      <c r="G18" s="40">
        <f>COUNTIF(Vertices[In-Degree],"&gt;= "&amp;F18)-COUNTIF(Vertices[In-Degree],"&gt;="&amp;F19)</f>
        <v>0</v>
      </c>
      <c r="H18" s="39">
        <f t="shared" si="3"/>
        <v>1.4545454545454544</v>
      </c>
      <c r="I18" s="40">
        <f>COUNTIF(Vertices[Out-Degree],"&gt;= "&amp;H18)-COUNTIF(Vertices[Out-Degree],"&gt;="&amp;H19)</f>
        <v>0</v>
      </c>
      <c r="J18" s="39">
        <f t="shared" si="4"/>
        <v>8.33939403636364</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0.06015650909090909</v>
      </c>
      <c r="O18" s="40">
        <f>COUNTIF(Vertices[Eigenvector Centrality],"&gt;= "&amp;N18)-COUNTIF(Vertices[Eigenvector Centrality],"&gt;="&amp;N19)</f>
        <v>0</v>
      </c>
      <c r="P18" s="39">
        <f t="shared" si="7"/>
        <v>0.9176805272727269</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0.13333333333333333</v>
      </c>
      <c r="D19" s="34">
        <f t="shared" si="1"/>
        <v>0</v>
      </c>
      <c r="E19" s="3">
        <f>COUNTIF(Vertices[Degree],"&gt;= "&amp;D19)-COUNTIF(Vertices[Degree],"&gt;="&amp;D20)</f>
        <v>0</v>
      </c>
      <c r="F19" s="41">
        <f t="shared" si="2"/>
        <v>1.2363636363636366</v>
      </c>
      <c r="G19" s="42">
        <f>COUNTIF(Vertices[In-Degree],"&gt;= "&amp;F19)-COUNTIF(Vertices[In-Degree],"&gt;="&amp;F20)</f>
        <v>0</v>
      </c>
      <c r="H19" s="41">
        <f t="shared" si="3"/>
        <v>1.5454545454545452</v>
      </c>
      <c r="I19" s="42">
        <f>COUNTIF(Vertices[Out-Degree],"&gt;= "&amp;H19)-COUNTIF(Vertices[Out-Degree],"&gt;="&amp;H20)</f>
        <v>0</v>
      </c>
      <c r="J19" s="41">
        <f t="shared" si="4"/>
        <v>8.860606163636367</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0.06391629090909091</v>
      </c>
      <c r="O19" s="42">
        <f>COUNTIF(Vertices[Eigenvector Centrality],"&gt;= "&amp;N19)-COUNTIF(Vertices[Eigenvector Centrality],"&gt;="&amp;N20)</f>
        <v>0</v>
      </c>
      <c r="P19" s="41">
        <f t="shared" si="7"/>
        <v>0.9473288727272723</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1.3090909090909093</v>
      </c>
      <c r="G20" s="40">
        <f>COUNTIF(Vertices[In-Degree],"&gt;= "&amp;F20)-COUNTIF(Vertices[In-Degree],"&gt;="&amp;F21)</f>
        <v>0</v>
      </c>
      <c r="H20" s="39">
        <f t="shared" si="3"/>
        <v>1.636363636363636</v>
      </c>
      <c r="I20" s="40">
        <f>COUNTIF(Vertices[Out-Degree],"&gt;= "&amp;H20)-COUNTIF(Vertices[Out-Degree],"&gt;="&amp;H21)</f>
        <v>0</v>
      </c>
      <c r="J20" s="39">
        <f t="shared" si="4"/>
        <v>9.381818290909095</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0.06767607272727273</v>
      </c>
      <c r="O20" s="40">
        <f>COUNTIF(Vertices[Eigenvector Centrality],"&gt;= "&amp;N20)-COUNTIF(Vertices[Eigenvector Centrality],"&gt;="&amp;N21)</f>
        <v>0</v>
      </c>
      <c r="P20" s="39">
        <f t="shared" si="7"/>
        <v>0.9769772181818177</v>
      </c>
      <c r="Q20" s="40">
        <f>COUNTIF(Vertices[PageRank],"&gt;= "&amp;P20)-COUNTIF(Vertices[PageRank],"&gt;="&amp;P21)</f>
        <v>7</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8</v>
      </c>
      <c r="D21" s="34">
        <f t="shared" si="1"/>
        <v>0</v>
      </c>
      <c r="E21" s="3">
        <f>COUNTIF(Vertices[Degree],"&gt;= "&amp;D21)-COUNTIF(Vertices[Degree],"&gt;="&amp;D22)</f>
        <v>0</v>
      </c>
      <c r="F21" s="41">
        <f t="shared" si="2"/>
        <v>1.381818181818182</v>
      </c>
      <c r="G21" s="42">
        <f>COUNTIF(Vertices[In-Degree],"&gt;= "&amp;F21)-COUNTIF(Vertices[In-Degree],"&gt;="&amp;F22)</f>
        <v>0</v>
      </c>
      <c r="H21" s="41">
        <f t="shared" si="3"/>
        <v>1.7272727272727268</v>
      </c>
      <c r="I21" s="42">
        <f>COUNTIF(Vertices[Out-Degree],"&gt;= "&amp;H21)-COUNTIF(Vertices[Out-Degree],"&gt;="&amp;H22)</f>
        <v>0</v>
      </c>
      <c r="J21" s="41">
        <f t="shared" si="4"/>
        <v>9.903030418181823</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0.07143585454545455</v>
      </c>
      <c r="O21" s="42">
        <f>COUNTIF(Vertices[Eigenvector Centrality],"&gt;= "&amp;N21)-COUNTIF(Vertices[Eigenvector Centrality],"&gt;="&amp;N22)</f>
        <v>0</v>
      </c>
      <c r="P21" s="41">
        <f t="shared" si="7"/>
        <v>1.0066255636363632</v>
      </c>
      <c r="Q21" s="42">
        <f>COUNTIF(Vertices[PageRank],"&gt;= "&amp;P21)-COUNTIF(Vertices[PageRank],"&gt;="&amp;P22)</f>
        <v>3</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5</v>
      </c>
      <c r="D22" s="34">
        <f t="shared" si="1"/>
        <v>0</v>
      </c>
      <c r="E22" s="3">
        <f>COUNTIF(Vertices[Degree],"&gt;= "&amp;D22)-COUNTIF(Vertices[Degree],"&gt;="&amp;D23)</f>
        <v>0</v>
      </c>
      <c r="F22" s="39">
        <f t="shared" si="2"/>
        <v>1.4545454545454548</v>
      </c>
      <c r="G22" s="40">
        <f>COUNTIF(Vertices[In-Degree],"&gt;= "&amp;F22)-COUNTIF(Vertices[In-Degree],"&gt;="&amp;F23)</f>
        <v>0</v>
      </c>
      <c r="H22" s="39">
        <f t="shared" si="3"/>
        <v>1.8181818181818177</v>
      </c>
      <c r="I22" s="40">
        <f>COUNTIF(Vertices[Out-Degree],"&gt;= "&amp;H22)-COUNTIF(Vertices[Out-Degree],"&gt;="&amp;H23)</f>
        <v>0</v>
      </c>
      <c r="J22" s="39">
        <f t="shared" si="4"/>
        <v>10.42424254545455</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0.07519563636363637</v>
      </c>
      <c r="O22" s="40">
        <f>COUNTIF(Vertices[Eigenvector Centrality],"&gt;= "&amp;N22)-COUNTIF(Vertices[Eigenvector Centrality],"&gt;="&amp;N23)</f>
        <v>0</v>
      </c>
      <c r="P22" s="39">
        <f t="shared" si="7"/>
        <v>1.0362739090909088</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9</v>
      </c>
      <c r="D23" s="34">
        <f t="shared" si="1"/>
        <v>0</v>
      </c>
      <c r="E23" s="3">
        <f>COUNTIF(Vertices[Degree],"&gt;= "&amp;D23)-COUNTIF(Vertices[Degree],"&gt;="&amp;D24)</f>
        <v>0</v>
      </c>
      <c r="F23" s="41">
        <f t="shared" si="2"/>
        <v>1.5272727272727276</v>
      </c>
      <c r="G23" s="42">
        <f>COUNTIF(Vertices[In-Degree],"&gt;= "&amp;F23)-COUNTIF(Vertices[In-Degree],"&gt;="&amp;F24)</f>
        <v>0</v>
      </c>
      <c r="H23" s="41">
        <f t="shared" si="3"/>
        <v>1.9090909090909085</v>
      </c>
      <c r="I23" s="42">
        <f>COUNTIF(Vertices[Out-Degree],"&gt;= "&amp;H23)-COUNTIF(Vertices[Out-Degree],"&gt;="&amp;H24)</f>
        <v>0</v>
      </c>
      <c r="J23" s="41">
        <f t="shared" si="4"/>
        <v>10.945454672727278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0.07895541818181818</v>
      </c>
      <c r="O23" s="42">
        <f>COUNTIF(Vertices[Eigenvector Centrality],"&gt;= "&amp;N23)-COUNTIF(Vertices[Eigenvector Centrality],"&gt;="&amp;N24)</f>
        <v>0</v>
      </c>
      <c r="P23" s="41">
        <f t="shared" si="7"/>
        <v>1.0659222545454543</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17</v>
      </c>
      <c r="D24" s="34">
        <f t="shared" si="1"/>
        <v>0</v>
      </c>
      <c r="E24" s="3">
        <f>COUNTIF(Vertices[Degree],"&gt;= "&amp;D24)-COUNTIF(Vertices[Degree],"&gt;="&amp;D25)</f>
        <v>0</v>
      </c>
      <c r="F24" s="39">
        <f t="shared" si="2"/>
        <v>1.6000000000000003</v>
      </c>
      <c r="G24" s="40">
        <f>COUNTIF(Vertices[In-Degree],"&gt;= "&amp;F24)-COUNTIF(Vertices[In-Degree],"&gt;="&amp;F25)</f>
        <v>0</v>
      </c>
      <c r="H24" s="39">
        <f t="shared" si="3"/>
        <v>1.9999999999999993</v>
      </c>
      <c r="I24" s="40">
        <f>COUNTIF(Vertices[Out-Degree],"&gt;= "&amp;H24)-COUNTIF(Vertices[Out-Degree],"&gt;="&amp;H25)</f>
        <v>0</v>
      </c>
      <c r="J24" s="39">
        <f t="shared" si="4"/>
        <v>11.466666800000006</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0.0827152</v>
      </c>
      <c r="O24" s="40">
        <f>COUNTIF(Vertices[Eigenvector Centrality],"&gt;= "&amp;N24)-COUNTIF(Vertices[Eigenvector Centrality],"&gt;="&amp;N25)</f>
        <v>0</v>
      </c>
      <c r="P24" s="39">
        <f t="shared" si="7"/>
        <v>1.0955705999999998</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1.672727272727273</v>
      </c>
      <c r="G25" s="42">
        <f>COUNTIF(Vertices[In-Degree],"&gt;= "&amp;F25)-COUNTIF(Vertices[In-Degree],"&gt;="&amp;F26)</f>
        <v>0</v>
      </c>
      <c r="H25" s="41">
        <f t="shared" si="3"/>
        <v>2.0909090909090904</v>
      </c>
      <c r="I25" s="42">
        <f>COUNTIF(Vertices[Out-Degree],"&gt;= "&amp;H25)-COUNTIF(Vertices[Out-Degree],"&gt;="&amp;H26)</f>
        <v>0</v>
      </c>
      <c r="J25" s="41">
        <f t="shared" si="4"/>
        <v>11.987878927272734</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0.08647498181818182</v>
      </c>
      <c r="O25" s="42">
        <f>COUNTIF(Vertices[Eigenvector Centrality],"&gt;= "&amp;N25)-COUNTIF(Vertices[Eigenvector Centrality],"&gt;="&amp;N26)</f>
        <v>0</v>
      </c>
      <c r="P25" s="41">
        <f t="shared" si="7"/>
        <v>1.1252189454545454</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1.7454545454545458</v>
      </c>
      <c r="G26" s="40">
        <f>COUNTIF(Vertices[In-Degree],"&gt;= "&amp;F26)-COUNTIF(Vertices[In-Degree],"&gt;="&amp;F28)</f>
        <v>0</v>
      </c>
      <c r="H26" s="39">
        <f t="shared" si="3"/>
        <v>2.181818181818181</v>
      </c>
      <c r="I26" s="40">
        <f>COUNTIF(Vertices[Out-Degree],"&gt;= "&amp;H26)-COUNTIF(Vertices[Out-Degree],"&gt;="&amp;H28)</f>
        <v>0</v>
      </c>
      <c r="J26" s="39">
        <f t="shared" si="4"/>
        <v>12.509091054545461</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0.09023476363636364</v>
      </c>
      <c r="O26" s="40">
        <f>COUNTIF(Vertices[Eigenvector Centrality],"&gt;= "&amp;N26)-COUNTIF(Vertices[Eigenvector Centrality],"&gt;="&amp;N28)</f>
        <v>0</v>
      </c>
      <c r="P26" s="39">
        <f t="shared" si="7"/>
        <v>1.154867290909091</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1.446809</v>
      </c>
      <c r="D27" s="34"/>
      <c r="E27" s="3">
        <f>COUNTIF(Vertices[Degree],"&gt;= "&amp;D27)-COUNTIF(Vertices[Degree],"&gt;="&amp;D28)</f>
        <v>0</v>
      </c>
      <c r="F27" s="78"/>
      <c r="G27" s="79">
        <f>COUNTIF(Vertices[In-Degree],"&gt;= "&amp;F27)-COUNTIF(Vertices[In-Degree],"&gt;="&amp;F28)</f>
        <v>-5</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2.272727272727272</v>
      </c>
      <c r="I28" s="42">
        <f>COUNTIF(Vertices[Out-Degree],"&gt;= "&amp;H28)-COUNTIF(Vertices[Out-Degree],"&gt;="&amp;H40)</f>
        <v>0</v>
      </c>
      <c r="J28" s="41">
        <f>J26+($J$57-$J$2)/BinDivisor</f>
        <v>13.030303181818189</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0.09399454545454546</v>
      </c>
      <c r="O28" s="42">
        <f>COUNTIF(Vertices[Eigenvector Centrality],"&gt;= "&amp;N28)-COUNTIF(Vertices[Eigenvector Centrality],"&gt;="&amp;N40)</f>
        <v>0</v>
      </c>
      <c r="P28" s="41">
        <f>P26+($P$57-$P$2)/BinDivisor</f>
        <v>1.1845156363636364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0.049019607843137254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553</v>
      </c>
      <c r="B30" s="36">
        <v>0.4236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554</v>
      </c>
      <c r="B32" s="36" t="s">
        <v>555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-3</v>
      </c>
      <c r="J38" s="78"/>
      <c r="K38" s="79">
        <f>COUNTIF(Vertices[Betweenness Centrality],"&gt;= "&amp;J38)-COUNTIF(Vertices[Betweenness Centrality],"&gt;="&amp;J40)</f>
        <v>-2</v>
      </c>
      <c r="L38" s="78"/>
      <c r="M38" s="79">
        <f>COUNTIF(Vertices[Closeness Centrality],"&gt;= "&amp;L38)-COUNTIF(Vertices[Closeness Centrality],"&gt;="&amp;L40)</f>
        <v>-4</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-3</v>
      </c>
      <c r="J39" s="78"/>
      <c r="K39" s="79">
        <f>COUNTIF(Vertices[Betweenness Centrality],"&gt;= "&amp;J39)-COUNTIF(Vertices[Betweenness Centrality],"&gt;="&amp;J40)</f>
        <v>-2</v>
      </c>
      <c r="L39" s="78"/>
      <c r="M39" s="79">
        <f>COUNTIF(Vertices[Closeness Centrality],"&gt;= "&amp;L39)-COUNTIF(Vertices[Closeness Centrality],"&gt;="&amp;L40)</f>
        <v>-4</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2.363636363636363</v>
      </c>
      <c r="I40" s="40">
        <f>COUNTIF(Vertices[Out-Degree],"&gt;= "&amp;H40)-COUNTIF(Vertices[Out-Degree],"&gt;="&amp;H41)</f>
        <v>0</v>
      </c>
      <c r="J40" s="39">
        <f>J28+($J$57-$J$2)/BinDivisor</f>
        <v>13.551515309090917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0.09775432727272727</v>
      </c>
      <c r="O40" s="40">
        <f>COUNTIF(Vertices[Eigenvector Centrality],"&gt;= "&amp;N40)-COUNTIF(Vertices[Eigenvector Centrality],"&gt;="&amp;N41)</f>
        <v>0</v>
      </c>
      <c r="P40" s="39">
        <f>P28+($P$57-$P$2)/BinDivisor</f>
        <v>1.214163981818182</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2</v>
      </c>
      <c r="H41" s="41">
        <f aca="true" t="shared" si="12" ref="H41:H56">H40+($H$57-$H$2)/BinDivisor</f>
        <v>2.4545454545454537</v>
      </c>
      <c r="I41" s="42">
        <f>COUNTIF(Vertices[Out-Degree],"&gt;= "&amp;H41)-COUNTIF(Vertices[Out-Degree],"&gt;="&amp;H42)</f>
        <v>0</v>
      </c>
      <c r="J41" s="41">
        <f aca="true" t="shared" si="13" ref="J41:J56">J40+($J$57-$J$2)/BinDivisor</f>
        <v>14.072727436363644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0.10151410909090909</v>
      </c>
      <c r="O41" s="42">
        <f>COUNTIF(Vertices[Eigenvector Centrality],"&gt;= "&amp;N41)-COUNTIF(Vertices[Eigenvector Centrality],"&gt;="&amp;N42)</f>
        <v>0</v>
      </c>
      <c r="P41" s="41">
        <f aca="true" t="shared" si="16" ref="P41:P56">P40+($P$57-$P$2)/BinDivisor</f>
        <v>1.2438123272727275</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2.5454545454545445</v>
      </c>
      <c r="I42" s="40">
        <f>COUNTIF(Vertices[Out-Degree],"&gt;= "&amp;H42)-COUNTIF(Vertices[Out-Degree],"&gt;="&amp;H43)</f>
        <v>0</v>
      </c>
      <c r="J42" s="39">
        <f t="shared" si="13"/>
        <v>14.593939563636372</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0.10527389090909091</v>
      </c>
      <c r="O42" s="40">
        <f>COUNTIF(Vertices[Eigenvector Centrality],"&gt;= "&amp;N42)-COUNTIF(Vertices[Eigenvector Centrality],"&gt;="&amp;N43)</f>
        <v>0</v>
      </c>
      <c r="P42" s="39">
        <f t="shared" si="16"/>
        <v>1.273460672727273</v>
      </c>
      <c r="Q42" s="40">
        <f>COUNTIF(Vertices[PageRank],"&gt;= "&amp;P42)-COUNTIF(Vertices[PageRank],"&gt;="&amp;P43)</f>
        <v>1</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2.6363636363636354</v>
      </c>
      <c r="I43" s="42">
        <f>COUNTIF(Vertices[Out-Degree],"&gt;= "&amp;H43)-COUNTIF(Vertices[Out-Degree],"&gt;="&amp;H44)</f>
        <v>0</v>
      </c>
      <c r="J43" s="41">
        <f t="shared" si="13"/>
        <v>15.1151516909091</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0.10903367272727273</v>
      </c>
      <c r="O43" s="42">
        <f>COUNTIF(Vertices[Eigenvector Centrality],"&gt;= "&amp;N43)-COUNTIF(Vertices[Eigenvector Centrality],"&gt;="&amp;N44)</f>
        <v>0</v>
      </c>
      <c r="P43" s="41">
        <f t="shared" si="16"/>
        <v>1.3031090181818186</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2.727272727272726</v>
      </c>
      <c r="I44" s="40">
        <f>COUNTIF(Vertices[Out-Degree],"&gt;= "&amp;H44)-COUNTIF(Vertices[Out-Degree],"&gt;="&amp;H45)</f>
        <v>0</v>
      </c>
      <c r="J44" s="39">
        <f t="shared" si="13"/>
        <v>15.636363818181827</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0.11279345454545454</v>
      </c>
      <c r="O44" s="40">
        <f>COUNTIF(Vertices[Eigenvector Centrality],"&gt;= "&amp;N44)-COUNTIF(Vertices[Eigenvector Centrality],"&gt;="&amp;N45)</f>
        <v>0</v>
      </c>
      <c r="P44" s="39">
        <f t="shared" si="16"/>
        <v>1.332757363636364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2.818181818181817</v>
      </c>
      <c r="I45" s="42">
        <f>COUNTIF(Vertices[Out-Degree],"&gt;= "&amp;H45)-COUNTIF(Vertices[Out-Degree],"&gt;="&amp;H46)</f>
        <v>0</v>
      </c>
      <c r="J45" s="41">
        <f t="shared" si="13"/>
        <v>16.157575945454553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0.11655323636363636</v>
      </c>
      <c r="O45" s="42">
        <f>COUNTIF(Vertices[Eigenvector Centrality],"&gt;= "&amp;N45)-COUNTIF(Vertices[Eigenvector Centrality],"&gt;="&amp;N46)</f>
        <v>0</v>
      </c>
      <c r="P45" s="41">
        <f t="shared" si="16"/>
        <v>1.3624057090909096</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2.909090909090908</v>
      </c>
      <c r="I46" s="40">
        <f>COUNTIF(Vertices[Out-Degree],"&gt;= "&amp;H46)-COUNTIF(Vertices[Out-Degree],"&gt;="&amp;H47)</f>
        <v>0</v>
      </c>
      <c r="J46" s="39">
        <f t="shared" si="13"/>
        <v>16.67878807272728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0.12031301818181818</v>
      </c>
      <c r="O46" s="40">
        <f>COUNTIF(Vertices[Eigenvector Centrality],"&gt;= "&amp;N46)-COUNTIF(Vertices[Eigenvector Centrality],"&gt;="&amp;N47)</f>
        <v>1</v>
      </c>
      <c r="P46" s="39">
        <f t="shared" si="16"/>
        <v>1.3920540545454552</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2.9999999999999987</v>
      </c>
      <c r="I47" s="42">
        <f>COUNTIF(Vertices[Out-Degree],"&gt;= "&amp;H47)-COUNTIF(Vertices[Out-Degree],"&gt;="&amp;H48)</f>
        <v>1</v>
      </c>
      <c r="J47" s="41">
        <f t="shared" si="13"/>
        <v>17.200000200000005</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0.1240728</v>
      </c>
      <c r="O47" s="42">
        <f>COUNTIF(Vertices[Eigenvector Centrality],"&gt;= "&amp;N47)-COUNTIF(Vertices[Eigenvector Centrality],"&gt;="&amp;N48)</f>
        <v>0</v>
      </c>
      <c r="P47" s="41">
        <f t="shared" si="16"/>
        <v>1.4217024000000007</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3.0909090909090895</v>
      </c>
      <c r="I48" s="40">
        <f>COUNTIF(Vertices[Out-Degree],"&gt;= "&amp;H48)-COUNTIF(Vertices[Out-Degree],"&gt;="&amp;H49)</f>
        <v>0</v>
      </c>
      <c r="J48" s="39">
        <f t="shared" si="13"/>
        <v>17.72121232727273</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0.12783258181818183</v>
      </c>
      <c r="O48" s="40">
        <f>COUNTIF(Vertices[Eigenvector Centrality],"&gt;= "&amp;N48)-COUNTIF(Vertices[Eigenvector Centrality],"&gt;="&amp;N49)</f>
        <v>0</v>
      </c>
      <c r="P48" s="39">
        <f t="shared" si="16"/>
        <v>1.4513507454545462</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3.1818181818181803</v>
      </c>
      <c r="I49" s="42">
        <f>COUNTIF(Vertices[Out-Degree],"&gt;= "&amp;H49)-COUNTIF(Vertices[Out-Degree],"&gt;="&amp;H50)</f>
        <v>0</v>
      </c>
      <c r="J49" s="41">
        <f t="shared" si="13"/>
        <v>18.242424454545457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0.13159236363636365</v>
      </c>
      <c r="O49" s="42">
        <f>COUNTIF(Vertices[Eigenvector Centrality],"&gt;= "&amp;N49)-COUNTIF(Vertices[Eigenvector Centrality],"&gt;="&amp;N50)</f>
        <v>0</v>
      </c>
      <c r="P49" s="41">
        <f t="shared" si="16"/>
        <v>1.4809990909090918</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3.272727272727271</v>
      </c>
      <c r="I50" s="40">
        <f>COUNTIF(Vertices[Out-Degree],"&gt;= "&amp;H50)-COUNTIF(Vertices[Out-Degree],"&gt;="&amp;H51)</f>
        <v>0</v>
      </c>
      <c r="J50" s="39">
        <f t="shared" si="13"/>
        <v>18.763636581818183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0.13535214545454546</v>
      </c>
      <c r="O50" s="40">
        <f>COUNTIF(Vertices[Eigenvector Centrality],"&gt;= "&amp;N50)-COUNTIF(Vertices[Eigenvector Centrality],"&gt;="&amp;N51)</f>
        <v>2</v>
      </c>
      <c r="P50" s="39">
        <f t="shared" si="16"/>
        <v>1.5106474363636373</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3.363636363636362</v>
      </c>
      <c r="I51" s="42">
        <f>COUNTIF(Vertices[Out-Degree],"&gt;= "&amp;H51)-COUNTIF(Vertices[Out-Degree],"&gt;="&amp;H52)</f>
        <v>0</v>
      </c>
      <c r="J51" s="41">
        <f t="shared" si="13"/>
        <v>19.28484870909091</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0.13911192727272728</v>
      </c>
      <c r="O51" s="42">
        <f>COUNTIF(Vertices[Eigenvector Centrality],"&gt;= "&amp;N51)-COUNTIF(Vertices[Eigenvector Centrality],"&gt;="&amp;N52)</f>
        <v>0</v>
      </c>
      <c r="P51" s="41">
        <f t="shared" si="16"/>
        <v>1.5402957818181828</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3.454545454545453</v>
      </c>
      <c r="I52" s="40">
        <f>COUNTIF(Vertices[Out-Degree],"&gt;= "&amp;H52)-COUNTIF(Vertices[Out-Degree],"&gt;="&amp;H53)</f>
        <v>0</v>
      </c>
      <c r="J52" s="39">
        <f t="shared" si="13"/>
        <v>19.806060836363635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0.1428717090909091</v>
      </c>
      <c r="O52" s="40">
        <f>COUNTIF(Vertices[Eigenvector Centrality],"&gt;= "&amp;N52)-COUNTIF(Vertices[Eigenvector Centrality],"&gt;="&amp;N53)</f>
        <v>0</v>
      </c>
      <c r="P52" s="39">
        <f t="shared" si="16"/>
        <v>1.5699441272727284</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3.5454545454545436</v>
      </c>
      <c r="I53" s="42">
        <f>COUNTIF(Vertices[Out-Degree],"&gt;= "&amp;H53)-COUNTIF(Vertices[Out-Degree],"&gt;="&amp;H54)</f>
        <v>0</v>
      </c>
      <c r="J53" s="41">
        <f t="shared" si="13"/>
        <v>20.32727296363636</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0.14663149090909092</v>
      </c>
      <c r="O53" s="42">
        <f>COUNTIF(Vertices[Eigenvector Centrality],"&gt;= "&amp;N53)-COUNTIF(Vertices[Eigenvector Centrality],"&gt;="&amp;N54)</f>
        <v>0</v>
      </c>
      <c r="P53" s="41">
        <f t="shared" si="16"/>
        <v>1.599592472727274</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3.6363636363636345</v>
      </c>
      <c r="I54" s="40">
        <f>COUNTIF(Vertices[Out-Degree],"&gt;= "&amp;H54)-COUNTIF(Vertices[Out-Degree],"&gt;="&amp;H55)</f>
        <v>0</v>
      </c>
      <c r="J54" s="39">
        <f t="shared" si="13"/>
        <v>20.848485090909087</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0.15039127272727273</v>
      </c>
      <c r="O54" s="40">
        <f>COUNTIF(Vertices[Eigenvector Centrality],"&gt;= "&amp;N54)-COUNTIF(Vertices[Eigenvector Centrality],"&gt;="&amp;N55)</f>
        <v>0</v>
      </c>
      <c r="P54" s="39">
        <f t="shared" si="16"/>
        <v>1.6292408181818194</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2</v>
      </c>
      <c r="H55" s="41">
        <f t="shared" si="12"/>
        <v>3.7272727272727253</v>
      </c>
      <c r="I55" s="42">
        <f>COUNTIF(Vertices[Out-Degree],"&gt;= "&amp;H55)-COUNTIF(Vertices[Out-Degree],"&gt;="&amp;H56)</f>
        <v>0</v>
      </c>
      <c r="J55" s="41">
        <f t="shared" si="13"/>
        <v>21.369697218181813</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0.15415105454545455</v>
      </c>
      <c r="O55" s="42">
        <f>COUNTIF(Vertices[Eigenvector Centrality],"&gt;= "&amp;N55)-COUNTIF(Vertices[Eigenvector Centrality],"&gt;="&amp;N56)</f>
        <v>0</v>
      </c>
      <c r="P55" s="41">
        <f t="shared" si="16"/>
        <v>1.658889163636365</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3.818181818181816</v>
      </c>
      <c r="I56" s="40">
        <f>COUNTIF(Vertices[Out-Degree],"&gt;= "&amp;H56)-COUNTIF(Vertices[Out-Degree],"&gt;="&amp;H57)</f>
        <v>1</v>
      </c>
      <c r="J56" s="39">
        <f t="shared" si="13"/>
        <v>21.89090934545454</v>
      </c>
      <c r="K56" s="40">
        <f>COUNTIF(Vertices[Betweenness Centrality],"&gt;= "&amp;J56)-COUNTIF(Vertices[Betweenness Centrality],"&gt;="&amp;J57)</f>
        <v>1</v>
      </c>
      <c r="L56" s="39">
        <f t="shared" si="14"/>
        <v>0.7636363636363638</v>
      </c>
      <c r="M56" s="40">
        <f>COUNTIF(Vertices[Closeness Centrality],"&gt;= "&amp;L56)-COUNTIF(Vertices[Closeness Centrality],"&gt;="&amp;L57)</f>
        <v>0</v>
      </c>
      <c r="N56" s="39">
        <f t="shared" si="15"/>
        <v>0.15791083636363637</v>
      </c>
      <c r="O56" s="40">
        <f>COUNTIF(Vertices[Eigenvector Centrality],"&gt;= "&amp;N56)-COUNTIF(Vertices[Eigenvector Centrality],"&gt;="&amp;N57)</f>
        <v>1</v>
      </c>
      <c r="P56" s="39">
        <f t="shared" si="16"/>
        <v>1.6885375090909105</v>
      </c>
      <c r="Q56" s="40">
        <f>COUNTIF(Vertices[PageRank],"&gt;= "&amp;P56)-COUNTIF(Vertices[PageRank],"&gt;="&amp;P57)</f>
        <v>1</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5</v>
      </c>
      <c r="I57" s="44">
        <f>COUNTIF(Vertices[Out-Degree],"&gt;= "&amp;H57)-COUNTIF(Vertices[Out-Degree],"&gt;="&amp;H58)</f>
        <v>1</v>
      </c>
      <c r="J57" s="43">
        <f>MAX(Vertices[Betweenness Centrality])</f>
        <v>28.666667</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0.206788</v>
      </c>
      <c r="O57" s="44">
        <f>COUNTIF(Vertices[Eigenvector Centrality],"&gt;= "&amp;N57)-COUNTIF(Vertices[Eigenvector Centrality],"&gt;="&amp;N58)</f>
        <v>1</v>
      </c>
      <c r="P57" s="43">
        <f>MAX(Vertices[PageRank])</f>
        <v>2.073966</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1.2222222222222223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1.2222222222222223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28.666667</v>
      </c>
    </row>
    <row r="99" spans="1:2" ht="15">
      <c r="A99" s="35" t="s">
        <v>102</v>
      </c>
      <c r="B99" s="49">
        <f>_xlfn.IFERROR(AVERAGE(Vertices[Betweenness Centrality]),NoMetricMessage)</f>
        <v>3.3333333888888887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0.2577878888888889</v>
      </c>
    </row>
    <row r="114" spans="1:2" ht="15">
      <c r="A114" s="35" t="s">
        <v>109</v>
      </c>
      <c r="B114" s="49">
        <f>_xlfn.IFERROR(MEDIAN(Vertices[Closeness Centrality]),NoMetricMessage)</f>
        <v>0.06274550000000001</v>
      </c>
    </row>
    <row r="125" spans="1:2" ht="15">
      <c r="A125" s="35" t="s">
        <v>112</v>
      </c>
      <c r="B125" s="49">
        <f>IF(COUNT(Vertices[Eigenvector Centrality])&gt;0,N2,NoMetricMessage)</f>
        <v>0</v>
      </c>
    </row>
    <row r="126" spans="1:2" ht="15">
      <c r="A126" s="35" t="s">
        <v>113</v>
      </c>
      <c r="B126" s="49">
        <f>IF(COUNT(Vertices[Eigenvector Centrality])&gt;0,N57,NoMetricMessage)</f>
        <v>0.206788</v>
      </c>
    </row>
    <row r="127" spans="1:2" ht="15">
      <c r="A127" s="35" t="s">
        <v>114</v>
      </c>
      <c r="B127" s="49">
        <f>_xlfn.IFERROR(AVERAGE(Vertices[Eigenvector Centrality]),NoMetricMessage)</f>
        <v>0.05555555555555555</v>
      </c>
    </row>
    <row r="128" spans="1:2" ht="15">
      <c r="A128" s="35" t="s">
        <v>115</v>
      </c>
      <c r="B128" s="49">
        <f>_xlfn.IFERROR(MEDIAN(Vertices[Eigenvector Centrality]),NoMetricMessage)</f>
        <v>0.024836</v>
      </c>
    </row>
    <row r="139" spans="1:2" ht="15">
      <c r="A139" s="35" t="s">
        <v>140</v>
      </c>
      <c r="B139" s="49">
        <f>IF(COUNT(Vertices[PageRank])&gt;0,P2,NoMetricMessage)</f>
        <v>0.443307</v>
      </c>
    </row>
    <row r="140" spans="1:2" ht="15">
      <c r="A140" s="35" t="s">
        <v>141</v>
      </c>
      <c r="B140" s="49">
        <f>IF(COUNT(Vertices[PageRank])&gt;0,P57,NoMetricMessage)</f>
        <v>2.073966</v>
      </c>
    </row>
    <row r="141" spans="1:2" ht="15">
      <c r="A141" s="35" t="s">
        <v>142</v>
      </c>
      <c r="B141" s="49">
        <f>_xlfn.IFERROR(AVERAGE(Vertices[PageRank]),NoMetricMessage)</f>
        <v>0.9999711666666666</v>
      </c>
    </row>
    <row r="142" spans="1:2" ht="15">
      <c r="A142" s="35" t="s">
        <v>143</v>
      </c>
      <c r="B142" s="49">
        <f>_xlfn.IFERROR(MEDIAN(Vertices[PageRank]),NoMetricMessage)</f>
        <v>0.999971</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0.08703703703703704</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498</v>
      </c>
      <c r="K7" s="13" t="s">
        <v>499</v>
      </c>
    </row>
    <row r="8" spans="1:11" ht="409.5">
      <c r="A8"/>
      <c r="B8">
        <v>2</v>
      </c>
      <c r="C8">
        <v>2</v>
      </c>
      <c r="D8" t="s">
        <v>61</v>
      </c>
      <c r="E8" t="s">
        <v>61</v>
      </c>
      <c r="H8" t="s">
        <v>73</v>
      </c>
      <c r="J8" t="s">
        <v>500</v>
      </c>
      <c r="K8" s="13" t="s">
        <v>501</v>
      </c>
    </row>
    <row r="9" spans="1:11" ht="409.5">
      <c r="A9"/>
      <c r="B9">
        <v>3</v>
      </c>
      <c r="C9">
        <v>4</v>
      </c>
      <c r="D9" t="s">
        <v>62</v>
      </c>
      <c r="E9" t="s">
        <v>62</v>
      </c>
      <c r="H9" t="s">
        <v>74</v>
      </c>
      <c r="J9" t="s">
        <v>502</v>
      </c>
      <c r="K9" s="13" t="s">
        <v>503</v>
      </c>
    </row>
    <row r="10" spans="1:11" ht="409.5">
      <c r="A10"/>
      <c r="B10">
        <v>4</v>
      </c>
      <c r="D10" t="s">
        <v>63</v>
      </c>
      <c r="E10" t="s">
        <v>63</v>
      </c>
      <c r="H10" t="s">
        <v>75</v>
      </c>
      <c r="J10" t="s">
        <v>504</v>
      </c>
      <c r="K10" s="13" t="s">
        <v>505</v>
      </c>
    </row>
    <row r="11" spans="1:11" ht="15">
      <c r="A11"/>
      <c r="B11">
        <v>5</v>
      </c>
      <c r="D11" t="s">
        <v>46</v>
      </c>
      <c r="E11">
        <v>1</v>
      </c>
      <c r="H11" t="s">
        <v>76</v>
      </c>
      <c r="J11" t="s">
        <v>506</v>
      </c>
      <c r="K11" t="s">
        <v>507</v>
      </c>
    </row>
    <row r="12" spans="1:11" ht="15">
      <c r="A12"/>
      <c r="B12"/>
      <c r="D12" t="s">
        <v>64</v>
      </c>
      <c r="E12">
        <v>2</v>
      </c>
      <c r="H12">
        <v>0</v>
      </c>
      <c r="J12" t="s">
        <v>508</v>
      </c>
      <c r="K12" t="s">
        <v>509</v>
      </c>
    </row>
    <row r="13" spans="1:11" ht="15">
      <c r="A13"/>
      <c r="B13"/>
      <c r="D13">
        <v>1</v>
      </c>
      <c r="E13">
        <v>3</v>
      </c>
      <c r="H13">
        <v>1</v>
      </c>
      <c r="J13" t="s">
        <v>510</v>
      </c>
      <c r="K13" t="s">
        <v>511</v>
      </c>
    </row>
    <row r="14" spans="4:11" ht="15">
      <c r="D14">
        <v>2</v>
      </c>
      <c r="E14">
        <v>4</v>
      </c>
      <c r="H14">
        <v>2</v>
      </c>
      <c r="J14" t="s">
        <v>512</v>
      </c>
      <c r="K14" t="s">
        <v>513</v>
      </c>
    </row>
    <row r="15" spans="4:11" ht="15">
      <c r="D15">
        <v>3</v>
      </c>
      <c r="E15">
        <v>5</v>
      </c>
      <c r="H15">
        <v>3</v>
      </c>
      <c r="J15" t="s">
        <v>514</v>
      </c>
      <c r="K15" t="s">
        <v>515</v>
      </c>
    </row>
    <row r="16" spans="4:11" ht="15">
      <c r="D16">
        <v>4</v>
      </c>
      <c r="E16">
        <v>6</v>
      </c>
      <c r="H16">
        <v>4</v>
      </c>
      <c r="J16" t="s">
        <v>516</v>
      </c>
      <c r="K16" t="s">
        <v>517</v>
      </c>
    </row>
    <row r="17" spans="4:11" ht="15">
      <c r="D17">
        <v>5</v>
      </c>
      <c r="E17">
        <v>7</v>
      </c>
      <c r="H17">
        <v>5</v>
      </c>
      <c r="J17" t="s">
        <v>518</v>
      </c>
      <c r="K17" t="s">
        <v>519</v>
      </c>
    </row>
    <row r="18" spans="4:11" ht="15">
      <c r="D18">
        <v>6</v>
      </c>
      <c r="E18">
        <v>8</v>
      </c>
      <c r="H18">
        <v>6</v>
      </c>
      <c r="J18" t="s">
        <v>520</v>
      </c>
      <c r="K18" t="s">
        <v>521</v>
      </c>
    </row>
    <row r="19" spans="4:11" ht="15">
      <c r="D19">
        <v>7</v>
      </c>
      <c r="E19">
        <v>9</v>
      </c>
      <c r="H19">
        <v>7</v>
      </c>
      <c r="J19" t="s">
        <v>522</v>
      </c>
      <c r="K19" t="s">
        <v>523</v>
      </c>
    </row>
    <row r="20" spans="4:11" ht="15">
      <c r="D20">
        <v>8</v>
      </c>
      <c r="H20">
        <v>8</v>
      </c>
      <c r="J20" t="s">
        <v>524</v>
      </c>
      <c r="K20" t="s">
        <v>525</v>
      </c>
    </row>
    <row r="21" spans="4:11" ht="409.5">
      <c r="D21">
        <v>9</v>
      </c>
      <c r="H21">
        <v>9</v>
      </c>
      <c r="J21" t="s">
        <v>526</v>
      </c>
      <c r="K21" s="13" t="s">
        <v>527</v>
      </c>
    </row>
    <row r="22" spans="4:11" ht="409.5">
      <c r="D22">
        <v>10</v>
      </c>
      <c r="J22" t="s">
        <v>528</v>
      </c>
      <c r="K22" s="13" t="s">
        <v>529</v>
      </c>
    </row>
    <row r="23" spans="4:11" ht="409.5">
      <c r="D23">
        <v>11</v>
      </c>
      <c r="J23" t="s">
        <v>530</v>
      </c>
      <c r="K23" s="13" t="s">
        <v>531</v>
      </c>
    </row>
    <row r="24" spans="10:11" ht="409.5">
      <c r="J24" t="s">
        <v>532</v>
      </c>
      <c r="K24" s="13" t="s">
        <v>787</v>
      </c>
    </row>
    <row r="25" spans="10:11" ht="15">
      <c r="J25" t="s">
        <v>533</v>
      </c>
      <c r="K25" t="b">
        <v>0</v>
      </c>
    </row>
    <row r="26" spans="10:11" ht="15">
      <c r="J26" t="s">
        <v>785</v>
      </c>
      <c r="K26" t="s">
        <v>786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548</v>
      </c>
      <c r="B2" s="128" t="s">
        <v>549</v>
      </c>
      <c r="C2" s="67" t="s">
        <v>550</v>
      </c>
    </row>
    <row r="3" spans="1:3" ht="15">
      <c r="A3" s="127" t="s">
        <v>535</v>
      </c>
      <c r="B3" s="127" t="s">
        <v>535</v>
      </c>
      <c r="C3" s="36">
        <v>7</v>
      </c>
    </row>
    <row r="4" spans="1:3" ht="15">
      <c r="A4" s="127" t="s">
        <v>535</v>
      </c>
      <c r="B4" s="127" t="s">
        <v>537</v>
      </c>
      <c r="C4" s="36">
        <v>2</v>
      </c>
    </row>
    <row r="5" spans="1:3" ht="15">
      <c r="A5" s="127" t="s">
        <v>536</v>
      </c>
      <c r="B5" s="127" t="s">
        <v>536</v>
      </c>
      <c r="C5" s="36">
        <v>5</v>
      </c>
    </row>
    <row r="6" spans="1:3" ht="15">
      <c r="A6" s="127" t="s">
        <v>537</v>
      </c>
      <c r="B6" s="127" t="s">
        <v>535</v>
      </c>
      <c r="C6" s="36">
        <v>3</v>
      </c>
    </row>
    <row r="7" spans="1:3" ht="15">
      <c r="A7" s="127" t="s">
        <v>537</v>
      </c>
      <c r="B7" s="127" t="s">
        <v>537</v>
      </c>
      <c r="C7" s="36">
        <v>5</v>
      </c>
    </row>
    <row r="8" spans="1:3" ht="15">
      <c r="A8" s="127" t="s">
        <v>538</v>
      </c>
      <c r="B8" s="127" t="s">
        <v>538</v>
      </c>
      <c r="C8" s="36">
        <v>2</v>
      </c>
    </row>
    <row r="9" spans="1:3" ht="15">
      <c r="A9" s="127" t="s">
        <v>539</v>
      </c>
      <c r="B9" s="127" t="s">
        <v>539</v>
      </c>
      <c r="C9"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556</v>
      </c>
      <c r="B1" s="13" t="s">
        <v>557</v>
      </c>
      <c r="C1" s="13" t="s">
        <v>558</v>
      </c>
      <c r="D1" s="13" t="s">
        <v>560</v>
      </c>
      <c r="E1" s="13" t="s">
        <v>559</v>
      </c>
      <c r="F1" s="13" t="s">
        <v>562</v>
      </c>
      <c r="G1" s="13" t="s">
        <v>561</v>
      </c>
      <c r="H1" s="13" t="s">
        <v>564</v>
      </c>
      <c r="I1" s="85" t="s">
        <v>563</v>
      </c>
      <c r="J1" s="85" t="s">
        <v>566</v>
      </c>
      <c r="K1" s="85" t="s">
        <v>565</v>
      </c>
      <c r="L1" s="85" t="s">
        <v>567</v>
      </c>
    </row>
    <row r="2" spans="1:12" ht="15">
      <c r="A2" s="89" t="s">
        <v>253</v>
      </c>
      <c r="B2" s="85">
        <v>2</v>
      </c>
      <c r="C2" s="89" t="s">
        <v>250</v>
      </c>
      <c r="D2" s="85">
        <v>1</v>
      </c>
      <c r="E2" s="89" t="s">
        <v>247</v>
      </c>
      <c r="F2" s="85">
        <v>1</v>
      </c>
      <c r="G2" s="89" t="s">
        <v>253</v>
      </c>
      <c r="H2" s="85">
        <v>2</v>
      </c>
      <c r="I2" s="85"/>
      <c r="J2" s="85"/>
      <c r="K2" s="85"/>
      <c r="L2" s="85"/>
    </row>
    <row r="3" spans="1:12" ht="15">
      <c r="A3" s="89" t="s">
        <v>251</v>
      </c>
      <c r="B3" s="85">
        <v>1</v>
      </c>
      <c r="C3" s="89" t="s">
        <v>249</v>
      </c>
      <c r="D3" s="85">
        <v>1</v>
      </c>
      <c r="E3" s="89" t="s">
        <v>248</v>
      </c>
      <c r="F3" s="85">
        <v>1</v>
      </c>
      <c r="G3" s="89" t="s">
        <v>252</v>
      </c>
      <c r="H3" s="85">
        <v>1</v>
      </c>
      <c r="I3" s="85"/>
      <c r="J3" s="85"/>
      <c r="K3" s="85"/>
      <c r="L3" s="85"/>
    </row>
    <row r="4" spans="1:12" ht="15">
      <c r="A4" s="89" t="s">
        <v>250</v>
      </c>
      <c r="B4" s="85">
        <v>1</v>
      </c>
      <c r="C4" s="85"/>
      <c r="D4" s="85"/>
      <c r="E4" s="89" t="s">
        <v>251</v>
      </c>
      <c r="F4" s="85">
        <v>1</v>
      </c>
      <c r="G4" s="85"/>
      <c r="H4" s="85"/>
      <c r="I4" s="85"/>
      <c r="J4" s="85"/>
      <c r="K4" s="85"/>
      <c r="L4" s="85"/>
    </row>
    <row r="5" spans="1:12" ht="15">
      <c r="A5" s="89" t="s">
        <v>249</v>
      </c>
      <c r="B5" s="85">
        <v>1</v>
      </c>
      <c r="C5" s="85"/>
      <c r="D5" s="85"/>
      <c r="E5" s="85"/>
      <c r="F5" s="85"/>
      <c r="G5" s="85"/>
      <c r="H5" s="85"/>
      <c r="I5" s="85"/>
      <c r="J5" s="85"/>
      <c r="K5" s="85"/>
      <c r="L5" s="85"/>
    </row>
    <row r="6" spans="1:12" ht="15">
      <c r="A6" s="89" t="s">
        <v>248</v>
      </c>
      <c r="B6" s="85">
        <v>1</v>
      </c>
      <c r="C6" s="85"/>
      <c r="D6" s="85"/>
      <c r="E6" s="85"/>
      <c r="F6" s="85"/>
      <c r="G6" s="85"/>
      <c r="H6" s="85"/>
      <c r="I6" s="85"/>
      <c r="J6" s="85"/>
      <c r="K6" s="85"/>
      <c r="L6" s="85"/>
    </row>
    <row r="7" spans="1:12" ht="15">
      <c r="A7" s="89" t="s">
        <v>252</v>
      </c>
      <c r="B7" s="85">
        <v>1</v>
      </c>
      <c r="C7" s="85"/>
      <c r="D7" s="85"/>
      <c r="E7" s="85"/>
      <c r="F7" s="85"/>
      <c r="G7" s="85"/>
      <c r="H7" s="85"/>
      <c r="I7" s="85"/>
      <c r="J7" s="85"/>
      <c r="K7" s="85"/>
      <c r="L7" s="85"/>
    </row>
    <row r="8" spans="1:12" ht="15">
      <c r="A8" s="89" t="s">
        <v>247</v>
      </c>
      <c r="B8" s="85">
        <v>1</v>
      </c>
      <c r="C8" s="85"/>
      <c r="D8" s="85"/>
      <c r="E8" s="85"/>
      <c r="F8" s="85"/>
      <c r="G8" s="85"/>
      <c r="H8" s="85"/>
      <c r="I8" s="85"/>
      <c r="J8" s="85"/>
      <c r="K8" s="85"/>
      <c r="L8" s="85"/>
    </row>
    <row r="11" spans="1:12" ht="15" customHeight="1">
      <c r="A11" s="13" t="s">
        <v>572</v>
      </c>
      <c r="B11" s="13" t="s">
        <v>557</v>
      </c>
      <c r="C11" s="13" t="s">
        <v>573</v>
      </c>
      <c r="D11" s="13" t="s">
        <v>560</v>
      </c>
      <c r="E11" s="13" t="s">
        <v>574</v>
      </c>
      <c r="F11" s="13" t="s">
        <v>562</v>
      </c>
      <c r="G11" s="13" t="s">
        <v>575</v>
      </c>
      <c r="H11" s="13" t="s">
        <v>564</v>
      </c>
      <c r="I11" s="85" t="s">
        <v>576</v>
      </c>
      <c r="J11" s="85" t="s">
        <v>566</v>
      </c>
      <c r="K11" s="85" t="s">
        <v>577</v>
      </c>
      <c r="L11" s="85" t="s">
        <v>567</v>
      </c>
    </row>
    <row r="12" spans="1:12" ht="15">
      <c r="A12" s="85" t="s">
        <v>258</v>
      </c>
      <c r="B12" s="85">
        <v>2</v>
      </c>
      <c r="C12" s="85" t="s">
        <v>256</v>
      </c>
      <c r="D12" s="85">
        <v>1</v>
      </c>
      <c r="E12" s="85" t="s">
        <v>254</v>
      </c>
      <c r="F12" s="85">
        <v>2</v>
      </c>
      <c r="G12" s="85" t="s">
        <v>258</v>
      </c>
      <c r="H12" s="85">
        <v>2</v>
      </c>
      <c r="I12" s="85"/>
      <c r="J12" s="85"/>
      <c r="K12" s="85"/>
      <c r="L12" s="85"/>
    </row>
    <row r="13" spans="1:12" ht="15">
      <c r="A13" s="85" t="s">
        <v>255</v>
      </c>
      <c r="B13" s="85">
        <v>2</v>
      </c>
      <c r="C13" s="85" t="s">
        <v>255</v>
      </c>
      <c r="D13" s="85">
        <v>1</v>
      </c>
      <c r="E13" s="85" t="s">
        <v>257</v>
      </c>
      <c r="F13" s="85">
        <v>1</v>
      </c>
      <c r="G13" s="85" t="s">
        <v>255</v>
      </c>
      <c r="H13" s="85">
        <v>1</v>
      </c>
      <c r="I13" s="85"/>
      <c r="J13" s="85"/>
      <c r="K13" s="85"/>
      <c r="L13" s="85"/>
    </row>
    <row r="14" spans="1:12" ht="15">
      <c r="A14" s="85" t="s">
        <v>254</v>
      </c>
      <c r="B14" s="85">
        <v>2</v>
      </c>
      <c r="C14" s="85"/>
      <c r="D14" s="85"/>
      <c r="E14" s="85"/>
      <c r="F14" s="85"/>
      <c r="G14" s="85"/>
      <c r="H14" s="85"/>
      <c r="I14" s="85"/>
      <c r="J14" s="85"/>
      <c r="K14" s="85"/>
      <c r="L14" s="85"/>
    </row>
    <row r="15" spans="1:12" ht="15">
      <c r="A15" s="85" t="s">
        <v>257</v>
      </c>
      <c r="B15" s="85">
        <v>1</v>
      </c>
      <c r="C15" s="85"/>
      <c r="D15" s="85"/>
      <c r="E15" s="85"/>
      <c r="F15" s="85"/>
      <c r="G15" s="85"/>
      <c r="H15" s="85"/>
      <c r="I15" s="85"/>
      <c r="J15" s="85"/>
      <c r="K15" s="85"/>
      <c r="L15" s="85"/>
    </row>
    <row r="16" spans="1:12" ht="15">
      <c r="A16" s="85" t="s">
        <v>256</v>
      </c>
      <c r="B16" s="85">
        <v>1</v>
      </c>
      <c r="C16" s="85"/>
      <c r="D16" s="85"/>
      <c r="E16" s="85"/>
      <c r="F16" s="85"/>
      <c r="G16" s="85"/>
      <c r="H16" s="85"/>
      <c r="I16" s="85"/>
      <c r="J16" s="85"/>
      <c r="K16" s="85"/>
      <c r="L16" s="85"/>
    </row>
    <row r="19" spans="1:12" ht="15" customHeight="1">
      <c r="A19" s="13" t="s">
        <v>582</v>
      </c>
      <c r="B19" s="13" t="s">
        <v>557</v>
      </c>
      <c r="C19" s="13" t="s">
        <v>589</v>
      </c>
      <c r="D19" s="13" t="s">
        <v>560</v>
      </c>
      <c r="E19" s="13" t="s">
        <v>590</v>
      </c>
      <c r="F19" s="13" t="s">
        <v>562</v>
      </c>
      <c r="G19" s="13" t="s">
        <v>591</v>
      </c>
      <c r="H19" s="13" t="s">
        <v>564</v>
      </c>
      <c r="I19" s="13" t="s">
        <v>592</v>
      </c>
      <c r="J19" s="13" t="s">
        <v>566</v>
      </c>
      <c r="K19" s="85" t="s">
        <v>593</v>
      </c>
      <c r="L19" s="85" t="s">
        <v>567</v>
      </c>
    </row>
    <row r="20" spans="1:12" ht="15">
      <c r="A20" s="85" t="s">
        <v>263</v>
      </c>
      <c r="B20" s="85">
        <v>2</v>
      </c>
      <c r="C20" s="85" t="s">
        <v>584</v>
      </c>
      <c r="D20" s="85">
        <v>1</v>
      </c>
      <c r="E20" s="85" t="s">
        <v>583</v>
      </c>
      <c r="F20" s="85">
        <v>1</v>
      </c>
      <c r="G20" s="85" t="s">
        <v>263</v>
      </c>
      <c r="H20" s="85">
        <v>2</v>
      </c>
      <c r="I20" s="85" t="s">
        <v>259</v>
      </c>
      <c r="J20" s="85">
        <v>2</v>
      </c>
      <c r="K20" s="85"/>
      <c r="L20" s="85"/>
    </row>
    <row r="21" spans="1:12" ht="15">
      <c r="A21" s="85" t="s">
        <v>259</v>
      </c>
      <c r="B21" s="85">
        <v>2</v>
      </c>
      <c r="C21" s="85" t="s">
        <v>229</v>
      </c>
      <c r="D21" s="85">
        <v>1</v>
      </c>
      <c r="E21" s="85" t="s">
        <v>221</v>
      </c>
      <c r="F21" s="85">
        <v>1</v>
      </c>
      <c r="G21" s="85" t="s">
        <v>585</v>
      </c>
      <c r="H21" s="85">
        <v>1</v>
      </c>
      <c r="I21" s="85"/>
      <c r="J21" s="85"/>
      <c r="K21" s="85"/>
      <c r="L21" s="85"/>
    </row>
    <row r="22" spans="1:12" ht="15">
      <c r="A22" s="85" t="s">
        <v>583</v>
      </c>
      <c r="B22" s="85">
        <v>1</v>
      </c>
      <c r="C22" s="85"/>
      <c r="D22" s="85"/>
      <c r="E22" s="85"/>
      <c r="F22" s="85"/>
      <c r="G22" s="85" t="s">
        <v>586</v>
      </c>
      <c r="H22" s="85">
        <v>1</v>
      </c>
      <c r="I22" s="85"/>
      <c r="J22" s="85"/>
      <c r="K22" s="85"/>
      <c r="L22" s="85"/>
    </row>
    <row r="23" spans="1:12" ht="15">
      <c r="A23" s="85" t="s">
        <v>221</v>
      </c>
      <c r="B23" s="85">
        <v>1</v>
      </c>
      <c r="C23" s="85"/>
      <c r="D23" s="85"/>
      <c r="E23" s="85"/>
      <c r="F23" s="85"/>
      <c r="G23" s="85" t="s">
        <v>587</v>
      </c>
      <c r="H23" s="85">
        <v>1</v>
      </c>
      <c r="I23" s="85"/>
      <c r="J23" s="85"/>
      <c r="K23" s="85"/>
      <c r="L23" s="85"/>
    </row>
    <row r="24" spans="1:12" ht="15">
      <c r="A24" s="85" t="s">
        <v>584</v>
      </c>
      <c r="B24" s="85">
        <v>1</v>
      </c>
      <c r="C24" s="85"/>
      <c r="D24" s="85"/>
      <c r="E24" s="85"/>
      <c r="F24" s="85"/>
      <c r="G24" s="85" t="s">
        <v>588</v>
      </c>
      <c r="H24" s="85">
        <v>1</v>
      </c>
      <c r="I24" s="85"/>
      <c r="J24" s="85"/>
      <c r="K24" s="85"/>
      <c r="L24" s="85"/>
    </row>
    <row r="25" spans="1:12" ht="15">
      <c r="A25" s="85" t="s">
        <v>229</v>
      </c>
      <c r="B25" s="85">
        <v>1</v>
      </c>
      <c r="C25" s="85"/>
      <c r="D25" s="85"/>
      <c r="E25" s="85"/>
      <c r="F25" s="85"/>
      <c r="G25" s="85"/>
      <c r="H25" s="85"/>
      <c r="I25" s="85"/>
      <c r="J25" s="85"/>
      <c r="K25" s="85"/>
      <c r="L25" s="85"/>
    </row>
    <row r="26" spans="1:12" ht="15">
      <c r="A26" s="85" t="s">
        <v>585</v>
      </c>
      <c r="B26" s="85">
        <v>1</v>
      </c>
      <c r="C26" s="85"/>
      <c r="D26" s="85"/>
      <c r="E26" s="85"/>
      <c r="F26" s="85"/>
      <c r="G26" s="85"/>
      <c r="H26" s="85"/>
      <c r="I26" s="85"/>
      <c r="J26" s="85"/>
      <c r="K26" s="85"/>
      <c r="L26" s="85"/>
    </row>
    <row r="27" spans="1:12" ht="15">
      <c r="A27" s="85" t="s">
        <v>586</v>
      </c>
      <c r="B27" s="85">
        <v>1</v>
      </c>
      <c r="C27" s="85"/>
      <c r="D27" s="85"/>
      <c r="E27" s="85"/>
      <c r="F27" s="85"/>
      <c r="G27" s="85"/>
      <c r="H27" s="85"/>
      <c r="I27" s="85"/>
      <c r="J27" s="85"/>
      <c r="K27" s="85"/>
      <c r="L27" s="85"/>
    </row>
    <row r="28" spans="1:12" ht="15">
      <c r="A28" s="85" t="s">
        <v>587</v>
      </c>
      <c r="B28" s="85">
        <v>1</v>
      </c>
      <c r="C28" s="85"/>
      <c r="D28" s="85"/>
      <c r="E28" s="85"/>
      <c r="F28" s="85"/>
      <c r="G28" s="85"/>
      <c r="H28" s="85"/>
      <c r="I28" s="85"/>
      <c r="J28" s="85"/>
      <c r="K28" s="85"/>
      <c r="L28" s="85"/>
    </row>
    <row r="29" spans="1:12" ht="15">
      <c r="A29" s="85" t="s">
        <v>588</v>
      </c>
      <c r="B29" s="85">
        <v>1</v>
      </c>
      <c r="C29" s="85"/>
      <c r="D29" s="85"/>
      <c r="E29" s="85"/>
      <c r="F29" s="85"/>
      <c r="G29" s="85"/>
      <c r="H29" s="85"/>
      <c r="I29" s="85"/>
      <c r="J29" s="85"/>
      <c r="K29" s="85"/>
      <c r="L29" s="85"/>
    </row>
    <row r="32" spans="1:12" ht="15" customHeight="1">
      <c r="A32" s="13" t="s">
        <v>596</v>
      </c>
      <c r="B32" s="13" t="s">
        <v>557</v>
      </c>
      <c r="C32" s="13" t="s">
        <v>605</v>
      </c>
      <c r="D32" s="13" t="s">
        <v>560</v>
      </c>
      <c r="E32" s="13" t="s">
        <v>614</v>
      </c>
      <c r="F32" s="13" t="s">
        <v>562</v>
      </c>
      <c r="G32" s="13" t="s">
        <v>616</v>
      </c>
      <c r="H32" s="13" t="s">
        <v>564</v>
      </c>
      <c r="I32" s="13" t="s">
        <v>622</v>
      </c>
      <c r="J32" s="13" t="s">
        <v>566</v>
      </c>
      <c r="K32" s="85" t="s">
        <v>626</v>
      </c>
      <c r="L32" s="85" t="s">
        <v>567</v>
      </c>
    </row>
    <row r="33" spans="1:12" ht="15">
      <c r="A33" s="91" t="s">
        <v>597</v>
      </c>
      <c r="B33" s="91">
        <v>3</v>
      </c>
      <c r="C33" s="91" t="s">
        <v>229</v>
      </c>
      <c r="D33" s="91">
        <v>3</v>
      </c>
      <c r="E33" s="91" t="s">
        <v>259</v>
      </c>
      <c r="F33" s="91">
        <v>5</v>
      </c>
      <c r="G33" s="91" t="s">
        <v>259</v>
      </c>
      <c r="H33" s="91">
        <v>6</v>
      </c>
      <c r="I33" s="91" t="s">
        <v>259</v>
      </c>
      <c r="J33" s="91">
        <v>2</v>
      </c>
      <c r="K33" s="91"/>
      <c r="L33" s="91"/>
    </row>
    <row r="34" spans="1:12" ht="15">
      <c r="A34" s="91" t="s">
        <v>598</v>
      </c>
      <c r="B34" s="91">
        <v>2</v>
      </c>
      <c r="C34" s="91" t="s">
        <v>606</v>
      </c>
      <c r="D34" s="91">
        <v>3</v>
      </c>
      <c r="E34" s="91" t="s">
        <v>615</v>
      </c>
      <c r="F34" s="91">
        <v>2</v>
      </c>
      <c r="G34" s="91" t="s">
        <v>603</v>
      </c>
      <c r="H34" s="91">
        <v>5</v>
      </c>
      <c r="I34" s="91" t="s">
        <v>615</v>
      </c>
      <c r="J34" s="91">
        <v>2</v>
      </c>
      <c r="K34" s="91"/>
      <c r="L34" s="91"/>
    </row>
    <row r="35" spans="1:12" ht="15">
      <c r="A35" s="91" t="s">
        <v>599</v>
      </c>
      <c r="B35" s="91">
        <v>0</v>
      </c>
      <c r="C35" s="91" t="s">
        <v>607</v>
      </c>
      <c r="D35" s="91">
        <v>3</v>
      </c>
      <c r="E35" s="91"/>
      <c r="F35" s="91"/>
      <c r="G35" s="91" t="s">
        <v>604</v>
      </c>
      <c r="H35" s="91">
        <v>5</v>
      </c>
      <c r="I35" s="91" t="s">
        <v>623</v>
      </c>
      <c r="J35" s="91">
        <v>2</v>
      </c>
      <c r="K35" s="91"/>
      <c r="L35" s="91"/>
    </row>
    <row r="36" spans="1:12" ht="15">
      <c r="A36" s="91" t="s">
        <v>600</v>
      </c>
      <c r="B36" s="91">
        <v>308</v>
      </c>
      <c r="C36" s="91" t="s">
        <v>608</v>
      </c>
      <c r="D36" s="91">
        <v>2</v>
      </c>
      <c r="E36" s="91"/>
      <c r="F36" s="91"/>
      <c r="G36" s="91" t="s">
        <v>617</v>
      </c>
      <c r="H36" s="91">
        <v>5</v>
      </c>
      <c r="I36" s="91" t="s">
        <v>624</v>
      </c>
      <c r="J36" s="91">
        <v>2</v>
      </c>
      <c r="K36" s="91"/>
      <c r="L36" s="91"/>
    </row>
    <row r="37" spans="1:12" ht="15">
      <c r="A37" s="91" t="s">
        <v>601</v>
      </c>
      <c r="B37" s="91">
        <v>313</v>
      </c>
      <c r="C37" s="91" t="s">
        <v>609</v>
      </c>
      <c r="D37" s="91">
        <v>2</v>
      </c>
      <c r="E37" s="91"/>
      <c r="F37" s="91"/>
      <c r="G37" s="91" t="s">
        <v>223</v>
      </c>
      <c r="H37" s="91">
        <v>3</v>
      </c>
      <c r="I37" s="91" t="s">
        <v>625</v>
      </c>
      <c r="J37" s="91">
        <v>2</v>
      </c>
      <c r="K37" s="91"/>
      <c r="L37" s="91"/>
    </row>
    <row r="38" spans="1:12" ht="15">
      <c r="A38" s="91" t="s">
        <v>259</v>
      </c>
      <c r="B38" s="91">
        <v>15</v>
      </c>
      <c r="C38" s="91" t="s">
        <v>610</v>
      </c>
      <c r="D38" s="91">
        <v>2</v>
      </c>
      <c r="E38" s="91"/>
      <c r="F38" s="91"/>
      <c r="G38" s="91" t="s">
        <v>602</v>
      </c>
      <c r="H38" s="91">
        <v>3</v>
      </c>
      <c r="I38" s="91"/>
      <c r="J38" s="91"/>
      <c r="K38" s="91"/>
      <c r="L38" s="91"/>
    </row>
    <row r="39" spans="1:12" ht="15">
      <c r="A39" s="91" t="s">
        <v>602</v>
      </c>
      <c r="B39" s="91">
        <v>6</v>
      </c>
      <c r="C39" s="91" t="s">
        <v>602</v>
      </c>
      <c r="D39" s="91">
        <v>2</v>
      </c>
      <c r="E39" s="91"/>
      <c r="F39" s="91"/>
      <c r="G39" s="91" t="s">
        <v>618</v>
      </c>
      <c r="H39" s="91">
        <v>3</v>
      </c>
      <c r="I39" s="91"/>
      <c r="J39" s="91"/>
      <c r="K39" s="91"/>
      <c r="L39" s="91"/>
    </row>
    <row r="40" spans="1:12" ht="15">
      <c r="A40" s="91" t="s">
        <v>223</v>
      </c>
      <c r="B40" s="91">
        <v>5</v>
      </c>
      <c r="C40" s="91" t="s">
        <v>611</v>
      </c>
      <c r="D40" s="91">
        <v>2</v>
      </c>
      <c r="E40" s="91"/>
      <c r="F40" s="91"/>
      <c r="G40" s="91" t="s">
        <v>619</v>
      </c>
      <c r="H40" s="91">
        <v>3</v>
      </c>
      <c r="I40" s="91"/>
      <c r="J40" s="91"/>
      <c r="K40" s="91"/>
      <c r="L40" s="91"/>
    </row>
    <row r="41" spans="1:12" ht="15">
      <c r="A41" s="91" t="s">
        <v>603</v>
      </c>
      <c r="B41" s="91">
        <v>5</v>
      </c>
      <c r="C41" s="91" t="s">
        <v>612</v>
      </c>
      <c r="D41" s="91">
        <v>2</v>
      </c>
      <c r="E41" s="91"/>
      <c r="F41" s="91"/>
      <c r="G41" s="91" t="s">
        <v>620</v>
      </c>
      <c r="H41" s="91">
        <v>3</v>
      </c>
      <c r="I41" s="91"/>
      <c r="J41" s="91"/>
      <c r="K41" s="91"/>
      <c r="L41" s="91"/>
    </row>
    <row r="42" spans="1:12" ht="15">
      <c r="A42" s="91" t="s">
        <v>604</v>
      </c>
      <c r="B42" s="91">
        <v>5</v>
      </c>
      <c r="C42" s="91" t="s">
        <v>613</v>
      </c>
      <c r="D42" s="91">
        <v>2</v>
      </c>
      <c r="E42" s="91"/>
      <c r="F42" s="91"/>
      <c r="G42" s="91" t="s">
        <v>621</v>
      </c>
      <c r="H42" s="91">
        <v>3</v>
      </c>
      <c r="I42" s="91"/>
      <c r="J42" s="91"/>
      <c r="K42" s="91"/>
      <c r="L42" s="91"/>
    </row>
    <row r="45" spans="1:12" ht="15" customHeight="1">
      <c r="A45" s="13" t="s">
        <v>632</v>
      </c>
      <c r="B45" s="13" t="s">
        <v>557</v>
      </c>
      <c r="C45" s="13" t="s">
        <v>643</v>
      </c>
      <c r="D45" s="13" t="s">
        <v>560</v>
      </c>
      <c r="E45" s="85" t="s">
        <v>648</v>
      </c>
      <c r="F45" s="85" t="s">
        <v>562</v>
      </c>
      <c r="G45" s="13" t="s">
        <v>649</v>
      </c>
      <c r="H45" s="13" t="s">
        <v>564</v>
      </c>
      <c r="I45" s="13" t="s">
        <v>658</v>
      </c>
      <c r="J45" s="13" t="s">
        <v>566</v>
      </c>
      <c r="K45" s="85" t="s">
        <v>661</v>
      </c>
      <c r="L45" s="85" t="s">
        <v>567</v>
      </c>
    </row>
    <row r="46" spans="1:12" ht="15">
      <c r="A46" s="91" t="s">
        <v>633</v>
      </c>
      <c r="B46" s="91">
        <v>5</v>
      </c>
      <c r="C46" s="91" t="s">
        <v>635</v>
      </c>
      <c r="D46" s="91">
        <v>3</v>
      </c>
      <c r="E46" s="91"/>
      <c r="F46" s="91"/>
      <c r="G46" s="91" t="s">
        <v>633</v>
      </c>
      <c r="H46" s="91">
        <v>5</v>
      </c>
      <c r="I46" s="91" t="s">
        <v>636</v>
      </c>
      <c r="J46" s="91">
        <v>2</v>
      </c>
      <c r="K46" s="91"/>
      <c r="L46" s="91"/>
    </row>
    <row r="47" spans="1:12" ht="15">
      <c r="A47" s="91" t="s">
        <v>634</v>
      </c>
      <c r="B47" s="91">
        <v>5</v>
      </c>
      <c r="C47" s="91" t="s">
        <v>638</v>
      </c>
      <c r="D47" s="91">
        <v>2</v>
      </c>
      <c r="E47" s="91"/>
      <c r="F47" s="91"/>
      <c r="G47" s="91" t="s">
        <v>634</v>
      </c>
      <c r="H47" s="91">
        <v>5</v>
      </c>
      <c r="I47" s="91" t="s">
        <v>637</v>
      </c>
      <c r="J47" s="91">
        <v>2</v>
      </c>
      <c r="K47" s="91"/>
      <c r="L47" s="91"/>
    </row>
    <row r="48" spans="1:12" ht="15">
      <c r="A48" s="91" t="s">
        <v>635</v>
      </c>
      <c r="B48" s="91">
        <v>5</v>
      </c>
      <c r="C48" s="91" t="s">
        <v>639</v>
      </c>
      <c r="D48" s="91">
        <v>2</v>
      </c>
      <c r="E48" s="91"/>
      <c r="F48" s="91"/>
      <c r="G48" s="91" t="s">
        <v>650</v>
      </c>
      <c r="H48" s="91">
        <v>3</v>
      </c>
      <c r="I48" s="91" t="s">
        <v>659</v>
      </c>
      <c r="J48" s="91">
        <v>2</v>
      </c>
      <c r="K48" s="91"/>
      <c r="L48" s="91"/>
    </row>
    <row r="49" spans="1:12" ht="15">
      <c r="A49" s="91" t="s">
        <v>636</v>
      </c>
      <c r="B49" s="91">
        <v>3</v>
      </c>
      <c r="C49" s="91" t="s">
        <v>640</v>
      </c>
      <c r="D49" s="91">
        <v>2</v>
      </c>
      <c r="E49" s="91"/>
      <c r="F49" s="91"/>
      <c r="G49" s="91" t="s">
        <v>651</v>
      </c>
      <c r="H49" s="91">
        <v>3</v>
      </c>
      <c r="I49" s="91" t="s">
        <v>660</v>
      </c>
      <c r="J49" s="91">
        <v>2</v>
      </c>
      <c r="K49" s="91"/>
      <c r="L49" s="91"/>
    </row>
    <row r="50" spans="1:12" ht="15">
      <c r="A50" s="91" t="s">
        <v>637</v>
      </c>
      <c r="B50" s="91">
        <v>3</v>
      </c>
      <c r="C50" s="91" t="s">
        <v>641</v>
      </c>
      <c r="D50" s="91">
        <v>2</v>
      </c>
      <c r="E50" s="91"/>
      <c r="F50" s="91"/>
      <c r="G50" s="91" t="s">
        <v>652</v>
      </c>
      <c r="H50" s="91">
        <v>3</v>
      </c>
      <c r="I50" s="91"/>
      <c r="J50" s="91"/>
      <c r="K50" s="91"/>
      <c r="L50" s="91"/>
    </row>
    <row r="51" spans="1:12" ht="15">
      <c r="A51" s="91" t="s">
        <v>638</v>
      </c>
      <c r="B51" s="91">
        <v>3</v>
      </c>
      <c r="C51" s="91" t="s">
        <v>642</v>
      </c>
      <c r="D51" s="91">
        <v>2</v>
      </c>
      <c r="E51" s="91"/>
      <c r="F51" s="91"/>
      <c r="G51" s="91" t="s">
        <v>653</v>
      </c>
      <c r="H51" s="91">
        <v>3</v>
      </c>
      <c r="I51" s="91"/>
      <c r="J51" s="91"/>
      <c r="K51" s="91"/>
      <c r="L51" s="91"/>
    </row>
    <row r="52" spans="1:12" ht="15">
      <c r="A52" s="91" t="s">
        <v>639</v>
      </c>
      <c r="B52" s="91">
        <v>3</v>
      </c>
      <c r="C52" s="91" t="s">
        <v>644</v>
      </c>
      <c r="D52" s="91">
        <v>2</v>
      </c>
      <c r="E52" s="91"/>
      <c r="F52" s="91"/>
      <c r="G52" s="91" t="s">
        <v>654</v>
      </c>
      <c r="H52" s="91">
        <v>3</v>
      </c>
      <c r="I52" s="91"/>
      <c r="J52" s="91"/>
      <c r="K52" s="91"/>
      <c r="L52" s="91"/>
    </row>
    <row r="53" spans="1:12" ht="15">
      <c r="A53" s="91" t="s">
        <v>640</v>
      </c>
      <c r="B53" s="91">
        <v>3</v>
      </c>
      <c r="C53" s="91" t="s">
        <v>645</v>
      </c>
      <c r="D53" s="91">
        <v>2</v>
      </c>
      <c r="E53" s="91"/>
      <c r="F53" s="91"/>
      <c r="G53" s="91" t="s">
        <v>655</v>
      </c>
      <c r="H53" s="91">
        <v>3</v>
      </c>
      <c r="I53" s="91"/>
      <c r="J53" s="91"/>
      <c r="K53" s="91"/>
      <c r="L53" s="91"/>
    </row>
    <row r="54" spans="1:12" ht="15">
      <c r="A54" s="91" t="s">
        <v>641</v>
      </c>
      <c r="B54" s="91">
        <v>3</v>
      </c>
      <c r="C54" s="91" t="s">
        <v>646</v>
      </c>
      <c r="D54" s="91">
        <v>2</v>
      </c>
      <c r="E54" s="91"/>
      <c r="F54" s="91"/>
      <c r="G54" s="91" t="s">
        <v>656</v>
      </c>
      <c r="H54" s="91">
        <v>3</v>
      </c>
      <c r="I54" s="91"/>
      <c r="J54" s="91"/>
      <c r="K54" s="91"/>
      <c r="L54" s="91"/>
    </row>
    <row r="55" spans="1:12" ht="15">
      <c r="A55" s="91" t="s">
        <v>642</v>
      </c>
      <c r="B55" s="91">
        <v>3</v>
      </c>
      <c r="C55" s="91" t="s">
        <v>647</v>
      </c>
      <c r="D55" s="91">
        <v>2</v>
      </c>
      <c r="E55" s="91"/>
      <c r="F55" s="91"/>
      <c r="G55" s="91" t="s">
        <v>657</v>
      </c>
      <c r="H55" s="91">
        <v>3</v>
      </c>
      <c r="I55" s="91"/>
      <c r="J55" s="91"/>
      <c r="K55" s="91"/>
      <c r="L55" s="91"/>
    </row>
    <row r="58" spans="1:12" ht="15" customHeight="1">
      <c r="A58" s="13" t="s">
        <v>666</v>
      </c>
      <c r="B58" s="13" t="s">
        <v>557</v>
      </c>
      <c r="C58" s="85" t="s">
        <v>668</v>
      </c>
      <c r="D58" s="85" t="s">
        <v>560</v>
      </c>
      <c r="E58" s="85" t="s">
        <v>669</v>
      </c>
      <c r="F58" s="85" t="s">
        <v>562</v>
      </c>
      <c r="G58" s="85" t="s">
        <v>672</v>
      </c>
      <c r="H58" s="85" t="s">
        <v>564</v>
      </c>
      <c r="I58" s="85" t="s">
        <v>674</v>
      </c>
      <c r="J58" s="85" t="s">
        <v>566</v>
      </c>
      <c r="K58" s="13" t="s">
        <v>676</v>
      </c>
      <c r="L58" s="13" t="s">
        <v>567</v>
      </c>
    </row>
    <row r="59" spans="1:12" ht="15">
      <c r="A59" s="85" t="s">
        <v>225</v>
      </c>
      <c r="B59" s="85">
        <v>1</v>
      </c>
      <c r="C59" s="85"/>
      <c r="D59" s="85"/>
      <c r="E59" s="85"/>
      <c r="F59" s="85"/>
      <c r="G59" s="85"/>
      <c r="H59" s="85"/>
      <c r="I59" s="85"/>
      <c r="J59" s="85"/>
      <c r="K59" s="85" t="s">
        <v>225</v>
      </c>
      <c r="L59" s="85">
        <v>1</v>
      </c>
    </row>
    <row r="62" spans="1:12" ht="15" customHeight="1">
      <c r="A62" s="13" t="s">
        <v>667</v>
      </c>
      <c r="B62" s="13" t="s">
        <v>557</v>
      </c>
      <c r="C62" s="13" t="s">
        <v>670</v>
      </c>
      <c r="D62" s="13" t="s">
        <v>560</v>
      </c>
      <c r="E62" s="85" t="s">
        <v>671</v>
      </c>
      <c r="F62" s="85" t="s">
        <v>562</v>
      </c>
      <c r="G62" s="13" t="s">
        <v>673</v>
      </c>
      <c r="H62" s="13" t="s">
        <v>564</v>
      </c>
      <c r="I62" s="13" t="s">
        <v>675</v>
      </c>
      <c r="J62" s="13" t="s">
        <v>566</v>
      </c>
      <c r="K62" s="85" t="s">
        <v>677</v>
      </c>
      <c r="L62" s="85" t="s">
        <v>567</v>
      </c>
    </row>
    <row r="63" spans="1:12" ht="15">
      <c r="A63" s="85" t="s">
        <v>223</v>
      </c>
      <c r="B63" s="85">
        <v>5</v>
      </c>
      <c r="C63" s="85" t="s">
        <v>229</v>
      </c>
      <c r="D63" s="85">
        <v>2</v>
      </c>
      <c r="E63" s="85"/>
      <c r="F63" s="85"/>
      <c r="G63" s="85" t="s">
        <v>223</v>
      </c>
      <c r="H63" s="85">
        <v>3</v>
      </c>
      <c r="I63" s="85" t="s">
        <v>216</v>
      </c>
      <c r="J63" s="85">
        <v>1</v>
      </c>
      <c r="K63" s="85"/>
      <c r="L63" s="85"/>
    </row>
    <row r="64" spans="1:12" ht="15">
      <c r="A64" s="85" t="s">
        <v>229</v>
      </c>
      <c r="B64" s="85">
        <v>3</v>
      </c>
      <c r="C64" s="85" t="s">
        <v>228</v>
      </c>
      <c r="D64" s="85">
        <v>2</v>
      </c>
      <c r="E64" s="85"/>
      <c r="F64" s="85"/>
      <c r="G64" s="85" t="s">
        <v>219</v>
      </c>
      <c r="H64" s="85">
        <v>1</v>
      </c>
      <c r="I64" s="85"/>
      <c r="J64" s="85"/>
      <c r="K64" s="85"/>
      <c r="L64" s="85"/>
    </row>
    <row r="65" spans="1:12" ht="15">
      <c r="A65" s="85" t="s">
        <v>228</v>
      </c>
      <c r="B65" s="85">
        <v>3</v>
      </c>
      <c r="C65" s="85" t="s">
        <v>223</v>
      </c>
      <c r="D65" s="85">
        <v>2</v>
      </c>
      <c r="E65" s="85"/>
      <c r="F65" s="85"/>
      <c r="G65" s="85" t="s">
        <v>229</v>
      </c>
      <c r="H65" s="85">
        <v>1</v>
      </c>
      <c r="I65" s="85"/>
      <c r="J65" s="85"/>
      <c r="K65" s="85"/>
      <c r="L65" s="85"/>
    </row>
    <row r="66" spans="1:12" ht="15">
      <c r="A66" s="85" t="s">
        <v>219</v>
      </c>
      <c r="B66" s="85">
        <v>2</v>
      </c>
      <c r="C66" s="85" t="s">
        <v>227</v>
      </c>
      <c r="D66" s="85">
        <v>1</v>
      </c>
      <c r="E66" s="85"/>
      <c r="F66" s="85"/>
      <c r="G66" s="85" t="s">
        <v>228</v>
      </c>
      <c r="H66" s="85">
        <v>1</v>
      </c>
      <c r="I66" s="85"/>
      <c r="J66" s="85"/>
      <c r="K66" s="85"/>
      <c r="L66" s="85"/>
    </row>
    <row r="67" spans="1:12" ht="15">
      <c r="A67" s="85" t="s">
        <v>227</v>
      </c>
      <c r="B67" s="85">
        <v>1</v>
      </c>
      <c r="C67" s="85" t="s">
        <v>226</v>
      </c>
      <c r="D67" s="85">
        <v>1</v>
      </c>
      <c r="E67" s="85"/>
      <c r="F67" s="85"/>
      <c r="G67" s="85"/>
      <c r="H67" s="85"/>
      <c r="I67" s="85"/>
      <c r="J67" s="85"/>
      <c r="K67" s="85"/>
      <c r="L67" s="85"/>
    </row>
    <row r="68" spans="1:12" ht="15">
      <c r="A68" s="85" t="s">
        <v>226</v>
      </c>
      <c r="B68" s="85">
        <v>1</v>
      </c>
      <c r="C68" s="85" t="s">
        <v>219</v>
      </c>
      <c r="D68" s="85">
        <v>1</v>
      </c>
      <c r="E68" s="85"/>
      <c r="F68" s="85"/>
      <c r="G68" s="85"/>
      <c r="H68" s="85"/>
      <c r="I68" s="85"/>
      <c r="J68" s="85"/>
      <c r="K68" s="85"/>
      <c r="L68" s="85"/>
    </row>
    <row r="69" spans="1:12" ht="15">
      <c r="A69" s="85" t="s">
        <v>216</v>
      </c>
      <c r="B69" s="85">
        <v>1</v>
      </c>
      <c r="C69" s="85"/>
      <c r="D69" s="85"/>
      <c r="E69" s="85"/>
      <c r="F69" s="85"/>
      <c r="G69" s="85"/>
      <c r="H69" s="85"/>
      <c r="I69" s="85"/>
      <c r="J69" s="85"/>
      <c r="K69" s="85"/>
      <c r="L69" s="85"/>
    </row>
    <row r="72" spans="1:12" ht="15" customHeight="1">
      <c r="A72" s="13" t="s">
        <v>682</v>
      </c>
      <c r="B72" s="13" t="s">
        <v>557</v>
      </c>
      <c r="C72" s="13" t="s">
        <v>683</v>
      </c>
      <c r="D72" s="13" t="s">
        <v>560</v>
      </c>
      <c r="E72" s="13" t="s">
        <v>684</v>
      </c>
      <c r="F72" s="13" t="s">
        <v>562</v>
      </c>
      <c r="G72" s="13" t="s">
        <v>685</v>
      </c>
      <c r="H72" s="13" t="s">
        <v>564</v>
      </c>
      <c r="I72" s="13" t="s">
        <v>686</v>
      </c>
      <c r="J72" s="13" t="s">
        <v>566</v>
      </c>
      <c r="K72" s="13" t="s">
        <v>687</v>
      </c>
      <c r="L72" s="13" t="s">
        <v>567</v>
      </c>
    </row>
    <row r="73" spans="1:12" ht="15">
      <c r="A73" s="124" t="s">
        <v>227</v>
      </c>
      <c r="B73" s="85">
        <v>371669</v>
      </c>
      <c r="C73" s="124" t="s">
        <v>227</v>
      </c>
      <c r="D73" s="85">
        <v>371669</v>
      </c>
      <c r="E73" s="124" t="s">
        <v>212</v>
      </c>
      <c r="F73" s="85">
        <v>53164</v>
      </c>
      <c r="G73" s="124" t="s">
        <v>213</v>
      </c>
      <c r="H73" s="85">
        <v>224673</v>
      </c>
      <c r="I73" s="124" t="s">
        <v>216</v>
      </c>
      <c r="J73" s="85">
        <v>665</v>
      </c>
      <c r="K73" s="124" t="s">
        <v>225</v>
      </c>
      <c r="L73" s="85">
        <v>20777</v>
      </c>
    </row>
    <row r="74" spans="1:12" ht="15">
      <c r="A74" s="124" t="s">
        <v>213</v>
      </c>
      <c r="B74" s="85">
        <v>224673</v>
      </c>
      <c r="C74" s="124" t="s">
        <v>219</v>
      </c>
      <c r="D74" s="85">
        <v>2178</v>
      </c>
      <c r="E74" s="124" t="s">
        <v>218</v>
      </c>
      <c r="F74" s="85">
        <v>11774</v>
      </c>
      <c r="G74" s="124" t="s">
        <v>224</v>
      </c>
      <c r="H74" s="85">
        <v>1198</v>
      </c>
      <c r="I74" s="124" t="s">
        <v>217</v>
      </c>
      <c r="J74" s="85">
        <v>59</v>
      </c>
      <c r="K74" s="124" t="s">
        <v>214</v>
      </c>
      <c r="L74" s="85">
        <v>7881</v>
      </c>
    </row>
    <row r="75" spans="1:12" ht="15">
      <c r="A75" s="124" t="s">
        <v>212</v>
      </c>
      <c r="B75" s="85">
        <v>53164</v>
      </c>
      <c r="C75" s="124" t="s">
        <v>229</v>
      </c>
      <c r="D75" s="85">
        <v>1770</v>
      </c>
      <c r="E75" s="124" t="s">
        <v>215</v>
      </c>
      <c r="F75" s="85">
        <v>2080</v>
      </c>
      <c r="G75" s="124" t="s">
        <v>223</v>
      </c>
      <c r="H75" s="85">
        <v>359</v>
      </c>
      <c r="I75" s="124"/>
      <c r="J75" s="85"/>
      <c r="K75" s="124"/>
      <c r="L75" s="85"/>
    </row>
    <row r="76" spans="1:12" ht="15">
      <c r="A76" s="124" t="s">
        <v>225</v>
      </c>
      <c r="B76" s="85">
        <v>20777</v>
      </c>
      <c r="C76" s="124" t="s">
        <v>220</v>
      </c>
      <c r="D76" s="85">
        <v>526</v>
      </c>
      <c r="E76" s="124" t="s">
        <v>222</v>
      </c>
      <c r="F76" s="85">
        <v>350</v>
      </c>
      <c r="G76" s="124"/>
      <c r="H76" s="85"/>
      <c r="I76" s="124"/>
      <c r="J76" s="85"/>
      <c r="K76" s="124"/>
      <c r="L76" s="85"/>
    </row>
    <row r="77" spans="1:12" ht="15">
      <c r="A77" s="124" t="s">
        <v>218</v>
      </c>
      <c r="B77" s="85">
        <v>11774</v>
      </c>
      <c r="C77" s="124" t="s">
        <v>226</v>
      </c>
      <c r="D77" s="85">
        <v>349</v>
      </c>
      <c r="E77" s="124" t="s">
        <v>221</v>
      </c>
      <c r="F77" s="85">
        <v>87</v>
      </c>
      <c r="G77" s="124"/>
      <c r="H77" s="85"/>
      <c r="I77" s="124"/>
      <c r="J77" s="85"/>
      <c r="K77" s="124"/>
      <c r="L77" s="85"/>
    </row>
    <row r="78" spans="1:12" ht="15">
      <c r="A78" s="124" t="s">
        <v>214</v>
      </c>
      <c r="B78" s="85">
        <v>7881</v>
      </c>
      <c r="C78" s="124" t="s">
        <v>228</v>
      </c>
      <c r="D78" s="85">
        <v>157</v>
      </c>
      <c r="E78" s="124"/>
      <c r="F78" s="85"/>
      <c r="G78" s="124"/>
      <c r="H78" s="85"/>
      <c r="I78" s="124"/>
      <c r="J78" s="85"/>
      <c r="K78" s="124"/>
      <c r="L78" s="85"/>
    </row>
    <row r="79" spans="1:12" ht="15">
      <c r="A79" s="124" t="s">
        <v>219</v>
      </c>
      <c r="B79" s="85">
        <v>2178</v>
      </c>
      <c r="C79" s="124"/>
      <c r="D79" s="85"/>
      <c r="E79" s="124"/>
      <c r="F79" s="85"/>
      <c r="G79" s="124"/>
      <c r="H79" s="85"/>
      <c r="I79" s="124"/>
      <c r="J79" s="85"/>
      <c r="K79" s="124"/>
      <c r="L79" s="85"/>
    </row>
    <row r="80" spans="1:12" ht="15">
      <c r="A80" s="124" t="s">
        <v>215</v>
      </c>
      <c r="B80" s="85">
        <v>2080</v>
      </c>
      <c r="C80" s="124"/>
      <c r="D80" s="85"/>
      <c r="E80" s="124"/>
      <c r="F80" s="85"/>
      <c r="G80" s="124"/>
      <c r="H80" s="85"/>
      <c r="I80" s="124"/>
      <c r="J80" s="85"/>
      <c r="K80" s="124"/>
      <c r="L80" s="85"/>
    </row>
    <row r="81" spans="1:12" ht="15">
      <c r="A81" s="124" t="s">
        <v>229</v>
      </c>
      <c r="B81" s="85">
        <v>1770</v>
      </c>
      <c r="C81" s="124"/>
      <c r="D81" s="85"/>
      <c r="E81" s="124"/>
      <c r="F81" s="85"/>
      <c r="G81" s="124"/>
      <c r="H81" s="85"/>
      <c r="I81" s="124"/>
      <c r="J81" s="85"/>
      <c r="K81" s="124"/>
      <c r="L81" s="85"/>
    </row>
    <row r="82" spans="1:12" ht="15">
      <c r="A82" s="124" t="s">
        <v>224</v>
      </c>
      <c r="B82" s="85">
        <v>1198</v>
      </c>
      <c r="C82" s="124"/>
      <c r="D82" s="85"/>
      <c r="E82" s="124"/>
      <c r="F82" s="85"/>
      <c r="G82" s="124"/>
      <c r="H82" s="85"/>
      <c r="I82" s="124"/>
      <c r="J82" s="85"/>
      <c r="K82" s="124"/>
      <c r="L82" s="85"/>
    </row>
  </sheetData>
  <hyperlinks>
    <hyperlink ref="A2" r:id="rId1" display="https://view.joomag.com/kiosk-solutions-issue-18/0457574001552255934/p36?short"/>
    <hyperlink ref="A3" r:id="rId2" display="https://www.ebay.co.uk/itm/Posiflex-XT-3815-15-All-in-One-Touchscreen-EPoS-Terminal-XT-3000-Series/254160978034?hash=item3b2d2cc072%3Ag%3AYIMAAOSwcntch7Fn&amp;utm_source=dlvr.it&amp;utm_medium=twitter"/>
    <hyperlink ref="A4" r:id="rId3" display="https://www.eleconomista.es/empresas-finanzas/noticias/9702478/02/19/Posiflex-showcases-new-Interactive-SelfService-Kiosks-and-IoT-Retail-Product-Innovations-at-EuroCIS-2019.html"/>
    <hyperlink ref="A5" r:id="rId4" display="https://www.youtube.com/watch?v=l19IMO0h9-s&amp;t=6s"/>
    <hyperlink ref="A6" r:id="rId5" display="https://twitter.com/i/web/status/1104575169471893504"/>
    <hyperlink ref="A7" r:id="rId6" display="https://www.youtube.com/watch?v=l19IMO0h9-s&amp;feature=youtu.be"/>
    <hyperlink ref="A8" r:id="rId7" display="https://twitter.com/i/web/status/1101090750161453056"/>
    <hyperlink ref="C2" r:id="rId8" display="https://www.eleconomista.es/empresas-finanzas/noticias/9702478/02/19/Posiflex-showcases-new-Interactive-SelfService-Kiosks-and-IoT-Retail-Product-Innovations-at-EuroCIS-2019.html"/>
    <hyperlink ref="C3" r:id="rId9" display="https://www.youtube.com/watch?v=l19IMO0h9-s&amp;t=6s"/>
    <hyperlink ref="E2" r:id="rId10" display="https://twitter.com/i/web/status/1101090750161453056"/>
    <hyperlink ref="E3" r:id="rId11" display="https://twitter.com/i/web/status/1104575169471893504"/>
    <hyperlink ref="E4" r:id="rId12" display="https://www.ebay.co.uk/itm/Posiflex-XT-3815-15-All-in-One-Touchscreen-EPoS-Terminal-XT-3000-Series/254160978034?hash=item3b2d2cc072%3Ag%3AYIMAAOSwcntch7Fn&amp;utm_source=dlvr.it&amp;utm_medium=twitter"/>
    <hyperlink ref="G2" r:id="rId13" display="https://view.joomag.com/kiosk-solutions-issue-18/0457574001552255934/p36?short"/>
    <hyperlink ref="G3" r:id="rId14" display="https://www.youtube.com/watch?v=l19IMO0h9-s&amp;feature=youtu.be"/>
  </hyperlinks>
  <printOptions/>
  <pageMargins left="0.7" right="0.7" top="0.75" bottom="0.75" header="0.3" footer="0.3"/>
  <pageSetup orientation="portrait" paperSize="9"/>
  <tableParts>
    <tablePart r:id="rId18"/>
    <tablePart r:id="rId20"/>
    <tablePart r:id="rId17"/>
    <tablePart r:id="rId21"/>
    <tablePart r:id="rId16"/>
    <tablePart r:id="rId19"/>
    <tablePart r:id="rId22"/>
    <tablePart r:id="rId1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2019-03-14T11:15:04Z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