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<sst xmlns="http://schemas.openxmlformats.org/spreadsheetml/2006/main" count="5933" uniqueCount="1277">
  <si>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</si>
  <si>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</si>
  <si>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</si>
  <si>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</si>
  <si>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</si>
  <si>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</si>
  <si>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</si>
  <si>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</si>
  <si>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</si>
  <si>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</si>
  <si>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</si>
  <si>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</si>
  <si>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</si>
  <si>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</si>
  <si>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</si>
  <si>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</si>
  <si>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</si>
  <si>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</si>
  <si>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</si>
  <si>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</si>
  <si>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</si>
  <si>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</si>
  <si>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</si>
  <si>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</si>
  <si>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</si>
  <si>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</si>
  <si>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</si>
  <si>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</si>
  <si>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</si>
  <si>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</si>
  <si>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</si>
  <si>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</si>
  <si>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</si>
  <si>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</si>
  <si>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</si>
  <si>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</si>
  <si>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</si>
  <si>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</si>
  <si>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</si>
  <si>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</si>
  <si>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</si>
  <si>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</si>
  <si>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</si>
  <si>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</si>
  <si>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</si>
  <si>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</si>
  <si>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</si>
  <si>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</si>
  <si>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</si>
  <si>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</si>
  <si>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</si>
  <si>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</si>
  <si>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</si>
  <si>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</si>
  <si>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</si>
  <si>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</si>
  <si>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</si>
  <si>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</si>
  <si>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</si>
  <si>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</si>
  <si>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</si>
  <si>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</si>
  <si>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</si>
  <si>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</si>
  <si>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</si>
  <si>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</si>
  <si>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</si>
  <si>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</si>
  <si>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</si>
  <si>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</si>
  <si>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</si>
  <si>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</si>
  <si>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</si>
  <si>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</si>
  <si>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</si>
  <si>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</si>
  <si>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</si>
  <si>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</si>
  <si>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</si>
  <si>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</si>
  <si>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</si>
  <si>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</si>
  <si>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</si>
  <si>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</si>
  <si>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</si>
  <si>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</si>
  <si>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</si>
  <si>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</si>
  <si>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</si>
  <si>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</si>
  <si>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</si>
  <si>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</si>
  <si>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</si>
  <si>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</si>
  <si>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</si>
  <si>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</si>
  <si>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</si>
  <si>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</si>
  <si>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</si>
  <si>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</si>
  <si>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</si>
  <si>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</si>
  <si>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</si>
  <si>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</si>
  <si>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</si>
  <si>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</si>
  <si>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</si>
  <si>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</si>
  <si>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</si>
  <si>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</si>
  <si>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</si>
  <si>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</si>
  <si>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</si>
  <si>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</si>
  <si>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</si>
  <si>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</si>
  <si>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</si>
  <si>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</si>
  <si>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</si>
  <si>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</si>
  <si>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</si>
  <si>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</si>
  <si>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</si>
  <si>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</si>
  <si>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</si>
  <si>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</si>
  <si>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</si>
  <si>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</si>
  <si>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</si>
  <si>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</si>
  <si>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</si>
  <si>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</si>
  <si>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</si>
  <si>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</si>
  <si>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</si>
  <si>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</si>
  <si>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</si>
  <si>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</si>
  <si>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</si>
  <si>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</si>
  <si>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</si>
  <si>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</si>
  <si>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</si>
  <si>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</si>
  <si>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</si>
  <si>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</si>
  <si>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</si>
  <si>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</si>
  <si>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</si>
  <si>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</si>
  <si>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</si>
  <si>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</si>
  <si>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</si>
  <si>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</si>
  <si>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</si>
  <si>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</si>
  <si>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</si>
  <si>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</si>
  <si>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</si>
  <si>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</si>
  <si>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</si>
  <si>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</si>
  <si>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</si>
  <si>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</si>
  <si>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</si>
  <si>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</si>
  <si>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</si>
  <si>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</si>
  <si>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</si>
  <si>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</si>
  <si>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</si>
  <si>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</si>
  <si>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</si>
  <si>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</si>
  <si>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</si>
  <si>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</si>
  <si>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</si>
  <si>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</si>
  <si>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</si>
  <si>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</si>
  <si>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</si>
  <si>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</si>
  <si>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</si>
  <si>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</si>
  <si>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</si>
  <si>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</si>
  <si>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</si>
  <si>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</si>
  <si>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</si>
  <si>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</si>
  <si>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</si>
  <si>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</si>
  <si>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</si>
  <si>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</si>
  <si>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</si>
  <si>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</si>
  <si>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</si>
  <si>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</si>
  <si>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</si>
  <si>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</si>
  <si>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</si>
  <si>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</si>
  <si>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</si>
  <si>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</si>
  <si>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</si>
  <si>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</si>
  <si>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</si>
  <si>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</si>
  <si>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</si>
  <si>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</si>
  <si>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</si>
  <si>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</si>
  <si>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blogyomi</t>
  </si>
  <si>
    <t>dispatchtribune</t>
  </si>
  <si>
    <t>themarketsdaily</t>
  </si>
  <si>
    <t>tickerreport</t>
  </si>
  <si>
    <t>dicerod</t>
  </si>
  <si>
    <t>transcriptdaily</t>
  </si>
  <si>
    <t>stocknewstimes</t>
  </si>
  <si>
    <t>macondailynews</t>
  </si>
  <si>
    <t>ricardo_belmar</t>
  </si>
  <si>
    <t>fibre2fashion</t>
  </si>
  <si>
    <t>edwardhertzman</t>
  </si>
  <si>
    <t>sourcingjournal</t>
  </si>
  <si>
    <t>dakotafinancial</t>
  </si>
  <si>
    <t>ezdia</t>
  </si>
  <si>
    <t>inforgtnexus</t>
  </si>
  <si>
    <t>bpbourke</t>
  </si>
  <si>
    <t>anildaggarwal</t>
  </si>
  <si>
    <t>ideaconnect2</t>
  </si>
  <si>
    <t>shoptalk</t>
  </si>
  <si>
    <t>gnaneeka</t>
  </si>
  <si>
    <t>stibosystems</t>
  </si>
  <si>
    <t>shop</t>
  </si>
  <si>
    <t>mattgunn</t>
  </si>
  <si>
    <t>bulletin_en</t>
  </si>
  <si>
    <t>dailypoliticaln</t>
  </si>
  <si>
    <t>zolmaxnews</t>
  </si>
  <si>
    <t>avenuecode</t>
  </si>
  <si>
    <t>robertdloren</t>
  </si>
  <si>
    <t>consumerfeed</t>
  </si>
  <si>
    <t>americanbanking</t>
  </si>
  <si>
    <t>finztribune</t>
  </si>
  <si>
    <t>bibeypost_stock</t>
  </si>
  <si>
    <t>mmahotstuff1</t>
  </si>
  <si>
    <t>reurope_stock</t>
  </si>
  <si>
    <t>whatsonthorold2</t>
  </si>
  <si>
    <t>winkylux</t>
  </si>
  <si>
    <t>dicks</t>
  </si>
  <si>
    <t>Mentions</t>
  </si>
  <si>
    <t>Analysts See $0.03 EPS for Xcel Brands, Inc. $XELB; Shorts at NUTRITIONAL HIGH INTL ORDINARY SHARE $SPLIF Raised By 1072%  https://t.co/oFSZVDA8tO</t>
  </si>
  <si>
    <t>Pacific Premier Bancorp, Inc. $PPBI Chairman Sells $1,302,567.20 in Stock https://t.co/qAHKJMmH3R</t>
  </si>
  <si>
    <t>XCel Brands $XELB Stock Rating Upgraded by Zacks Investment Research https://t.co/hZY7A2Ylik</t>
  </si>
  <si>
    <t>XCel Brands Inc $XELB Given Consensus Rating of “Strong Buy” by Brokerages https://t.co/ltTvfffLtX</t>
  </si>
  <si>
    <t>Comparing XCel Brands $XELB &amp;amp; American Restaurant Partners LP Class A Partnership Units $ICTPU https://t.co/VIwQbUV6M8</t>
  </si>
  <si>
    <t>Comparing XCel Brands (XELB) &amp;amp; American Restaurant Partners LP Class A Partnership Units (ICTPU)... https://t.co/UA8Dq5C0fp https://t.co/e1oS8iok6e</t>
  </si>
  <si>
    <t>XCel Brands $XELB Raised to Buy at Zacks Investment Research https://t.co/VcBgJY35mm</t>
  </si>
  <si>
    <t>XCel Brands $XELB Upgraded by Zacks Investment Research to Buy  https://t.co/8g6kEkK458</t>
  </si>
  <si>
    <t>XCel Brands $XELB Stock Rating Upgraded by Zacks Investment Research https://t.co/TiGevgGzCx</t>
  </si>
  <si>
    <t>Zacks: XCel Brands Inc $XELB Given Consensus Rating of “Strong Buy” by Analysts https://t.co/dN3D3DS2Ob</t>
  </si>
  <si>
    <t>RT @EdwardHertzman: I’m speaking @shoptalk discussing why the key to better retail and sell throughs start in the supply chain in the Next…</t>
  </si>
  <si>
    <t>Robert D'Loren and Paul Magel speak to Fibre2Fashion about latest PLM integrations, disruptions in the apparel supply chain and AI being necessity in future https://t.co/j03aTwM0Oi https://t.co/vn0p2hDAgP</t>
  </si>
  <si>
    <t>I’m speaking @shoptalk discussing why the key to better retail and sell throughs start in the supply chain in the Next Generation Suppy Chains panel with Xcel Brands (@RobertDLoren), @DICKS and @WinkyLux Tuesday 9:15 in Track room 4 #shoptalk</t>
  </si>
  <si>
    <t>Sourcing Journal’s President @EdwardHertzman will be discussing why the key to better retail and sell throughs start in the supply chain in the Next Generation Suppy Chains panel with Xcel Brands (@RobertDLoren), @dicks and @WinkyLux Tuesday 9:15 in Track room 4 #shoptalk</t>
  </si>
  <si>
    <t>Sourcing Journal’s @EdwardHertzman will be discussing why the key to better retail &amp;amp; sell throughs start in the supply chain in the Next Generation Suppy Chains panel @shoptalk with Xcel Brands (@RobertDLoren), @DICKS and @WinkyLux Tues. at 9:15 in Track room 4 #shoptalk https://t.co/b4l0j0aw99</t>
  </si>
  <si>
    <t>Critical Review: XCel Brands $XELB versus American Restaurant Partners LP Class A Partnership Units $ICTPU https://t.co/dn4QwZvtQQ</t>
  </si>
  <si>
    <t>Zacks: Brokerages Set $5.00 Price Target for XCel Brands Inc $XELB https://t.co/5hMRzNsRAf</t>
  </si>
  <si>
    <t>XCel Brands $XELB Stock Rating Upgraded by Zacks Investment Research https://t.co/3ofI63Ndgc</t>
  </si>
  <si>
    <t>Next Generation Supply Chains in "Track Room 4" from 9:15AM - 9:55AM (Session 2)
Interview: 
Vidya Jwala, Dick's Sporting Goods
Robert D'Loren, Xcel Brands
Natalie Mackey, Winky Lux
Edward Hertzman, Sourcing Journal (Interviewer)
#shoptalk #shoptalk2019 #seo #retail #content</t>
  </si>
  <si>
    <t>RT @mattgunn: Speed is the new currency, but speed is just one side of the equation, says Xcel Brands CEO Robert D’Loren. On the opposite s…</t>
  </si>
  <si>
    <t>.@shoptalk @mattgunn Speed is the new currency, but speed is just one side of the equation, says Xcel Brands CEO Robert D’Loren. On the opposite side, if speed is heads, then tails is intelligence. #shoptalk19 + RT</t>
  </si>
  <si>
    <t>RT @SourcingJournal: Sourcing Journal’s @EdwardHertzman will be discussing why the key to better retail &amp;amp; sell throughs start in the supply…</t>
  </si>
  <si>
    <t>RT @AvenueCode: “Speed is the new currency” @robertdloren, Chairman &amp;amp; CEO, Xcel Brands #shoptalk19</t>
  </si>
  <si>
    <t>What technologies are Xcel Brands investing in? Those that will give them more insights about customers and what they think about products. "It is critical to make decisions with data" says Robert D'Loren, Chairman &amp;amp; CEO at #Shoptalk19 @shoptalk https://t.co/gy6q9kj3rE</t>
  </si>
  <si>
    <t>RT @StiboSystems: What technologies are Xcel Brands investing in? Those that will give them more insights about customers and what they thi…</t>
  </si>
  <si>
    <t>Speed is the new currency, but speed is just one side of the equation, says Xcel Brands CEO Robert D’Loren. On the opposite side, if speed is heads, then tails is intelligence. #shoptalk19</t>
  </si>
  <si>
    <t>Anticipated $0.03 EPS for Xcel Brands, Inc. $XELB as of April, 4 https://t.co/DT397cbZlH</t>
  </si>
  <si>
    <t>As of April, 4 Xcel Brands, Inc. $XELB Analysts See $0.03 EPS https://t.co/ucmuw9lQLE</t>
  </si>
  <si>
    <t>$0.03 EPS Expected for Xcel Brands, Inc. $XELB on April, 4 https://t.co/Oy471GGWXg</t>
  </si>
  <si>
    <t>Analyzing XCel Brands $XELB and American Restaurant Partners LP Class A Partnership Units $ICTPU https://t.co/5hUVz1Zy5U</t>
  </si>
  <si>
    <t>XCel Brands $XELB Rating Increased to Buy at Zacks Investment Research https://t.co/upLwRzz2gG</t>
  </si>
  <si>
    <t>Zacks Investment Research Upgrades XCel Brands $XELB to “Buy” https://t.co/Dh0GTm41w4</t>
  </si>
  <si>
    <t>“Speed is the new currency” @robertdloren, Chairman &amp;amp; CEO, Xcel Brands #shoptalk19</t>
  </si>
  <si>
    <t>Zacks: XCel Brands Inc $XELB Given $5.00 Consensus Target Price by Brokerages https://t.co/MwqecEcOKQ</t>
  </si>
  <si>
    <t>Analysts Expect XCel Brands Inc $XELB to Announce $0.05 Earnings Per Share https://t.co/KydPmOnPt8 #stocks</t>
  </si>
  <si>
    <t>Xcel Brands, Inc. $XELB Analysts See $0.03 EPS as of April, 4 https://t.co/XcuBXB8CPB</t>
  </si>
  <si>
    <t>Xcel Brands, Inc. $XELB Analysts See $0.03 EPS https://t.co/1Vi1tgZmYW</t>
  </si>
  <si>
    <t>EPS for Xcel Brands, Inc. $XELB Expected At $0.03 https://t.co/WuvbaL0ywE</t>
  </si>
  <si>
    <t>Xcel Brands, Inc. $XELB EPS Estimated At $0.03 https://t.co/xPFbKhLml5</t>
  </si>
  <si>
    <t>Xcel Brands, Inc. $XELB Analysts See $0.03 EPS https://t.co/t4A1DxuWK5</t>
  </si>
  <si>
    <t>Xcel Brands, Inc. $XELB Analysts See $0.03 EPS https://t.co/Ox4zCLkEk2</t>
  </si>
  <si>
    <t>$0.03 EPS Expected for Xcel Brands, Inc. $XELB https://t.co/GnGQvzHwtC</t>
  </si>
  <si>
    <t>Analysts at BidaskScore Give Xcel Brands $XELB an Upgrade https://t.co/ljPpzaPy7Z</t>
  </si>
  <si>
    <t>$0.03 EPS Expected for Xcel Brands, Inc. $XELB  https://t.co/t3MhVjqWYx</t>
  </si>
  <si>
    <t>Analysts See $0.03 EPS for Xcel Brands, Inc. $XELB  https://t.co/gSGUV99kHN</t>
  </si>
  <si>
    <t>EPS for Xcel Brands, Inc. $XELB Expected At $0.03  https://t.co/iRzAILZ61A</t>
  </si>
  <si>
    <t>Xcel Brands, Inc. $XELB EPS Estimated At $0.03  https://t.co/caF2tlUCkQ</t>
  </si>
  <si>
    <t>Is Xcel Brands $XELB Now Worth Your Time and Dime After a Recent BidaskScore Upgrade?  https://t.co/iPKn5qJme2</t>
  </si>
  <si>
    <t>$0.03 EPS Expected for Xcel Brands, Inc. $XELB  https://t.co/pMLq2FKTgx</t>
  </si>
  <si>
    <t>Xcel Brands, Inc. $XELB EPS Estimated At $0.03  https://t.co/wSIBi0fmuz</t>
  </si>
  <si>
    <t>Analysts See $0.03 EPS for Xcel Brands, Inc. $XELB  https://t.co/O591j0GgeL</t>
  </si>
  <si>
    <t>BidaskScore Finally Upgrades Xcel Brands $XELB Stock  https://t.co/GcY1SzRRxp</t>
  </si>
  <si>
    <t>Analysts See $0.03 EPS for Xcel Brands, Inc. $XELB https://t.co/0xdzbdD71M</t>
  </si>
  <si>
    <t>EPS for Xcel Brands, Inc. $XELB Expected At $0.03 https://t.co/xtSr4Gyu0x</t>
  </si>
  <si>
    <t>Analysts See $0.03 EPS for Xcel Brands, Inc. $XELB https://t.co/YG3GDKVOB6</t>
  </si>
  <si>
    <t>EPS for Xcel Brands, Inc. $XELB Expected At $0.03 https://t.co/KDfrIZmPl2</t>
  </si>
  <si>
    <t>$0.03 EPS Expected for Xcel Brands, Inc. $XELB https://t.co/gIisjD3SmB</t>
  </si>
  <si>
    <t>BidaskScore Decides to Upgrade Xcel Brands $XELB. Will Other Analysts Follow Suit? https://t.co/RcYWaoatCz</t>
  </si>
  <si>
    <t>Xcel Brands, Inc. $XELB Analysts See $0.03 EPS https://t.co/Cgk2d8MOj2</t>
  </si>
  <si>
    <t>EPS for Xcel Brands, Inc. $XELB Expected At $0.03  https://t.co/WIw5r1fXF0</t>
  </si>
  <si>
    <t>Analysts See $0.03 EPS for Xcel Brands, Inc. $XELB  https://t.co/pPQoTza5IO</t>
  </si>
  <si>
    <t>Xcel Brands, Inc. $XELB Analysts See $0.03 EPS  https://t.co/NExEFETalp</t>
  </si>
  <si>
    <t>$0.03 EPS Expected for Xcel Brands, Inc. $XELB  https://t.co/yT2FBWI1Y9</t>
  </si>
  <si>
    <t>What Can We Expect Following a Xcel Brands $XELB Upgrade By BidaskScore?  https://t.co/17YB26Vbxl</t>
  </si>
  <si>
    <t>Analysts See $0.03 EPS for Xcel Brands, Inc. $XELB  https://t.co/49M2E95SEz</t>
  </si>
  <si>
    <t>https://yomiblog.com/2019/03/01/analysts-see-0-03-eps-for-xcel-brands-inc-xelb-shorts-at-nutritional-high-intl-ordinary-share-splif-raised-by-1072/</t>
  </si>
  <si>
    <t>https://dispatchtribunal.com/?p=2606563</t>
  </si>
  <si>
    <t>http://www.themarketsdaily.com/?p=2276181</t>
  </si>
  <si>
    <t>https://tickerreport.com/?p=4190465</t>
  </si>
  <si>
    <t>https://tickerreport.com/?p=4192584</t>
  </si>
  <si>
    <t>http://candicerodriguez.com/post/183187578345?utm_source=dlvr.it&amp;utm_medium=twitter</t>
  </si>
  <si>
    <t>http://www.transcriptdaily.com/?p=2173880</t>
  </si>
  <si>
    <t>https://www.thestockobserver.com/?p=1978951</t>
  </si>
  <si>
    <t>https://macondaily.com/?p=1576229</t>
  </si>
  <si>
    <t>https://macondaily.com/?p=1579997</t>
  </si>
  <si>
    <t>https://www.fibre2fashion.com/interviews/face2face/xcel-brands-cgs/chairman-and-ceo-president/12100-1/</t>
  </si>
  <si>
    <t>https://dakotafinancialnews.com/?p=872631</t>
  </si>
  <si>
    <t>https://dakotafinancialnews.com/?p=876404</t>
  </si>
  <si>
    <t>https://dakotafinancialnews.com/?p=879171</t>
  </si>
  <si>
    <t>https://enbulletin.com/2019/03/01/anticipated-0-03-eps-for-xcel-brands-inc-xelb-as-of-april-4/</t>
  </si>
  <si>
    <t>https://enbulletin.com/2019/03/01/as-of-april-4-xcel-brands-inc-xelb-analysts-see-0-03-eps/</t>
  </si>
  <si>
    <t>https://enbulletin.com/2019/03/05/0-03-eps-expected-for-xcel-brands-inc-xelb-on-april-4/</t>
  </si>
  <si>
    <t>https://www.dailypolitical.com/?p=2760712</t>
  </si>
  <si>
    <t>https://www.dailypolitical.com/?p=2767962</t>
  </si>
  <si>
    <t>https://zolmax.com/?p=2941134</t>
  </si>
  <si>
    <t>http://thecerbatgem.com/?p=2914593</t>
  </si>
  <si>
    <t>https://americanbankingnews.com/?p=9766925</t>
  </si>
  <si>
    <t>https://ztribune.com/2019/03/11/xcel-brands-inc-xelb-analysts-see-0-03-eps-as-of-april-4-2/</t>
  </si>
  <si>
    <t>https://www.bibeypost.com/xcel-brands-inc-xelb-analysts-see-0-03-eps/</t>
  </si>
  <si>
    <t>https://www.bibeypost.com/eps-for-xcel-brands-inc-xelb-expected-at-0-03/</t>
  </si>
  <si>
    <t>https://www.bibeypost.com/xcel-brands-inc-xelb-eps-estimated-at-0-03-2/</t>
  </si>
  <si>
    <t>https://www.bibeypost.com/xcel-brands-inc-xelb-analysts-see-0-03-eps-2/</t>
  </si>
  <si>
    <t>https://www.bibeypost.com/xcel-brands-inc-xelb-analysts-see-0-03-eps-5/</t>
  </si>
  <si>
    <t>https://www.bibeypost.com/0-03-eps-expected-for-xcel-brands-inc-xelb/</t>
  </si>
  <si>
    <t>https://www.bibeypost.com/analysts-at-bidaskscore-give-xcel-brands-nasdaqxelb-an-upgrade/</t>
  </si>
  <si>
    <t>https://www.mmahotstuff.com/2019/03/01/0-03-eps-expected-for-xcel-brands-inc-xelb.html</t>
  </si>
  <si>
    <t>https://www.mmahotstuff.com/2019/03/02/analysts-see-0-03-eps-for-xcel-brands-inc-xelb.html</t>
  </si>
  <si>
    <t>https://www.mmahotstuff.com/2019/03/03/eps-for-xcel-brands-inc-xelb-expected-at-0-03.html</t>
  </si>
  <si>
    <t>https://www.mmahotstuff.com/2019/03/04/xcel-brands-inc-xelb-eps-estimated-at-0-03.html</t>
  </si>
  <si>
    <t>https://www.mmahotstuff.com/2019/03/04/is-xcel-brands-nasdaqxelb-now-worth-your-time-and-dime-after-a-recent-bidaskscore-upgrade.html</t>
  </si>
  <si>
    <t>https://www.mmahotstuff.com/2019/03/05/0-03-eps-expected-for-xcel-brands-inc-xelb-3.html</t>
  </si>
  <si>
    <t>https://www.mmahotstuff.com/2019/03/06/xcel-brands-inc-xelb-eps-estimated-at-0-03-2.html</t>
  </si>
  <si>
    <t>https://www.mmahotstuff.com/2019/03/11/analysts-see-0-03-eps-for-xcel-brands-inc-xelb-2.html</t>
  </si>
  <si>
    <t>https://www.mmahotstuff.com/2019/03/11/bidaskscore-finally-upgrades-xcel-brands-nasdaqxelb-stock.html</t>
  </si>
  <si>
    <t>https://reurope.com/2019/03/01/analysts-see-0-03-eps-for-xcel-brands-inc-xelb/</t>
  </si>
  <si>
    <t>https://reurope.com/2019/03/02/eps-for-xcel-brands-inc-xelb-expected-at-0-03/</t>
  </si>
  <si>
    <t>https://reurope.com/2019/03/03/analysts-see-0-03-eps-for-xcel-brands-inc-xelb-2/</t>
  </si>
  <si>
    <t>https://reurope.com/2019/03/04/eps-for-xcel-brands-inc-xelb-expected-at-0-03-3/</t>
  </si>
  <si>
    <t>https://reurope.com/2019/03/06/0-03-eps-expected-for-xcel-brands-inc-xelb/</t>
  </si>
  <si>
    <t>https://reurope.com/2019/03/11/bidaskscore-decides-to-upgrade-xcel-brands-nasdaqxelb-will-other-analysts-follow-suit/</t>
  </si>
  <si>
    <t>https://reurope.com/2019/03/12/xcel-brands-inc-xelb-analysts-see-0-03-eps-3/</t>
  </si>
  <si>
    <t>https://whatsonthorold.com/2019/03/01/eps-for-xcel-brands-inc-xelb-expected-at-0-03/</t>
  </si>
  <si>
    <t>https://whatsonthorold.com/2019/03/02/analysts-see-0-03-eps-for-xcel-brands-inc-xelb/</t>
  </si>
  <si>
    <t>https://whatsonthorold.com/2019/03/03/xcel-brands-inc-xelb-analysts-see-0-03-eps/</t>
  </si>
  <si>
    <t>https://whatsonthorold.com/2019/03/05/0-03-eps-expected-for-xcel-brands-inc-xelb-3/</t>
  </si>
  <si>
    <t>https://whatsonthorold.com/2019/03/11/what-can-we-expect-following-a-xcel-brands-nasdaqxelb-upgrade-by-bidaskscore/</t>
  </si>
  <si>
    <t>https://whatsonthorold.com/2019/03/12/analysts-see-0-03-eps-for-xcel-brands-inc-xelb-4/</t>
  </si>
  <si>
    <t>yomiblog.com</t>
  </si>
  <si>
    <t>dispatchtribunal.com</t>
  </si>
  <si>
    <t>themarketsdaily.com</t>
  </si>
  <si>
    <t>tickerreport.com</t>
  </si>
  <si>
    <t>candicerodriguez.com</t>
  </si>
  <si>
    <t>transcriptdaily.com</t>
  </si>
  <si>
    <t>thestockobserver.com</t>
  </si>
  <si>
    <t>macondaily.com</t>
  </si>
  <si>
    <t>fibre2fashion.com</t>
  </si>
  <si>
    <t>dakotafinancialnews.com</t>
  </si>
  <si>
    <t>enbulletin.com</t>
  </si>
  <si>
    <t>dailypolitical.com</t>
  </si>
  <si>
    <t>zolmax.com</t>
  </si>
  <si>
    <t>thecerbatgem.com</t>
  </si>
  <si>
    <t>americanbankingnews.com</t>
  </si>
  <si>
    <t>ztribune.com</t>
  </si>
  <si>
    <t>bibeypost.com</t>
  </si>
  <si>
    <t>mmahotstuff.com</t>
  </si>
  <si>
    <t>reurope.com</t>
  </si>
  <si>
    <t>whatsonthorold.com</t>
  </si>
  <si>
    <t>shoptalk shoptalk2019 seo retail content</t>
  </si>
  <si>
    <t>shoptalk19</t>
  </si>
  <si>
    <t>stocks</t>
  </si>
  <si>
    <t>https://pbs.twimg.com/media/D0v_fcQV4AA7b58.jpg</t>
  </si>
  <si>
    <t>https://pbs.twimg.com/media/D0yuBHmXcAMU4s8.jpg</t>
  </si>
  <si>
    <t>https://pbs.twimg.com/media/D01Qh90XgAAlsg6.jpg</t>
  </si>
  <si>
    <t>https://pbs.twimg.com/media/D06e1ZQWwAEOyyE.jpg</t>
  </si>
  <si>
    <t>http://pbs.twimg.com/profile_images/1085076484426027008/lsOq-1SH_normal.jpg</t>
  </si>
  <si>
    <t>http://pbs.twimg.com/profile_images/901201131174363137/f5XejW6W_normal.jpg</t>
  </si>
  <si>
    <t>http://pbs.twimg.com/profile_images/849428984488185857/i3dIvJVS_normal.jpg</t>
  </si>
  <si>
    <t>http://pbs.twimg.com/profile_images/378800000629011324/02a58ce4852fa2c0b053a8853393c35c_normal.png</t>
  </si>
  <si>
    <t>http://pbs.twimg.com/profile_images/852935198387732480/RZ-jnMw__normal.jpg</t>
  </si>
  <si>
    <t>http://pbs.twimg.com/profile_images/887064077482065920/iIK7OfFQ_normal.jpg</t>
  </si>
  <si>
    <t>http://pbs.twimg.com/profile_images/966766832458674176/9rnz8MMA_normal.jpg</t>
  </si>
  <si>
    <t>http://pbs.twimg.com/profile_images/736279971367378944/hsuVnIam_normal.jpg</t>
  </si>
  <si>
    <t>http://pbs.twimg.com/profile_images/695129017289195520/GV56oj7x_normal.jpg</t>
  </si>
  <si>
    <t>http://pbs.twimg.com/profile_images/987081629008039939/qr9SudMu_normal.jpg</t>
  </si>
  <si>
    <t>http://abs.twimg.com/sticky/default_profile_images/default_profile_normal.png</t>
  </si>
  <si>
    <t>http://pbs.twimg.com/profile_images/3633329025/762342d5e35f4afe61c61d6391bae199_normal.jpeg</t>
  </si>
  <si>
    <t>http://pbs.twimg.com/profile_images/950788552639488000/DjsTknxk_normal.jpg</t>
  </si>
  <si>
    <t>http://pbs.twimg.com/profile_images/951567624634322945/vRSgs7dx_normal.jpg</t>
  </si>
  <si>
    <t>http://pbs.twimg.com/profile_images/2096334927/Anil_2012_Photo_normal.jpg</t>
  </si>
  <si>
    <t>http://pbs.twimg.com/profile_images/1097626738379579397/YgvKtd69_normal.png</t>
  </si>
  <si>
    <t>http://pbs.twimg.com/profile_images/1045331614316748800/oOUCS9ED_normal.jpg</t>
  </si>
  <si>
    <t>http://pbs.twimg.com/profile_images/1101567109426040832/vi8rIooN_normal.jpg</t>
  </si>
  <si>
    <t>http://pbs.twimg.com/profile_images/1102262669371879424/AidNyqDl_normal.jpg</t>
  </si>
  <si>
    <t>http://pbs.twimg.com/profile_images/910695376818262016/y1-7Nyxr_normal.jpg</t>
  </si>
  <si>
    <t>http://pbs.twimg.com/profile_images/1085910561286541319/kAXjRGEt_normal.jpg</t>
  </si>
  <si>
    <t>http://pbs.twimg.com/profile_images/433324818658623488/hxhCoePy_normal.jpeg</t>
  </si>
  <si>
    <t>http://pbs.twimg.com/profile_images/2172961480/zolmax_big_normal.jpg</t>
  </si>
  <si>
    <t>http://pbs.twimg.com/profile_images/867161203457634307/jC2bP22Y_normal.jpg</t>
  </si>
  <si>
    <t>http://pbs.twimg.com/profile_images/869991724025860096/skEKfF2m_normal.jpg</t>
  </si>
  <si>
    <t>http://pbs.twimg.com/profile_images/379977873/msn_normal.jpg</t>
  </si>
  <si>
    <t>http://pbs.twimg.com/profile_images/541252987/Image5_normal.jpg</t>
  </si>
  <si>
    <t>http://pbs.twimg.com/profile_images/1085506999557619712/ICabm1dF_normal.jpg</t>
  </si>
  <si>
    <t>http://pbs.twimg.com/profile_images/993098710606405634/e_Ca05nw_normal.jpg</t>
  </si>
  <si>
    <t>http://pbs.twimg.com/profile_images/992420916855476225/adM6bWeV_normal.jpg</t>
  </si>
  <si>
    <t>http://pbs.twimg.com/profile_images/999247402442801152/Zotj3QpV_normal.jpg</t>
  </si>
  <si>
    <t>http://pbs.twimg.com/profile_images/993129821290016768/IVBUYjvH_normal.jpg</t>
  </si>
  <si>
    <t>https://twitter.com/#!/blogyomi/status/1101520062731767808</t>
  </si>
  <si>
    <t>https://twitter.com/#!/dispatchtribune/status/1101672852389007360</t>
  </si>
  <si>
    <t>https://twitter.com/#!/themarketsdaily/status/1101977291264061441</t>
  </si>
  <si>
    <t>https://twitter.com/#!/tickerreport/status/1101937476585906178</t>
  </si>
  <si>
    <t>https://twitter.com/#!/tickerreport/status/1102109412645314560</t>
  </si>
  <si>
    <t>https://twitter.com/#!/dicerod/status/1102255450974633984</t>
  </si>
  <si>
    <t>https://twitter.com/#!/transcriptdaily/status/1102277209639784448</t>
  </si>
  <si>
    <t>https://twitter.com/#!/stocknewstimes/status/1102277375092551681</t>
  </si>
  <si>
    <t>https://twitter.com/#!/macondailynews/status/1101976497714327552</t>
  </si>
  <si>
    <t>https://twitter.com/#!/macondailynews/status/1102345377297113088</t>
  </si>
  <si>
    <t>https://twitter.com/#!/ricardo_belmar/status/1102430434359734272</t>
  </si>
  <si>
    <t>https://twitter.com/#!/fibre2fashion/status/1102447344572862464</t>
  </si>
  <si>
    <t>https://twitter.com/#!/edwardhertzman/status/1102352991640866819</t>
  </si>
  <si>
    <t>https://twitter.com/#!/sourcingjournal/status/1102335103571652608</t>
  </si>
  <si>
    <t>https://twitter.com/#!/sourcingjournal/status/1102626029997305856</t>
  </si>
  <si>
    <t>https://twitter.com/#!/dakotafinancial/status/1101132858683465728</t>
  </si>
  <si>
    <t>https://twitter.com/#!/dakotafinancial/status/1102344163847294976</t>
  </si>
  <si>
    <t>https://twitter.com/#!/dakotafinancial/status/1102821590528651264</t>
  </si>
  <si>
    <t>https://twitter.com/#!/ezdia/status/1102980879629107202</t>
  </si>
  <si>
    <t>https://twitter.com/#!/inforgtnexus/status/1102985895282532353</t>
  </si>
  <si>
    <t>https://twitter.com/#!/bpbourke/status/1102993651469148160</t>
  </si>
  <si>
    <t>https://twitter.com/#!/anildaggarwal/status/1102996992626753536</t>
  </si>
  <si>
    <t>https://twitter.com/#!/ideaconnect2/status/1102997007541518337</t>
  </si>
  <si>
    <t>https://twitter.com/#!/shoptalk/status/1102641541485490176</t>
  </si>
  <si>
    <t>https://twitter.com/#!/gnaneeka/status/1102999396202016768</t>
  </si>
  <si>
    <t>https://twitter.com/#!/stibosystems/status/1102993602110730245</t>
  </si>
  <si>
    <t>https://twitter.com/#!/shoptalk/status/1102353151213023232</t>
  </si>
  <si>
    <t>https://twitter.com/#!/shoptalk/status/1102986314218008576</t>
  </si>
  <si>
    <t>https://twitter.com/#!/shoptalk/status/1102995776223866882</t>
  </si>
  <si>
    <t>https://twitter.com/#!/shoptalk/status/1102999235971018752</t>
  </si>
  <si>
    <t>https://twitter.com/#!/shop/status/1102354340553973763</t>
  </si>
  <si>
    <t>https://twitter.com/#!/mattgunn/status/1102985757378002944</t>
  </si>
  <si>
    <t>https://twitter.com/#!/shop/status/1102988582522740736</t>
  </si>
  <si>
    <t>https://twitter.com/#!/shop/status/1102997700893532161</t>
  </si>
  <si>
    <t>https://twitter.com/#!/shop/status/1103002142598557698</t>
  </si>
  <si>
    <t>https://twitter.com/#!/bulletin_en/status/1101274818387824641</t>
  </si>
  <si>
    <t>https://twitter.com/#!/bulletin_en/status/1101622126925238273</t>
  </si>
  <si>
    <t>https://twitter.com/#!/bulletin_en/status/1103039241007886343</t>
  </si>
  <si>
    <t>https://twitter.com/#!/dailypoliticaln/status/1102109400813178880</t>
  </si>
  <si>
    <t>https://twitter.com/#!/dailypoliticaln/status/1103185290355716098</t>
  </si>
  <si>
    <t>https://twitter.com/#!/zolmaxnews/status/1103186431277715456</t>
  </si>
  <si>
    <t>https://twitter.com/#!/avenuecode/status/1102999089690619905</t>
  </si>
  <si>
    <t>https://twitter.com/#!/robertdloren/status/1103453134414843904</t>
  </si>
  <si>
    <t>https://twitter.com/#!/consumerfeed/status/1105114500926181381</t>
  </si>
  <si>
    <t>https://twitter.com/#!/americanbanking/status/1105114771622379527</t>
  </si>
  <si>
    <t>https://twitter.com/#!/finztribune/status/1105137944510246912</t>
  </si>
  <si>
    <t>https://twitter.com/#!/bibeypost_stock/status/1101286677983698945</t>
  </si>
  <si>
    <t>https://twitter.com/#!/bibeypost_stock/status/1102002179060256768</t>
  </si>
  <si>
    <t>https://twitter.com/#!/bibeypost_stock/status/1103064538348437505</t>
  </si>
  <si>
    <t>https://twitter.com/#!/bibeypost_stock/status/1103439398866219009</t>
  </si>
  <si>
    <t>https://twitter.com/#!/bibeypost_stock/status/1104765061598343168</t>
  </si>
  <si>
    <t>https://twitter.com/#!/bibeypost_stock/status/1105148892470018048</t>
  </si>
  <si>
    <t>https://twitter.com/#!/bibeypost_stock/status/1105248988742201345</t>
  </si>
  <si>
    <t>https://twitter.com/#!/mmahotstuff1/status/1101286698103787520</t>
  </si>
  <si>
    <t>https://twitter.com/#!/mmahotstuff1/status/1101651745829195782</t>
  </si>
  <si>
    <t>https://twitter.com/#!/mmahotstuff1/status/1102330554731638784</t>
  </si>
  <si>
    <t>https://twitter.com/#!/mmahotstuff1/status/1102703621618221057</t>
  </si>
  <si>
    <t>https://twitter.com/#!/mmahotstuff1/status/1102704173391462406</t>
  </si>
  <si>
    <t>https://twitter.com/#!/mmahotstuff1/status/1103064601892147200</t>
  </si>
  <si>
    <t>https://twitter.com/#!/mmahotstuff1/status/1103439424468193285</t>
  </si>
  <si>
    <t>https://twitter.com/#!/mmahotstuff1/status/1105148938544467968</t>
  </si>
  <si>
    <t>https://twitter.com/#!/mmahotstuff1/status/1105249220204920832</t>
  </si>
  <si>
    <t>https://twitter.com/#!/reurope_stock/status/1101286646878744576</t>
  </si>
  <si>
    <t>https://twitter.com/#!/reurope_stock/status/1101651645484589056</t>
  </si>
  <si>
    <t>https://twitter.com/#!/reurope_stock/status/1102002145702936576</t>
  </si>
  <si>
    <t>https://twitter.com/#!/reurope_stock/status/1102703564173070341</t>
  </si>
  <si>
    <t>https://twitter.com/#!/reurope_stock/status/1103439381648547840</t>
  </si>
  <si>
    <t>https://twitter.com/#!/reurope_stock/status/1105248876271947776</t>
  </si>
  <si>
    <t>https://twitter.com/#!/reurope_stock/status/1105509589305491456</t>
  </si>
  <si>
    <t>https://twitter.com/#!/whatsonthorold2/status/1101286688905707520</t>
  </si>
  <si>
    <t>https://twitter.com/#!/whatsonthorold2/status/1101651725004476418</t>
  </si>
  <si>
    <t>https://twitter.com/#!/whatsonthorold2/status/1102002215508758528</t>
  </si>
  <si>
    <t>https://twitter.com/#!/whatsonthorold2/status/1103064578529857536</t>
  </si>
  <si>
    <t>https://twitter.com/#!/whatsonthorold2/status/1105249114516848642</t>
  </si>
  <si>
    <t>https://twitter.com/#!/whatsonthorold2/status/1105509722839375872</t>
  </si>
  <si>
    <t>1101520062731767808</t>
  </si>
  <si>
    <t>1101672852389007360</t>
  </si>
  <si>
    <t>1101977291264061441</t>
  </si>
  <si>
    <t>1101937476585906178</t>
  </si>
  <si>
    <t>1102109412645314560</t>
  </si>
  <si>
    <t>1102255450974633984</t>
  </si>
  <si>
    <t>1102277209639784448</t>
  </si>
  <si>
    <t>1102277375092551681</t>
  </si>
  <si>
    <t>1101976497714327552</t>
  </si>
  <si>
    <t>1102345377297113088</t>
  </si>
  <si>
    <t>1102430434359734272</t>
  </si>
  <si>
    <t>1102447344572862464</t>
  </si>
  <si>
    <t>1102352991640866819</t>
  </si>
  <si>
    <t>1102335103571652608</t>
  </si>
  <si>
    <t>1102626029997305856</t>
  </si>
  <si>
    <t>1101132858683465728</t>
  </si>
  <si>
    <t>1102344163847294976</t>
  </si>
  <si>
    <t>1102821590528651264</t>
  </si>
  <si>
    <t>1102980879629107202</t>
  </si>
  <si>
    <t>1102985895282532353</t>
  </si>
  <si>
    <t>1102993651469148160</t>
  </si>
  <si>
    <t>1102996992626753536</t>
  </si>
  <si>
    <t>1102997007541518337</t>
  </si>
  <si>
    <t>1102641541485490176</t>
  </si>
  <si>
    <t>1102999396202016768</t>
  </si>
  <si>
    <t>1102993602110730245</t>
  </si>
  <si>
    <t>1102353151213023232</t>
  </si>
  <si>
    <t>1102986314218008576</t>
  </si>
  <si>
    <t>1102995776223866882</t>
  </si>
  <si>
    <t>1102999235971018752</t>
  </si>
  <si>
    <t>1102354340553973763</t>
  </si>
  <si>
    <t>1102985757378002944</t>
  </si>
  <si>
    <t>1102988582522740736</t>
  </si>
  <si>
    <t>1102997700893532161</t>
  </si>
  <si>
    <t>1103002142598557698</t>
  </si>
  <si>
    <t>1101274818387824641</t>
  </si>
  <si>
    <t>1101622126925238273</t>
  </si>
  <si>
    <t>1103039241007886343</t>
  </si>
  <si>
    <t>1102109400813178880</t>
  </si>
  <si>
    <t>1103185290355716098</t>
  </si>
  <si>
    <t>1103186431277715456</t>
  </si>
  <si>
    <t>1102999089690619905</t>
  </si>
  <si>
    <t>1103453134414843904</t>
  </si>
  <si>
    <t>1105114500926181381</t>
  </si>
  <si>
    <t>1105114771622379527</t>
  </si>
  <si>
    <t>1105137944510246912</t>
  </si>
  <si>
    <t>1101286677983698945</t>
  </si>
  <si>
    <t>1102002179060256768</t>
  </si>
  <si>
    <t>1103064538348437505</t>
  </si>
  <si>
    <t>1103439398866219009</t>
  </si>
  <si>
    <t>1104765061598343168</t>
  </si>
  <si>
    <t>1105148892470018048</t>
  </si>
  <si>
    <t>1105248988742201345</t>
  </si>
  <si>
    <t>1101286698103787520</t>
  </si>
  <si>
    <t>1101651745829195782</t>
  </si>
  <si>
    <t>1102330554731638784</t>
  </si>
  <si>
    <t>1102703621618221057</t>
  </si>
  <si>
    <t>1102704173391462406</t>
  </si>
  <si>
    <t>1103064601892147200</t>
  </si>
  <si>
    <t>1103439424468193285</t>
  </si>
  <si>
    <t>1105148938544467968</t>
  </si>
  <si>
    <t>1105249220204920832</t>
  </si>
  <si>
    <t>1101286646878744576</t>
  </si>
  <si>
    <t>1101651645484589056</t>
  </si>
  <si>
    <t>1102002145702936576</t>
  </si>
  <si>
    <t>1102703564173070341</t>
  </si>
  <si>
    <t>1103439381648547840</t>
  </si>
  <si>
    <t>1105248876271947776</t>
  </si>
  <si>
    <t>1105509589305491456</t>
  </si>
  <si>
    <t>1101286688905707520</t>
  </si>
  <si>
    <t>1101651725004476418</t>
  </si>
  <si>
    <t>1102002215508758528</t>
  </si>
  <si>
    <t>1103064578529857536</t>
  </si>
  <si>
    <t>1105249114516848642</t>
  </si>
  <si>
    <t>1105509722839375872</t>
  </si>
  <si>
    <t/>
  </si>
  <si>
    <t>en</t>
  </si>
  <si>
    <t>sl</t>
  </si>
  <si>
    <t>YomiBlog</t>
  </si>
  <si>
    <t>Zapier.com</t>
  </si>
  <si>
    <t>dlvr.it</t>
  </si>
  <si>
    <t>Twitter Web Client</t>
  </si>
  <si>
    <t>Hootsuite Inc.</t>
  </si>
  <si>
    <t>Twitter for iPhone</t>
  </si>
  <si>
    <t>Twitter for Android</t>
  </si>
  <si>
    <t>TweetDeck</t>
  </si>
  <si>
    <t>HubSpot</t>
  </si>
  <si>
    <t>EnBulletin</t>
  </si>
  <si>
    <t>ZTribune</t>
  </si>
  <si>
    <t>bibeypost_stok</t>
  </si>
  <si>
    <t>Money Making Articles Hot Stuff</t>
  </si>
  <si>
    <t>REurope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</si>
  <si>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</si>
  <si>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</si>
  <si>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</si>
  <si>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</si>
  <si>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</si>
  <si>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</si>
  <si>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</si>
  <si>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</si>
  <si>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</si>
  <si>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</si>
  <si>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</si>
  <si>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</si>
  <si>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</si>
  <si>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</si>
  <si>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</si>
  <si>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</si>
  <si>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</si>
  <si>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</si>
  <si>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</si>
  <si>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</si>
  <si>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</si>
  <si>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Dispatch Tribunal</t>
  </si>
  <si>
    <t>The Markets Daily</t>
  </si>
  <si>
    <t>Ticker Report</t>
  </si>
  <si>
    <t>Candice Rodriguez</t>
  </si>
  <si>
    <t>Transcript Daily</t>
  </si>
  <si>
    <t>Stock News Times</t>
  </si>
  <si>
    <t>Macon Daily</t>
  </si>
  <si>
    <t>Ricardo Belmar</t>
  </si>
  <si>
    <t>Shoptalk</t>
  </si>
  <si>
    <t>Edward Hertzman</t>
  </si>
  <si>
    <t>Fibre2Fashion - B2B</t>
  </si>
  <si>
    <t>Winky Lux</t>
  </si>
  <si>
    <t>SourcingJournal</t>
  </si>
  <si>
    <t>DICK'S Sporting Goods</t>
  </si>
  <si>
    <t>Dakota Financial</t>
  </si>
  <si>
    <t>eZdia</t>
  </si>
  <si>
    <t>Infor GT Nexus Commerce Network</t>
  </si>
  <si>
    <t>Matt Gunn</t>
  </si>
  <si>
    <t>Brian Patrick Bourke</t>
  </si>
  <si>
    <t>Anil D. Aggarwal</t>
  </si>
  <si>
    <t>IdeaConnect</t>
  </si>
  <si>
    <t>Robert D'Loren</t>
  </si>
  <si>
    <t>ඥා.nee.ka</t>
  </si>
  <si>
    <t>Avenue Code</t>
  </si>
  <si>
    <t>Stibo Systems</t>
  </si>
  <si>
    <t>@Shop</t>
  </si>
  <si>
    <t>Daily Political</t>
  </si>
  <si>
    <t>Zolmax News</t>
  </si>
  <si>
    <t>US Consumer News</t>
  </si>
  <si>
    <t>US Banking News</t>
  </si>
  <si>
    <t>Bibey Post</t>
  </si>
  <si>
    <t>WhatsOnThorold</t>
  </si>
  <si>
    <t>As a small, prospering website, YomiBlog is aiming high in the world of financial news.</t>
  </si>
  <si>
    <t>Dispatch Tribunal is a Florida based news agency covering major news stories in business, health, science, and technology.</t>
  </si>
  <si>
    <t>Market moving news</t>
  </si>
  <si>
    <t>Biz Dev Director @StructureRes &amp; B2B Tech marketing, Analyst Relations, Consultant in Cloud industry. Ask me about #StructureSummit https://t.co/AV7MpVHXwO</t>
  </si>
  <si>
    <t>Macon Daily offers daily news on almost every topic. The information we provide is non biased in nature.</t>
  </si>
  <si>
    <t>Creating business value from #DigitalTransformation at the intersection of #Retail, #SupplyChain &amp; #CX for digital enterprises. @RetailWire #BrainTrust member.</t>
  </si>
  <si>
    <t>Where innovators come together to create the future of retail. March 22-25, 2020, Mandalay Bay, LV.</t>
  </si>
  <si>
    <t>Fibre2Fashion - Best #B2B Marketplace of #Textile, #Apparel &amp; #Fashion Industry provides Business leads, Market Intelligence Report, Advertisement Solutions</t>
  </si>
  <si>
    <t>Purveyors of luxury color makeup. Creators of the "lip pill" _xD83D__xDC8A_ &amp; the Flower Balm inspired by MAGIC. ✨ Always cruelty free!_xD83D__xDC30_ Shop _xD83C__xDF6D_now!</t>
  </si>
  <si>
    <t>SJ is a global resource for news and information tailored for apparel and textile executives working on the supply chain side of the business.</t>
  </si>
  <si>
    <t>Every Season Starts at DICK'S Sporting Goods</t>
  </si>
  <si>
    <t>eZdia’s reviews &amp; enriches e-commerce pages for the top internet retailers. We identify and fix miscategorized products, bad pages, and conversion problems.</t>
  </si>
  <si>
    <t>The @Infor GT Nexus #CommerceNetwork helps 25,000 companies move $500 billion of goods across the global #supplychain.   Follow us for #globaltrade news. _xD83D__xDEA2_✈_xD83D__xDE9A_</t>
  </si>
  <si>
    <t>My background is in tech, media and professional baseball. Cohost of the Supply Chain Radio and Reinventing Retail podcasts. Views are mine. Tweets are for all.</t>
  </si>
  <si>
    <t>VP Marketing @SEKO_Logistics, @ChicagoFire &amp; @WhiteSox Fan. Cyclist. @UWMadison Alum.</t>
  </si>
  <si>
    <t>Tech Entrepreneur with exits to Google, TSYS, Ascential and Informa. Founder &amp; Chairman @Shoptalk @Groceryshop. Venture Partner @OakHCFT. Founder @HLTHEVENT</t>
  </si>
  <si>
    <t>A Silicon Valley based network connecting disruptive entrepreneurs with Seed, Angel, Series A, B, C and D funding. Phone: (408) 569-6758 garykolegraff@gmail.com</t>
  </si>
  <si>
    <t>Chairman &amp; CEO of Xcel Brands. Robert W. D’Loren has been an entrepreneur, innovator &amp; pioneer of the consumer branded products industry for over 35 years.</t>
  </si>
  <si>
    <t>Business Dev @tulipretail | Founder @lankanyouth | 5ever Law student [Views expressed are my own]</t>
  </si>
  <si>
    <t>Full-Cycle Software Development, IT Innovation and Enterprise Transformation firm using #Agile, delivering the world's largest eBusiness and Mobile solutions.</t>
  </si>
  <si>
    <t>Stibo Systems, the master data management company, is the trusted source of MDM solutions
based on a unique business-first, people-centric approach.</t>
  </si>
  <si>
    <t>Check us out @shoptalk @groceryshop</t>
  </si>
  <si>
    <t>Our main focus is on the growth and long-term horizon. We give opportunity to our readers to make their own steps based on our analysis of information.</t>
  </si>
  <si>
    <t>Daily Political is an independent news agency that specializes in bringing a fresh perspective to news and politics from around the world</t>
  </si>
  <si>
    <t>Zolmax News - http://t.co/SHZtZA5fhb</t>
  </si>
  <si>
    <t>News for Consumers in a Changing World</t>
  </si>
  <si>
    <t>Banks, Credit Unions &amp; Financial Institutions</t>
  </si>
  <si>
    <t>Our company of analytic research is interested in tech analysis, long and short equities and value. We believe in high income for everyone at the market.</t>
  </si>
  <si>
    <t>Bibey Post focuses on international and national news from financial area freshly received from the first sources.</t>
  </si>
  <si>
    <t>Money Making Articles Hot Stuff works to help different kinds of investors at the market by providing only most important financial news.</t>
  </si>
  <si>
    <t>REurope brings only trustable news on value analysis, research of the market, finances and steady growth.</t>
  </si>
  <si>
    <t>The Whats on Thorold is online newspaper, passionate about every branch of financial market, working hard for its readers.</t>
  </si>
  <si>
    <t>Florida, USA</t>
  </si>
  <si>
    <t>Virginia</t>
  </si>
  <si>
    <t>Miami, FL</t>
  </si>
  <si>
    <t>United States</t>
  </si>
  <si>
    <t>Ashburn, VA</t>
  </si>
  <si>
    <t>New York City</t>
  </si>
  <si>
    <t>India</t>
  </si>
  <si>
    <t>New York, NY</t>
  </si>
  <si>
    <t>Pittsburgh</t>
  </si>
  <si>
    <t>Fremont, CA</t>
  </si>
  <si>
    <t>Chicago</t>
  </si>
  <si>
    <t>Santa Clara, CA</t>
  </si>
  <si>
    <t>New York, USA</t>
  </si>
  <si>
    <t>San Francisco</t>
  </si>
  <si>
    <t>Global</t>
  </si>
  <si>
    <t>Sioux Falls, SD</t>
  </si>
  <si>
    <t>http://yomiblog.com/</t>
  </si>
  <si>
    <t>https://t.co/er69YCEGww</t>
  </si>
  <si>
    <t>http://www.candicerodriguez.com</t>
  </si>
  <si>
    <t>https://t.co/HykOPvGm9F</t>
  </si>
  <si>
    <t>http://www.linkedin.com/in/rbelmar</t>
  </si>
  <si>
    <t>https://t.co/WTeARgFFKe</t>
  </si>
  <si>
    <t>https://t.co/ZJSdXwYwCS</t>
  </si>
  <si>
    <t>https://t.co/C8xZEwDTfS</t>
  </si>
  <si>
    <t>https://t.co/QM8IIIXmYS</t>
  </si>
  <si>
    <t>https://t.co/8xNns7Zl68</t>
  </si>
  <si>
    <t>https://t.co/vuxV0ORzfN</t>
  </si>
  <si>
    <t>http://www.ezdia.com</t>
  </si>
  <si>
    <t>http://www.gtnexus.com</t>
  </si>
  <si>
    <t>https://t.co/DVA94qAVzo</t>
  </si>
  <si>
    <t>https://t.co/gNJHEUVDiy</t>
  </si>
  <si>
    <t>https://t.co/pwD6eiEoYn</t>
  </si>
  <si>
    <t>https://t.co/ti6eSXZhP1</t>
  </si>
  <si>
    <t>https://t.co/FVLnquMUEj</t>
  </si>
  <si>
    <t>https://t.co/uG82kE8aLx</t>
  </si>
  <si>
    <t>https://t.co/7r0a5Bby8X</t>
  </si>
  <si>
    <t>https://t.co/5DFtopc4fz</t>
  </si>
  <si>
    <t>http://t.co/u5AEanTvP3</t>
  </si>
  <si>
    <t>http://t.co/OKklQuZ0Um</t>
  </si>
  <si>
    <t>http://t.co/7EZswS49Q1</t>
  </si>
  <si>
    <t>https://ztribune.com/</t>
  </si>
  <si>
    <t>https://www.bibeypost.com</t>
  </si>
  <si>
    <t>https://www.mmahotstuff.com</t>
  </si>
  <si>
    <t>https://reurope.com/</t>
  </si>
  <si>
    <t>https://www.whatsonthorold.com</t>
  </si>
  <si>
    <t>https://pbs.twimg.com/profile_banners/901194327925325825/1503698104</t>
  </si>
  <si>
    <t>https://pbs.twimg.com/profile_banners/849417718642159616/1491354964</t>
  </si>
  <si>
    <t>https://pbs.twimg.com/profile_banners/135187246/1538147287</t>
  </si>
  <si>
    <t>https://pbs.twimg.com/profile_banners/852931863547084801/1492190555</t>
  </si>
  <si>
    <t>https://pbs.twimg.com/profile_banners/887052326472740866/1500327595</t>
  </si>
  <si>
    <t>https://pbs.twimg.com/profile_banners/966765919191142401/1519330134</t>
  </si>
  <si>
    <t>https://pbs.twimg.com/profile_banners/343633540/1487109554</t>
  </si>
  <si>
    <t>https://pbs.twimg.com/profile_banners/1202252881/1551210581</t>
  </si>
  <si>
    <t>https://pbs.twimg.com/profile_banners/42987165/1454566544</t>
  </si>
  <si>
    <t>https://pbs.twimg.com/profile_banners/17863478/1549863488</t>
  </si>
  <si>
    <t>https://pbs.twimg.com/profile_banners/3006684412/1546899665</t>
  </si>
  <si>
    <t>https://pbs.twimg.com/profile_banners/243312865/1413496292</t>
  </si>
  <si>
    <t>https://pbs.twimg.com/profile_banners/41135906/1546444822</t>
  </si>
  <si>
    <t>https://pbs.twimg.com/profile_banners/34010517/1551982236</t>
  </si>
  <si>
    <t>https://pbs.twimg.com/profile_banners/27939933/1515518671</t>
  </si>
  <si>
    <t>https://pbs.twimg.com/profile_banners/5147551/1478115016</t>
  </si>
  <si>
    <t>https://pbs.twimg.com/profile_banners/248479922/1524781297</t>
  </si>
  <si>
    <t>https://pbs.twimg.com/profile_banners/1097624498063327232/1550531689</t>
  </si>
  <si>
    <t>https://pbs.twimg.com/profile_banners/839926785928228870/1489522561</t>
  </si>
  <si>
    <t>https://pbs.twimg.com/profile_banners/3148924341/1551722422</t>
  </si>
  <si>
    <t>https://pbs.twimg.com/profile_banners/171629454/1489704098</t>
  </si>
  <si>
    <t>https://pbs.twimg.com/profile_banners/32928806/1503457971</t>
  </si>
  <si>
    <t>https://pbs.twimg.com/profile_banners/989504590918795265/1525609459</t>
  </si>
  <si>
    <t>https://pbs.twimg.com/profile_banners/989388221686730753/1525444162</t>
  </si>
  <si>
    <t>https://pbs.twimg.com/profile_banners/989379943946694656/1527073521</t>
  </si>
  <si>
    <t>https://pbs.twimg.com/profile_banners/989082007010512896/1525615759</t>
  </si>
  <si>
    <t>http://abs.twimg.com/images/themes/theme1/bg.png</t>
  </si>
  <si>
    <t>http://abs.twimg.com/images/themes/theme14/bg.gif</t>
  </si>
  <si>
    <t>http://abs.twimg.com/images/themes/theme9/bg.gif</t>
  </si>
  <si>
    <t>http://abs.twimg.com/images/themes/theme4/bg.gif</t>
  </si>
  <si>
    <t>http://abs.twimg.com/images/themes/theme6/bg.gif</t>
  </si>
  <si>
    <t>http://abs.twimg.com/images/themes/theme15/bg.png</t>
  </si>
  <si>
    <t>http://abs.twimg.com/images/themes/theme2/bg.gif</t>
  </si>
  <si>
    <t>http://abs.twimg.com/images/themes/theme19/bg.gif</t>
  </si>
  <si>
    <t>http://pbs.twimg.com/profile_images/627321178802274304/BoT7ntlB_normal.jpg</t>
  </si>
  <si>
    <t>http://pbs.twimg.com/profile_images/701647792637243392/EVWFozj1_normal.png</t>
  </si>
  <si>
    <t>http://pbs.twimg.com/profile_images/951234517473419264/POefvPZK_normal.jpg</t>
  </si>
  <si>
    <t>http://pbs.twimg.com/profile_images/984093123964846083/srBT0TEj_normal.jpg</t>
  </si>
  <si>
    <t>http://pbs.twimg.com/profile_images/621306896020942849/8U30HgXG_normal.png</t>
  </si>
  <si>
    <t>Open Twitter Page for This Person</t>
  </si>
  <si>
    <t>https://twitter.com/blogyomi</t>
  </si>
  <si>
    <t>https://twitter.com/dispatchtribune</t>
  </si>
  <si>
    <t>https://twitter.com/themarketsdaily</t>
  </si>
  <si>
    <t>https://twitter.com/tickerreport</t>
  </si>
  <si>
    <t>https://twitter.com/dicerod</t>
  </si>
  <si>
    <t>https://twitter.com/transcriptdaily</t>
  </si>
  <si>
    <t>https://twitter.com/stocknewstimes</t>
  </si>
  <si>
    <t>https://twitter.com/macondailynews</t>
  </si>
  <si>
    <t>https://twitter.com/ricardo_belmar</t>
  </si>
  <si>
    <t>https://twitter.com/shoptalk</t>
  </si>
  <si>
    <t>https://twitter.com/edwardhertzman</t>
  </si>
  <si>
    <t>https://twitter.com/fibre2fashion</t>
  </si>
  <si>
    <t>https://twitter.com/winkylux</t>
  </si>
  <si>
    <t>https://twitter.com/sourcingjournal</t>
  </si>
  <si>
    <t>https://twitter.com/dicks</t>
  </si>
  <si>
    <t>https://twitter.com/dakotafinancial</t>
  </si>
  <si>
    <t>https://twitter.com/ezdia</t>
  </si>
  <si>
    <t>https://twitter.com/inforgtnexus</t>
  </si>
  <si>
    <t>https://twitter.com/mattgunn</t>
  </si>
  <si>
    <t>https://twitter.com/bpbourke</t>
  </si>
  <si>
    <t>https://twitter.com/anildaggarwal</t>
  </si>
  <si>
    <t>https://twitter.com/ideaconnect2</t>
  </si>
  <si>
    <t>https://twitter.com/robertdloren</t>
  </si>
  <si>
    <t>https://twitter.com/gnaneeka</t>
  </si>
  <si>
    <t>https://twitter.com/avenuecode</t>
  </si>
  <si>
    <t>https://twitter.com/stibosystems</t>
  </si>
  <si>
    <t>https://twitter.com/shop</t>
  </si>
  <si>
    <t>https://twitter.com/bulletin_en</t>
  </si>
  <si>
    <t>https://twitter.com/dailypoliticaln</t>
  </si>
  <si>
    <t>https://twitter.com/zolmaxnews</t>
  </si>
  <si>
    <t>https://twitter.com/consumerfeed</t>
  </si>
  <si>
    <t>https://twitter.com/americanbanking</t>
  </si>
  <si>
    <t>https://twitter.com/finztribune</t>
  </si>
  <si>
    <t>https://twitter.com/bibeypost_stock</t>
  </si>
  <si>
    <t>https://twitter.com/mmahotstuff1</t>
  </si>
  <si>
    <t>https://twitter.com/reurope_stock</t>
  </si>
  <si>
    <t>https://twitter.com/whatsonthorold2</t>
  </si>
  <si>
    <t>blogyomi
Analysts See $0.03 EPS for Xcel
Brands, Inc. $XELB; Shorts at NUTRITIONAL
HIGH INTL ORDINARY SHARE $SPLIF
Raised By 1072% https://t.co/oFSZVDA8tO</t>
  </si>
  <si>
    <t>dispatchtribune
Pacific Premier Bancorp, Inc. $PPBI
Chairman Sells $1,302,567.20 in
Stock https://t.co/qAHKJMmH3R</t>
  </si>
  <si>
    <t>themarketsdaily
XCel Brands $XELB Stock Rating
Upgraded by Zacks Investment Research
https://t.co/hZY7A2Ylik</t>
  </si>
  <si>
    <t>tickerreport
Comparing XCel Brands $XELB &amp;amp;
American Restaurant Partners LP
Class A Partnership Units $ICTPU
https://t.co/VIwQbUV6M8</t>
  </si>
  <si>
    <t>dicerod
Comparing XCel Brands (XELB) &amp;amp;
American Restaurant Partners LP
Class A Partnership Units (ICTPU)...
https://t.co/UA8Dq5C0fp https://t.co/e1oS8iok6e</t>
  </si>
  <si>
    <t>transcriptdaily
XCel Brands $XELB Raised to Buy
at Zacks Investment Research https://t.co/VcBgJY35mm</t>
  </si>
  <si>
    <t>stocknewstimes
XCel Brands $XELB Upgraded by Zacks
Investment Research to Buy https://t.co/8g6kEkK458</t>
  </si>
  <si>
    <t>macondailynews
Zacks: XCel Brands Inc $XELB Given
Consensus Rating of “Strong Buy”
by Analysts https://t.co/dN3D3DS2Ob</t>
  </si>
  <si>
    <t>ricardo_belmar
RT @EdwardHertzman: I’m speaking
@shoptalk discussing why the key
to better retail and sell throughs
start in the supply chain in the
Next…</t>
  </si>
  <si>
    <t>shoptalk
RT @AvenueCode: “Speed is the new
currency” @robertdloren, Chairman
&amp;amp; CEO, Xcel Brands #shoptalk19</t>
  </si>
  <si>
    <t>edwardhertzman
I’m speaking @shoptalk discussing
why the key to better retail and
sell throughs start in the supply
chain in the Next Generation Suppy
Chains panel with Xcel Brands (@RobertDLoren),
@DICKS and @WinkyLux Tuesday 9:15
in Track room 4 #shoptalk</t>
  </si>
  <si>
    <t>fibre2fashion
Robert D'Loren and Paul Magel speak
to Fibre2Fashion about latest PLM
integrations, disruptions in the
apparel supply chain and AI being
necessity in future https://t.co/j03aTwM0Oi
https://t.co/vn0p2hDAgP</t>
  </si>
  <si>
    <t xml:space="preserve">winkylux
</t>
  </si>
  <si>
    <t>sourcingjournal
Sourcing Journal’s @EdwardHertzman
will be discussing why the key
to better retail &amp;amp; sell throughs
start in the supply chain in the
Next Generation Suppy Chains panel
@shoptalk with Xcel Brands (@RobertDLoren),
@DICKS and @WinkyLux Tues. at 9:15
in Track room 4 #shoptalk https://t.co/b4l0j0aw99</t>
  </si>
  <si>
    <t xml:space="preserve">dicks
</t>
  </si>
  <si>
    <t>dakotafinancial
XCel Brands $XELB Stock Rating
Upgraded by Zacks Investment Research
https://t.co/3ofI63Ndgc</t>
  </si>
  <si>
    <t>ezdia
Next Generation Supply Chains in
"Track Room 4" from 9:15AM - 9:55AM
(Session 2) Interview: Vidya Jwala,
Dick's Sporting Goods Robert D'Loren,
Xcel Brands Natalie Mackey, Winky
Lux Edward Hertzman, Sourcing Journal
(Interviewer) #shoptalk #shoptalk2019
#seo #retail #content</t>
  </si>
  <si>
    <t>inforgtnexus
RT @mattgunn: Speed is the new
currency, but speed is just one
side of the equation, says Xcel
Brands CEO Robert D’Loren. On the
opposite s…</t>
  </si>
  <si>
    <t>mattgunn
Speed is the new currency, but
speed is just one side of the equation,
says Xcel Brands CEO Robert D’Loren.
On the opposite side, if speed
is heads, then tails is intelligence.
#shoptalk19</t>
  </si>
  <si>
    <t>bpbourke
RT @mattgunn: Speed is the new
currency, but speed is just one
side of the equation, says Xcel
Brands CEO Robert D’Loren. On the
opposite s…</t>
  </si>
  <si>
    <t>anildaggarwal
RT @mattgunn: Speed is the new
currency, but speed is just one
side of the equation, says Xcel
Brands CEO Robert D’Loren. On the
opposite s…</t>
  </si>
  <si>
    <t>ideaconnect2
.@shoptalk @mattgunn Speed is the
new currency, but speed is just
one side of the equation, says
Xcel Brands CEO Robert D’Loren.
On the opposite side, if speed
is heads, then tails is intelligence.
#shoptalk19 + RT</t>
  </si>
  <si>
    <t>robertdloren
RT @AvenueCode: “Speed is the new
currency” @robertdloren, Chairman
&amp;amp; CEO, Xcel Brands #shoptalk19</t>
  </si>
  <si>
    <t>gnaneeka
RT @AvenueCode: “Speed is the new
currency” @robertdloren, Chairman
&amp;amp; CEO, Xcel Brands #shoptalk19</t>
  </si>
  <si>
    <t>avenuecode
“Speed is the new currency” @robertdloren,
Chairman &amp;amp; CEO, Xcel Brands
#shoptalk19</t>
  </si>
  <si>
    <t>stibosystems
What technologies are Xcel Brands
investing in? Those that will give
them more insights about customers
and what they think about products.
"It is critical to make decisions
with data" says Robert D'Loren,
Chairman &amp;amp; CEO at #Shoptalk19
@shoptalk https://t.co/gy6q9kj3rE</t>
  </si>
  <si>
    <t>shop
RT @AvenueCode: “Speed is the new
currency” @robertdloren, Chairman
&amp;amp; CEO, Xcel Brands #shoptalk19</t>
  </si>
  <si>
    <t>bulletin_en
$0.03 EPS Expected for Xcel Brands,
Inc. $XELB on April, 4 https://t.co/Oy471GGWXg</t>
  </si>
  <si>
    <t>dailypoliticaln
XCel Brands $XELB Rating Increased
to Buy at Zacks Investment Research
https://t.co/upLwRzz2gG</t>
  </si>
  <si>
    <t>zolmaxnews
Zacks Investment Research Upgrades
XCel Brands $XELB to “Buy” https://t.co/Dh0GTm41w4</t>
  </si>
  <si>
    <t>consumerfeed
Zacks: XCel Brands Inc $XELB Given
$5.00 Consensus Target Price by
Brokerages https://t.co/MwqecEcOKQ</t>
  </si>
  <si>
    <t>americanbanking
Analysts Expect XCel Brands Inc
$XELB to Announce $0.05 Earnings
Per Share https://t.co/KydPmOnPt8
#stocks</t>
  </si>
  <si>
    <t>finztribune
Xcel Brands, Inc. $XELB Analysts
See $0.03 EPS as of April, 4 https://t.co/XcuBXB8CPB</t>
  </si>
  <si>
    <t>bibeypost_stock
Analysts at BidaskScore Give Xcel
Brands $XELB an Upgrade https://t.co/ljPpzaPy7Z</t>
  </si>
  <si>
    <t>mmahotstuff1
BidaskScore Finally Upgrades Xcel
Brands $XELB Stock https://t.co/GcY1SzRRxp</t>
  </si>
  <si>
    <t>reurope_stock
Xcel Brands, Inc. $XELB Analysts
See $0.03 EPS https://t.co/Cgk2d8MOj2</t>
  </si>
  <si>
    <t>whatsonthorold2
Analysts See $0.03 EPS for Xcel
Brands, Inc. $XELB https://t.co/49M2E95SEz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</si>
  <si>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</si>
  <si>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</si>
  <si>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</si>
  <si>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</si>
  <si>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</si>
  <si>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</si>
  <si>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</si>
  <si>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</si>
  <si>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</si>
  <si>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</si>
  <si>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</si>
  <si>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</si>
  <si>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</si>
  <si>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</si>
  <si>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</si>
  <si>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</si>
  <si>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</si>
  <si>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</si>
  <si>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</si>
  <si>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</si>
  <si>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</si>
  <si>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</si>
  <si>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</si>
  <si>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</si>
  <si>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</si>
  <si>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</si>
  <si>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</si>
  <si>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</si>
  <si>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</si>
  <si>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</si>
  <si>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</si>
  <si>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</si>
  <si>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</si>
  <si>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</si>
  <si>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</si>
  <si>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</si>
  <si>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</si>
  <si>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</si>
  <si>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</si>
  <si>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</si>
  <si>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</si>
  <si>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</si>
  <si>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</si>
  <si>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</si>
  <si>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</si>
  <si>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</si>
  <si>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</si>
  <si>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</si>
  <si>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</si>
  <si>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</si>
  <si>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</si>
  <si>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</si>
  <si>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</si>
  <si>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</si>
  <si>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</si>
  <si>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</si>
  <si>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</si>
  <si>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</si>
  <si>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</si>
  <si>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</si>
  <si>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</si>
  <si>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</si>
  <si>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</si>
  <si>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</si>
  <si>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</si>
  <si>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</si>
  <si>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</si>
  <si>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</si>
  <si>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</si>
  <si>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https://yomiblog.com/2019/03/01/analysts-see-0-03-eps-for-xcel-brands-inc-xelb-shorts-at-nutritional-high-intl-ordinary-share-splif-raised-by-1072/ https://dispatchtribunal.com/?p=2606563 http://www.themarketsdaily.com/?p=2276181 https://tickerreport.com/?p=4192584 https://tickerreport.com/?p=4190465 http://candicerodriguez.com/post/183187578345?utm_source=dlvr.it&amp;utm_medium=twitter http://www.transcriptdaily.com/?p=2173880 https://www.thestockobserver.com/?p=1978951 https://macondaily.com/?p=1579997 https://macondaily.com/?p=1576229</t>
  </si>
  <si>
    <t>Top Domains in Tweet in Entire Graph</t>
  </si>
  <si>
    <t>Top Domains in Tweet in G1</t>
  </si>
  <si>
    <t>Top Domains in Tweet in G2</t>
  </si>
  <si>
    <t>Top Domains in Tweet in G3</t>
  </si>
  <si>
    <t>Top Domains in Tweet in G4</t>
  </si>
  <si>
    <t>Top Domains in Tweet</t>
  </si>
  <si>
    <t>mmahotstuff.com bibeypost.com reurope.com whatsonthorold.com dakotafinancialnews.com enbulletin.com tickerreport.com macondaily.com dailypolitical.com yomiblog.com</t>
  </si>
  <si>
    <t>Top Hashtags in Tweet in Entire Graph</t>
  </si>
  <si>
    <t>shoptalk2019</t>
  </si>
  <si>
    <t>seo</t>
  </si>
  <si>
    <t>retail</t>
  </si>
  <si>
    <t>content</t>
  </si>
  <si>
    <t>Top Hashtags in Tweet in G1</t>
  </si>
  <si>
    <t>Top Hashtags in Tweet in G2</t>
  </si>
  <si>
    <t>Top Hashtags in Tweet in G3</t>
  </si>
  <si>
    <t>Top Hashtags in Tweet in G4</t>
  </si>
  <si>
    <t>Top Hashtags in Tweet</t>
  </si>
  <si>
    <t>shoptalk shoptalk2019 seo retail content stocks</t>
  </si>
  <si>
    <t>Top Words in Tweet in Entire Graph</t>
  </si>
  <si>
    <t>Words in Sentiment List#1: Positive</t>
  </si>
  <si>
    <t>Words in Sentiment List#2: Negative</t>
  </si>
  <si>
    <t>Words in Sentiment List#3: Angry/Violent</t>
  </si>
  <si>
    <t>Non-categorized Words</t>
  </si>
  <si>
    <t>Total Words</t>
  </si>
  <si>
    <t>xcel</t>
  </si>
  <si>
    <t>brands</t>
  </si>
  <si>
    <t>xelb</t>
  </si>
  <si>
    <t>inc</t>
  </si>
  <si>
    <t>0</t>
  </si>
  <si>
    <t>Top Words in Tweet in G1</t>
  </si>
  <si>
    <t>03</t>
  </si>
  <si>
    <t>eps</t>
  </si>
  <si>
    <t>analysts</t>
  </si>
  <si>
    <t>see</t>
  </si>
  <si>
    <t>expected</t>
  </si>
  <si>
    <t>Top Words in Tweet in G2</t>
  </si>
  <si>
    <t>speed</t>
  </si>
  <si>
    <t>ceo</t>
  </si>
  <si>
    <t>new</t>
  </si>
  <si>
    <t>currency</t>
  </si>
  <si>
    <t>chairman</t>
  </si>
  <si>
    <t>Top Words in Tweet in G3</t>
  </si>
  <si>
    <t>side</t>
  </si>
  <si>
    <t>one</t>
  </si>
  <si>
    <t>equation</t>
  </si>
  <si>
    <t>robert</t>
  </si>
  <si>
    <t>Top Words in Tweet in G4</t>
  </si>
  <si>
    <t>discussing</t>
  </si>
  <si>
    <t>key</t>
  </si>
  <si>
    <t>better</t>
  </si>
  <si>
    <t>sell</t>
  </si>
  <si>
    <t>throughs</t>
  </si>
  <si>
    <t>start</t>
  </si>
  <si>
    <t>supply</t>
  </si>
  <si>
    <t>chain</t>
  </si>
  <si>
    <t>Top Words in Tweet</t>
  </si>
  <si>
    <t>xcel brands xelb inc 0 03 eps analysts see expected</t>
  </si>
  <si>
    <t>xcel brands speed ceo new currency chairman shoptalk19 robertdloren avenuecode</t>
  </si>
  <si>
    <t>speed side new currency one equation xcel brands ceo robert</t>
  </si>
  <si>
    <t>shoptalk discussing key better retail sell throughs start supply chain</t>
  </si>
  <si>
    <t>Top Word Pairs in Tweet in Entire Graph</t>
  </si>
  <si>
    <t>xcel,brands</t>
  </si>
  <si>
    <t>brands,inc</t>
  </si>
  <si>
    <t>inc,xelb</t>
  </si>
  <si>
    <t>0,03</t>
  </si>
  <si>
    <t>03,eps</t>
  </si>
  <si>
    <t>brands,xelb</t>
  </si>
  <si>
    <t>analysts,see</t>
  </si>
  <si>
    <t>see,0</t>
  </si>
  <si>
    <t>eps,xcel</t>
  </si>
  <si>
    <t>speed,new</t>
  </si>
  <si>
    <t>Top Word Pairs in Tweet in G1</t>
  </si>
  <si>
    <t>xelb,analysts</t>
  </si>
  <si>
    <t>Top Word Pairs in Tweet in G2</t>
  </si>
  <si>
    <t>new,currency</t>
  </si>
  <si>
    <t>chairman,ceo</t>
  </si>
  <si>
    <t>currency,robertdloren</t>
  </si>
  <si>
    <t>robertdloren,chairman</t>
  </si>
  <si>
    <t>ceo,xcel</t>
  </si>
  <si>
    <t>brands,shoptalk19</t>
  </si>
  <si>
    <t>avenuecode,speed</t>
  </si>
  <si>
    <t>discussing,key</t>
  </si>
  <si>
    <t>Top Word Pairs in Tweet in G3</t>
  </si>
  <si>
    <t>currency,speed</t>
  </si>
  <si>
    <t>speed,one</t>
  </si>
  <si>
    <t>one,side</t>
  </si>
  <si>
    <t>side,equation</t>
  </si>
  <si>
    <t>equation,xcel</t>
  </si>
  <si>
    <t>brands,ceo</t>
  </si>
  <si>
    <t>ceo,robert</t>
  </si>
  <si>
    <t>Top Word Pairs in Tweet in G4</t>
  </si>
  <si>
    <t>key,better</t>
  </si>
  <si>
    <t>better,retail</t>
  </si>
  <si>
    <t>retail,sell</t>
  </si>
  <si>
    <t>sell,throughs</t>
  </si>
  <si>
    <t>throughs,start</t>
  </si>
  <si>
    <t>start,supply</t>
  </si>
  <si>
    <t>supply,chain</t>
  </si>
  <si>
    <t>chain,next</t>
  </si>
  <si>
    <t>next,generation</t>
  </si>
  <si>
    <t>Top Word Pairs in Tweet</t>
  </si>
  <si>
    <t>xcel,brands  brands,inc  inc,xelb  0,03  03,eps  brands,xelb  analysts,see  see,0  eps,xcel  xelb,analysts</t>
  </si>
  <si>
    <t>xcel,brands  speed,new  new,currency  chairman,ceo  currency,robertdloren  robertdloren,chairman  ceo,xcel  brands,shoptalk19  avenuecode,speed  discussing,key</t>
  </si>
  <si>
    <t>speed,new  new,currency  currency,speed  speed,one  one,side  side,equation  equation,xcel  xcel,brands  brands,ceo  ceo,robert</t>
  </si>
  <si>
    <t>discussing,key  key,better  better,retail  retail,sell  sell,throughs  throughs,start  start,supply  supply,chain  chain,next  next,generation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</si>
  <si>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</si>
  <si>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</si>
  <si>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</si>
  <si>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</si>
  <si>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</si>
  <si>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</si>
  <si>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</si>
  <si>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</si>
  <si>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</si>
  <si>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</si>
  <si>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</si>
  <si>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</si>
  <si>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robertdloren avenuecode edwardhertzman shoptalk mattgunn stibosystems sourcingjournal</t>
  </si>
  <si>
    <t>mattgunn shoptalk</t>
  </si>
  <si>
    <t>shoptalk robertdloren dicks winkylux edwardhertzman</t>
  </si>
  <si>
    <t>Top Tweeters in Entire Graph</t>
  </si>
  <si>
    <t>Top Tweeters in G1</t>
  </si>
  <si>
    <t>Top Tweeters in G2</t>
  </si>
  <si>
    <t>Top Tweeters in G3</t>
  </si>
  <si>
    <t>Top Tweeters in G4</t>
  </si>
  <si>
    <t>Top Tweeters</t>
  </si>
  <si>
    <t>americanbanking tickerreport consumerfeed dailypoliticaln dakotafinancial zolmaxnews stocknewstimes themarketsdaily dispatchtribune bibeypost_stock</t>
  </si>
  <si>
    <t>shoptalk gnaneeka stibosystems avenuecode shop robertdloren</t>
  </si>
  <si>
    <t>mattgunn inforgtnexus anildaggarwal bpbourke ideaconnect2</t>
  </si>
  <si>
    <t>dicks ricardo_belmar sourcingjournal edwardhertzman winkylux</t>
  </si>
  <si>
    <t>Top URLs in Tweet by Count</t>
  </si>
  <si>
    <t>https://tickerreport.com/?p=4192584 https://tickerreport.com/?p=4190465</t>
  </si>
  <si>
    <t>https://macondaily.com/?p=1579997 https://macondaily.com/?p=1576229</t>
  </si>
  <si>
    <t>https://dakotafinancialnews.com/?p=879171 https://dakotafinancialnews.com/?p=876404 https://dakotafinancialnews.com/?p=872631</t>
  </si>
  <si>
    <t>https://enbulletin.com/2019/03/05/0-03-eps-expected-for-xcel-brands-inc-xelb-on-april-4/ https://enbulletin.com/2019/03/01/as-of-april-4-xcel-brands-inc-xelb-analysts-see-0-03-eps/ https://enbulletin.com/2019/03/01/anticipated-0-03-eps-for-xcel-brands-inc-xelb-as-of-april-4/</t>
  </si>
  <si>
    <t>https://www.dailypolitical.com/?p=2767962 https://www.dailypolitical.com/?p=2760712</t>
  </si>
  <si>
    <t>https://www.bibeypost.com/analysts-at-bidaskscore-give-xcel-brands-nasdaqxelb-an-upgrade/ https://www.bibeypost.com/0-03-eps-expected-for-xcel-brands-inc-xelb/ https://www.bibeypost.com/xcel-brands-inc-xelb-analysts-see-0-03-eps-5/ https://www.bibeypost.com/xcel-brands-inc-xelb-analysts-see-0-03-eps-2/ https://www.bibeypost.com/xcel-brands-inc-xelb-eps-estimated-at-0-03-2/ https://www.bibeypost.com/eps-for-xcel-brands-inc-xelb-expected-at-0-03/ https://www.bibeypost.com/xcel-brands-inc-xelb-analysts-see-0-03-eps/</t>
  </si>
  <si>
    <t>https://www.mmahotstuff.com/2019/03/11/bidaskscore-finally-upgrades-xcel-brands-nasdaqxelb-stock.html https://www.mmahotstuff.com/2019/03/11/analysts-see-0-03-eps-for-xcel-brands-inc-xelb-2.html https://www.mmahotstuff.com/2019/03/06/xcel-brands-inc-xelb-eps-estimated-at-0-03-2.html https://www.mmahotstuff.com/2019/03/05/0-03-eps-expected-for-xcel-brands-inc-xelb-3.html https://www.mmahotstuff.com/2019/03/04/is-xcel-brands-nasdaqxelb-now-worth-your-time-and-dime-after-a-recent-bidaskscore-upgrade.html https://www.mmahotstuff.com/2019/03/04/xcel-brands-inc-xelb-eps-estimated-at-0-03.html https://www.mmahotstuff.com/2019/03/03/eps-for-xcel-brands-inc-xelb-expected-at-0-03.html https://www.mmahotstuff.com/2019/03/02/analysts-see-0-03-eps-for-xcel-brands-inc-xelb.html https://www.mmahotstuff.com/2019/03/01/0-03-eps-expected-for-xcel-brands-inc-xelb.html</t>
  </si>
  <si>
    <t>https://reurope.com/2019/03/12/xcel-brands-inc-xelb-analysts-see-0-03-eps-3/ https://reurope.com/2019/03/11/bidaskscore-decides-to-upgrade-xcel-brands-nasdaqxelb-will-other-analysts-follow-suit/ https://reurope.com/2019/03/06/0-03-eps-expected-for-xcel-brands-inc-xelb/ https://reurope.com/2019/03/04/eps-for-xcel-brands-inc-xelb-expected-at-0-03-3/ https://reurope.com/2019/03/03/analysts-see-0-03-eps-for-xcel-brands-inc-xelb-2/ https://reurope.com/2019/03/02/eps-for-xcel-brands-inc-xelb-expected-at-0-03/ https://reurope.com/2019/03/01/analysts-see-0-03-eps-for-xcel-brands-inc-xelb/</t>
  </si>
  <si>
    <t>https://whatsonthorold.com/2019/03/12/analysts-see-0-03-eps-for-xcel-brands-inc-xelb-4/ https://whatsonthorold.com/2019/03/11/what-can-we-expect-following-a-xcel-brands-nasdaqxelb-upgrade-by-bidaskscore/ https://whatsonthorold.com/2019/03/05/0-03-eps-expected-for-xcel-brands-inc-xelb-3/ https://whatsonthorold.com/2019/03/03/xcel-brands-inc-xelb-analysts-see-0-03-eps/ https://whatsonthorold.com/2019/03/02/analysts-see-0-03-eps-for-xcel-brands-inc-xelb/ https://whatsonthorold.com/2019/03/01/eps-for-xcel-brands-inc-xelb-expected-at-0-03/</t>
  </si>
  <si>
    <t>Top URLs in Tweet by Salience</t>
  </si>
  <si>
    <t>Top Domains in Tweet by Count</t>
  </si>
  <si>
    <t>Top Domains in Tweet by Salience</t>
  </si>
  <si>
    <t>Top Hashtags in Tweet by Count</t>
  </si>
  <si>
    <t>Top Hashtags in Tweet by Salience</t>
  </si>
  <si>
    <t>Top Words in Tweet by Count</t>
  </si>
  <si>
    <t>analysts see 0 03 eps xcel brands inc xelb shorts</t>
  </si>
  <si>
    <t>pacific premier bancorp inc ppbi chairman sells 1 302 567</t>
  </si>
  <si>
    <t>xcel brands xelb stock rating upgraded zacks investment research</t>
  </si>
  <si>
    <t>xcel brands xelb comparing american restaurant partners lp class partnership</t>
  </si>
  <si>
    <t>comparing xcel brands xelb american restaurant partners lp class partnership</t>
  </si>
  <si>
    <t>xcel brands xelb raised buy zacks investment research</t>
  </si>
  <si>
    <t>xcel brands xelb upgraded zacks investment research buy</t>
  </si>
  <si>
    <t>zacks xcel brands xelb rating inc given consensus strong buy</t>
  </si>
  <si>
    <t>edwardhertzman m speaking shoptalk discussing key better retail sell throughs</t>
  </si>
  <si>
    <t>xcel brands speed new currency ceo s edwardhertzman discussing key</t>
  </si>
  <si>
    <t>shoptalk m speaking discussing key better retail sell throughs start</t>
  </si>
  <si>
    <t>robert d'loren paul magel speak fibre2fashion latest plm integrations disruptions</t>
  </si>
  <si>
    <t>shoptalk sourcing journal s edwardhertzman discussing key better retail sell</t>
  </si>
  <si>
    <t>xcel brands xelb zacks stock rating upgraded investment research brokerages</t>
  </si>
  <si>
    <t>9 next generation supply chains track room 4 15am 55am</t>
  </si>
  <si>
    <t>speed mattgunn new currency one side equation xcel brands ceo</t>
  </si>
  <si>
    <t>speed side shoptalk mattgunn new currency one equation xcel brands</t>
  </si>
  <si>
    <t>avenuecode speed new currency robertdloren chairman ceo xcel brands shoptalk19</t>
  </si>
  <si>
    <t>speed new currency robertdloren chairman ceo xcel brands shoptalk19</t>
  </si>
  <si>
    <t>technologies xcel brands investing those give more insights customers think</t>
  </si>
  <si>
    <t>speed xcel brands new currency ceo avenuecode robertdloren chairman shoptalk19</t>
  </si>
  <si>
    <t>0 03 eps xcel brands inc xelb april 4 expected</t>
  </si>
  <si>
    <t>xcel brands xelb rating increased buy zacks investment research analyzing</t>
  </si>
  <si>
    <t>zacks investment research upgrades xcel brands xelb buy</t>
  </si>
  <si>
    <t>zacks xcel brands inc xelb given 5 00 consensus target</t>
  </si>
  <si>
    <t>analysts expect xcel brands inc xelb announce 0 05 earnings</t>
  </si>
  <si>
    <t>xcel brands inc xelb analysts see 0 03 eps april</t>
  </si>
  <si>
    <t>xcel brands xelb 0 03 eps inc analysts see expected</t>
  </si>
  <si>
    <t>xcel brands xelb 0 03 eps inc expected bidaskscore analysts</t>
  </si>
  <si>
    <t>Top Words in Tweet by Salience</t>
  </si>
  <si>
    <t>comparing american restaurant partners lp class partnership units ictpu inc</t>
  </si>
  <si>
    <t>inc given consensus strong buy analysts stock upgraded investment research</t>
  </si>
  <si>
    <t>speed new currency ceo s edwardhertzman discussing key better retail</t>
  </si>
  <si>
    <t>tues president tuesday shoptalk sourcing journal s edwardhertzman discussing key</t>
  </si>
  <si>
    <t>stock rating upgraded investment research brokerages set 5 00 price</t>
  </si>
  <si>
    <t>speed new currency ceo avenuecode robertdloren chairman shoptalk19 stibosystems technologies</t>
  </si>
  <si>
    <t>expected analysts see anticipated 0 03 eps xcel brands inc</t>
  </si>
  <si>
    <t>rating increased buy zacks investment research analyzing american restaurant partners</t>
  </si>
  <si>
    <t>see expected analysts bidaskscore give upgrade estimated 0 03 eps</t>
  </si>
  <si>
    <t>expected bidaskscore analysts see estimated finally upgrades stock now worth</t>
  </si>
  <si>
    <t>see expected analysts bidaskscore decides upgrade follow suit inc 0</t>
  </si>
  <si>
    <t>expected analysts see expect following upgrade bidaskscore 0 03 eps</t>
  </si>
  <si>
    <t>Top Word Pairs in Tweet by Count</t>
  </si>
  <si>
    <t>analysts,see  see,0  0,03  03,eps  eps,xcel  xcel,brands  brands,inc  inc,xelb  xelb,shorts  shorts,nutritional</t>
  </si>
  <si>
    <t>pacific,premier  premier,bancorp  bancorp,inc  inc,ppbi  ppbi,chairman  chairman,sells  sells,1  1,302  302,567  567,20</t>
  </si>
  <si>
    <t>xcel,brands  brands,xelb  xelb,stock  stock,rating  rating,upgraded  upgraded,zacks  zacks,investment  investment,research</t>
  </si>
  <si>
    <t>xcel,brands  comparing,xcel  brands,xelb  xelb,american  american,restaurant  restaurant,partners  partners,lp  lp,class  class,partnership  partnership,units</t>
  </si>
  <si>
    <t>comparing,xcel  xcel,brands  brands,xelb  xelb,american  american,restaurant  restaurant,partners  partners,lp  lp,class  class,partnership  partnership,units</t>
  </si>
  <si>
    <t>xcel,brands  brands,xelb  xelb,raised  raised,buy  buy,zacks  zacks,investment  investment,research</t>
  </si>
  <si>
    <t>xcel,brands  brands,xelb  xelb,upgraded  upgraded,zacks  zacks,investment  investment,research  research,buy</t>
  </si>
  <si>
    <t>xcel,brands  zacks,xcel  brands,inc  inc,xelb  xelb,given  given,consensus  consensus,rating  rating,strong  strong,buy  buy,analysts</t>
  </si>
  <si>
    <t>edwardhertzman,m  m,speaking  speaking,shoptalk  shoptalk,discussing  discussing,key  key,better  better,retail  retail,sell  sell,throughs  throughs,start</t>
  </si>
  <si>
    <t>xcel,brands  speed,new  new,currency  discussing,key  key,better  better,retail  retail,sell  sell,throughs  throughs,start  start,supply</t>
  </si>
  <si>
    <t>m,speaking  speaking,shoptalk  shoptalk,discussing  discussing,key  key,better  better,retail  retail,sell  sell,throughs  throughs,start  start,supply</t>
  </si>
  <si>
    <t>robert,d'loren  d'loren,paul  paul,magel  magel,speak  speak,fibre2fashion  fibre2fashion,latest  latest,plm  plm,integrations  integrations,disruptions  disruptions,apparel</t>
  </si>
  <si>
    <t>sourcing,journal  journal,s  edwardhertzman,discussing  discussing,key  key,better  better,retail  retail,sell  sell,throughs  throughs,start  start,supply</t>
  </si>
  <si>
    <t>xcel,brands  brands,xelb  xelb,stock  stock,rating  rating,upgraded  upgraded,zacks  zacks,investment  investment,research  zacks,brokerages  brokerages,set</t>
  </si>
  <si>
    <t>next,generation  generation,supply  supply,chains  chains,track  track,room  room,4  4,9  9,15am  15am,9  9,55am</t>
  </si>
  <si>
    <t>mattgunn,speed  speed,new  new,currency  currency,speed  speed,one  one,side  side,equation  equation,xcel  xcel,brands  brands,ceo</t>
  </si>
  <si>
    <t>shoptalk,mattgunn  mattgunn,speed  speed,new  new,currency  currency,speed  speed,one  one,side  side,equation  equation,xcel  xcel,brands</t>
  </si>
  <si>
    <t>avenuecode,speed  speed,new  new,currency  currency,robertdloren  robertdloren,chairman  chairman,ceo  ceo,xcel  xcel,brands  brands,shoptalk19</t>
  </si>
  <si>
    <t>speed,new  new,currency  currency,robertdloren  robertdloren,chairman  chairman,ceo  ceo,xcel  xcel,brands  brands,shoptalk19</t>
  </si>
  <si>
    <t>technologies,xcel  xcel,brands  brands,investing  investing,those  those,give  give,more  more,insights  insights,customers  customers,think  think,products</t>
  </si>
  <si>
    <t>xcel,brands  speed,new  new,currency  avenuecode,speed  currency,robertdloren  robertdloren,chairman  chairman,ceo  ceo,xcel  brands,shoptalk19  stibosystems,technologies</t>
  </si>
  <si>
    <t>0,03  03,eps  xcel,brands  brands,inc  inc,xelb  april,4  xelb,april  eps,expected  expected,xcel  4,xcel</t>
  </si>
  <si>
    <t>xcel,brands  brands,xelb  xelb,rating  rating,increased  increased,buy  buy,zacks  zacks,investment  investment,research  analyzing,xcel  xelb,american</t>
  </si>
  <si>
    <t>zacks,investment  investment,research  research,upgrades  upgrades,xcel  xcel,brands  brands,xelb  xelb,buy</t>
  </si>
  <si>
    <t>zacks,xcel  xcel,brands  brands,inc  inc,xelb  xelb,given  given,5  5,00  00,consensus  consensus,target  target,price</t>
  </si>
  <si>
    <t>analysts,expect  expect,xcel  xcel,brands  brands,inc  inc,xelb  xelb,announce  announce,0  0,05  05,earnings  earnings,per</t>
  </si>
  <si>
    <t>xcel,brands  brands,inc  inc,xelb  xelb,analysts  analysts,see  see,0  0,03  03,eps  eps,april  april,4</t>
  </si>
  <si>
    <t>xcel,brands  0,03  brands,inc  inc,xelb  03,eps  xelb,analysts  analysts,see  see,0  analysts,bidaskscore  bidaskscore,give</t>
  </si>
  <si>
    <t>xcel,brands  0,03  brands,inc  inc,xelb  03,eps  eps,xcel  brands,xelb  analysts,see  see,0  xelb,eps</t>
  </si>
  <si>
    <t>xcel,brands  brands,inc  inc,xelb  0,03  03,eps  eps,xcel  analysts,see  see,0  xelb,analysts  xelb,expected</t>
  </si>
  <si>
    <t>xcel,brands  0,03  brands,inc  inc,xelb  03,eps  analysts,see  see,0  eps,xcel  expect,following  following,xcel</t>
  </si>
  <si>
    <t>Top Word Pairs in Tweet by Salience</t>
  </si>
  <si>
    <t>comparing,xcel  brands,xelb  xelb,american  american,restaurant  restaurant,partners  partners,lp  lp,class  class,partnership  partnership,units  units,ictpu</t>
  </si>
  <si>
    <t>zacks,xcel  brands,inc  inc,xelb  xelb,given  given,consensus  consensus,rating  rating,strong  strong,buy  buy,analysts  brands,xelb</t>
  </si>
  <si>
    <t>speed,new  new,currency  discussing,key  key,better  better,retail  retail,sell  sell,throughs  throughs,start  start,supply  stibosystems,technologies</t>
  </si>
  <si>
    <t>s,edwardhertzman  panel,shoptalk  shoptalk,xcel  winkylux,tues  tues,9  s,president  president,edwardhertzman  panel,xcel  winkylux,tuesday  tuesday,9</t>
  </si>
  <si>
    <t>xelb,stock  stock,rating  rating,upgraded  upgraded,zacks  zacks,investment  investment,research  zacks,brokerages  brokerages,set  set,5  5,00</t>
  </si>
  <si>
    <t>speed,new  new,currency  avenuecode,speed  currency,robertdloren  robertdloren,chairman  chairman,ceo  ceo,xcel  brands,shoptalk19  stibosystems,technologies  technologies,xcel</t>
  </si>
  <si>
    <t>eps,expected  expected,xcel  4,xcel  xelb,analysts  analysts,see  see,0  anticipated,0  eps,xcel  xelb,april  0,03</t>
  </si>
  <si>
    <t>xelb,rating  rating,increased  increased,buy  buy,zacks  zacks,investment  investment,research  analyzing,xcel  xelb,american  american,restaurant  restaurant,partners</t>
  </si>
  <si>
    <t>xelb,analysts  analysts,see  see,0  03,eps  analysts,bidaskscore  bidaskscore,give  give,xcel  brands,xelb  xelb,upgrade  eps,expected</t>
  </si>
  <si>
    <t>eps,xcel  03,eps  brands,xelb  analysts,see  see,0  xelb,eps  eps,estimated  estimated,0  eps,expected  expected,xcel</t>
  </si>
  <si>
    <t>analysts,see  see,0  xelb,analysts  xelb,expected  expected,0  03,eps  eps,xcel  bidaskscore,decides  decides,upgrade  upgrade,xcel</t>
  </si>
  <si>
    <t>analysts,see  see,0  eps,xcel  expect,following  following,xcel  brands,xelb  xelb,upgrade  upgrade,bidaskscore  eps,expected  expected,xcel</t>
  </si>
  <si>
    <t>Word</t>
  </si>
  <si>
    <t>zacks</t>
  </si>
  <si>
    <t>4</t>
  </si>
  <si>
    <t>s</t>
  </si>
  <si>
    <t>investment</t>
  </si>
  <si>
    <t>research</t>
  </si>
  <si>
    <t>d</t>
  </si>
  <si>
    <t>loren</t>
  </si>
  <si>
    <t>opposite</t>
  </si>
  <si>
    <t>next</t>
  </si>
  <si>
    <t>buy</t>
  </si>
  <si>
    <t>rating</t>
  </si>
  <si>
    <t>bidaskscore</t>
  </si>
  <si>
    <t>stock</t>
  </si>
  <si>
    <t>9</t>
  </si>
  <si>
    <t>upgrade</t>
  </si>
  <si>
    <t>give</t>
  </si>
  <si>
    <t>april</t>
  </si>
  <si>
    <t>american</t>
  </si>
  <si>
    <t>restaurant</t>
  </si>
  <si>
    <t>partners</t>
  </si>
  <si>
    <t>lp</t>
  </si>
  <si>
    <t>class</t>
  </si>
  <si>
    <t>partnership</t>
  </si>
  <si>
    <t>units</t>
  </si>
  <si>
    <t>ictpu</t>
  </si>
  <si>
    <t>m</t>
  </si>
  <si>
    <t>speaking</t>
  </si>
  <si>
    <t>generation</t>
  </si>
  <si>
    <t>chains</t>
  </si>
  <si>
    <t>track</t>
  </si>
  <si>
    <t>room</t>
  </si>
  <si>
    <t>sourcing</t>
  </si>
  <si>
    <t>journal</t>
  </si>
  <si>
    <t>upgraded</t>
  </si>
  <si>
    <t>estimated</t>
  </si>
  <si>
    <t>given</t>
  </si>
  <si>
    <t>consensus</t>
  </si>
  <si>
    <t>brokerages</t>
  </si>
  <si>
    <t>technologies</t>
  </si>
  <si>
    <t>investing</t>
  </si>
  <si>
    <t>those</t>
  </si>
  <si>
    <t>more</t>
  </si>
  <si>
    <t>insights</t>
  </si>
  <si>
    <t>customers</t>
  </si>
  <si>
    <t>d'loren</t>
  </si>
  <si>
    <t>suppy</t>
  </si>
  <si>
    <t>panel</t>
  </si>
  <si>
    <t>15</t>
  </si>
  <si>
    <t>expect</t>
  </si>
  <si>
    <t>upgrades</t>
  </si>
  <si>
    <t>share</t>
  </si>
  <si>
    <t>5</t>
  </si>
  <si>
    <t>00</t>
  </si>
  <si>
    <t>target</t>
  </si>
  <si>
    <t>price</t>
  </si>
  <si>
    <t>thi</t>
  </si>
  <si>
    <t>critical</t>
  </si>
  <si>
    <t>tuesday</t>
  </si>
  <si>
    <t>heads</t>
  </si>
  <si>
    <t>tails</t>
  </si>
  <si>
    <t>intelligence</t>
  </si>
  <si>
    <t>strong</t>
  </si>
  <si>
    <t>raised</t>
  </si>
  <si>
    <t>comparing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</si>
  <si>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</si>
  <si>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</si>
  <si>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</si>
  <si>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</si>
  <si>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</si>
  <si>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</si>
  <si>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</si>
  <si>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</si>
  <si>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</si>
  <si>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</si>
  <si>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</si>
  <si>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</si>
  <si>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</si>
  <si>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</si>
  <si>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</si>
  <si>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</si>
  <si>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</si>
  <si>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</si>
  <si>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</si>
  <si>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</si>
  <si>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</si>
  <si>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</si>
  <si>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</si>
  <si>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</si>
  <si>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</si>
  <si>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</si>
  <si>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</si>
  <si>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</si>
  <si>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</si>
  <si>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</si>
  <si>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</si>
  <si>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</si>
  <si>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Feb</t>
  </si>
  <si>
    <t>28-Feb</t>
  </si>
  <si>
    <t>2 PM</t>
  </si>
  <si>
    <t>Mar</t>
  </si>
  <si>
    <t>1-Mar</t>
  </si>
  <si>
    <t>12 AM</t>
  </si>
  <si>
    <t>1 AM</t>
  </si>
  <si>
    <t>4 PM</t>
  </si>
  <si>
    <t>11 PM</t>
  </si>
  <si>
    <t>2-Mar</t>
  </si>
  <si>
    <t>2 AM</t>
  </si>
  <si>
    <t>8 PM</t>
  </si>
  <si>
    <t>10 PM</t>
  </si>
  <si>
    <t>3-Mar</t>
  </si>
  <si>
    <t>7 AM</t>
  </si>
  <si>
    <t>5 PM</t>
  </si>
  <si>
    <t>6 PM</t>
  </si>
  <si>
    <t>4-Mar</t>
  </si>
  <si>
    <t>4 AM</t>
  </si>
  <si>
    <t>5 AM</t>
  </si>
  <si>
    <t>5-Mar</t>
  </si>
  <si>
    <t>6 AM</t>
  </si>
  <si>
    <t>9 PM</t>
  </si>
  <si>
    <t>6-Mar</t>
  </si>
  <si>
    <t>7-Mar</t>
  </si>
  <si>
    <t>10-Mar</t>
  </si>
  <si>
    <t>3 PM</t>
  </si>
  <si>
    <t>11-Mar</t>
  </si>
  <si>
    <t>12-Mar</t>
  </si>
  <si>
    <t>128, 128, 128</t>
  </si>
  <si>
    <t>154, 102, 102</t>
  </si>
  <si>
    <t>181, 76, 76</t>
  </si>
  <si>
    <t>Red</t>
  </si>
  <si>
    <t>G1: xcel brands xelb inc 0 03 eps analysts see expected</t>
  </si>
  <si>
    <t>G2: xcel brands speed ceo new currency chairman shoptalk19 robertdloren avenuecode</t>
  </si>
  <si>
    <t>G3: speed side new currency one equation xcel brands ceo robert</t>
  </si>
  <si>
    <t>G4: shoptalk discussing key better retail sell throughs start supply chain</t>
  </si>
  <si>
    <t>Autofill Workbook Results</t>
  </si>
  <si>
    <t>Edge Weight▓1▓6▓0▓True▓Gray▓Red▓▓Edge Weight▓1▓6▓0▓3▓10▓False▓Edge Weight▓1▓6▓0▓35▓12▓False▓▓0▓0▓0▓True▓Black▓Black▓▓Followers▓58▓10712▓0▓162▓1000▓False▓▓0▓0▓0▓0▓0▓False▓▓0▓0▓0▓0▓0▓False▓▓0▓0▓0▓0▓0▓False</t>
  </si>
  <si>
    <t>GraphSource░GraphServerTwitterSearch▓GraphTerm░%22Xcel Brands%22▓ImportDescription░The graph represents a network of 37 Twitter users whose tweets in the requested range contained "%22Xcel Brands%22", or who were replied to or mentioned in those tweets.  The network was obtained from the NodeXL Graph Server on Thursday, 14 March 2019 at 07:47 UTC.
The requested start date was Thursday, 14 March 2019 at 00:01 UTC and the maximum number of days (going backward) was 14.
The maximum number of tweets collected was 5,000.
The tweets in the network were tweeted over the 12-day, 1-hour, 52-minute period from Thursday, 28 February 2019 at 14:51 UTC to Tuesday, 12 March 2019 at 16:43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</si>
</sst>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1571811"/>
        <c:axId val="37037436"/>
      </c:barChart>
      <c:catAx>
        <c:axId val="115718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037436"/>
        <c:crosses val="autoZero"/>
        <c:auto val="1"/>
        <c:lblOffset val="100"/>
        <c:noMultiLvlLbl val="0"/>
      </c:catAx>
      <c:valAx>
        <c:axId val="37037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71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%22Xcel Brands%22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3"/>
                <c:pt idx="0">
                  <c:v>2 PM
28-Feb
Feb
2019</c:v>
                </c:pt>
                <c:pt idx="1">
                  <c:v>12 AM
1-Mar
Mar</c:v>
                </c:pt>
                <c:pt idx="2">
                  <c:v>1 AM</c:v>
                </c:pt>
                <c:pt idx="3">
                  <c:v>4 PM</c:v>
                </c:pt>
                <c:pt idx="4">
                  <c:v>11 PM</c:v>
                </c:pt>
                <c:pt idx="5">
                  <c:v>1 AM
2-Mar</c:v>
                </c:pt>
                <c:pt idx="6">
                  <c:v>2 AM</c:v>
                </c:pt>
                <c:pt idx="7">
                  <c:v>8 PM</c:v>
                </c:pt>
                <c:pt idx="8">
                  <c:v>10 PM</c:v>
                </c:pt>
                <c:pt idx="9">
                  <c:v>12 AM
3-Mar</c:v>
                </c:pt>
                <c:pt idx="10">
                  <c:v>7 AM</c:v>
                </c:pt>
                <c:pt idx="11">
                  <c:v>5 PM</c:v>
                </c:pt>
                <c:pt idx="12">
                  <c:v>6 PM</c:v>
                </c:pt>
                <c:pt idx="13">
                  <c:v>10 PM</c:v>
                </c:pt>
                <c:pt idx="14">
                  <c:v>11 PM</c:v>
                </c:pt>
                <c:pt idx="15">
                  <c:v>4 AM
4-Mar</c:v>
                </c:pt>
                <c:pt idx="16">
                  <c:v>5 AM</c:v>
                </c:pt>
                <c:pt idx="17">
                  <c:v>5 PM</c:v>
                </c:pt>
                <c:pt idx="18">
                  <c:v>6 PM</c:v>
                </c:pt>
                <c:pt idx="19">
                  <c:v>10 PM</c:v>
                </c:pt>
                <c:pt idx="20">
                  <c:v>6 AM
5-Mar</c:v>
                </c:pt>
                <c:pt idx="21">
                  <c:v>5 PM</c:v>
                </c:pt>
                <c:pt idx="22">
                  <c:v>6 PM</c:v>
                </c:pt>
                <c:pt idx="23">
                  <c:v>9 PM</c:v>
                </c:pt>
                <c:pt idx="24">
                  <c:v>10 PM</c:v>
                </c:pt>
                <c:pt idx="25">
                  <c:v>6 AM
6-Mar</c:v>
                </c:pt>
                <c:pt idx="26">
                  <c:v>11 PM</c:v>
                </c:pt>
                <c:pt idx="27">
                  <c:v>12 AM
7-Mar</c:v>
                </c:pt>
                <c:pt idx="28">
                  <c:v>3 PM
10-Mar</c:v>
                </c:pt>
                <c:pt idx="29">
                  <c:v>2 PM
11-Mar</c:v>
                </c:pt>
                <c:pt idx="30">
                  <c:v>4 PM</c:v>
                </c:pt>
                <c:pt idx="31">
                  <c:v>11 PM</c:v>
                </c:pt>
                <c:pt idx="32">
                  <c:v>4 PM
12-Mar</c:v>
                </c:pt>
              </c:strCache>
            </c:strRef>
          </c:cat>
          <c:val>
            <c:numRef>
              <c:f>'Time Series'!$B$26:$B$73</c:f>
              <c:numCache>
                <c:formatCode>General</c:formatCode>
                <c:ptCount val="33"/>
                <c:pt idx="0">
                  <c:v>1</c:v>
                </c:pt>
                <c:pt idx="1">
                  <c:v>1</c:v>
                </c:pt>
                <c:pt idx="2">
                  <c:v>4</c:v>
                </c:pt>
                <c:pt idx="3">
                  <c:v>1</c:v>
                </c:pt>
                <c:pt idx="4">
                  <c:v>1</c:v>
                </c:pt>
                <c:pt idx="5">
                  <c:v>3</c:v>
                </c:pt>
                <c:pt idx="6">
                  <c:v>1</c:v>
                </c:pt>
                <c:pt idx="7">
                  <c:v>1</c:v>
                </c:pt>
                <c:pt idx="8">
                  <c:v>2</c:v>
                </c:pt>
                <c:pt idx="9">
                  <c:v>3</c:v>
                </c:pt>
                <c:pt idx="10">
                  <c:v>2</c:v>
                </c:pt>
                <c:pt idx="11">
                  <c:v>1</c:v>
                </c:pt>
                <c:pt idx="12">
                  <c:v>2</c:v>
                </c:pt>
                <c:pt idx="13">
                  <c:v>2</c:v>
                </c:pt>
                <c:pt idx="14">
                  <c:v>5</c:v>
                </c:pt>
                <c:pt idx="15">
                  <c:v>1</c:v>
                </c:pt>
                <c:pt idx="16">
                  <c:v>1</c:v>
                </c:pt>
                <c:pt idx="17">
                  <c:v>1</c:v>
                </c:pt>
                <c:pt idx="18">
                  <c:v>1</c:v>
                </c:pt>
                <c:pt idx="19">
                  <c:v>3</c:v>
                </c:pt>
                <c:pt idx="20">
                  <c:v>1</c:v>
                </c:pt>
                <c:pt idx="21">
                  <c:v>5</c:v>
                </c:pt>
                <c:pt idx="22">
                  <c:v>10</c:v>
                </c:pt>
                <c:pt idx="23">
                  <c:v>1</c:v>
                </c:pt>
                <c:pt idx="24">
                  <c:v>3</c:v>
                </c:pt>
                <c:pt idx="25">
                  <c:v>2</c:v>
                </c:pt>
                <c:pt idx="26">
                  <c:v>3</c:v>
                </c:pt>
                <c:pt idx="27">
                  <c:v>1</c:v>
                </c:pt>
                <c:pt idx="28">
                  <c:v>1</c:v>
                </c:pt>
                <c:pt idx="29">
                  <c:v>2</c:v>
                </c:pt>
                <c:pt idx="30">
                  <c:v>3</c:v>
                </c:pt>
                <c:pt idx="31">
                  <c:v>4</c:v>
                </c:pt>
                <c:pt idx="32">
                  <c:v>2</c:v>
                </c:pt>
              </c:numCache>
            </c:numRef>
          </c:val>
        </c:ser>
        <c:axId val="31804845"/>
        <c:axId val="17808150"/>
      </c:barChart>
      <c:catAx>
        <c:axId val="31804845"/>
        <c:scaling>
          <c:orientation val="minMax"/>
        </c:scaling>
        <c:axPos val="b"/>
        <c:delete val="0"/>
        <c:numFmt formatCode="General" sourceLinked="1"/>
        <c:majorTickMark val="out"/>
        <c:minorTickMark val="none"/>
        <c:tickLblPos val="nextTo"/>
        <c:crossAx val="17808150"/>
        <c:crosses val="autoZero"/>
        <c:auto val="1"/>
        <c:lblOffset val="100"/>
        <c:noMultiLvlLbl val="0"/>
      </c:catAx>
      <c:valAx>
        <c:axId val="17808150"/>
        <c:scaling>
          <c:orientation val="minMax"/>
        </c:scaling>
        <c:axPos val="l"/>
        <c:majorGridlines/>
        <c:delete val="0"/>
        <c:numFmt formatCode="General" sourceLinked="1"/>
        <c:majorTickMark val="out"/>
        <c:minorTickMark val="none"/>
        <c:tickLblPos val="nextTo"/>
        <c:crossAx val="318048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4901469"/>
        <c:axId val="47242310"/>
      </c:barChart>
      <c:catAx>
        <c:axId val="649014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242310"/>
        <c:crosses val="autoZero"/>
        <c:auto val="1"/>
        <c:lblOffset val="100"/>
        <c:noMultiLvlLbl val="0"/>
      </c:catAx>
      <c:valAx>
        <c:axId val="47242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01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2527607"/>
        <c:axId val="1421872"/>
      </c:barChart>
      <c:catAx>
        <c:axId val="225276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21872"/>
        <c:crosses val="autoZero"/>
        <c:auto val="1"/>
        <c:lblOffset val="100"/>
        <c:noMultiLvlLbl val="0"/>
      </c:catAx>
      <c:valAx>
        <c:axId val="1421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276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2796849"/>
        <c:axId val="48062778"/>
      </c:barChart>
      <c:catAx>
        <c:axId val="127968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062778"/>
        <c:crosses val="autoZero"/>
        <c:auto val="1"/>
        <c:lblOffset val="100"/>
        <c:noMultiLvlLbl val="0"/>
      </c:catAx>
      <c:valAx>
        <c:axId val="48062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96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9911819"/>
        <c:axId val="770916"/>
      </c:barChart>
      <c:catAx>
        <c:axId val="299118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70916"/>
        <c:crosses val="autoZero"/>
        <c:auto val="1"/>
        <c:lblOffset val="100"/>
        <c:noMultiLvlLbl val="0"/>
      </c:catAx>
      <c:valAx>
        <c:axId val="770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11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938245"/>
        <c:axId val="62444206"/>
      </c:barChart>
      <c:catAx>
        <c:axId val="69382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444206"/>
        <c:crosses val="autoZero"/>
        <c:auto val="1"/>
        <c:lblOffset val="100"/>
        <c:noMultiLvlLbl val="0"/>
      </c:catAx>
      <c:valAx>
        <c:axId val="62444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38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5126943"/>
        <c:axId val="24815896"/>
      </c:barChart>
      <c:catAx>
        <c:axId val="251269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815896"/>
        <c:crosses val="autoZero"/>
        <c:auto val="1"/>
        <c:lblOffset val="100"/>
        <c:noMultiLvlLbl val="0"/>
      </c:catAx>
      <c:valAx>
        <c:axId val="24815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269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2016473"/>
        <c:axId val="63930530"/>
      </c:barChart>
      <c:catAx>
        <c:axId val="220164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930530"/>
        <c:crosses val="autoZero"/>
        <c:auto val="1"/>
        <c:lblOffset val="100"/>
        <c:noMultiLvlLbl val="0"/>
      </c:catAx>
      <c:valAx>
        <c:axId val="63930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16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8503859"/>
        <c:axId val="10990412"/>
      </c:barChart>
      <c:catAx>
        <c:axId val="38503859"/>
        <c:scaling>
          <c:orientation val="minMax"/>
        </c:scaling>
        <c:axPos val="b"/>
        <c:delete val="1"/>
        <c:majorTickMark val="out"/>
        <c:minorTickMark val="none"/>
        <c:tickLblPos val="none"/>
        <c:crossAx val="10990412"/>
        <c:crosses val="autoZero"/>
        <c:auto val="1"/>
        <c:lblOffset val="100"/>
        <c:noMultiLvlLbl val="0"/>
      </c:catAx>
      <c:valAx>
        <c:axId val="10990412"/>
        <c:scaling>
          <c:orientation val="minMax"/>
        </c:scaling>
        <c:axPos val="l"/>
        <c:delete val="1"/>
        <c:majorTickMark val="out"/>
        <c:minorTickMark val="none"/>
        <c:tickLblPos val="none"/>
        <c:crossAx val="385038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5" refreshedBy="Marc Smith" refreshedVersion="5">
  <cacheSource type="worksheet">
    <worksheetSource ref="A2:BL7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shoptalk"/>
        <s v="shoptalk shoptalk2019 seo retail content"/>
        <s v="shoptalk19"/>
        <s v="stock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5">
        <d v="2019-03-01T16:30:22.000"/>
        <d v="2019-03-02T02:37:30.000"/>
        <d v="2019-03-02T22:47:14.000"/>
        <d v="2019-03-02T20:09:02.000"/>
        <d v="2019-03-03T07:32:14.000"/>
        <d v="2019-03-03T17:12:33.000"/>
        <d v="2019-03-03T18:39:00.000"/>
        <d v="2019-03-03T18:39:40.000"/>
        <d v="2019-03-02T22:44:05.000"/>
        <d v="2019-03-03T23:09:53.000"/>
        <d v="2019-03-04T04:47:52.000"/>
        <d v="2019-03-04T05:55:04.000"/>
        <d v="2019-03-03T23:40:08.000"/>
        <d v="2019-03-03T22:29:03.000"/>
        <d v="2019-03-04T17:45:06.000"/>
        <d v="2019-02-28T14:51:46.000"/>
        <d v="2019-03-03T23:05:03.000"/>
        <d v="2019-03-05T06:42:11.000"/>
        <d v="2019-03-05T17:15:08.000"/>
        <d v="2019-03-05T17:35:04.000"/>
        <d v="2019-03-05T18:05:53.000"/>
        <d v="2019-03-05T18:19:10.000"/>
        <d v="2019-03-05T18:19:13.000"/>
        <d v="2019-03-04T18:46:44.000"/>
        <d v="2019-03-05T18:28:43.000"/>
        <d v="2019-03-05T18:05:42.000"/>
        <d v="2019-03-03T23:40:46.000"/>
        <d v="2019-03-05T17:36:44.000"/>
        <d v="2019-03-05T18:14:20.000"/>
        <d v="2019-03-05T18:28:05.000"/>
        <d v="2019-03-03T23:45:30.000"/>
        <d v="2019-03-05T17:34:31.000"/>
        <d v="2019-03-05T17:45:45.000"/>
        <d v="2019-03-05T18:21:59.000"/>
        <d v="2019-03-05T18:39:38.000"/>
        <d v="2019-03-01T00:15:52.000"/>
        <d v="2019-03-01T23:15:56.000"/>
        <d v="2019-03-05T21:07:03.000"/>
        <d v="2019-03-03T07:32:12.000"/>
        <d v="2019-03-06T06:47:24.000"/>
        <d v="2019-03-06T06:51:56.000"/>
        <d v="2019-03-05T18:27:30.000"/>
        <d v="2019-03-07T00:31:43.000"/>
        <d v="2019-03-11T14:33:23.000"/>
        <d v="2019-03-11T14:34:28.000"/>
        <d v="2019-03-11T16:06:33.000"/>
        <d v="2019-03-01T01:02:59.000"/>
        <d v="2019-03-03T00:26:08.000"/>
        <d v="2019-03-05T22:47:34.000"/>
        <d v="2019-03-06T23:37:08.000"/>
        <d v="2019-03-10T15:24:50.000"/>
        <d v="2019-03-11T16:50:03.000"/>
        <d v="2019-03-11T23:27:48.000"/>
        <d v="2019-03-01T01:03:04.000"/>
        <d v="2019-03-02T01:13:38.000"/>
        <d v="2019-03-03T22:10:59.000"/>
        <d v="2019-03-04T22:53:25.000"/>
        <d v="2019-03-04T22:55:36.000"/>
        <d v="2019-03-05T22:47:49.000"/>
        <d v="2019-03-06T23:37:14.000"/>
        <d v="2019-03-11T16:50:14.000"/>
        <d v="2019-03-11T23:28:43.000"/>
        <d v="2019-03-01T01:02:52.000"/>
        <d v="2019-03-02T01:13:14.000"/>
        <d v="2019-03-03T00:26:00.000"/>
        <d v="2019-03-04T22:53:11.000"/>
        <d v="2019-03-06T23:37:04.000"/>
        <d v="2019-03-11T23:27:21.000"/>
        <d v="2019-03-12T16:43:20.000"/>
        <d v="2019-03-01T01:03:02.000"/>
        <d v="2019-03-02T01:13:33.000"/>
        <d v="2019-03-03T00:26:17.000"/>
        <d v="2019-03-05T22:47:44.000"/>
        <d v="2019-03-11T23:28:18.000"/>
        <d v="2019-03-12T16:43:51.000"/>
      </sharedItems>
      <fieldGroup par="66" base="22">
        <rangePr groupBy="hours" autoEnd="1" autoStart="1" startDate="2019-02-28T14:51:46.000" endDate="2019-03-12T16:43:51.000"/>
        <groupItems count="26">
          <s v="&lt;2/28/2019"/>
          <s v="12 AM"/>
          <s v="1 AM"/>
          <s v="2 AM"/>
          <s v="3 AM"/>
          <s v="4 AM"/>
          <s v="5 AM"/>
          <s v="6 AM"/>
          <s v="7 AM"/>
          <s v="8 AM"/>
          <s v="9 AM"/>
          <s v="10 AM"/>
          <s v="11 AM"/>
          <s v="12 PM"/>
          <s v="1 PM"/>
          <s v="2 PM"/>
          <s v="3 PM"/>
          <s v="4 PM"/>
          <s v="5 PM"/>
          <s v="6 PM"/>
          <s v="7 PM"/>
          <s v="8 PM"/>
          <s v="9 PM"/>
          <s v="10 PM"/>
          <s v="11 PM"/>
          <s v="&gt;3/12/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28T14:51:46.000" endDate="2019-03-12T16:43:51.000"/>
        <groupItems count="368">
          <s v="&lt;2/2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2/2019"/>
        </groupItems>
      </fieldGroup>
    </cacheField>
    <cacheField name="Months" databaseField="0">
      <sharedItems containsMixedTypes="0" count="0"/>
      <fieldGroup base="22">
        <rangePr groupBy="months" autoEnd="1" autoStart="1" startDate="2019-02-28T14:51:46.000" endDate="2019-03-12T16:43:51.000"/>
        <groupItems count="14">
          <s v="&lt;2/28/2019"/>
          <s v="Jan"/>
          <s v="Feb"/>
          <s v="Mar"/>
          <s v="Apr"/>
          <s v="May"/>
          <s v="Jun"/>
          <s v="Jul"/>
          <s v="Aug"/>
          <s v="Sep"/>
          <s v="Oct"/>
          <s v="Nov"/>
          <s v="Dec"/>
          <s v="&gt;3/12/2019"/>
        </groupItems>
      </fieldGroup>
    </cacheField>
    <cacheField name="Years" databaseField="0">
      <sharedItems containsMixedTypes="0" count="0"/>
      <fieldGroup base="22">
        <rangePr groupBy="years" autoEnd="1" autoStart="1" startDate="2019-02-28T14:51:46.000" endDate="2019-03-12T16:43:51.000"/>
        <groupItems count="3">
          <s v="&lt;2/28/2019"/>
          <s v="2019"/>
          <s v="&gt;3/1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5">
  <r>
    <s v="blogyomi"/>
    <s v="blogyomi"/>
    <m/>
    <m/>
    <m/>
    <m/>
    <m/>
    <m/>
    <m/>
    <m/>
    <s v="No"/>
    <n v="3"/>
    <m/>
    <m/>
    <x v="0"/>
    <d v="2019-03-01T16:30:22.000"/>
    <s v="Analysts See $0.03 EPS for Xcel Brands, Inc. $XELB; Shorts at NUTRITIONAL HIGH INTL ORDINARY SHARE $SPLIF Raised By 1072%  https://t.co/oFSZVDA8tO"/>
    <s v="https://yomiblog.com/2019/03/01/analysts-see-0-03-eps-for-xcel-brands-inc-xelb-shorts-at-nutritional-high-intl-ordinary-share-splif-raised-by-1072/"/>
    <s v="yomiblog.com"/>
    <x v="0"/>
    <m/>
    <s v="http://pbs.twimg.com/profile_images/1085076484426027008/lsOq-1SH_normal.jpg"/>
    <x v="0"/>
    <s v="https://twitter.com/#!/blogyomi/status/1101520062731767808"/>
    <m/>
    <m/>
    <s v="1101520062731767808"/>
    <m/>
    <b v="0"/>
    <n v="0"/>
    <s v=""/>
    <b v="0"/>
    <s v="en"/>
    <m/>
    <s v=""/>
    <b v="0"/>
    <n v="0"/>
    <s v=""/>
    <s v="YomiBlog"/>
    <b v="0"/>
    <s v="1101520062731767808"/>
    <s v="Tweet"/>
    <n v="0"/>
    <n v="0"/>
    <m/>
    <m/>
    <m/>
    <m/>
    <m/>
    <m/>
    <m/>
    <m/>
    <n v="1"/>
    <s v="1"/>
    <s v="1"/>
    <n v="0"/>
    <n v="0"/>
    <n v="0"/>
    <n v="0"/>
    <n v="0"/>
    <n v="0"/>
    <n v="21"/>
    <n v="100"/>
    <n v="21"/>
  </r>
  <r>
    <s v="dispatchtribune"/>
    <s v="dispatchtribune"/>
    <m/>
    <m/>
    <m/>
    <m/>
    <m/>
    <m/>
    <m/>
    <m/>
    <s v="No"/>
    <n v="4"/>
    <m/>
    <m/>
    <x v="0"/>
    <d v="2019-03-02T02:37:30.000"/>
    <s v="Pacific Premier Bancorp, Inc. $PPBI Chairman Sells $1,302,567.20 in Stock https://t.co/qAHKJMmH3R"/>
    <s v="https://dispatchtribunal.com/?p=2606563"/>
    <s v="dispatchtribunal.com"/>
    <x v="0"/>
    <m/>
    <s v="http://pbs.twimg.com/profile_images/901201131174363137/f5XejW6W_normal.jpg"/>
    <x v="1"/>
    <s v="https://twitter.com/#!/dispatchtribune/status/1101672852389007360"/>
    <m/>
    <m/>
    <s v="1101672852389007360"/>
    <m/>
    <b v="0"/>
    <n v="0"/>
    <s v=""/>
    <b v="0"/>
    <s v="sl"/>
    <m/>
    <s v=""/>
    <b v="0"/>
    <n v="0"/>
    <s v=""/>
    <s v="Zapier.com"/>
    <b v="0"/>
    <s v="1101672852389007360"/>
    <s v="Tweet"/>
    <n v="0"/>
    <n v="0"/>
    <m/>
    <m/>
    <m/>
    <m/>
    <m/>
    <m/>
    <m/>
    <m/>
    <n v="1"/>
    <s v="1"/>
    <s v="1"/>
    <n v="1"/>
    <n v="7.6923076923076925"/>
    <n v="0"/>
    <n v="0"/>
    <n v="0"/>
    <n v="0"/>
    <n v="12"/>
    <n v="92.3076923076923"/>
    <n v="13"/>
  </r>
  <r>
    <s v="themarketsdaily"/>
    <s v="themarketsdaily"/>
    <m/>
    <m/>
    <m/>
    <m/>
    <m/>
    <m/>
    <m/>
    <m/>
    <s v="No"/>
    <n v="5"/>
    <m/>
    <m/>
    <x v="0"/>
    <d v="2019-03-02T22:47:14.000"/>
    <s v="XCel Brands $XELB Stock Rating Upgraded by Zacks Investment Research https://t.co/hZY7A2Ylik"/>
    <s v="http://www.themarketsdaily.com/?p=2276181"/>
    <s v="themarketsdaily.com"/>
    <x v="0"/>
    <m/>
    <s v="http://pbs.twimg.com/profile_images/849428984488185857/i3dIvJVS_normal.jpg"/>
    <x v="2"/>
    <s v="https://twitter.com/#!/themarketsdaily/status/1101977291264061441"/>
    <m/>
    <m/>
    <s v="1101977291264061441"/>
    <m/>
    <b v="0"/>
    <n v="0"/>
    <s v=""/>
    <b v="0"/>
    <s v="en"/>
    <m/>
    <s v=""/>
    <b v="0"/>
    <n v="0"/>
    <s v=""/>
    <s v="Zapier.com"/>
    <b v="0"/>
    <s v="1101977291264061441"/>
    <s v="Tweet"/>
    <n v="0"/>
    <n v="0"/>
    <m/>
    <m/>
    <m/>
    <m/>
    <m/>
    <m/>
    <m/>
    <m/>
    <n v="1"/>
    <s v="1"/>
    <s v="1"/>
    <n v="1"/>
    <n v="10"/>
    <n v="0"/>
    <n v="0"/>
    <n v="0"/>
    <n v="0"/>
    <n v="9"/>
    <n v="90"/>
    <n v="10"/>
  </r>
  <r>
    <s v="tickerreport"/>
    <s v="tickerreport"/>
    <m/>
    <m/>
    <m/>
    <m/>
    <m/>
    <m/>
    <m/>
    <m/>
    <s v="No"/>
    <n v="6"/>
    <m/>
    <m/>
    <x v="0"/>
    <d v="2019-03-02T20:09:02.000"/>
    <s v="XCel Brands Inc $XELB Given Consensus Rating of “Strong Buy” by Brokerages https://t.co/ltTvfffLtX"/>
    <s v="https://tickerreport.com/?p=4190465"/>
    <s v="tickerreport.com"/>
    <x v="0"/>
    <m/>
    <s v="http://pbs.twimg.com/profile_images/378800000629011324/02a58ce4852fa2c0b053a8853393c35c_normal.png"/>
    <x v="3"/>
    <s v="https://twitter.com/#!/tickerreport/status/1101937476585906178"/>
    <m/>
    <m/>
    <s v="1101937476585906178"/>
    <m/>
    <b v="0"/>
    <n v="0"/>
    <s v=""/>
    <b v="0"/>
    <s v="en"/>
    <m/>
    <s v=""/>
    <b v="0"/>
    <n v="0"/>
    <s v=""/>
    <s v="Zapier.com"/>
    <b v="0"/>
    <s v="1101937476585906178"/>
    <s v="Tweet"/>
    <n v="0"/>
    <n v="0"/>
    <m/>
    <m/>
    <m/>
    <m/>
    <m/>
    <m/>
    <m/>
    <m/>
    <n v="2"/>
    <s v="1"/>
    <s v="1"/>
    <n v="1"/>
    <n v="8.333333333333334"/>
    <n v="0"/>
    <n v="0"/>
    <n v="0"/>
    <n v="0"/>
    <n v="11"/>
    <n v="91.66666666666667"/>
    <n v="12"/>
  </r>
  <r>
    <s v="tickerreport"/>
    <s v="tickerreport"/>
    <m/>
    <m/>
    <m/>
    <m/>
    <m/>
    <m/>
    <m/>
    <m/>
    <s v="No"/>
    <n v="7"/>
    <m/>
    <m/>
    <x v="0"/>
    <d v="2019-03-03T07:32:14.000"/>
    <s v="Comparing XCel Brands $XELB &amp;amp; American Restaurant Partners LP Class A Partnership Units $ICTPU https://t.co/VIwQbUV6M8"/>
    <s v="https://tickerreport.com/?p=4192584"/>
    <s v="tickerreport.com"/>
    <x v="0"/>
    <m/>
    <s v="http://pbs.twimg.com/profile_images/378800000629011324/02a58ce4852fa2c0b053a8853393c35c_normal.png"/>
    <x v="4"/>
    <s v="https://twitter.com/#!/tickerreport/status/1102109412645314560"/>
    <m/>
    <m/>
    <s v="1102109412645314560"/>
    <m/>
    <b v="0"/>
    <n v="0"/>
    <s v=""/>
    <b v="0"/>
    <s v="en"/>
    <m/>
    <s v=""/>
    <b v="0"/>
    <n v="0"/>
    <s v=""/>
    <s v="Zapier.com"/>
    <b v="0"/>
    <s v="1102109412645314560"/>
    <s v="Tweet"/>
    <n v="0"/>
    <n v="0"/>
    <m/>
    <m/>
    <m/>
    <m/>
    <m/>
    <m/>
    <m/>
    <m/>
    <n v="2"/>
    <s v="1"/>
    <s v="1"/>
    <n v="0"/>
    <n v="0"/>
    <n v="0"/>
    <n v="0"/>
    <n v="0"/>
    <n v="0"/>
    <n v="14"/>
    <n v="100"/>
    <n v="14"/>
  </r>
  <r>
    <s v="dicerod"/>
    <s v="dicerod"/>
    <m/>
    <m/>
    <m/>
    <m/>
    <m/>
    <m/>
    <m/>
    <m/>
    <s v="No"/>
    <n v="8"/>
    <m/>
    <m/>
    <x v="0"/>
    <d v="2019-03-03T17:12:33.000"/>
    <s v="Comparing XCel Brands (XELB) &amp;amp; American Restaurant Partners LP Class A Partnership Units (ICTPU)... https://t.co/UA8Dq5C0fp https://t.co/e1oS8iok6e"/>
    <s v="http://candicerodriguez.com/post/183187578345?utm_source=dlvr.it&amp;utm_medium=twitter"/>
    <s v="candicerodriguez.com"/>
    <x v="0"/>
    <s v="https://pbs.twimg.com/media/D0v_fcQV4AA7b58.jpg"/>
    <s v="https://pbs.twimg.com/media/D0v_fcQV4AA7b58.jpg"/>
    <x v="5"/>
    <s v="https://twitter.com/#!/dicerod/status/1102255450974633984"/>
    <m/>
    <m/>
    <s v="1102255450974633984"/>
    <m/>
    <b v="0"/>
    <n v="0"/>
    <s v=""/>
    <b v="0"/>
    <s v="en"/>
    <m/>
    <s v=""/>
    <b v="0"/>
    <n v="0"/>
    <s v=""/>
    <s v="dlvr.it"/>
    <b v="0"/>
    <s v="1102255450974633984"/>
    <s v="Tweet"/>
    <n v="0"/>
    <n v="0"/>
    <m/>
    <m/>
    <m/>
    <m/>
    <m/>
    <m/>
    <m/>
    <m/>
    <n v="1"/>
    <s v="1"/>
    <s v="1"/>
    <n v="0"/>
    <n v="0"/>
    <n v="0"/>
    <n v="0"/>
    <n v="0"/>
    <n v="0"/>
    <n v="14"/>
    <n v="100"/>
    <n v="14"/>
  </r>
  <r>
    <s v="transcriptdaily"/>
    <s v="transcriptdaily"/>
    <m/>
    <m/>
    <m/>
    <m/>
    <m/>
    <m/>
    <m/>
    <m/>
    <s v="No"/>
    <n v="9"/>
    <m/>
    <m/>
    <x v="0"/>
    <d v="2019-03-03T18:39:00.000"/>
    <s v="XCel Brands $XELB Raised to Buy at Zacks Investment Research https://t.co/VcBgJY35mm"/>
    <s v="http://www.transcriptdaily.com/?p=2173880"/>
    <s v="transcriptdaily.com"/>
    <x v="0"/>
    <m/>
    <s v="http://pbs.twimg.com/profile_images/852935198387732480/RZ-jnMw__normal.jpg"/>
    <x v="6"/>
    <s v="https://twitter.com/#!/transcriptdaily/status/1102277209639784448"/>
    <m/>
    <m/>
    <s v="1102277209639784448"/>
    <m/>
    <b v="0"/>
    <n v="0"/>
    <s v=""/>
    <b v="0"/>
    <s v="en"/>
    <m/>
    <s v=""/>
    <b v="0"/>
    <n v="0"/>
    <s v=""/>
    <s v="Zapier.com"/>
    <b v="0"/>
    <s v="1102277209639784448"/>
    <s v="Tweet"/>
    <n v="0"/>
    <n v="0"/>
    <m/>
    <m/>
    <m/>
    <m/>
    <m/>
    <m/>
    <m/>
    <m/>
    <n v="1"/>
    <s v="1"/>
    <s v="1"/>
    <n v="0"/>
    <n v="0"/>
    <n v="0"/>
    <n v="0"/>
    <n v="0"/>
    <n v="0"/>
    <n v="10"/>
    <n v="100"/>
    <n v="10"/>
  </r>
  <r>
    <s v="stocknewstimes"/>
    <s v="stocknewstimes"/>
    <m/>
    <m/>
    <m/>
    <m/>
    <m/>
    <m/>
    <m/>
    <m/>
    <s v="No"/>
    <n v="10"/>
    <m/>
    <m/>
    <x v="0"/>
    <d v="2019-03-03T18:39:40.000"/>
    <s v="XCel Brands $XELB Upgraded by Zacks Investment Research to Buy  https://t.co/8g6kEkK458"/>
    <s v="https://www.thestockobserver.com/?p=1978951"/>
    <s v="thestockobserver.com"/>
    <x v="0"/>
    <m/>
    <s v="http://pbs.twimg.com/profile_images/887064077482065920/iIK7OfFQ_normal.jpg"/>
    <x v="7"/>
    <s v="https://twitter.com/#!/stocknewstimes/status/1102277375092551681"/>
    <m/>
    <m/>
    <s v="1102277375092551681"/>
    <m/>
    <b v="0"/>
    <n v="0"/>
    <s v=""/>
    <b v="0"/>
    <s v="en"/>
    <m/>
    <s v=""/>
    <b v="0"/>
    <n v="0"/>
    <s v=""/>
    <s v="Zapier.com"/>
    <b v="0"/>
    <s v="1102277375092551681"/>
    <s v="Tweet"/>
    <n v="0"/>
    <n v="0"/>
    <m/>
    <m/>
    <m/>
    <m/>
    <m/>
    <m/>
    <m/>
    <m/>
    <n v="1"/>
    <s v="1"/>
    <s v="1"/>
    <n v="1"/>
    <n v="10"/>
    <n v="0"/>
    <n v="0"/>
    <n v="0"/>
    <n v="0"/>
    <n v="9"/>
    <n v="90"/>
    <n v="10"/>
  </r>
  <r>
    <s v="macondailynews"/>
    <s v="macondailynews"/>
    <m/>
    <m/>
    <m/>
    <m/>
    <m/>
    <m/>
    <m/>
    <m/>
    <s v="No"/>
    <n v="11"/>
    <m/>
    <m/>
    <x v="0"/>
    <d v="2019-03-02T22:44:05.000"/>
    <s v="XCel Brands $XELB Stock Rating Upgraded by Zacks Investment Research https://t.co/TiGevgGzCx"/>
    <s v="https://macondaily.com/?p=1576229"/>
    <s v="macondaily.com"/>
    <x v="0"/>
    <m/>
    <s v="http://pbs.twimg.com/profile_images/966766832458674176/9rnz8MMA_normal.jpg"/>
    <x v="8"/>
    <s v="https://twitter.com/#!/macondailynews/status/1101976497714327552"/>
    <m/>
    <m/>
    <s v="1101976497714327552"/>
    <m/>
    <b v="0"/>
    <n v="0"/>
    <s v=""/>
    <b v="0"/>
    <s v="en"/>
    <m/>
    <s v=""/>
    <b v="0"/>
    <n v="0"/>
    <s v=""/>
    <s v="Zapier.com"/>
    <b v="0"/>
    <s v="1101976497714327552"/>
    <s v="Tweet"/>
    <n v="0"/>
    <n v="0"/>
    <m/>
    <m/>
    <m/>
    <m/>
    <m/>
    <m/>
    <m/>
    <m/>
    <n v="2"/>
    <s v="1"/>
    <s v="1"/>
    <n v="1"/>
    <n v="10"/>
    <n v="0"/>
    <n v="0"/>
    <n v="0"/>
    <n v="0"/>
    <n v="9"/>
    <n v="90"/>
    <n v="10"/>
  </r>
  <r>
    <s v="macondailynews"/>
    <s v="macondailynews"/>
    <m/>
    <m/>
    <m/>
    <m/>
    <m/>
    <m/>
    <m/>
    <m/>
    <s v="No"/>
    <n v="12"/>
    <m/>
    <m/>
    <x v="0"/>
    <d v="2019-03-03T23:09:53.000"/>
    <s v="Zacks: XCel Brands Inc $XELB Given Consensus Rating of “Strong Buy” by Analysts https://t.co/dN3D3DS2Ob"/>
    <s v="https://macondaily.com/?p=1579997"/>
    <s v="macondaily.com"/>
    <x v="0"/>
    <m/>
    <s v="http://pbs.twimg.com/profile_images/966766832458674176/9rnz8MMA_normal.jpg"/>
    <x v="9"/>
    <s v="https://twitter.com/#!/macondailynews/status/1102345377297113088"/>
    <m/>
    <m/>
    <s v="1102345377297113088"/>
    <m/>
    <b v="0"/>
    <n v="0"/>
    <s v=""/>
    <b v="0"/>
    <s v="en"/>
    <m/>
    <s v=""/>
    <b v="0"/>
    <n v="0"/>
    <s v=""/>
    <s v="Zapier.com"/>
    <b v="0"/>
    <s v="1102345377297113088"/>
    <s v="Tweet"/>
    <n v="0"/>
    <n v="0"/>
    <m/>
    <m/>
    <m/>
    <m/>
    <m/>
    <m/>
    <m/>
    <m/>
    <n v="2"/>
    <s v="1"/>
    <s v="1"/>
    <n v="1"/>
    <n v="7.6923076923076925"/>
    <n v="0"/>
    <n v="0"/>
    <n v="0"/>
    <n v="0"/>
    <n v="12"/>
    <n v="92.3076923076923"/>
    <n v="13"/>
  </r>
  <r>
    <s v="ricardo_belmar"/>
    <s v="shoptalk"/>
    <m/>
    <m/>
    <m/>
    <m/>
    <m/>
    <m/>
    <m/>
    <m/>
    <s v="No"/>
    <n v="13"/>
    <m/>
    <m/>
    <x v="1"/>
    <d v="2019-03-04T04:47:52.000"/>
    <s v="RT @EdwardHertzman: I’m speaking @shoptalk discussing why the key to better retail and sell throughs start in the supply chain in the Next…"/>
    <m/>
    <m/>
    <x v="0"/>
    <m/>
    <s v="http://pbs.twimg.com/profile_images/736279971367378944/hsuVnIam_normal.jpg"/>
    <x v="10"/>
    <s v="https://twitter.com/#!/ricardo_belmar/status/1102430434359734272"/>
    <m/>
    <m/>
    <s v="1102430434359734272"/>
    <m/>
    <b v="0"/>
    <n v="0"/>
    <s v=""/>
    <b v="0"/>
    <s v="en"/>
    <m/>
    <s v=""/>
    <b v="0"/>
    <n v="3"/>
    <s v="1102352991640866819"/>
    <s v="Twitter Web Client"/>
    <b v="0"/>
    <s v="1102352991640866819"/>
    <s v="Tweet"/>
    <n v="0"/>
    <n v="0"/>
    <m/>
    <m/>
    <m/>
    <m/>
    <m/>
    <m/>
    <m/>
    <m/>
    <n v="1"/>
    <s v="4"/>
    <s v="2"/>
    <m/>
    <m/>
    <m/>
    <m/>
    <m/>
    <m/>
    <m/>
    <m/>
    <m/>
  </r>
  <r>
    <s v="fibre2fashion"/>
    <s v="fibre2fashion"/>
    <m/>
    <m/>
    <m/>
    <m/>
    <m/>
    <m/>
    <m/>
    <m/>
    <s v="No"/>
    <n v="15"/>
    <m/>
    <m/>
    <x v="0"/>
    <d v="2019-03-04T05:55:04.000"/>
    <s v="Robert D'Loren and Paul Magel speak to Fibre2Fashion about latest PLM integrations, disruptions in the apparel supply chain and AI being necessity in future https://t.co/j03aTwM0Oi https://t.co/vn0p2hDAgP"/>
    <s v="https://www.fibre2fashion.com/interviews/face2face/xcel-brands-cgs/chairman-and-ceo-president/12100-1/"/>
    <s v="fibre2fashion.com"/>
    <x v="0"/>
    <s v="https://pbs.twimg.com/media/D0yuBHmXcAMU4s8.jpg"/>
    <s v="https://pbs.twimg.com/media/D0yuBHmXcAMU4s8.jpg"/>
    <x v="11"/>
    <s v="https://twitter.com/#!/fibre2fashion/status/1102447344572862464"/>
    <m/>
    <m/>
    <s v="1102447344572862464"/>
    <m/>
    <b v="0"/>
    <n v="1"/>
    <s v=""/>
    <b v="0"/>
    <s v="en"/>
    <m/>
    <s v=""/>
    <b v="0"/>
    <n v="0"/>
    <s v=""/>
    <s v="Hootsuite Inc."/>
    <b v="0"/>
    <s v="1102447344572862464"/>
    <s v="Tweet"/>
    <n v="0"/>
    <n v="0"/>
    <m/>
    <m/>
    <m/>
    <m/>
    <m/>
    <m/>
    <m/>
    <m/>
    <n v="1"/>
    <s v="1"/>
    <s v="1"/>
    <n v="0"/>
    <n v="0"/>
    <n v="0"/>
    <n v="0"/>
    <n v="0"/>
    <n v="0"/>
    <n v="24"/>
    <n v="100"/>
    <n v="24"/>
  </r>
  <r>
    <s v="edwardhertzman"/>
    <s v="winkylux"/>
    <m/>
    <m/>
    <m/>
    <m/>
    <m/>
    <m/>
    <m/>
    <m/>
    <s v="No"/>
    <n v="16"/>
    <m/>
    <m/>
    <x v="1"/>
    <d v="2019-03-03T23:40:08.000"/>
    <s v="I’m speaking @shoptalk discussing why the key to better retail and sell throughs start in the supply chain in the Next Generation Suppy Chains panel with Xcel Brands (@RobertDLoren), @DICKS and @WinkyLux Tuesday 9:15 in Track room 4 #shoptalk"/>
    <m/>
    <m/>
    <x v="1"/>
    <m/>
    <s v="http://pbs.twimg.com/profile_images/695129017289195520/GV56oj7x_normal.jpg"/>
    <x v="12"/>
    <s v="https://twitter.com/#!/edwardhertzman/status/1102352991640866819"/>
    <m/>
    <m/>
    <s v="1102352991640866819"/>
    <m/>
    <b v="0"/>
    <n v="5"/>
    <s v=""/>
    <b v="0"/>
    <s v="en"/>
    <m/>
    <s v=""/>
    <b v="0"/>
    <n v="3"/>
    <s v=""/>
    <s v="Hootsuite Inc."/>
    <b v="0"/>
    <s v="1102352991640866819"/>
    <s v="Tweet"/>
    <n v="0"/>
    <n v="0"/>
    <m/>
    <m/>
    <m/>
    <m/>
    <m/>
    <m/>
    <m/>
    <m/>
    <n v="1"/>
    <s v="4"/>
    <s v="4"/>
    <m/>
    <m/>
    <m/>
    <m/>
    <m/>
    <m/>
    <m/>
    <m/>
    <m/>
  </r>
  <r>
    <s v="sourcingjournal"/>
    <s v="winkylux"/>
    <m/>
    <m/>
    <m/>
    <m/>
    <m/>
    <m/>
    <m/>
    <m/>
    <s v="No"/>
    <n v="17"/>
    <m/>
    <m/>
    <x v="1"/>
    <d v="2019-03-03T22:29:03.000"/>
    <s v="Sourcing Journal’s President @EdwardHertzman will be discussing why the key to better retail and sell throughs start in the supply chain in the Next Generation Suppy Chains panel with Xcel Brands (@RobertDLoren), @dicks and @WinkyLux Tuesday 9:15 in Track room 4 #shoptalk"/>
    <m/>
    <m/>
    <x v="1"/>
    <m/>
    <s v="http://pbs.twimg.com/profile_images/987081629008039939/qr9SudMu_normal.jpg"/>
    <x v="13"/>
    <s v="https://twitter.com/#!/sourcingjournal/status/1102335103571652608"/>
    <m/>
    <m/>
    <s v="1102335103571652608"/>
    <m/>
    <b v="0"/>
    <n v="0"/>
    <s v=""/>
    <b v="0"/>
    <s v="en"/>
    <m/>
    <s v=""/>
    <b v="0"/>
    <n v="0"/>
    <s v=""/>
    <s v="Twitter for iPhone"/>
    <b v="0"/>
    <s v="1102335103571652608"/>
    <s v="Tweet"/>
    <n v="0"/>
    <n v="0"/>
    <m/>
    <m/>
    <m/>
    <m/>
    <m/>
    <m/>
    <m/>
    <m/>
    <n v="2"/>
    <s v="4"/>
    <s v="4"/>
    <m/>
    <m/>
    <m/>
    <m/>
    <m/>
    <m/>
    <m/>
    <m/>
    <m/>
  </r>
  <r>
    <s v="sourcingjournal"/>
    <s v="winkylux"/>
    <m/>
    <m/>
    <m/>
    <m/>
    <m/>
    <m/>
    <m/>
    <m/>
    <s v="No"/>
    <n v="18"/>
    <m/>
    <m/>
    <x v="1"/>
    <d v="2019-03-04T17:45:06.000"/>
    <s v="Sourcing Journal’s @EdwardHertzman will be discussing why the key to better retail &amp;amp; sell throughs start in the supply chain in the Next Generation Suppy Chains panel @shoptalk with Xcel Brands (@RobertDLoren), @DICKS and @WinkyLux Tues. at 9:15 in Track room 4 #shoptalk https://t.co/b4l0j0aw99"/>
    <m/>
    <m/>
    <x v="1"/>
    <s v="https://pbs.twimg.com/media/D01Qh90XgAAlsg6.jpg"/>
    <s v="https://pbs.twimg.com/media/D01Qh90XgAAlsg6.jpg"/>
    <x v="14"/>
    <s v="https://twitter.com/#!/sourcingjournal/status/1102626029997305856"/>
    <m/>
    <m/>
    <s v="1102626029997305856"/>
    <m/>
    <b v="0"/>
    <n v="2"/>
    <s v=""/>
    <b v="0"/>
    <s v="en"/>
    <m/>
    <s v=""/>
    <b v="0"/>
    <n v="1"/>
    <s v=""/>
    <s v="Hootsuite Inc."/>
    <b v="0"/>
    <s v="1102626029997305856"/>
    <s v="Tweet"/>
    <n v="0"/>
    <n v="0"/>
    <m/>
    <m/>
    <m/>
    <m/>
    <m/>
    <m/>
    <m/>
    <m/>
    <n v="2"/>
    <s v="4"/>
    <s v="4"/>
    <m/>
    <m/>
    <m/>
    <m/>
    <m/>
    <m/>
    <m/>
    <m/>
    <m/>
  </r>
  <r>
    <s v="dakotafinancial"/>
    <s v="dakotafinancial"/>
    <m/>
    <m/>
    <m/>
    <m/>
    <m/>
    <m/>
    <m/>
    <m/>
    <s v="No"/>
    <n v="22"/>
    <m/>
    <m/>
    <x v="0"/>
    <d v="2019-02-28T14:51:46.000"/>
    <s v="Critical Review: XCel Brands $XELB versus American Restaurant Partners LP Class A Partnership Units $ICTPU https://t.co/dn4QwZvtQQ"/>
    <s v="https://dakotafinancialnews.com/?p=872631"/>
    <s v="dakotafinancialnews.com"/>
    <x v="0"/>
    <m/>
    <s v="http://abs.twimg.com/sticky/default_profile_images/default_profile_normal.png"/>
    <x v="15"/>
    <s v="https://twitter.com/#!/dakotafinancial/status/1101132858683465728"/>
    <m/>
    <m/>
    <s v="1101132858683465728"/>
    <m/>
    <b v="0"/>
    <n v="0"/>
    <s v=""/>
    <b v="0"/>
    <s v="en"/>
    <m/>
    <s v=""/>
    <b v="0"/>
    <n v="0"/>
    <s v=""/>
    <s v="Zapier.com"/>
    <b v="0"/>
    <s v="1101132858683465728"/>
    <s v="Tweet"/>
    <n v="0"/>
    <n v="0"/>
    <m/>
    <m/>
    <m/>
    <m/>
    <m/>
    <m/>
    <m/>
    <m/>
    <n v="3"/>
    <s v="1"/>
    <s v="1"/>
    <n v="0"/>
    <n v="0"/>
    <n v="1"/>
    <n v="6.666666666666667"/>
    <n v="0"/>
    <n v="0"/>
    <n v="14"/>
    <n v="93.33333333333333"/>
    <n v="15"/>
  </r>
  <r>
    <s v="dakotafinancial"/>
    <s v="dakotafinancial"/>
    <m/>
    <m/>
    <m/>
    <m/>
    <m/>
    <m/>
    <m/>
    <m/>
    <s v="No"/>
    <n v="23"/>
    <m/>
    <m/>
    <x v="0"/>
    <d v="2019-03-03T23:05:03.000"/>
    <s v="Zacks: Brokerages Set $5.00 Price Target for XCel Brands Inc $XELB https://t.co/5hMRzNsRAf"/>
    <s v="https://dakotafinancialnews.com/?p=876404"/>
    <s v="dakotafinancialnews.com"/>
    <x v="0"/>
    <m/>
    <s v="http://abs.twimg.com/sticky/default_profile_images/default_profile_normal.png"/>
    <x v="16"/>
    <s v="https://twitter.com/#!/dakotafinancial/status/1102344163847294976"/>
    <m/>
    <m/>
    <s v="1102344163847294976"/>
    <m/>
    <b v="0"/>
    <n v="0"/>
    <s v=""/>
    <b v="0"/>
    <s v="en"/>
    <m/>
    <s v=""/>
    <b v="0"/>
    <n v="0"/>
    <s v=""/>
    <s v="Zapier.com"/>
    <b v="0"/>
    <s v="1102344163847294976"/>
    <s v="Tweet"/>
    <n v="0"/>
    <n v="0"/>
    <m/>
    <m/>
    <m/>
    <m/>
    <m/>
    <m/>
    <m/>
    <m/>
    <n v="3"/>
    <s v="1"/>
    <s v="1"/>
    <n v="0"/>
    <n v="0"/>
    <n v="0"/>
    <n v="0"/>
    <n v="0"/>
    <n v="0"/>
    <n v="12"/>
    <n v="100"/>
    <n v="12"/>
  </r>
  <r>
    <s v="dakotafinancial"/>
    <s v="dakotafinancial"/>
    <m/>
    <m/>
    <m/>
    <m/>
    <m/>
    <m/>
    <m/>
    <m/>
    <s v="No"/>
    <n v="24"/>
    <m/>
    <m/>
    <x v="0"/>
    <d v="2019-03-05T06:42:11.000"/>
    <s v="XCel Brands $XELB Stock Rating Upgraded by Zacks Investment Research https://t.co/3ofI63Ndgc"/>
    <s v="https://dakotafinancialnews.com/?p=879171"/>
    <s v="dakotafinancialnews.com"/>
    <x v="0"/>
    <m/>
    <s v="http://abs.twimg.com/sticky/default_profile_images/default_profile_normal.png"/>
    <x v="17"/>
    <s v="https://twitter.com/#!/dakotafinancial/status/1102821590528651264"/>
    <m/>
    <m/>
    <s v="1102821590528651264"/>
    <m/>
    <b v="0"/>
    <n v="0"/>
    <s v=""/>
    <b v="0"/>
    <s v="en"/>
    <m/>
    <s v=""/>
    <b v="0"/>
    <n v="0"/>
    <s v=""/>
    <s v="Zapier.com"/>
    <b v="0"/>
    <s v="1102821590528651264"/>
    <s v="Tweet"/>
    <n v="0"/>
    <n v="0"/>
    <m/>
    <m/>
    <m/>
    <m/>
    <m/>
    <m/>
    <m/>
    <m/>
    <n v="3"/>
    <s v="1"/>
    <s v="1"/>
    <n v="1"/>
    <n v="10"/>
    <n v="0"/>
    <n v="0"/>
    <n v="0"/>
    <n v="0"/>
    <n v="9"/>
    <n v="90"/>
    <n v="10"/>
  </r>
  <r>
    <s v="ezdia"/>
    <s v="ezdia"/>
    <m/>
    <m/>
    <m/>
    <m/>
    <m/>
    <m/>
    <m/>
    <m/>
    <s v="No"/>
    <n v="25"/>
    <m/>
    <m/>
    <x v="0"/>
    <d v="2019-03-05T17:15:08.000"/>
    <s v="Next Generation Supply Chains in &quot;Track Room 4&quot; from 9:15AM - 9:55AM (Session 2)_x000a_Interview: _x000a_Vidya Jwala, Dick's Sporting Goods_x000a_Robert D'Loren, Xcel Brands_x000a_Natalie Mackey, Winky Lux_x000a_Edward Hertzman, Sourcing Journal (Interviewer)_x000a__x000a_#shoptalk #shoptalk2019 #seo #retail #content"/>
    <m/>
    <m/>
    <x v="2"/>
    <m/>
    <s v="http://pbs.twimg.com/profile_images/3633329025/762342d5e35f4afe61c61d6391bae199_normal.jpeg"/>
    <x v="18"/>
    <s v="https://twitter.com/#!/ezdia/status/1102980879629107202"/>
    <m/>
    <m/>
    <s v="1102980879629107202"/>
    <m/>
    <b v="0"/>
    <n v="1"/>
    <s v=""/>
    <b v="0"/>
    <s v="en"/>
    <m/>
    <s v=""/>
    <b v="0"/>
    <n v="0"/>
    <s v=""/>
    <s v="Hootsuite Inc."/>
    <b v="0"/>
    <s v="1102980879629107202"/>
    <s v="Tweet"/>
    <n v="0"/>
    <n v="0"/>
    <m/>
    <m/>
    <m/>
    <m/>
    <m/>
    <m/>
    <m/>
    <m/>
    <n v="1"/>
    <s v="1"/>
    <s v="1"/>
    <n v="0"/>
    <n v="0"/>
    <n v="0"/>
    <n v="0"/>
    <n v="0"/>
    <n v="0"/>
    <n v="39"/>
    <n v="100"/>
    <n v="39"/>
  </r>
  <r>
    <s v="inforgtnexus"/>
    <s v="mattgunn"/>
    <m/>
    <m/>
    <m/>
    <m/>
    <m/>
    <m/>
    <m/>
    <m/>
    <s v="No"/>
    <n v="26"/>
    <m/>
    <m/>
    <x v="1"/>
    <d v="2019-03-05T17:35:04.000"/>
    <s v="RT @mattgunn: Speed is the new currency, but speed is just one side of the equation, says Xcel Brands CEO Robert D’Loren. On the opposite s…"/>
    <m/>
    <m/>
    <x v="0"/>
    <m/>
    <s v="http://pbs.twimg.com/profile_images/950788552639488000/DjsTknxk_normal.jpg"/>
    <x v="19"/>
    <s v="https://twitter.com/#!/inforgtnexus/status/1102985895282532353"/>
    <m/>
    <m/>
    <s v="1102985895282532353"/>
    <m/>
    <b v="0"/>
    <n v="0"/>
    <s v=""/>
    <b v="0"/>
    <s v="en"/>
    <m/>
    <s v=""/>
    <b v="0"/>
    <n v="5"/>
    <s v="1102985757378002944"/>
    <s v="Twitter Web Client"/>
    <b v="0"/>
    <s v="1102985757378002944"/>
    <s v="Tweet"/>
    <n v="0"/>
    <n v="0"/>
    <m/>
    <m/>
    <m/>
    <m/>
    <m/>
    <m/>
    <m/>
    <m/>
    <n v="1"/>
    <s v="3"/>
    <s v="3"/>
    <n v="0"/>
    <n v="0"/>
    <n v="0"/>
    <n v="0"/>
    <n v="0"/>
    <n v="0"/>
    <n v="27"/>
    <n v="100"/>
    <n v="27"/>
  </r>
  <r>
    <s v="bpbourke"/>
    <s v="mattgunn"/>
    <m/>
    <m/>
    <m/>
    <m/>
    <m/>
    <m/>
    <m/>
    <m/>
    <s v="No"/>
    <n v="27"/>
    <m/>
    <m/>
    <x v="1"/>
    <d v="2019-03-05T18:05:53.000"/>
    <s v="RT @mattgunn: Speed is the new currency, but speed is just one side of the equation, says Xcel Brands CEO Robert D’Loren. On the opposite s…"/>
    <m/>
    <m/>
    <x v="0"/>
    <m/>
    <s v="http://pbs.twimg.com/profile_images/951567624634322945/vRSgs7dx_normal.jpg"/>
    <x v="20"/>
    <s v="https://twitter.com/#!/bpbourke/status/1102993651469148160"/>
    <m/>
    <m/>
    <s v="1102993651469148160"/>
    <m/>
    <b v="0"/>
    <n v="0"/>
    <s v=""/>
    <b v="0"/>
    <s v="en"/>
    <m/>
    <s v=""/>
    <b v="0"/>
    <n v="5"/>
    <s v="1102985757378002944"/>
    <s v="Twitter for Android"/>
    <b v="0"/>
    <s v="1102985757378002944"/>
    <s v="Tweet"/>
    <n v="0"/>
    <n v="0"/>
    <m/>
    <m/>
    <m/>
    <m/>
    <m/>
    <m/>
    <m/>
    <m/>
    <n v="1"/>
    <s v="3"/>
    <s v="3"/>
    <n v="0"/>
    <n v="0"/>
    <n v="0"/>
    <n v="0"/>
    <n v="0"/>
    <n v="0"/>
    <n v="27"/>
    <n v="100"/>
    <n v="27"/>
  </r>
  <r>
    <s v="anildaggarwal"/>
    <s v="mattgunn"/>
    <m/>
    <m/>
    <m/>
    <m/>
    <m/>
    <m/>
    <m/>
    <m/>
    <s v="No"/>
    <n v="28"/>
    <m/>
    <m/>
    <x v="1"/>
    <d v="2019-03-05T18:19:10.000"/>
    <s v="RT @mattgunn: Speed is the new currency, but speed is just one side of the equation, says Xcel Brands CEO Robert D’Loren. On the opposite s…"/>
    <m/>
    <m/>
    <x v="0"/>
    <m/>
    <s v="http://pbs.twimg.com/profile_images/2096334927/Anil_2012_Photo_normal.jpg"/>
    <x v="21"/>
    <s v="https://twitter.com/#!/anildaggarwal/status/1102996992626753536"/>
    <m/>
    <m/>
    <s v="1102996992626753536"/>
    <m/>
    <b v="0"/>
    <n v="0"/>
    <s v=""/>
    <b v="0"/>
    <s v="en"/>
    <m/>
    <s v=""/>
    <b v="0"/>
    <n v="5"/>
    <s v="1102985757378002944"/>
    <s v="Twitter for iPhone"/>
    <b v="0"/>
    <s v="1102985757378002944"/>
    <s v="Tweet"/>
    <n v="0"/>
    <n v="0"/>
    <m/>
    <m/>
    <m/>
    <m/>
    <m/>
    <m/>
    <m/>
    <m/>
    <n v="1"/>
    <s v="3"/>
    <s v="3"/>
    <n v="0"/>
    <n v="0"/>
    <n v="0"/>
    <n v="0"/>
    <n v="0"/>
    <n v="0"/>
    <n v="27"/>
    <n v="100"/>
    <n v="27"/>
  </r>
  <r>
    <s v="ideaconnect2"/>
    <s v="mattgunn"/>
    <m/>
    <m/>
    <m/>
    <m/>
    <m/>
    <m/>
    <m/>
    <m/>
    <s v="No"/>
    <n v="29"/>
    <m/>
    <m/>
    <x v="1"/>
    <d v="2019-03-05T18:19:13.000"/>
    <s v=".@shoptalk @mattgunn Speed is the new currency, but speed is just one side of the equation, says Xcel Brands CEO Robert D’Loren. On the opposite side, if speed is heads, then tails is intelligence. #shoptalk19 + RT"/>
    <m/>
    <m/>
    <x v="3"/>
    <m/>
    <s v="http://pbs.twimg.com/profile_images/1097626738379579397/YgvKtd69_normal.png"/>
    <x v="22"/>
    <s v="https://twitter.com/#!/ideaconnect2/status/1102997007541518337"/>
    <m/>
    <m/>
    <s v="1102997007541518337"/>
    <m/>
    <b v="0"/>
    <n v="0"/>
    <s v=""/>
    <b v="0"/>
    <s v="en"/>
    <m/>
    <s v=""/>
    <b v="0"/>
    <n v="0"/>
    <s v=""/>
    <s v="Twitter Web Client"/>
    <b v="0"/>
    <s v="1102997007541518337"/>
    <s v="Tweet"/>
    <n v="0"/>
    <n v="0"/>
    <m/>
    <m/>
    <m/>
    <m/>
    <m/>
    <m/>
    <m/>
    <m/>
    <n v="1"/>
    <s v="3"/>
    <s v="3"/>
    <m/>
    <m/>
    <m/>
    <m/>
    <m/>
    <m/>
    <m/>
    <m/>
    <m/>
  </r>
  <r>
    <s v="shoptalk"/>
    <s v="sourcingjournal"/>
    <m/>
    <m/>
    <m/>
    <m/>
    <m/>
    <m/>
    <m/>
    <m/>
    <s v="Yes"/>
    <n v="36"/>
    <m/>
    <m/>
    <x v="1"/>
    <d v="2019-03-04T18:46:44.000"/>
    <s v="RT @SourcingJournal: Sourcing Journal’s @EdwardHertzman will be discussing why the key to better retail &amp;amp; sell throughs start in the supply…"/>
    <m/>
    <m/>
    <x v="0"/>
    <m/>
    <s v="http://pbs.twimg.com/profile_images/1045331614316748800/oOUCS9ED_normal.jpg"/>
    <x v="23"/>
    <s v="https://twitter.com/#!/shoptalk/status/1102641541485490176"/>
    <m/>
    <m/>
    <s v="1102641541485490176"/>
    <m/>
    <b v="0"/>
    <n v="0"/>
    <s v=""/>
    <b v="0"/>
    <s v="en"/>
    <m/>
    <s v=""/>
    <b v="0"/>
    <n v="1"/>
    <s v="1102626029997305856"/>
    <s v="Twitter Web Client"/>
    <b v="0"/>
    <s v="1102626029997305856"/>
    <s v="Tweet"/>
    <n v="0"/>
    <n v="0"/>
    <m/>
    <m/>
    <m/>
    <m/>
    <m/>
    <m/>
    <m/>
    <m/>
    <n v="1"/>
    <s v="2"/>
    <s v="4"/>
    <n v="1"/>
    <n v="4.545454545454546"/>
    <n v="0"/>
    <n v="0"/>
    <n v="0"/>
    <n v="0"/>
    <n v="21"/>
    <n v="95.45454545454545"/>
    <n v="22"/>
  </r>
  <r>
    <s v="gnaneeka"/>
    <s v="robertdloren"/>
    <m/>
    <m/>
    <m/>
    <m/>
    <m/>
    <m/>
    <m/>
    <m/>
    <s v="No"/>
    <n v="37"/>
    <m/>
    <m/>
    <x v="1"/>
    <d v="2019-03-05T18:28:43.000"/>
    <s v="RT @AvenueCode: “Speed is the new currency” @robertdloren, Chairman &amp;amp; CEO, Xcel Brands #shoptalk19"/>
    <m/>
    <m/>
    <x v="3"/>
    <m/>
    <s v="http://pbs.twimg.com/profile_images/1101567109426040832/vi8rIooN_normal.jpg"/>
    <x v="24"/>
    <s v="https://twitter.com/#!/gnaneeka/status/1102999396202016768"/>
    <m/>
    <m/>
    <s v="1102999396202016768"/>
    <m/>
    <b v="0"/>
    <n v="0"/>
    <s v=""/>
    <b v="0"/>
    <s v="en"/>
    <m/>
    <s v=""/>
    <b v="0"/>
    <n v="4"/>
    <s v="1102999089690619905"/>
    <s v="TweetDeck"/>
    <b v="0"/>
    <s v="1102999089690619905"/>
    <s v="Tweet"/>
    <n v="0"/>
    <n v="0"/>
    <m/>
    <m/>
    <m/>
    <m/>
    <m/>
    <m/>
    <m/>
    <m/>
    <n v="1"/>
    <s v="2"/>
    <s v="2"/>
    <m/>
    <m/>
    <m/>
    <m/>
    <m/>
    <m/>
    <m/>
    <m/>
    <m/>
  </r>
  <r>
    <s v="stibosystems"/>
    <s v="shoptalk"/>
    <m/>
    <m/>
    <m/>
    <m/>
    <m/>
    <m/>
    <m/>
    <m/>
    <s v="Yes"/>
    <n v="40"/>
    <m/>
    <m/>
    <x v="1"/>
    <d v="2019-03-05T18:05:42.000"/>
    <s v="What technologies are Xcel Brands investing in? Those that will give them more insights about customers and what they think about products. &quot;It is critical to make decisions with data&quot; says Robert D'Loren, Chairman &amp;amp; CEO at #Shoptalk19 @shoptalk https://t.co/gy6q9kj3rE"/>
    <m/>
    <m/>
    <x v="3"/>
    <s v="https://pbs.twimg.com/media/D06e1ZQWwAEOyyE.jpg"/>
    <s v="https://pbs.twimg.com/media/D06e1ZQWwAEOyyE.jpg"/>
    <x v="25"/>
    <s v="https://twitter.com/#!/stibosystems/status/1102993602110730245"/>
    <m/>
    <m/>
    <s v="1102993602110730245"/>
    <m/>
    <b v="0"/>
    <n v="2"/>
    <s v=""/>
    <b v="0"/>
    <s v="en"/>
    <m/>
    <s v=""/>
    <b v="0"/>
    <n v="2"/>
    <s v=""/>
    <s v="HubSpot"/>
    <b v="0"/>
    <s v="1102993602110730245"/>
    <s v="Tweet"/>
    <n v="0"/>
    <n v="0"/>
    <m/>
    <m/>
    <m/>
    <m/>
    <m/>
    <m/>
    <m/>
    <m/>
    <n v="1"/>
    <s v="2"/>
    <s v="2"/>
    <n v="0"/>
    <n v="0"/>
    <n v="1"/>
    <n v="2.5641025641025643"/>
    <n v="0"/>
    <n v="0"/>
    <n v="38"/>
    <n v="97.43589743589743"/>
    <n v="39"/>
  </r>
  <r>
    <s v="shoptalk"/>
    <s v="edwardhertzman"/>
    <m/>
    <m/>
    <m/>
    <m/>
    <m/>
    <m/>
    <m/>
    <m/>
    <s v="Yes"/>
    <n v="41"/>
    <m/>
    <m/>
    <x v="1"/>
    <d v="2019-03-03T23:40:46.000"/>
    <s v="RT @EdwardHertzman: I’m speaking @shoptalk discussing why the key to better retail and sell throughs start in the supply chain in the Next…"/>
    <m/>
    <m/>
    <x v="0"/>
    <m/>
    <s v="http://pbs.twimg.com/profile_images/1045331614316748800/oOUCS9ED_normal.jpg"/>
    <x v="26"/>
    <s v="https://twitter.com/#!/shoptalk/status/1102353151213023232"/>
    <m/>
    <m/>
    <s v="1102353151213023232"/>
    <m/>
    <b v="0"/>
    <n v="0"/>
    <s v=""/>
    <b v="0"/>
    <s v="en"/>
    <m/>
    <s v=""/>
    <b v="0"/>
    <n v="3"/>
    <s v="1102352991640866819"/>
    <s v="Twitter for iPhone"/>
    <b v="0"/>
    <s v="1102352991640866819"/>
    <s v="Tweet"/>
    <n v="0"/>
    <n v="0"/>
    <m/>
    <m/>
    <m/>
    <m/>
    <m/>
    <m/>
    <m/>
    <m/>
    <n v="2"/>
    <s v="2"/>
    <s v="4"/>
    <n v="1"/>
    <n v="4.166666666666667"/>
    <n v="0"/>
    <n v="0"/>
    <n v="0"/>
    <n v="0"/>
    <n v="23"/>
    <n v="95.83333333333333"/>
    <n v="24"/>
  </r>
  <r>
    <s v="shoptalk"/>
    <s v="mattgunn"/>
    <m/>
    <m/>
    <m/>
    <m/>
    <m/>
    <m/>
    <m/>
    <m/>
    <s v="No"/>
    <n v="43"/>
    <m/>
    <m/>
    <x v="1"/>
    <d v="2019-03-05T17:36:44.000"/>
    <s v="RT @mattgunn: Speed is the new currency, but speed is just one side of the equation, says Xcel Brands CEO Robert D’Loren. On the opposite s…"/>
    <m/>
    <m/>
    <x v="0"/>
    <m/>
    <s v="http://pbs.twimg.com/profile_images/1045331614316748800/oOUCS9ED_normal.jpg"/>
    <x v="27"/>
    <s v="https://twitter.com/#!/shoptalk/status/1102986314218008576"/>
    <m/>
    <m/>
    <s v="1102986314218008576"/>
    <m/>
    <b v="0"/>
    <n v="0"/>
    <s v=""/>
    <b v="0"/>
    <s v="en"/>
    <m/>
    <s v=""/>
    <b v="0"/>
    <n v="5"/>
    <s v="1102985757378002944"/>
    <s v="Twitter for iPhone"/>
    <b v="0"/>
    <s v="1102985757378002944"/>
    <s v="Tweet"/>
    <n v="0"/>
    <n v="0"/>
    <m/>
    <m/>
    <m/>
    <m/>
    <m/>
    <m/>
    <m/>
    <m/>
    <n v="1"/>
    <s v="2"/>
    <s v="3"/>
    <n v="0"/>
    <n v="0"/>
    <n v="0"/>
    <n v="0"/>
    <n v="0"/>
    <n v="0"/>
    <n v="27"/>
    <n v="100"/>
    <n v="27"/>
  </r>
  <r>
    <s v="shoptalk"/>
    <s v="stibosystems"/>
    <m/>
    <m/>
    <m/>
    <m/>
    <m/>
    <m/>
    <m/>
    <m/>
    <s v="Yes"/>
    <n v="44"/>
    <m/>
    <m/>
    <x v="1"/>
    <d v="2019-03-05T18:14:20.000"/>
    <s v="RT @StiboSystems: What technologies are Xcel Brands investing in? Those that will give them more insights about customers and what they thi…"/>
    <m/>
    <m/>
    <x v="0"/>
    <m/>
    <s v="http://pbs.twimg.com/profile_images/1045331614316748800/oOUCS9ED_normal.jpg"/>
    <x v="28"/>
    <s v="https://twitter.com/#!/shoptalk/status/1102995776223866882"/>
    <m/>
    <m/>
    <s v="1102995776223866882"/>
    <m/>
    <b v="0"/>
    <n v="0"/>
    <s v=""/>
    <b v="0"/>
    <s v="en"/>
    <m/>
    <s v=""/>
    <b v="0"/>
    <n v="2"/>
    <s v="1102993602110730245"/>
    <s v="Twitter for iPhone"/>
    <b v="0"/>
    <s v="1102993602110730245"/>
    <s v="Tweet"/>
    <n v="0"/>
    <n v="0"/>
    <m/>
    <m/>
    <m/>
    <m/>
    <m/>
    <m/>
    <m/>
    <m/>
    <n v="1"/>
    <s v="2"/>
    <s v="2"/>
    <n v="0"/>
    <n v="0"/>
    <n v="0"/>
    <n v="0"/>
    <n v="0"/>
    <n v="0"/>
    <n v="22"/>
    <n v="100"/>
    <n v="22"/>
  </r>
  <r>
    <s v="shoptalk"/>
    <s v="robertdloren"/>
    <m/>
    <m/>
    <m/>
    <m/>
    <m/>
    <m/>
    <m/>
    <m/>
    <s v="No"/>
    <n v="45"/>
    <m/>
    <m/>
    <x v="1"/>
    <d v="2019-03-05T18:28:05.000"/>
    <s v="RT @AvenueCode: “Speed is the new currency” @robertdloren, Chairman &amp;amp; CEO, Xcel Brands #shoptalk19"/>
    <m/>
    <m/>
    <x v="3"/>
    <m/>
    <s v="http://pbs.twimg.com/profile_images/1045331614316748800/oOUCS9ED_normal.jpg"/>
    <x v="29"/>
    <s v="https://twitter.com/#!/shoptalk/status/1102999235971018752"/>
    <m/>
    <m/>
    <s v="1102999235971018752"/>
    <m/>
    <b v="0"/>
    <n v="0"/>
    <s v=""/>
    <b v="0"/>
    <s v="en"/>
    <m/>
    <s v=""/>
    <b v="0"/>
    <n v="4"/>
    <s v="1102999089690619905"/>
    <s v="Twitter for iPhone"/>
    <b v="0"/>
    <s v="1102999089690619905"/>
    <s v="Tweet"/>
    <n v="0"/>
    <n v="0"/>
    <m/>
    <m/>
    <m/>
    <m/>
    <m/>
    <m/>
    <m/>
    <m/>
    <n v="1"/>
    <s v="2"/>
    <s v="2"/>
    <m/>
    <m/>
    <m/>
    <m/>
    <m/>
    <m/>
    <m/>
    <m/>
    <m/>
  </r>
  <r>
    <s v="shop"/>
    <s v="shoptalk"/>
    <m/>
    <m/>
    <m/>
    <m/>
    <m/>
    <m/>
    <m/>
    <m/>
    <s v="No"/>
    <n v="47"/>
    <m/>
    <m/>
    <x v="1"/>
    <d v="2019-03-03T23:45:30.000"/>
    <s v="RT @EdwardHertzman: I’m speaking @shoptalk discussing why the key to better retail and sell throughs start in the supply chain in the Next…"/>
    <m/>
    <m/>
    <x v="0"/>
    <m/>
    <s v="http://pbs.twimg.com/profile_images/1102262669371879424/AidNyqDl_normal.jpg"/>
    <x v="30"/>
    <s v="https://twitter.com/#!/shop/status/1102354340553973763"/>
    <m/>
    <m/>
    <s v="1102354340553973763"/>
    <m/>
    <b v="0"/>
    <n v="0"/>
    <s v=""/>
    <b v="0"/>
    <s v="en"/>
    <m/>
    <s v=""/>
    <b v="0"/>
    <n v="3"/>
    <s v="1102352991640866819"/>
    <s v="Twitter for iPhone"/>
    <b v="0"/>
    <s v="1102352991640866819"/>
    <s v="Tweet"/>
    <n v="0"/>
    <n v="0"/>
    <m/>
    <m/>
    <m/>
    <m/>
    <m/>
    <m/>
    <m/>
    <m/>
    <n v="1"/>
    <s v="2"/>
    <s v="2"/>
    <m/>
    <m/>
    <m/>
    <m/>
    <m/>
    <m/>
    <m/>
    <m/>
    <m/>
  </r>
  <r>
    <s v="mattgunn"/>
    <s v="mattgunn"/>
    <m/>
    <m/>
    <m/>
    <m/>
    <m/>
    <m/>
    <m/>
    <m/>
    <s v="No"/>
    <n v="50"/>
    <m/>
    <m/>
    <x v="0"/>
    <d v="2019-03-05T17:34:31.000"/>
    <s v="Speed is the new currency, but speed is just one side of the equation, says Xcel Brands CEO Robert D’Loren. On the opposite side, if speed is heads, then tails is intelligence. #shoptalk19"/>
    <m/>
    <m/>
    <x v="3"/>
    <m/>
    <s v="http://pbs.twimg.com/profile_images/910695376818262016/y1-7Nyxr_normal.jpg"/>
    <x v="31"/>
    <s v="https://twitter.com/#!/mattgunn/status/1102985757378002944"/>
    <m/>
    <m/>
    <s v="1102985757378002944"/>
    <m/>
    <b v="0"/>
    <n v="4"/>
    <s v=""/>
    <b v="0"/>
    <s v="en"/>
    <m/>
    <s v=""/>
    <b v="0"/>
    <n v="5"/>
    <s v=""/>
    <s v="Twitter for iPhone"/>
    <b v="0"/>
    <s v="1102985757378002944"/>
    <s v="Tweet"/>
    <n v="0"/>
    <n v="0"/>
    <m/>
    <m/>
    <m/>
    <m/>
    <m/>
    <m/>
    <m/>
    <m/>
    <n v="1"/>
    <s v="3"/>
    <s v="3"/>
    <n v="1"/>
    <n v="2.9411764705882355"/>
    <n v="0"/>
    <n v="0"/>
    <n v="0"/>
    <n v="0"/>
    <n v="33"/>
    <n v="97.05882352941177"/>
    <n v="34"/>
  </r>
  <r>
    <s v="shop"/>
    <s v="mattgunn"/>
    <m/>
    <m/>
    <m/>
    <m/>
    <m/>
    <m/>
    <m/>
    <m/>
    <s v="No"/>
    <n v="51"/>
    <m/>
    <m/>
    <x v="1"/>
    <d v="2019-03-05T17:45:45.000"/>
    <s v="RT @mattgunn: Speed is the new currency, but speed is just one side of the equation, says Xcel Brands CEO Robert D’Loren. On the opposite s…"/>
    <m/>
    <m/>
    <x v="0"/>
    <m/>
    <s v="http://pbs.twimg.com/profile_images/1102262669371879424/AidNyqDl_normal.jpg"/>
    <x v="32"/>
    <s v="https://twitter.com/#!/shop/status/1102988582522740736"/>
    <m/>
    <m/>
    <s v="1102988582522740736"/>
    <m/>
    <b v="0"/>
    <n v="0"/>
    <s v=""/>
    <b v="0"/>
    <s v="en"/>
    <m/>
    <s v=""/>
    <b v="0"/>
    <n v="5"/>
    <s v="1102985757378002944"/>
    <s v="Twitter for iPhone"/>
    <b v="0"/>
    <s v="1102985757378002944"/>
    <s v="Tweet"/>
    <n v="0"/>
    <n v="0"/>
    <m/>
    <m/>
    <m/>
    <m/>
    <m/>
    <m/>
    <m/>
    <m/>
    <n v="1"/>
    <s v="2"/>
    <s v="3"/>
    <n v="0"/>
    <n v="0"/>
    <n v="0"/>
    <n v="0"/>
    <n v="0"/>
    <n v="0"/>
    <n v="27"/>
    <n v="100"/>
    <n v="27"/>
  </r>
  <r>
    <s v="shop"/>
    <s v="stibosystems"/>
    <m/>
    <m/>
    <m/>
    <m/>
    <m/>
    <m/>
    <m/>
    <m/>
    <s v="No"/>
    <n v="52"/>
    <m/>
    <m/>
    <x v="1"/>
    <d v="2019-03-05T18:21:59.000"/>
    <s v="RT @StiboSystems: What technologies are Xcel Brands investing in? Those that will give them more insights about customers and what they thi…"/>
    <m/>
    <m/>
    <x v="0"/>
    <m/>
    <s v="http://pbs.twimg.com/profile_images/1102262669371879424/AidNyqDl_normal.jpg"/>
    <x v="33"/>
    <s v="https://twitter.com/#!/shop/status/1102997700893532161"/>
    <m/>
    <m/>
    <s v="1102997700893532161"/>
    <m/>
    <b v="0"/>
    <n v="0"/>
    <s v=""/>
    <b v="0"/>
    <s v="en"/>
    <m/>
    <s v=""/>
    <b v="0"/>
    <n v="2"/>
    <s v="1102993602110730245"/>
    <s v="Twitter for iPhone"/>
    <b v="0"/>
    <s v="1102993602110730245"/>
    <s v="Tweet"/>
    <n v="0"/>
    <n v="0"/>
    <m/>
    <m/>
    <m/>
    <m/>
    <m/>
    <m/>
    <m/>
    <m/>
    <n v="1"/>
    <s v="2"/>
    <s v="2"/>
    <n v="0"/>
    <n v="0"/>
    <n v="0"/>
    <n v="0"/>
    <n v="0"/>
    <n v="0"/>
    <n v="22"/>
    <n v="100"/>
    <n v="22"/>
  </r>
  <r>
    <s v="shop"/>
    <s v="robertdloren"/>
    <m/>
    <m/>
    <m/>
    <m/>
    <m/>
    <m/>
    <m/>
    <m/>
    <s v="No"/>
    <n v="53"/>
    <m/>
    <m/>
    <x v="1"/>
    <d v="2019-03-05T18:39:38.000"/>
    <s v="RT @AvenueCode: “Speed is the new currency” @robertdloren, Chairman &amp;amp; CEO, Xcel Brands #shoptalk19"/>
    <m/>
    <m/>
    <x v="3"/>
    <m/>
    <s v="http://pbs.twimg.com/profile_images/1102262669371879424/AidNyqDl_normal.jpg"/>
    <x v="34"/>
    <s v="https://twitter.com/#!/shop/status/1103002142598557698"/>
    <m/>
    <m/>
    <s v="1103002142598557698"/>
    <m/>
    <b v="0"/>
    <n v="0"/>
    <s v=""/>
    <b v="0"/>
    <s v="en"/>
    <m/>
    <s v=""/>
    <b v="0"/>
    <n v="4"/>
    <s v="1102999089690619905"/>
    <s v="Twitter for iPhone"/>
    <b v="0"/>
    <s v="1102999089690619905"/>
    <s v="Tweet"/>
    <n v="0"/>
    <n v="0"/>
    <m/>
    <m/>
    <m/>
    <m/>
    <m/>
    <m/>
    <m/>
    <m/>
    <n v="1"/>
    <s v="2"/>
    <s v="2"/>
    <m/>
    <m/>
    <m/>
    <m/>
    <m/>
    <m/>
    <m/>
    <m/>
    <m/>
  </r>
  <r>
    <s v="bulletin_en"/>
    <s v="bulletin_en"/>
    <m/>
    <m/>
    <m/>
    <m/>
    <m/>
    <m/>
    <m/>
    <m/>
    <s v="No"/>
    <n v="55"/>
    <m/>
    <m/>
    <x v="0"/>
    <d v="2019-03-01T00:15:52.000"/>
    <s v="Anticipated $0.03 EPS for Xcel Brands, Inc. $XELB as of April, 4 https://t.co/DT397cbZlH"/>
    <s v="https://enbulletin.com/2019/03/01/anticipated-0-03-eps-for-xcel-brands-inc-xelb-as-of-april-4/"/>
    <s v="enbulletin.com"/>
    <x v="0"/>
    <m/>
    <s v="http://pbs.twimg.com/profile_images/1085910561286541319/kAXjRGEt_normal.jpg"/>
    <x v="35"/>
    <s v="https://twitter.com/#!/bulletin_en/status/1101274818387824641"/>
    <m/>
    <m/>
    <s v="1101274818387824641"/>
    <m/>
    <b v="0"/>
    <n v="0"/>
    <s v=""/>
    <b v="0"/>
    <s v="en"/>
    <m/>
    <s v=""/>
    <b v="0"/>
    <n v="0"/>
    <s v=""/>
    <s v="EnBulletin"/>
    <b v="0"/>
    <s v="1101274818387824641"/>
    <s v="Tweet"/>
    <n v="0"/>
    <n v="0"/>
    <m/>
    <m/>
    <m/>
    <m/>
    <m/>
    <m/>
    <m/>
    <m/>
    <n v="3"/>
    <s v="1"/>
    <s v="1"/>
    <n v="0"/>
    <n v="0"/>
    <n v="0"/>
    <n v="0"/>
    <n v="0"/>
    <n v="0"/>
    <n v="13"/>
    <n v="100"/>
    <n v="13"/>
  </r>
  <r>
    <s v="bulletin_en"/>
    <s v="bulletin_en"/>
    <m/>
    <m/>
    <m/>
    <m/>
    <m/>
    <m/>
    <m/>
    <m/>
    <s v="No"/>
    <n v="56"/>
    <m/>
    <m/>
    <x v="0"/>
    <d v="2019-03-01T23:15:56.000"/>
    <s v="As of April, 4 Xcel Brands, Inc. $XELB Analysts See $0.03 EPS https://t.co/ucmuw9lQLE"/>
    <s v="https://enbulletin.com/2019/03/01/as-of-april-4-xcel-brands-inc-xelb-analysts-see-0-03-eps/"/>
    <s v="enbulletin.com"/>
    <x v="0"/>
    <m/>
    <s v="http://pbs.twimg.com/profile_images/1085910561286541319/kAXjRGEt_normal.jpg"/>
    <x v="36"/>
    <s v="https://twitter.com/#!/bulletin_en/status/1101622126925238273"/>
    <m/>
    <m/>
    <s v="1101622126925238273"/>
    <m/>
    <b v="0"/>
    <n v="0"/>
    <s v=""/>
    <b v="0"/>
    <s v="en"/>
    <m/>
    <s v=""/>
    <b v="0"/>
    <n v="0"/>
    <s v=""/>
    <s v="EnBulletin"/>
    <b v="0"/>
    <s v="1101622126925238273"/>
    <s v="Tweet"/>
    <n v="0"/>
    <n v="0"/>
    <m/>
    <m/>
    <m/>
    <m/>
    <m/>
    <m/>
    <m/>
    <m/>
    <n v="3"/>
    <s v="1"/>
    <s v="1"/>
    <n v="0"/>
    <n v="0"/>
    <n v="0"/>
    <n v="0"/>
    <n v="0"/>
    <n v="0"/>
    <n v="13"/>
    <n v="100"/>
    <n v="13"/>
  </r>
  <r>
    <s v="bulletin_en"/>
    <s v="bulletin_en"/>
    <m/>
    <m/>
    <m/>
    <m/>
    <m/>
    <m/>
    <m/>
    <m/>
    <s v="No"/>
    <n v="57"/>
    <m/>
    <m/>
    <x v="0"/>
    <d v="2019-03-05T21:07:03.000"/>
    <s v="$0.03 EPS Expected for Xcel Brands, Inc. $XELB on April, 4 https://t.co/Oy471GGWXg"/>
    <s v="https://enbulletin.com/2019/03/05/0-03-eps-expected-for-xcel-brands-inc-xelb-on-april-4/"/>
    <s v="enbulletin.com"/>
    <x v="0"/>
    <m/>
    <s v="http://pbs.twimg.com/profile_images/1085910561286541319/kAXjRGEt_normal.jpg"/>
    <x v="37"/>
    <s v="https://twitter.com/#!/bulletin_en/status/1103039241007886343"/>
    <m/>
    <m/>
    <s v="1103039241007886343"/>
    <m/>
    <b v="0"/>
    <n v="0"/>
    <s v=""/>
    <b v="0"/>
    <s v="en"/>
    <m/>
    <s v=""/>
    <b v="0"/>
    <n v="0"/>
    <s v=""/>
    <s v="EnBulletin"/>
    <b v="0"/>
    <s v="1103039241007886343"/>
    <s v="Tweet"/>
    <n v="0"/>
    <n v="0"/>
    <m/>
    <m/>
    <m/>
    <m/>
    <m/>
    <m/>
    <m/>
    <m/>
    <n v="3"/>
    <s v="1"/>
    <s v="1"/>
    <n v="0"/>
    <n v="0"/>
    <n v="0"/>
    <n v="0"/>
    <n v="0"/>
    <n v="0"/>
    <n v="12"/>
    <n v="100"/>
    <n v="12"/>
  </r>
  <r>
    <s v="dailypoliticaln"/>
    <s v="dailypoliticaln"/>
    <m/>
    <m/>
    <m/>
    <m/>
    <m/>
    <m/>
    <m/>
    <m/>
    <s v="No"/>
    <n v="58"/>
    <m/>
    <m/>
    <x v="0"/>
    <d v="2019-03-03T07:32:12.000"/>
    <s v="Analyzing XCel Brands $XELB and American Restaurant Partners LP Class A Partnership Units $ICTPU https://t.co/5hUVz1Zy5U"/>
    <s v="https://www.dailypolitical.com/?p=2760712"/>
    <s v="dailypolitical.com"/>
    <x v="0"/>
    <m/>
    <s v="http://pbs.twimg.com/profile_images/433324818658623488/hxhCoePy_normal.jpeg"/>
    <x v="38"/>
    <s v="https://twitter.com/#!/dailypoliticaln/status/1102109400813178880"/>
    <m/>
    <m/>
    <s v="1102109400813178880"/>
    <m/>
    <b v="0"/>
    <n v="0"/>
    <s v=""/>
    <b v="0"/>
    <s v="en"/>
    <m/>
    <s v=""/>
    <b v="0"/>
    <n v="0"/>
    <s v=""/>
    <s v="Zapier.com"/>
    <b v="0"/>
    <s v="1102109400813178880"/>
    <s v="Tweet"/>
    <n v="0"/>
    <n v="0"/>
    <m/>
    <m/>
    <m/>
    <m/>
    <m/>
    <m/>
    <m/>
    <m/>
    <n v="2"/>
    <s v="1"/>
    <s v="1"/>
    <n v="0"/>
    <n v="0"/>
    <n v="0"/>
    <n v="0"/>
    <n v="0"/>
    <n v="0"/>
    <n v="14"/>
    <n v="100"/>
    <n v="14"/>
  </r>
  <r>
    <s v="dailypoliticaln"/>
    <s v="dailypoliticaln"/>
    <m/>
    <m/>
    <m/>
    <m/>
    <m/>
    <m/>
    <m/>
    <m/>
    <s v="No"/>
    <n v="59"/>
    <m/>
    <m/>
    <x v="0"/>
    <d v="2019-03-06T06:47:24.000"/>
    <s v="XCel Brands $XELB Rating Increased to Buy at Zacks Investment Research https://t.co/upLwRzz2gG"/>
    <s v="https://www.dailypolitical.com/?p=2767962"/>
    <s v="dailypolitical.com"/>
    <x v="0"/>
    <m/>
    <s v="http://pbs.twimg.com/profile_images/433324818658623488/hxhCoePy_normal.jpeg"/>
    <x v="39"/>
    <s v="https://twitter.com/#!/dailypoliticaln/status/1103185290355716098"/>
    <m/>
    <m/>
    <s v="1103185290355716098"/>
    <m/>
    <b v="0"/>
    <n v="0"/>
    <s v=""/>
    <b v="0"/>
    <s v="en"/>
    <m/>
    <s v=""/>
    <b v="0"/>
    <n v="0"/>
    <s v=""/>
    <s v="Zapier.com"/>
    <b v="0"/>
    <s v="1103185290355716098"/>
    <s v="Tweet"/>
    <n v="0"/>
    <n v="0"/>
    <m/>
    <m/>
    <m/>
    <m/>
    <m/>
    <m/>
    <m/>
    <m/>
    <n v="2"/>
    <s v="1"/>
    <s v="1"/>
    <n v="0"/>
    <n v="0"/>
    <n v="0"/>
    <n v="0"/>
    <n v="0"/>
    <n v="0"/>
    <n v="11"/>
    <n v="100"/>
    <n v="11"/>
  </r>
  <r>
    <s v="zolmaxnews"/>
    <s v="zolmaxnews"/>
    <m/>
    <m/>
    <m/>
    <m/>
    <m/>
    <m/>
    <m/>
    <m/>
    <s v="No"/>
    <n v="60"/>
    <m/>
    <m/>
    <x v="0"/>
    <d v="2019-03-06T06:51:56.000"/>
    <s v="Zacks Investment Research Upgrades XCel Brands $XELB to “Buy” https://t.co/Dh0GTm41w4"/>
    <s v="https://zolmax.com/?p=2941134"/>
    <s v="zolmax.com"/>
    <x v="0"/>
    <m/>
    <s v="http://pbs.twimg.com/profile_images/2172961480/zolmax_big_normal.jpg"/>
    <x v="40"/>
    <s v="https://twitter.com/#!/zolmaxnews/status/1103186431277715456"/>
    <m/>
    <m/>
    <s v="1103186431277715456"/>
    <m/>
    <b v="0"/>
    <n v="0"/>
    <s v=""/>
    <b v="0"/>
    <s v="en"/>
    <m/>
    <s v=""/>
    <b v="0"/>
    <n v="0"/>
    <s v=""/>
    <s v="Zapier.com"/>
    <b v="0"/>
    <s v="1103186431277715456"/>
    <s v="Tweet"/>
    <n v="0"/>
    <n v="0"/>
    <m/>
    <m/>
    <m/>
    <m/>
    <m/>
    <m/>
    <m/>
    <m/>
    <n v="1"/>
    <s v="1"/>
    <s v="1"/>
    <n v="0"/>
    <n v="0"/>
    <n v="0"/>
    <n v="0"/>
    <n v="0"/>
    <n v="0"/>
    <n v="9"/>
    <n v="100"/>
    <n v="9"/>
  </r>
  <r>
    <s v="avenuecode"/>
    <s v="robertdloren"/>
    <m/>
    <m/>
    <m/>
    <m/>
    <m/>
    <m/>
    <m/>
    <m/>
    <s v="Yes"/>
    <n v="61"/>
    <m/>
    <m/>
    <x v="1"/>
    <d v="2019-03-05T18:27:30.000"/>
    <s v="“Speed is the new currency” @robertdloren, Chairman &amp;amp; CEO, Xcel Brands #shoptalk19"/>
    <m/>
    <m/>
    <x v="3"/>
    <m/>
    <s v="http://pbs.twimg.com/profile_images/867161203457634307/jC2bP22Y_normal.jpg"/>
    <x v="41"/>
    <s v="https://twitter.com/#!/avenuecode/status/1102999089690619905"/>
    <m/>
    <m/>
    <s v="1102999089690619905"/>
    <m/>
    <b v="0"/>
    <n v="4"/>
    <s v=""/>
    <b v="0"/>
    <s v="en"/>
    <m/>
    <s v=""/>
    <b v="0"/>
    <n v="4"/>
    <s v=""/>
    <s v="HubSpot"/>
    <b v="0"/>
    <s v="1102999089690619905"/>
    <s v="Tweet"/>
    <n v="0"/>
    <n v="0"/>
    <m/>
    <m/>
    <m/>
    <m/>
    <m/>
    <m/>
    <m/>
    <m/>
    <n v="1"/>
    <s v="2"/>
    <s v="2"/>
    <n v="0"/>
    <n v="0"/>
    <n v="0"/>
    <n v="0"/>
    <n v="0"/>
    <n v="0"/>
    <n v="12"/>
    <n v="100"/>
    <n v="12"/>
  </r>
  <r>
    <s v="robertdloren"/>
    <s v="avenuecode"/>
    <m/>
    <m/>
    <m/>
    <m/>
    <m/>
    <m/>
    <m/>
    <m/>
    <s v="Yes"/>
    <n v="62"/>
    <m/>
    <m/>
    <x v="1"/>
    <d v="2019-03-07T00:31:43.000"/>
    <s v="RT @AvenueCode: “Speed is the new currency” @robertdloren, Chairman &amp;amp; CEO, Xcel Brands #shoptalk19"/>
    <m/>
    <m/>
    <x v="3"/>
    <m/>
    <s v="http://pbs.twimg.com/profile_images/869991724025860096/skEKfF2m_normal.jpg"/>
    <x v="42"/>
    <s v="https://twitter.com/#!/robertdloren/status/1103453134414843904"/>
    <m/>
    <m/>
    <s v="1103453134414843904"/>
    <m/>
    <b v="0"/>
    <n v="0"/>
    <s v=""/>
    <b v="0"/>
    <s v="en"/>
    <m/>
    <s v=""/>
    <b v="0"/>
    <n v="4"/>
    <s v="1102999089690619905"/>
    <s v="Twitter Web Client"/>
    <b v="0"/>
    <s v="1102999089690619905"/>
    <s v="Tweet"/>
    <n v="0"/>
    <n v="0"/>
    <m/>
    <m/>
    <m/>
    <m/>
    <m/>
    <m/>
    <m/>
    <m/>
    <n v="1"/>
    <s v="2"/>
    <s v="2"/>
    <n v="0"/>
    <n v="0"/>
    <n v="0"/>
    <n v="0"/>
    <n v="0"/>
    <n v="0"/>
    <n v="14"/>
    <n v="100"/>
    <n v="14"/>
  </r>
  <r>
    <s v="consumerfeed"/>
    <s v="consumerfeed"/>
    <m/>
    <m/>
    <m/>
    <m/>
    <m/>
    <m/>
    <m/>
    <m/>
    <s v="No"/>
    <n v="63"/>
    <m/>
    <m/>
    <x v="0"/>
    <d v="2019-03-11T14:33:23.000"/>
    <s v="Zacks: XCel Brands Inc $XELB Given $5.00 Consensus Target Price by Brokerages https://t.co/MwqecEcOKQ"/>
    <s v="http://thecerbatgem.com/?p=2914593"/>
    <s v="thecerbatgem.com"/>
    <x v="0"/>
    <m/>
    <s v="http://pbs.twimg.com/profile_images/379977873/msn_normal.jpg"/>
    <x v="43"/>
    <s v="https://twitter.com/#!/consumerfeed/status/1105114500926181381"/>
    <m/>
    <m/>
    <s v="1105114500926181381"/>
    <m/>
    <b v="0"/>
    <n v="0"/>
    <s v=""/>
    <b v="0"/>
    <s v="en"/>
    <m/>
    <s v=""/>
    <b v="0"/>
    <n v="0"/>
    <s v=""/>
    <s v="Zapier.com"/>
    <b v="0"/>
    <s v="1105114500926181381"/>
    <s v="Tweet"/>
    <n v="0"/>
    <n v="0"/>
    <m/>
    <m/>
    <m/>
    <m/>
    <m/>
    <m/>
    <m/>
    <m/>
    <n v="1"/>
    <s v="1"/>
    <s v="1"/>
    <n v="0"/>
    <n v="0"/>
    <n v="0"/>
    <n v="0"/>
    <n v="0"/>
    <n v="0"/>
    <n v="13"/>
    <n v="100"/>
    <n v="13"/>
  </r>
  <r>
    <s v="americanbanking"/>
    <s v="americanbanking"/>
    <m/>
    <m/>
    <m/>
    <m/>
    <m/>
    <m/>
    <m/>
    <m/>
    <s v="No"/>
    <n v="64"/>
    <m/>
    <m/>
    <x v="0"/>
    <d v="2019-03-11T14:34:28.000"/>
    <s v="Analysts Expect XCel Brands Inc $XELB to Announce $0.05 Earnings Per Share https://t.co/KydPmOnPt8 #stocks"/>
    <s v="https://americanbankingnews.com/?p=9766925"/>
    <s v="americanbankingnews.com"/>
    <x v="4"/>
    <m/>
    <s v="http://pbs.twimg.com/profile_images/541252987/Image5_normal.jpg"/>
    <x v="44"/>
    <s v="https://twitter.com/#!/americanbanking/status/1105114771622379527"/>
    <m/>
    <m/>
    <s v="1105114771622379527"/>
    <m/>
    <b v="0"/>
    <n v="0"/>
    <s v=""/>
    <b v="0"/>
    <s v="en"/>
    <m/>
    <s v=""/>
    <b v="0"/>
    <n v="0"/>
    <s v=""/>
    <s v="Zapier.com"/>
    <b v="0"/>
    <s v="1105114771622379527"/>
    <s v="Tweet"/>
    <n v="0"/>
    <n v="0"/>
    <m/>
    <m/>
    <m/>
    <m/>
    <m/>
    <m/>
    <m/>
    <m/>
    <n v="1"/>
    <s v="1"/>
    <s v="1"/>
    <n v="0"/>
    <n v="0"/>
    <n v="0"/>
    <n v="0"/>
    <n v="0"/>
    <n v="0"/>
    <n v="14"/>
    <n v="100"/>
    <n v="14"/>
  </r>
  <r>
    <s v="finztribune"/>
    <s v="finztribune"/>
    <m/>
    <m/>
    <m/>
    <m/>
    <m/>
    <m/>
    <m/>
    <m/>
    <s v="No"/>
    <n v="65"/>
    <m/>
    <m/>
    <x v="0"/>
    <d v="2019-03-11T16:06:33.000"/>
    <s v="Xcel Brands, Inc. $XELB Analysts See $0.03 EPS as of April, 4 https://t.co/XcuBXB8CPB"/>
    <s v="https://ztribune.com/2019/03/11/xcel-brands-inc-xelb-analysts-see-0-03-eps-as-of-april-4-2/"/>
    <s v="ztribune.com"/>
    <x v="0"/>
    <m/>
    <s v="http://pbs.twimg.com/profile_images/1085506999557619712/ICabm1dF_normal.jpg"/>
    <x v="45"/>
    <s v="https://twitter.com/#!/finztribune/status/1105137944510246912"/>
    <m/>
    <m/>
    <s v="1105137944510246912"/>
    <m/>
    <b v="0"/>
    <n v="0"/>
    <s v=""/>
    <b v="0"/>
    <s v="en"/>
    <m/>
    <s v=""/>
    <b v="0"/>
    <n v="0"/>
    <s v=""/>
    <s v="ZTribune"/>
    <b v="0"/>
    <s v="1105137944510246912"/>
    <s v="Tweet"/>
    <n v="0"/>
    <n v="0"/>
    <m/>
    <m/>
    <m/>
    <m/>
    <m/>
    <m/>
    <m/>
    <m/>
    <n v="1"/>
    <s v="1"/>
    <s v="1"/>
    <n v="0"/>
    <n v="0"/>
    <n v="0"/>
    <n v="0"/>
    <n v="0"/>
    <n v="0"/>
    <n v="13"/>
    <n v="100"/>
    <n v="13"/>
  </r>
  <r>
    <s v="bibeypost_stock"/>
    <s v="bibeypost_stock"/>
    <m/>
    <m/>
    <m/>
    <m/>
    <m/>
    <m/>
    <m/>
    <m/>
    <s v="No"/>
    <n v="66"/>
    <m/>
    <m/>
    <x v="0"/>
    <d v="2019-03-01T01:02:59.000"/>
    <s v="Xcel Brands, Inc. $XELB Analysts See $0.03 EPS https://t.co/1Vi1tgZmYW"/>
    <s v="https://www.bibeypost.com/xcel-brands-inc-xelb-analysts-see-0-03-eps/"/>
    <s v="bibeypost.com"/>
    <x v="0"/>
    <m/>
    <s v="http://pbs.twimg.com/profile_images/993098710606405634/e_Ca05nw_normal.jpg"/>
    <x v="46"/>
    <s v="https://twitter.com/#!/bibeypost_stock/status/1101286677983698945"/>
    <m/>
    <m/>
    <s v="1101286677983698945"/>
    <m/>
    <b v="0"/>
    <n v="0"/>
    <s v=""/>
    <b v="0"/>
    <s v="en"/>
    <m/>
    <s v=""/>
    <b v="0"/>
    <n v="0"/>
    <s v=""/>
    <s v="bibeypost_stok"/>
    <b v="0"/>
    <s v="1101286677983698945"/>
    <s v="Tweet"/>
    <n v="0"/>
    <n v="0"/>
    <m/>
    <m/>
    <m/>
    <m/>
    <m/>
    <m/>
    <m/>
    <m/>
    <n v="7"/>
    <s v="1"/>
    <s v="1"/>
    <n v="0"/>
    <n v="0"/>
    <n v="0"/>
    <n v="0"/>
    <n v="0"/>
    <n v="0"/>
    <n v="9"/>
    <n v="100"/>
    <n v="9"/>
  </r>
  <r>
    <s v="bibeypost_stock"/>
    <s v="bibeypost_stock"/>
    <m/>
    <m/>
    <m/>
    <m/>
    <m/>
    <m/>
    <m/>
    <m/>
    <s v="No"/>
    <n v="67"/>
    <m/>
    <m/>
    <x v="0"/>
    <d v="2019-03-03T00:26:08.000"/>
    <s v="EPS for Xcel Brands, Inc. $XELB Expected At $0.03 https://t.co/WuvbaL0ywE"/>
    <s v="https://www.bibeypost.com/eps-for-xcel-brands-inc-xelb-expected-at-0-03/"/>
    <s v="bibeypost.com"/>
    <x v="0"/>
    <m/>
    <s v="http://pbs.twimg.com/profile_images/993098710606405634/e_Ca05nw_normal.jpg"/>
    <x v="47"/>
    <s v="https://twitter.com/#!/bibeypost_stock/status/1102002179060256768"/>
    <m/>
    <m/>
    <s v="1102002179060256768"/>
    <m/>
    <b v="0"/>
    <n v="0"/>
    <s v=""/>
    <b v="0"/>
    <s v="en"/>
    <m/>
    <s v=""/>
    <b v="0"/>
    <n v="0"/>
    <s v=""/>
    <s v="bibeypost_stok"/>
    <b v="0"/>
    <s v="1102002179060256768"/>
    <s v="Tweet"/>
    <n v="0"/>
    <n v="0"/>
    <m/>
    <m/>
    <m/>
    <m/>
    <m/>
    <m/>
    <m/>
    <m/>
    <n v="7"/>
    <s v="1"/>
    <s v="1"/>
    <n v="0"/>
    <n v="0"/>
    <n v="0"/>
    <n v="0"/>
    <n v="0"/>
    <n v="0"/>
    <n v="10"/>
    <n v="100"/>
    <n v="10"/>
  </r>
  <r>
    <s v="bibeypost_stock"/>
    <s v="bibeypost_stock"/>
    <m/>
    <m/>
    <m/>
    <m/>
    <m/>
    <m/>
    <m/>
    <m/>
    <s v="No"/>
    <n v="68"/>
    <m/>
    <m/>
    <x v="0"/>
    <d v="2019-03-05T22:47:34.000"/>
    <s v="Xcel Brands, Inc. $XELB EPS Estimated At $0.03 https://t.co/xPFbKhLml5"/>
    <s v="https://www.bibeypost.com/xcel-brands-inc-xelb-eps-estimated-at-0-03-2/"/>
    <s v="bibeypost.com"/>
    <x v="0"/>
    <m/>
    <s v="http://pbs.twimg.com/profile_images/993098710606405634/e_Ca05nw_normal.jpg"/>
    <x v="48"/>
    <s v="https://twitter.com/#!/bibeypost_stock/status/1103064538348437505"/>
    <m/>
    <m/>
    <s v="1103064538348437505"/>
    <m/>
    <b v="0"/>
    <n v="0"/>
    <s v=""/>
    <b v="0"/>
    <s v="en"/>
    <m/>
    <s v=""/>
    <b v="0"/>
    <n v="0"/>
    <s v=""/>
    <s v="bibeypost_stok"/>
    <b v="0"/>
    <s v="1103064538348437505"/>
    <s v="Tweet"/>
    <n v="0"/>
    <n v="0"/>
    <m/>
    <m/>
    <m/>
    <m/>
    <m/>
    <m/>
    <m/>
    <m/>
    <n v="7"/>
    <s v="1"/>
    <s v="1"/>
    <n v="0"/>
    <n v="0"/>
    <n v="0"/>
    <n v="0"/>
    <n v="0"/>
    <n v="0"/>
    <n v="9"/>
    <n v="100"/>
    <n v="9"/>
  </r>
  <r>
    <s v="bibeypost_stock"/>
    <s v="bibeypost_stock"/>
    <m/>
    <m/>
    <m/>
    <m/>
    <m/>
    <m/>
    <m/>
    <m/>
    <s v="No"/>
    <n v="69"/>
    <m/>
    <m/>
    <x v="0"/>
    <d v="2019-03-06T23:37:08.000"/>
    <s v="Xcel Brands, Inc. $XELB Analysts See $0.03 EPS https://t.co/t4A1DxuWK5"/>
    <s v="https://www.bibeypost.com/xcel-brands-inc-xelb-analysts-see-0-03-eps-2/"/>
    <s v="bibeypost.com"/>
    <x v="0"/>
    <m/>
    <s v="http://pbs.twimg.com/profile_images/993098710606405634/e_Ca05nw_normal.jpg"/>
    <x v="49"/>
    <s v="https://twitter.com/#!/bibeypost_stock/status/1103439398866219009"/>
    <m/>
    <m/>
    <s v="1103439398866219009"/>
    <m/>
    <b v="0"/>
    <n v="0"/>
    <s v=""/>
    <b v="0"/>
    <s v="en"/>
    <m/>
    <s v=""/>
    <b v="0"/>
    <n v="0"/>
    <s v=""/>
    <s v="bibeypost_stok"/>
    <b v="0"/>
    <s v="1103439398866219009"/>
    <s v="Tweet"/>
    <n v="0"/>
    <n v="0"/>
    <m/>
    <m/>
    <m/>
    <m/>
    <m/>
    <m/>
    <m/>
    <m/>
    <n v="7"/>
    <s v="1"/>
    <s v="1"/>
    <n v="0"/>
    <n v="0"/>
    <n v="0"/>
    <n v="0"/>
    <n v="0"/>
    <n v="0"/>
    <n v="9"/>
    <n v="100"/>
    <n v="9"/>
  </r>
  <r>
    <s v="bibeypost_stock"/>
    <s v="bibeypost_stock"/>
    <m/>
    <m/>
    <m/>
    <m/>
    <m/>
    <m/>
    <m/>
    <m/>
    <s v="No"/>
    <n v="70"/>
    <m/>
    <m/>
    <x v="0"/>
    <d v="2019-03-10T15:24:50.000"/>
    <s v="Xcel Brands, Inc. $XELB Analysts See $0.03 EPS https://t.co/Ox4zCLkEk2"/>
    <s v="https://www.bibeypost.com/xcel-brands-inc-xelb-analysts-see-0-03-eps-5/"/>
    <s v="bibeypost.com"/>
    <x v="0"/>
    <m/>
    <s v="http://pbs.twimg.com/profile_images/993098710606405634/e_Ca05nw_normal.jpg"/>
    <x v="50"/>
    <s v="https://twitter.com/#!/bibeypost_stock/status/1104765061598343168"/>
    <m/>
    <m/>
    <s v="1104765061598343168"/>
    <m/>
    <b v="0"/>
    <n v="0"/>
    <s v=""/>
    <b v="0"/>
    <s v="en"/>
    <m/>
    <s v=""/>
    <b v="0"/>
    <n v="0"/>
    <s v=""/>
    <s v="bibeypost_stok"/>
    <b v="0"/>
    <s v="1104765061598343168"/>
    <s v="Tweet"/>
    <n v="0"/>
    <n v="0"/>
    <m/>
    <m/>
    <m/>
    <m/>
    <m/>
    <m/>
    <m/>
    <m/>
    <n v="7"/>
    <s v="1"/>
    <s v="1"/>
    <n v="0"/>
    <n v="0"/>
    <n v="0"/>
    <n v="0"/>
    <n v="0"/>
    <n v="0"/>
    <n v="9"/>
    <n v="100"/>
    <n v="9"/>
  </r>
  <r>
    <s v="bibeypost_stock"/>
    <s v="bibeypost_stock"/>
    <m/>
    <m/>
    <m/>
    <m/>
    <m/>
    <m/>
    <m/>
    <m/>
    <s v="No"/>
    <n v="71"/>
    <m/>
    <m/>
    <x v="0"/>
    <d v="2019-03-11T16:50:03.000"/>
    <s v="$0.03 EPS Expected for Xcel Brands, Inc. $XELB https://t.co/GnGQvzHwtC"/>
    <s v="https://www.bibeypost.com/0-03-eps-expected-for-xcel-brands-inc-xelb/"/>
    <s v="bibeypost.com"/>
    <x v="0"/>
    <m/>
    <s v="http://pbs.twimg.com/profile_images/993098710606405634/e_Ca05nw_normal.jpg"/>
    <x v="51"/>
    <s v="https://twitter.com/#!/bibeypost_stock/status/1105148892470018048"/>
    <m/>
    <m/>
    <s v="1105148892470018048"/>
    <m/>
    <b v="0"/>
    <n v="0"/>
    <s v=""/>
    <b v="0"/>
    <s v="en"/>
    <m/>
    <s v=""/>
    <b v="0"/>
    <n v="0"/>
    <s v=""/>
    <s v="bibeypost_stok"/>
    <b v="0"/>
    <s v="1105148892470018048"/>
    <s v="Tweet"/>
    <n v="0"/>
    <n v="0"/>
    <m/>
    <m/>
    <m/>
    <m/>
    <m/>
    <m/>
    <m/>
    <m/>
    <n v="7"/>
    <s v="1"/>
    <s v="1"/>
    <n v="0"/>
    <n v="0"/>
    <n v="0"/>
    <n v="0"/>
    <n v="0"/>
    <n v="0"/>
    <n v="9"/>
    <n v="100"/>
    <n v="9"/>
  </r>
  <r>
    <s v="bibeypost_stock"/>
    <s v="bibeypost_stock"/>
    <m/>
    <m/>
    <m/>
    <m/>
    <m/>
    <m/>
    <m/>
    <m/>
    <s v="No"/>
    <n v="72"/>
    <m/>
    <m/>
    <x v="0"/>
    <d v="2019-03-11T23:27:48.000"/>
    <s v="Analysts at BidaskScore Give Xcel Brands $XELB an Upgrade https://t.co/ljPpzaPy7Z"/>
    <s v="https://www.bibeypost.com/analysts-at-bidaskscore-give-xcel-brands-nasdaqxelb-an-upgrade/"/>
    <s v="bibeypost.com"/>
    <x v="0"/>
    <m/>
    <s v="http://pbs.twimg.com/profile_images/993098710606405634/e_Ca05nw_normal.jpg"/>
    <x v="52"/>
    <s v="https://twitter.com/#!/bibeypost_stock/status/1105248988742201345"/>
    <m/>
    <m/>
    <s v="1105248988742201345"/>
    <m/>
    <b v="0"/>
    <n v="0"/>
    <s v=""/>
    <b v="0"/>
    <s v="en"/>
    <m/>
    <s v=""/>
    <b v="0"/>
    <n v="0"/>
    <s v=""/>
    <s v="bibeypost_stok"/>
    <b v="0"/>
    <s v="1105248988742201345"/>
    <s v="Tweet"/>
    <n v="0"/>
    <n v="0"/>
    <m/>
    <m/>
    <m/>
    <m/>
    <m/>
    <m/>
    <m/>
    <m/>
    <n v="7"/>
    <s v="1"/>
    <s v="1"/>
    <n v="0"/>
    <n v="0"/>
    <n v="0"/>
    <n v="0"/>
    <n v="0"/>
    <n v="0"/>
    <n v="9"/>
    <n v="100"/>
    <n v="9"/>
  </r>
  <r>
    <s v="mmahotstuff1"/>
    <s v="mmahotstuff1"/>
    <m/>
    <m/>
    <m/>
    <m/>
    <m/>
    <m/>
    <m/>
    <m/>
    <s v="No"/>
    <n v="73"/>
    <m/>
    <m/>
    <x v="0"/>
    <d v="2019-03-01T01:03:04.000"/>
    <s v="$0.03 EPS Expected for Xcel Brands, Inc. $XELB  https://t.co/t3MhVjqWYx"/>
    <s v="https://www.mmahotstuff.com/2019/03/01/0-03-eps-expected-for-xcel-brands-inc-xelb.html"/>
    <s v="mmahotstuff.com"/>
    <x v="0"/>
    <m/>
    <s v="http://pbs.twimg.com/profile_images/992420916855476225/adM6bWeV_normal.jpg"/>
    <x v="53"/>
    <s v="https://twitter.com/#!/mmahotstuff1/status/1101286698103787520"/>
    <m/>
    <m/>
    <s v="1101286698103787520"/>
    <m/>
    <b v="0"/>
    <n v="0"/>
    <s v=""/>
    <b v="0"/>
    <s v="en"/>
    <m/>
    <s v=""/>
    <b v="0"/>
    <n v="0"/>
    <s v=""/>
    <s v="Money Making Articles Hot Stuff"/>
    <b v="0"/>
    <s v="1101286698103787520"/>
    <s v="Tweet"/>
    <n v="0"/>
    <n v="0"/>
    <m/>
    <m/>
    <m/>
    <m/>
    <m/>
    <m/>
    <m/>
    <m/>
    <n v="9"/>
    <s v="1"/>
    <s v="1"/>
    <n v="0"/>
    <n v="0"/>
    <n v="0"/>
    <n v="0"/>
    <n v="0"/>
    <n v="0"/>
    <n v="9"/>
    <n v="100"/>
    <n v="9"/>
  </r>
  <r>
    <s v="mmahotstuff1"/>
    <s v="mmahotstuff1"/>
    <m/>
    <m/>
    <m/>
    <m/>
    <m/>
    <m/>
    <m/>
    <m/>
    <s v="No"/>
    <n v="74"/>
    <m/>
    <m/>
    <x v="0"/>
    <d v="2019-03-02T01:13:38.000"/>
    <s v="Analysts See $0.03 EPS for Xcel Brands, Inc. $XELB  https://t.co/gSGUV99kHN"/>
    <s v="https://www.mmahotstuff.com/2019/03/02/analysts-see-0-03-eps-for-xcel-brands-inc-xelb.html"/>
    <s v="mmahotstuff.com"/>
    <x v="0"/>
    <m/>
    <s v="http://pbs.twimg.com/profile_images/992420916855476225/adM6bWeV_normal.jpg"/>
    <x v="54"/>
    <s v="https://twitter.com/#!/mmahotstuff1/status/1101651745829195782"/>
    <m/>
    <m/>
    <s v="1101651745829195782"/>
    <m/>
    <b v="0"/>
    <n v="0"/>
    <s v=""/>
    <b v="0"/>
    <s v="en"/>
    <m/>
    <s v=""/>
    <b v="0"/>
    <n v="0"/>
    <s v=""/>
    <s v="Money Making Articles Hot Stuff"/>
    <b v="0"/>
    <s v="1101651745829195782"/>
    <s v="Tweet"/>
    <n v="0"/>
    <n v="0"/>
    <m/>
    <m/>
    <m/>
    <m/>
    <m/>
    <m/>
    <m/>
    <m/>
    <n v="9"/>
    <s v="1"/>
    <s v="1"/>
    <n v="0"/>
    <n v="0"/>
    <n v="0"/>
    <n v="0"/>
    <n v="0"/>
    <n v="0"/>
    <n v="10"/>
    <n v="100"/>
    <n v="10"/>
  </r>
  <r>
    <s v="mmahotstuff1"/>
    <s v="mmahotstuff1"/>
    <m/>
    <m/>
    <m/>
    <m/>
    <m/>
    <m/>
    <m/>
    <m/>
    <s v="No"/>
    <n v="75"/>
    <m/>
    <m/>
    <x v="0"/>
    <d v="2019-03-03T22:10:59.000"/>
    <s v="EPS for Xcel Brands, Inc. $XELB Expected At $0.03  https://t.co/iRzAILZ61A"/>
    <s v="https://www.mmahotstuff.com/2019/03/03/eps-for-xcel-brands-inc-xelb-expected-at-0-03.html"/>
    <s v="mmahotstuff.com"/>
    <x v="0"/>
    <m/>
    <s v="http://pbs.twimg.com/profile_images/992420916855476225/adM6bWeV_normal.jpg"/>
    <x v="55"/>
    <s v="https://twitter.com/#!/mmahotstuff1/status/1102330554731638784"/>
    <m/>
    <m/>
    <s v="1102330554731638784"/>
    <m/>
    <b v="0"/>
    <n v="0"/>
    <s v=""/>
    <b v="0"/>
    <s v="en"/>
    <m/>
    <s v=""/>
    <b v="0"/>
    <n v="0"/>
    <s v=""/>
    <s v="Money Making Articles Hot Stuff"/>
    <b v="0"/>
    <s v="1102330554731638784"/>
    <s v="Tweet"/>
    <n v="0"/>
    <n v="0"/>
    <m/>
    <m/>
    <m/>
    <m/>
    <m/>
    <m/>
    <m/>
    <m/>
    <n v="9"/>
    <s v="1"/>
    <s v="1"/>
    <n v="0"/>
    <n v="0"/>
    <n v="0"/>
    <n v="0"/>
    <n v="0"/>
    <n v="0"/>
    <n v="10"/>
    <n v="100"/>
    <n v="10"/>
  </r>
  <r>
    <s v="mmahotstuff1"/>
    <s v="mmahotstuff1"/>
    <m/>
    <m/>
    <m/>
    <m/>
    <m/>
    <m/>
    <m/>
    <m/>
    <s v="No"/>
    <n v="76"/>
    <m/>
    <m/>
    <x v="0"/>
    <d v="2019-03-04T22:53:25.000"/>
    <s v="Xcel Brands, Inc. $XELB EPS Estimated At $0.03  https://t.co/caF2tlUCkQ"/>
    <s v="https://www.mmahotstuff.com/2019/03/04/xcel-brands-inc-xelb-eps-estimated-at-0-03.html"/>
    <s v="mmahotstuff.com"/>
    <x v="0"/>
    <m/>
    <s v="http://pbs.twimg.com/profile_images/992420916855476225/adM6bWeV_normal.jpg"/>
    <x v="56"/>
    <s v="https://twitter.com/#!/mmahotstuff1/status/1102703621618221057"/>
    <m/>
    <m/>
    <s v="1102703621618221057"/>
    <m/>
    <b v="0"/>
    <n v="0"/>
    <s v=""/>
    <b v="0"/>
    <s v="en"/>
    <m/>
    <s v=""/>
    <b v="0"/>
    <n v="0"/>
    <s v=""/>
    <s v="Money Making Articles Hot Stuff"/>
    <b v="0"/>
    <s v="1102703621618221057"/>
    <s v="Tweet"/>
    <n v="0"/>
    <n v="0"/>
    <m/>
    <m/>
    <m/>
    <m/>
    <m/>
    <m/>
    <m/>
    <m/>
    <n v="9"/>
    <s v="1"/>
    <s v="1"/>
    <n v="0"/>
    <n v="0"/>
    <n v="0"/>
    <n v="0"/>
    <n v="0"/>
    <n v="0"/>
    <n v="9"/>
    <n v="100"/>
    <n v="9"/>
  </r>
  <r>
    <s v="mmahotstuff1"/>
    <s v="mmahotstuff1"/>
    <m/>
    <m/>
    <m/>
    <m/>
    <m/>
    <m/>
    <m/>
    <m/>
    <s v="No"/>
    <n v="77"/>
    <m/>
    <m/>
    <x v="0"/>
    <d v="2019-03-04T22:55:36.000"/>
    <s v="Is Xcel Brands $XELB Now Worth Your Time and Dime After a Recent BidaskScore Upgrade?  https://t.co/iPKn5qJme2"/>
    <s v="https://www.mmahotstuff.com/2019/03/04/is-xcel-brands-nasdaqxelb-now-worth-your-time-and-dime-after-a-recent-bidaskscore-upgrade.html"/>
    <s v="mmahotstuff.com"/>
    <x v="0"/>
    <m/>
    <s v="http://pbs.twimg.com/profile_images/992420916855476225/adM6bWeV_normal.jpg"/>
    <x v="57"/>
    <s v="https://twitter.com/#!/mmahotstuff1/status/1102704173391462406"/>
    <m/>
    <m/>
    <s v="1102704173391462406"/>
    <m/>
    <b v="0"/>
    <n v="0"/>
    <s v=""/>
    <b v="0"/>
    <s v="en"/>
    <m/>
    <s v=""/>
    <b v="0"/>
    <n v="0"/>
    <s v=""/>
    <s v="Money Making Articles Hot Stuff"/>
    <b v="0"/>
    <s v="1102704173391462406"/>
    <s v="Tweet"/>
    <n v="0"/>
    <n v="0"/>
    <m/>
    <m/>
    <m/>
    <m/>
    <m/>
    <m/>
    <m/>
    <m/>
    <n v="9"/>
    <s v="1"/>
    <s v="1"/>
    <n v="1"/>
    <n v="6.666666666666667"/>
    <n v="0"/>
    <n v="0"/>
    <n v="0"/>
    <n v="0"/>
    <n v="14"/>
    <n v="93.33333333333333"/>
    <n v="15"/>
  </r>
  <r>
    <s v="mmahotstuff1"/>
    <s v="mmahotstuff1"/>
    <m/>
    <m/>
    <m/>
    <m/>
    <m/>
    <m/>
    <m/>
    <m/>
    <s v="No"/>
    <n v="78"/>
    <m/>
    <m/>
    <x v="0"/>
    <d v="2019-03-05T22:47:49.000"/>
    <s v="$0.03 EPS Expected for Xcel Brands, Inc. $XELB  https://t.co/pMLq2FKTgx"/>
    <s v="https://www.mmahotstuff.com/2019/03/05/0-03-eps-expected-for-xcel-brands-inc-xelb-3.html"/>
    <s v="mmahotstuff.com"/>
    <x v="0"/>
    <m/>
    <s v="http://pbs.twimg.com/profile_images/992420916855476225/adM6bWeV_normal.jpg"/>
    <x v="58"/>
    <s v="https://twitter.com/#!/mmahotstuff1/status/1103064601892147200"/>
    <m/>
    <m/>
    <s v="1103064601892147200"/>
    <m/>
    <b v="0"/>
    <n v="0"/>
    <s v=""/>
    <b v="0"/>
    <s v="en"/>
    <m/>
    <s v=""/>
    <b v="0"/>
    <n v="0"/>
    <s v=""/>
    <s v="Money Making Articles Hot Stuff"/>
    <b v="0"/>
    <s v="1103064601892147200"/>
    <s v="Tweet"/>
    <n v="0"/>
    <n v="0"/>
    <m/>
    <m/>
    <m/>
    <m/>
    <m/>
    <m/>
    <m/>
    <m/>
    <n v="9"/>
    <s v="1"/>
    <s v="1"/>
    <n v="0"/>
    <n v="0"/>
    <n v="0"/>
    <n v="0"/>
    <n v="0"/>
    <n v="0"/>
    <n v="9"/>
    <n v="100"/>
    <n v="9"/>
  </r>
  <r>
    <s v="mmahotstuff1"/>
    <s v="mmahotstuff1"/>
    <m/>
    <m/>
    <m/>
    <m/>
    <m/>
    <m/>
    <m/>
    <m/>
    <s v="No"/>
    <n v="79"/>
    <m/>
    <m/>
    <x v="0"/>
    <d v="2019-03-06T23:37:14.000"/>
    <s v="Xcel Brands, Inc. $XELB EPS Estimated At $0.03  https://t.co/wSIBi0fmuz"/>
    <s v="https://www.mmahotstuff.com/2019/03/06/xcel-brands-inc-xelb-eps-estimated-at-0-03-2.html"/>
    <s v="mmahotstuff.com"/>
    <x v="0"/>
    <m/>
    <s v="http://pbs.twimg.com/profile_images/992420916855476225/adM6bWeV_normal.jpg"/>
    <x v="59"/>
    <s v="https://twitter.com/#!/mmahotstuff1/status/1103439424468193285"/>
    <m/>
    <m/>
    <s v="1103439424468193285"/>
    <m/>
    <b v="0"/>
    <n v="0"/>
    <s v=""/>
    <b v="0"/>
    <s v="en"/>
    <m/>
    <s v=""/>
    <b v="0"/>
    <n v="0"/>
    <s v=""/>
    <s v="Money Making Articles Hot Stuff"/>
    <b v="0"/>
    <s v="1103439424468193285"/>
    <s v="Tweet"/>
    <n v="0"/>
    <n v="0"/>
    <m/>
    <m/>
    <m/>
    <m/>
    <m/>
    <m/>
    <m/>
    <m/>
    <n v="9"/>
    <s v="1"/>
    <s v="1"/>
    <n v="0"/>
    <n v="0"/>
    <n v="0"/>
    <n v="0"/>
    <n v="0"/>
    <n v="0"/>
    <n v="9"/>
    <n v="100"/>
    <n v="9"/>
  </r>
  <r>
    <s v="mmahotstuff1"/>
    <s v="mmahotstuff1"/>
    <m/>
    <m/>
    <m/>
    <m/>
    <m/>
    <m/>
    <m/>
    <m/>
    <s v="No"/>
    <n v="80"/>
    <m/>
    <m/>
    <x v="0"/>
    <d v="2019-03-11T16:50:14.000"/>
    <s v="Analysts See $0.03 EPS for Xcel Brands, Inc. $XELB  https://t.co/O591j0GgeL"/>
    <s v="https://www.mmahotstuff.com/2019/03/11/analysts-see-0-03-eps-for-xcel-brands-inc-xelb-2.html"/>
    <s v="mmahotstuff.com"/>
    <x v="0"/>
    <m/>
    <s v="http://pbs.twimg.com/profile_images/992420916855476225/adM6bWeV_normal.jpg"/>
    <x v="60"/>
    <s v="https://twitter.com/#!/mmahotstuff1/status/1105148938544467968"/>
    <m/>
    <m/>
    <s v="1105148938544467968"/>
    <m/>
    <b v="0"/>
    <n v="0"/>
    <s v=""/>
    <b v="0"/>
    <s v="en"/>
    <m/>
    <s v=""/>
    <b v="0"/>
    <n v="0"/>
    <s v=""/>
    <s v="Money Making Articles Hot Stuff"/>
    <b v="0"/>
    <s v="1105148938544467968"/>
    <s v="Tweet"/>
    <n v="0"/>
    <n v="0"/>
    <m/>
    <m/>
    <m/>
    <m/>
    <m/>
    <m/>
    <m/>
    <m/>
    <n v="9"/>
    <s v="1"/>
    <s v="1"/>
    <n v="0"/>
    <n v="0"/>
    <n v="0"/>
    <n v="0"/>
    <n v="0"/>
    <n v="0"/>
    <n v="10"/>
    <n v="100"/>
    <n v="10"/>
  </r>
  <r>
    <s v="mmahotstuff1"/>
    <s v="mmahotstuff1"/>
    <m/>
    <m/>
    <m/>
    <m/>
    <m/>
    <m/>
    <m/>
    <m/>
    <s v="No"/>
    <n v="81"/>
    <m/>
    <m/>
    <x v="0"/>
    <d v="2019-03-11T23:28:43.000"/>
    <s v="BidaskScore Finally Upgrades Xcel Brands $XELB Stock  https://t.co/GcY1SzRRxp"/>
    <s v="https://www.mmahotstuff.com/2019/03/11/bidaskscore-finally-upgrades-xcel-brands-nasdaqxelb-stock.html"/>
    <s v="mmahotstuff.com"/>
    <x v="0"/>
    <m/>
    <s v="http://pbs.twimg.com/profile_images/992420916855476225/adM6bWeV_normal.jpg"/>
    <x v="61"/>
    <s v="https://twitter.com/#!/mmahotstuff1/status/1105249220204920832"/>
    <m/>
    <m/>
    <s v="1105249220204920832"/>
    <m/>
    <b v="0"/>
    <n v="0"/>
    <s v=""/>
    <b v="0"/>
    <s v="en"/>
    <m/>
    <s v=""/>
    <b v="0"/>
    <n v="0"/>
    <s v=""/>
    <s v="Money Making Articles Hot Stuff"/>
    <b v="0"/>
    <s v="1105249220204920832"/>
    <s v="Tweet"/>
    <n v="0"/>
    <n v="0"/>
    <m/>
    <m/>
    <m/>
    <m/>
    <m/>
    <m/>
    <m/>
    <m/>
    <n v="9"/>
    <s v="1"/>
    <s v="1"/>
    <n v="0"/>
    <n v="0"/>
    <n v="0"/>
    <n v="0"/>
    <n v="0"/>
    <n v="0"/>
    <n v="7"/>
    <n v="100"/>
    <n v="7"/>
  </r>
  <r>
    <s v="reurope_stock"/>
    <s v="reurope_stock"/>
    <m/>
    <m/>
    <m/>
    <m/>
    <m/>
    <m/>
    <m/>
    <m/>
    <s v="No"/>
    <n v="82"/>
    <m/>
    <m/>
    <x v="0"/>
    <d v="2019-03-01T01:02:52.000"/>
    <s v="Analysts See $0.03 EPS for Xcel Brands, Inc. $XELB https://t.co/0xdzbdD71M"/>
    <s v="https://reurope.com/2019/03/01/analysts-see-0-03-eps-for-xcel-brands-inc-xelb/"/>
    <s v="reurope.com"/>
    <x v="0"/>
    <m/>
    <s v="http://pbs.twimg.com/profile_images/999247402442801152/Zotj3QpV_normal.jpg"/>
    <x v="62"/>
    <s v="https://twitter.com/#!/reurope_stock/status/1101286646878744576"/>
    <m/>
    <m/>
    <s v="1101286646878744576"/>
    <m/>
    <b v="0"/>
    <n v="0"/>
    <s v=""/>
    <b v="0"/>
    <s v="en"/>
    <m/>
    <s v=""/>
    <b v="0"/>
    <n v="0"/>
    <s v=""/>
    <s v="REurope"/>
    <b v="0"/>
    <s v="1101286646878744576"/>
    <s v="Tweet"/>
    <n v="0"/>
    <n v="0"/>
    <m/>
    <m/>
    <m/>
    <m/>
    <m/>
    <m/>
    <m/>
    <m/>
    <n v="7"/>
    <s v="1"/>
    <s v="1"/>
    <n v="0"/>
    <n v="0"/>
    <n v="0"/>
    <n v="0"/>
    <n v="0"/>
    <n v="0"/>
    <n v="10"/>
    <n v="100"/>
    <n v="10"/>
  </r>
  <r>
    <s v="reurope_stock"/>
    <s v="reurope_stock"/>
    <m/>
    <m/>
    <m/>
    <m/>
    <m/>
    <m/>
    <m/>
    <m/>
    <s v="No"/>
    <n v="83"/>
    <m/>
    <m/>
    <x v="0"/>
    <d v="2019-03-02T01:13:14.000"/>
    <s v="EPS for Xcel Brands, Inc. $XELB Expected At $0.03 https://t.co/xtSr4Gyu0x"/>
    <s v="https://reurope.com/2019/03/02/eps-for-xcel-brands-inc-xelb-expected-at-0-03/"/>
    <s v="reurope.com"/>
    <x v="0"/>
    <m/>
    <s v="http://pbs.twimg.com/profile_images/999247402442801152/Zotj3QpV_normal.jpg"/>
    <x v="63"/>
    <s v="https://twitter.com/#!/reurope_stock/status/1101651645484589056"/>
    <m/>
    <m/>
    <s v="1101651645484589056"/>
    <m/>
    <b v="0"/>
    <n v="0"/>
    <s v=""/>
    <b v="0"/>
    <s v="en"/>
    <m/>
    <s v=""/>
    <b v="0"/>
    <n v="0"/>
    <s v=""/>
    <s v="REurope"/>
    <b v="0"/>
    <s v="1101651645484589056"/>
    <s v="Tweet"/>
    <n v="0"/>
    <n v="0"/>
    <m/>
    <m/>
    <m/>
    <m/>
    <m/>
    <m/>
    <m/>
    <m/>
    <n v="7"/>
    <s v="1"/>
    <s v="1"/>
    <n v="0"/>
    <n v="0"/>
    <n v="0"/>
    <n v="0"/>
    <n v="0"/>
    <n v="0"/>
    <n v="10"/>
    <n v="100"/>
    <n v="10"/>
  </r>
  <r>
    <s v="reurope_stock"/>
    <s v="reurope_stock"/>
    <m/>
    <m/>
    <m/>
    <m/>
    <m/>
    <m/>
    <m/>
    <m/>
    <s v="No"/>
    <n v="84"/>
    <m/>
    <m/>
    <x v="0"/>
    <d v="2019-03-03T00:26:00.000"/>
    <s v="Analysts See $0.03 EPS for Xcel Brands, Inc. $XELB https://t.co/YG3GDKVOB6"/>
    <s v="https://reurope.com/2019/03/03/analysts-see-0-03-eps-for-xcel-brands-inc-xelb-2/"/>
    <s v="reurope.com"/>
    <x v="0"/>
    <m/>
    <s v="http://pbs.twimg.com/profile_images/999247402442801152/Zotj3QpV_normal.jpg"/>
    <x v="64"/>
    <s v="https://twitter.com/#!/reurope_stock/status/1102002145702936576"/>
    <m/>
    <m/>
    <s v="1102002145702936576"/>
    <m/>
    <b v="0"/>
    <n v="0"/>
    <s v=""/>
    <b v="0"/>
    <s v="en"/>
    <m/>
    <s v=""/>
    <b v="0"/>
    <n v="0"/>
    <s v=""/>
    <s v="REurope"/>
    <b v="0"/>
    <s v="1102002145702936576"/>
    <s v="Tweet"/>
    <n v="0"/>
    <n v="0"/>
    <m/>
    <m/>
    <m/>
    <m/>
    <m/>
    <m/>
    <m/>
    <m/>
    <n v="7"/>
    <s v="1"/>
    <s v="1"/>
    <n v="0"/>
    <n v="0"/>
    <n v="0"/>
    <n v="0"/>
    <n v="0"/>
    <n v="0"/>
    <n v="10"/>
    <n v="100"/>
    <n v="10"/>
  </r>
  <r>
    <s v="reurope_stock"/>
    <s v="reurope_stock"/>
    <m/>
    <m/>
    <m/>
    <m/>
    <m/>
    <m/>
    <m/>
    <m/>
    <s v="No"/>
    <n v="85"/>
    <m/>
    <m/>
    <x v="0"/>
    <d v="2019-03-04T22:53:11.000"/>
    <s v="EPS for Xcel Brands, Inc. $XELB Expected At $0.03 https://t.co/KDfrIZmPl2"/>
    <s v="https://reurope.com/2019/03/04/eps-for-xcel-brands-inc-xelb-expected-at-0-03-3/"/>
    <s v="reurope.com"/>
    <x v="0"/>
    <m/>
    <s v="http://pbs.twimg.com/profile_images/999247402442801152/Zotj3QpV_normal.jpg"/>
    <x v="65"/>
    <s v="https://twitter.com/#!/reurope_stock/status/1102703564173070341"/>
    <m/>
    <m/>
    <s v="1102703564173070341"/>
    <m/>
    <b v="0"/>
    <n v="0"/>
    <s v=""/>
    <b v="0"/>
    <s v="en"/>
    <m/>
    <s v=""/>
    <b v="0"/>
    <n v="0"/>
    <s v=""/>
    <s v="REurope"/>
    <b v="0"/>
    <s v="1102703564173070341"/>
    <s v="Tweet"/>
    <n v="0"/>
    <n v="0"/>
    <m/>
    <m/>
    <m/>
    <m/>
    <m/>
    <m/>
    <m/>
    <m/>
    <n v="7"/>
    <s v="1"/>
    <s v="1"/>
    <n v="0"/>
    <n v="0"/>
    <n v="0"/>
    <n v="0"/>
    <n v="0"/>
    <n v="0"/>
    <n v="10"/>
    <n v="100"/>
    <n v="10"/>
  </r>
  <r>
    <s v="reurope_stock"/>
    <s v="reurope_stock"/>
    <m/>
    <m/>
    <m/>
    <m/>
    <m/>
    <m/>
    <m/>
    <m/>
    <s v="No"/>
    <n v="86"/>
    <m/>
    <m/>
    <x v="0"/>
    <d v="2019-03-06T23:37:04.000"/>
    <s v="$0.03 EPS Expected for Xcel Brands, Inc. $XELB https://t.co/gIisjD3SmB"/>
    <s v="https://reurope.com/2019/03/06/0-03-eps-expected-for-xcel-brands-inc-xelb/"/>
    <s v="reurope.com"/>
    <x v="0"/>
    <m/>
    <s v="http://pbs.twimg.com/profile_images/999247402442801152/Zotj3QpV_normal.jpg"/>
    <x v="66"/>
    <s v="https://twitter.com/#!/reurope_stock/status/1103439381648547840"/>
    <m/>
    <m/>
    <s v="1103439381648547840"/>
    <m/>
    <b v="0"/>
    <n v="0"/>
    <s v=""/>
    <b v="0"/>
    <s v="en"/>
    <m/>
    <s v=""/>
    <b v="0"/>
    <n v="0"/>
    <s v=""/>
    <s v="REurope"/>
    <b v="0"/>
    <s v="1103439381648547840"/>
    <s v="Tweet"/>
    <n v="0"/>
    <n v="0"/>
    <m/>
    <m/>
    <m/>
    <m/>
    <m/>
    <m/>
    <m/>
    <m/>
    <n v="7"/>
    <s v="1"/>
    <s v="1"/>
    <n v="0"/>
    <n v="0"/>
    <n v="0"/>
    <n v="0"/>
    <n v="0"/>
    <n v="0"/>
    <n v="9"/>
    <n v="100"/>
    <n v="9"/>
  </r>
  <r>
    <s v="reurope_stock"/>
    <s v="reurope_stock"/>
    <m/>
    <m/>
    <m/>
    <m/>
    <m/>
    <m/>
    <m/>
    <m/>
    <s v="No"/>
    <n v="87"/>
    <m/>
    <m/>
    <x v="0"/>
    <d v="2019-03-11T23:27:21.000"/>
    <s v="BidaskScore Decides to Upgrade Xcel Brands $XELB. Will Other Analysts Follow Suit? https://t.co/RcYWaoatCz"/>
    <s v="https://reurope.com/2019/03/11/bidaskscore-decides-to-upgrade-xcel-brands-nasdaqxelb-will-other-analysts-follow-suit/"/>
    <s v="reurope.com"/>
    <x v="0"/>
    <m/>
    <s v="http://pbs.twimg.com/profile_images/999247402442801152/Zotj3QpV_normal.jpg"/>
    <x v="67"/>
    <s v="https://twitter.com/#!/reurope_stock/status/1105248876271947776"/>
    <m/>
    <m/>
    <s v="1105248876271947776"/>
    <m/>
    <b v="0"/>
    <n v="0"/>
    <s v=""/>
    <b v="0"/>
    <s v="en"/>
    <m/>
    <s v=""/>
    <b v="0"/>
    <n v="0"/>
    <s v=""/>
    <s v="REurope"/>
    <b v="0"/>
    <s v="1105248876271947776"/>
    <s v="Tweet"/>
    <n v="0"/>
    <n v="0"/>
    <m/>
    <m/>
    <m/>
    <m/>
    <m/>
    <m/>
    <m/>
    <m/>
    <n v="7"/>
    <s v="1"/>
    <s v="1"/>
    <n v="0"/>
    <n v="0"/>
    <n v="0"/>
    <n v="0"/>
    <n v="0"/>
    <n v="0"/>
    <n v="12"/>
    <n v="100"/>
    <n v="12"/>
  </r>
  <r>
    <s v="reurope_stock"/>
    <s v="reurope_stock"/>
    <m/>
    <m/>
    <m/>
    <m/>
    <m/>
    <m/>
    <m/>
    <m/>
    <s v="No"/>
    <n v="88"/>
    <m/>
    <m/>
    <x v="0"/>
    <d v="2019-03-12T16:43:20.000"/>
    <s v="Xcel Brands, Inc. $XELB Analysts See $0.03 EPS https://t.co/Cgk2d8MOj2"/>
    <s v="https://reurope.com/2019/03/12/xcel-brands-inc-xelb-analysts-see-0-03-eps-3/"/>
    <s v="reurope.com"/>
    <x v="0"/>
    <m/>
    <s v="http://pbs.twimg.com/profile_images/999247402442801152/Zotj3QpV_normal.jpg"/>
    <x v="68"/>
    <s v="https://twitter.com/#!/reurope_stock/status/1105509589305491456"/>
    <m/>
    <m/>
    <s v="1105509589305491456"/>
    <m/>
    <b v="0"/>
    <n v="0"/>
    <s v=""/>
    <b v="0"/>
    <s v="en"/>
    <m/>
    <s v=""/>
    <b v="0"/>
    <n v="0"/>
    <s v=""/>
    <s v="REurope"/>
    <b v="0"/>
    <s v="1105509589305491456"/>
    <s v="Tweet"/>
    <n v="0"/>
    <n v="0"/>
    <m/>
    <m/>
    <m/>
    <m/>
    <m/>
    <m/>
    <m/>
    <m/>
    <n v="7"/>
    <s v="1"/>
    <s v="1"/>
    <n v="0"/>
    <n v="0"/>
    <n v="0"/>
    <n v="0"/>
    <n v="0"/>
    <n v="0"/>
    <n v="9"/>
    <n v="100"/>
    <n v="9"/>
  </r>
  <r>
    <s v="whatsonthorold2"/>
    <s v="whatsonthorold2"/>
    <m/>
    <m/>
    <m/>
    <m/>
    <m/>
    <m/>
    <m/>
    <m/>
    <s v="No"/>
    <n v="89"/>
    <m/>
    <m/>
    <x v="0"/>
    <d v="2019-03-01T01:03:02.000"/>
    <s v="EPS for Xcel Brands, Inc. $XELB Expected At $0.03  https://t.co/WIw5r1fXF0"/>
    <s v="https://whatsonthorold.com/2019/03/01/eps-for-xcel-brands-inc-xelb-expected-at-0-03/"/>
    <s v="whatsonthorold.com"/>
    <x v="0"/>
    <m/>
    <s v="http://pbs.twimg.com/profile_images/993129821290016768/IVBUYjvH_normal.jpg"/>
    <x v="69"/>
    <s v="https://twitter.com/#!/whatsonthorold2/status/1101286688905707520"/>
    <m/>
    <m/>
    <s v="1101286688905707520"/>
    <m/>
    <b v="0"/>
    <n v="0"/>
    <s v=""/>
    <b v="0"/>
    <s v="en"/>
    <m/>
    <s v=""/>
    <b v="0"/>
    <n v="0"/>
    <s v=""/>
    <s v="whatsonthorold2"/>
    <b v="0"/>
    <s v="1101286688905707520"/>
    <s v="Tweet"/>
    <n v="0"/>
    <n v="0"/>
    <m/>
    <m/>
    <m/>
    <m/>
    <m/>
    <m/>
    <m/>
    <m/>
    <n v="6"/>
    <s v="1"/>
    <s v="1"/>
    <n v="0"/>
    <n v="0"/>
    <n v="0"/>
    <n v="0"/>
    <n v="0"/>
    <n v="0"/>
    <n v="10"/>
    <n v="100"/>
    <n v="10"/>
  </r>
  <r>
    <s v="whatsonthorold2"/>
    <s v="whatsonthorold2"/>
    <m/>
    <m/>
    <m/>
    <m/>
    <m/>
    <m/>
    <m/>
    <m/>
    <s v="No"/>
    <n v="90"/>
    <m/>
    <m/>
    <x v="0"/>
    <d v="2019-03-02T01:13:33.000"/>
    <s v="Analysts See $0.03 EPS for Xcel Brands, Inc. $XELB  https://t.co/pPQoTza5IO"/>
    <s v="https://whatsonthorold.com/2019/03/02/analysts-see-0-03-eps-for-xcel-brands-inc-xelb/"/>
    <s v="whatsonthorold.com"/>
    <x v="0"/>
    <m/>
    <s v="http://pbs.twimg.com/profile_images/993129821290016768/IVBUYjvH_normal.jpg"/>
    <x v="70"/>
    <s v="https://twitter.com/#!/whatsonthorold2/status/1101651725004476418"/>
    <m/>
    <m/>
    <s v="1101651725004476418"/>
    <m/>
    <b v="0"/>
    <n v="0"/>
    <s v=""/>
    <b v="0"/>
    <s v="en"/>
    <m/>
    <s v=""/>
    <b v="0"/>
    <n v="0"/>
    <s v=""/>
    <s v="whatsonthorold2"/>
    <b v="0"/>
    <s v="1101651725004476418"/>
    <s v="Tweet"/>
    <n v="0"/>
    <n v="0"/>
    <m/>
    <m/>
    <m/>
    <m/>
    <m/>
    <m/>
    <m/>
    <m/>
    <n v="6"/>
    <s v="1"/>
    <s v="1"/>
    <n v="0"/>
    <n v="0"/>
    <n v="0"/>
    <n v="0"/>
    <n v="0"/>
    <n v="0"/>
    <n v="10"/>
    <n v="100"/>
    <n v="10"/>
  </r>
  <r>
    <s v="whatsonthorold2"/>
    <s v="whatsonthorold2"/>
    <m/>
    <m/>
    <m/>
    <m/>
    <m/>
    <m/>
    <m/>
    <m/>
    <s v="No"/>
    <n v="91"/>
    <m/>
    <m/>
    <x v="0"/>
    <d v="2019-03-03T00:26:17.000"/>
    <s v="Xcel Brands, Inc. $XELB Analysts See $0.03 EPS  https://t.co/NExEFETalp"/>
    <s v="https://whatsonthorold.com/2019/03/03/xcel-brands-inc-xelb-analysts-see-0-03-eps/"/>
    <s v="whatsonthorold.com"/>
    <x v="0"/>
    <m/>
    <s v="http://pbs.twimg.com/profile_images/993129821290016768/IVBUYjvH_normal.jpg"/>
    <x v="71"/>
    <s v="https://twitter.com/#!/whatsonthorold2/status/1102002215508758528"/>
    <m/>
    <m/>
    <s v="1102002215508758528"/>
    <m/>
    <b v="0"/>
    <n v="0"/>
    <s v=""/>
    <b v="0"/>
    <s v="en"/>
    <m/>
    <s v=""/>
    <b v="0"/>
    <n v="0"/>
    <s v=""/>
    <s v="whatsonthorold2"/>
    <b v="0"/>
    <s v="1102002215508758528"/>
    <s v="Tweet"/>
    <n v="0"/>
    <n v="0"/>
    <m/>
    <m/>
    <m/>
    <m/>
    <m/>
    <m/>
    <m/>
    <m/>
    <n v="6"/>
    <s v="1"/>
    <s v="1"/>
    <n v="0"/>
    <n v="0"/>
    <n v="0"/>
    <n v="0"/>
    <n v="0"/>
    <n v="0"/>
    <n v="9"/>
    <n v="100"/>
    <n v="9"/>
  </r>
  <r>
    <s v="whatsonthorold2"/>
    <s v="whatsonthorold2"/>
    <m/>
    <m/>
    <m/>
    <m/>
    <m/>
    <m/>
    <m/>
    <m/>
    <s v="No"/>
    <n v="92"/>
    <m/>
    <m/>
    <x v="0"/>
    <d v="2019-03-05T22:47:44.000"/>
    <s v="$0.03 EPS Expected for Xcel Brands, Inc. $XELB  https://t.co/yT2FBWI1Y9"/>
    <s v="https://whatsonthorold.com/2019/03/05/0-03-eps-expected-for-xcel-brands-inc-xelb-3/"/>
    <s v="whatsonthorold.com"/>
    <x v="0"/>
    <m/>
    <s v="http://pbs.twimg.com/profile_images/993129821290016768/IVBUYjvH_normal.jpg"/>
    <x v="72"/>
    <s v="https://twitter.com/#!/whatsonthorold2/status/1103064578529857536"/>
    <m/>
    <m/>
    <s v="1103064578529857536"/>
    <m/>
    <b v="0"/>
    <n v="0"/>
    <s v=""/>
    <b v="0"/>
    <s v="en"/>
    <m/>
    <s v=""/>
    <b v="0"/>
    <n v="0"/>
    <s v=""/>
    <s v="whatsonthorold2"/>
    <b v="0"/>
    <s v="1103064578529857536"/>
    <s v="Tweet"/>
    <n v="0"/>
    <n v="0"/>
    <m/>
    <m/>
    <m/>
    <m/>
    <m/>
    <m/>
    <m/>
    <m/>
    <n v="6"/>
    <s v="1"/>
    <s v="1"/>
    <n v="0"/>
    <n v="0"/>
    <n v="0"/>
    <n v="0"/>
    <n v="0"/>
    <n v="0"/>
    <n v="9"/>
    <n v="100"/>
    <n v="9"/>
  </r>
  <r>
    <s v="whatsonthorold2"/>
    <s v="whatsonthorold2"/>
    <m/>
    <m/>
    <m/>
    <m/>
    <m/>
    <m/>
    <m/>
    <m/>
    <s v="No"/>
    <n v="93"/>
    <m/>
    <m/>
    <x v="0"/>
    <d v="2019-03-11T23:28:18.000"/>
    <s v="What Can We Expect Following a Xcel Brands $XELB Upgrade By BidaskScore?  https://t.co/17YB26Vbxl"/>
    <s v="https://whatsonthorold.com/2019/03/11/what-can-we-expect-following-a-xcel-brands-nasdaqxelb-upgrade-by-bidaskscore/"/>
    <s v="whatsonthorold.com"/>
    <x v="0"/>
    <m/>
    <s v="http://pbs.twimg.com/profile_images/993129821290016768/IVBUYjvH_normal.jpg"/>
    <x v="73"/>
    <s v="https://twitter.com/#!/whatsonthorold2/status/1105249114516848642"/>
    <m/>
    <m/>
    <s v="1105249114516848642"/>
    <m/>
    <b v="0"/>
    <n v="0"/>
    <s v=""/>
    <b v="0"/>
    <s v="en"/>
    <m/>
    <s v=""/>
    <b v="0"/>
    <n v="0"/>
    <s v=""/>
    <s v="whatsonthorold2"/>
    <b v="0"/>
    <s v="1105249114516848642"/>
    <s v="Tweet"/>
    <n v="0"/>
    <n v="0"/>
    <m/>
    <m/>
    <m/>
    <m/>
    <m/>
    <m/>
    <m/>
    <m/>
    <n v="6"/>
    <s v="1"/>
    <s v="1"/>
    <n v="0"/>
    <n v="0"/>
    <n v="0"/>
    <n v="0"/>
    <n v="0"/>
    <n v="0"/>
    <n v="12"/>
    <n v="100"/>
    <n v="12"/>
  </r>
  <r>
    <s v="whatsonthorold2"/>
    <s v="whatsonthorold2"/>
    <m/>
    <m/>
    <m/>
    <m/>
    <m/>
    <m/>
    <m/>
    <m/>
    <s v="No"/>
    <n v="94"/>
    <m/>
    <m/>
    <x v="0"/>
    <d v="2019-03-12T16:43:51.000"/>
    <s v="Analysts See $0.03 EPS for Xcel Brands, Inc. $XELB  https://t.co/49M2E95SEz"/>
    <s v="https://whatsonthorold.com/2019/03/12/analysts-see-0-03-eps-for-xcel-brands-inc-xelb-4/"/>
    <s v="whatsonthorold.com"/>
    <x v="0"/>
    <m/>
    <s v="http://pbs.twimg.com/profile_images/993129821290016768/IVBUYjvH_normal.jpg"/>
    <x v="74"/>
    <s v="https://twitter.com/#!/whatsonthorold2/status/1105509722839375872"/>
    <m/>
    <m/>
    <s v="1105509722839375872"/>
    <m/>
    <b v="0"/>
    <n v="0"/>
    <s v=""/>
    <b v="0"/>
    <s v="en"/>
    <m/>
    <s v=""/>
    <b v="0"/>
    <n v="0"/>
    <s v=""/>
    <s v="whatsonthorold2"/>
    <b v="0"/>
    <s v="1105509722839375872"/>
    <s v="Tweet"/>
    <n v="0"/>
    <n v="0"/>
    <m/>
    <m/>
    <m/>
    <m/>
    <m/>
    <m/>
    <m/>
    <m/>
    <n v="6"/>
    <s v="1"/>
    <s v="1"/>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48">
    <i>
      <x v="1"/>
    </i>
    <i r="1">
      <x v="2"/>
    </i>
    <i r="2">
      <x v="59"/>
    </i>
    <i r="3">
      <x v="15"/>
    </i>
    <i r="1">
      <x v="3"/>
    </i>
    <i r="2">
      <x v="61"/>
    </i>
    <i r="3">
      <x v="1"/>
    </i>
    <i r="3">
      <x v="2"/>
    </i>
    <i r="3">
      <x v="17"/>
    </i>
    <i r="3">
      <x v="24"/>
    </i>
    <i r="2">
      <x v="62"/>
    </i>
    <i r="3">
      <x v="2"/>
    </i>
    <i r="3">
      <x v="3"/>
    </i>
    <i r="3">
      <x v="21"/>
    </i>
    <i r="3">
      <x v="23"/>
    </i>
    <i r="2">
      <x v="63"/>
    </i>
    <i r="3">
      <x v="1"/>
    </i>
    <i r="3">
      <x v="8"/>
    </i>
    <i r="3">
      <x v="18"/>
    </i>
    <i r="3">
      <x v="19"/>
    </i>
    <i r="3">
      <x v="23"/>
    </i>
    <i r="3">
      <x v="24"/>
    </i>
    <i r="2">
      <x v="64"/>
    </i>
    <i r="3">
      <x v="5"/>
    </i>
    <i r="3">
      <x v="6"/>
    </i>
    <i r="3">
      <x v="18"/>
    </i>
    <i r="3">
      <x v="19"/>
    </i>
    <i r="3">
      <x v="23"/>
    </i>
    <i r="2">
      <x v="65"/>
    </i>
    <i r="3">
      <x v="7"/>
    </i>
    <i r="3">
      <x v="18"/>
    </i>
    <i r="3">
      <x v="19"/>
    </i>
    <i r="3">
      <x v="22"/>
    </i>
    <i r="3">
      <x v="23"/>
    </i>
    <i r="2">
      <x v="66"/>
    </i>
    <i r="3">
      <x v="7"/>
    </i>
    <i r="3">
      <x v="24"/>
    </i>
    <i r="2">
      <x v="67"/>
    </i>
    <i r="3">
      <x v="1"/>
    </i>
    <i r="2">
      <x v="70"/>
    </i>
    <i r="3">
      <x v="16"/>
    </i>
    <i r="2">
      <x v="71"/>
    </i>
    <i r="3">
      <x v="15"/>
    </i>
    <i r="3">
      <x v="17"/>
    </i>
    <i r="3">
      <x v="24"/>
    </i>
    <i r="2">
      <x v="72"/>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5">
        <i x="1" s="1"/>
        <i x="2" s="1"/>
        <i x="3"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4" totalsRowShown="0" headerRowDxfId="396" dataDxfId="395">
  <autoFilter ref="A2:BL94"/>
  <tableColumns count="64">
    <tableColumn id="1" name="Vertex 1" dataDxfId="394"/>
    <tableColumn id="2" name="Vertex 2" dataDxfId="393"/>
    <tableColumn id="3" name="Color" dataDxfId="392"/>
    <tableColumn id="4" name="Width" dataDxfId="391"/>
    <tableColumn id="11" name="Style" dataDxfId="390"/>
    <tableColumn id="5" name="Opacity" dataDxfId="389"/>
    <tableColumn id="6" name="Visibility" dataDxfId="388"/>
    <tableColumn id="10" name="Label" dataDxfId="387"/>
    <tableColumn id="12" name="Label Text Color" dataDxfId="386"/>
    <tableColumn id="13" name="Label Font Size" dataDxfId="385"/>
    <tableColumn id="14" name="Reciprocated?" dataDxfId="94"/>
    <tableColumn id="7" name="ID" dataDxfId="384"/>
    <tableColumn id="9" name="Dynamic Filter" dataDxfId="383"/>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Twitter Page for Tweet" dataDxfId="372"/>
    <tableColumn id="25" name="Latitude" dataDxfId="371"/>
    <tableColumn id="26" name="Longitude" dataDxfId="370"/>
    <tableColumn id="27" name="Imported ID" dataDxfId="369"/>
    <tableColumn id="28" name="In-Reply-To Tweet ID" dataDxfId="368"/>
    <tableColumn id="29" name="Favorited" dataDxfId="367"/>
    <tableColumn id="30" name="Favorite Count" dataDxfId="366"/>
    <tableColumn id="31" name="In-Reply-To User ID" dataDxfId="365"/>
    <tableColumn id="32" name="Is Quote Status" dataDxfId="364"/>
    <tableColumn id="33" name="Language" dataDxfId="363"/>
    <tableColumn id="34" name="Possibly Sensitive" dataDxfId="362"/>
    <tableColumn id="35" name="Quoted Status ID" dataDxfId="361"/>
    <tableColumn id="36" name="Retweeted" dataDxfId="360"/>
    <tableColumn id="37" name="Retweet Count" dataDxfId="359"/>
    <tableColumn id="38" name="Retweet ID" dataDxfId="358"/>
    <tableColumn id="39" name="Source" dataDxfId="357"/>
    <tableColumn id="40" name="Truncated" dataDxfId="356"/>
    <tableColumn id="41" name="Unified Twitter ID" dataDxfId="355"/>
    <tableColumn id="42" name="Imported Tweet Type" dataDxfId="354"/>
    <tableColumn id="43" name="Added By Extended Analysis" dataDxfId="353"/>
    <tableColumn id="44" name="Corrected By Extended Analysis" dataDxfId="352"/>
    <tableColumn id="45" name="Place Bounding Box" dataDxfId="351"/>
    <tableColumn id="46" name="Place Country" dataDxfId="350"/>
    <tableColumn id="47" name="Place Country Code" dataDxfId="349"/>
    <tableColumn id="48" name="Place Full Name" dataDxfId="348"/>
    <tableColumn id="49" name="Place ID" dataDxfId="347"/>
    <tableColumn id="50" name="Place Name" dataDxfId="346"/>
    <tableColumn id="51" name="Place Type" dataDxfId="345"/>
    <tableColumn id="52" name="Place URL" dataDxfId="344"/>
    <tableColumn id="53" name="Edge Weight"/>
    <tableColumn id="54" name="Vertex 1 Group" dataDxfId="26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0" totalsRowShown="0" headerRowDxfId="266" dataDxfId="265">
  <autoFilter ref="A2:C10"/>
  <tableColumns count="3">
    <tableColumn id="1" name="Group 1" dataDxfId="264"/>
    <tableColumn id="2" name="Group 2" dataDxfId="263"/>
    <tableColumn id="3" name="Edges" dataDxfId="26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11" totalsRowShown="0" headerRowDxfId="259" dataDxfId="258">
  <autoFilter ref="A1:J11"/>
  <tableColumns count="10">
    <tableColumn id="1" name="Top URLs in Tweet in Entire Graph" dataDxfId="257"/>
    <tableColumn id="2" name="Entire Graph Count" dataDxfId="256"/>
    <tableColumn id="3" name="Top URLs in Tweet in G1" dataDxfId="255"/>
    <tableColumn id="4" name="G1 Count" dataDxfId="254"/>
    <tableColumn id="5" name="Top URLs in Tweet in G2" dataDxfId="253"/>
    <tableColumn id="6" name="G2 Count" dataDxfId="252"/>
    <tableColumn id="7" name="Top URLs in Tweet in G3" dataDxfId="251"/>
    <tableColumn id="8" name="G3 Count" dataDxfId="250"/>
    <tableColumn id="9" name="Top URLs in Tweet in G4" dataDxfId="249"/>
    <tableColumn id="10" name="G4 Count" dataDxfId="24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J24" totalsRowShown="0" headerRowDxfId="247" dataDxfId="246">
  <autoFilter ref="A14:J24"/>
  <tableColumns count="1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J34" totalsRowShown="0" headerRowDxfId="235" dataDxfId="234">
  <autoFilter ref="A27:J34"/>
  <tableColumns count="10">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7:J47" totalsRowShown="0" headerRowDxfId="222" dataDxfId="221">
  <autoFilter ref="A37:J47"/>
  <tableColumns count="10">
    <tableColumn id="1" name="Top Words in Tweet in Entire Graph" dataDxfId="220"/>
    <tableColumn id="2" name="Entire Graph Count" dataDxfId="219"/>
    <tableColumn id="3" name="Top Words in Tweet in G1" dataDxfId="218"/>
    <tableColumn id="4" name="G1 Count" dataDxfId="217"/>
    <tableColumn id="5" name="Top Words in Tweet in G2" dataDxfId="216"/>
    <tableColumn id="6" name="G2 Count" dataDxfId="215"/>
    <tableColumn id="7" name="Top Words in Tweet in G3" dataDxfId="214"/>
    <tableColumn id="8" name="G3 Count" dataDxfId="213"/>
    <tableColumn id="9" name="Top Words in Tweet in G4" dataDxfId="212"/>
    <tableColumn id="10" name="G4 Count" dataDxfId="21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0:J60" totalsRowShown="0" headerRowDxfId="209" dataDxfId="208">
  <autoFilter ref="A50:J60"/>
  <tableColumns count="10">
    <tableColumn id="1" name="Top Word Pairs in Tweet in Entire Graph" dataDxfId="207"/>
    <tableColumn id="2" name="Entire Graph Count" dataDxfId="206"/>
    <tableColumn id="3" name="Top Word Pairs in Tweet in G1" dataDxfId="205"/>
    <tableColumn id="4" name="G1 Count" dataDxfId="204"/>
    <tableColumn id="5" name="Top Word Pairs in Tweet in G2" dataDxfId="203"/>
    <tableColumn id="6" name="G2 Count" dataDxfId="202"/>
    <tableColumn id="7" name="Top Word Pairs in Tweet in G3" dataDxfId="201"/>
    <tableColumn id="8" name="G3 Count" dataDxfId="200"/>
    <tableColumn id="9" name="Top Word Pairs in Tweet in G4" dataDxfId="199"/>
    <tableColumn id="10" name="G4 Count" dataDxfId="19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3:J64" totalsRowShown="0" headerRowDxfId="196" dataDxfId="195">
  <autoFilter ref="A63:J64"/>
  <tableColumns count="10">
    <tableColumn id="1" name="Top Replied-To in Entire Graph" dataDxfId="194"/>
    <tableColumn id="2" name="Entire Graph Count" dataDxfId="190"/>
    <tableColumn id="3" name="Top Replied-To in G1" dataDxfId="189"/>
    <tableColumn id="4" name="G1 Count" dataDxfId="186"/>
    <tableColumn id="5" name="Top Replied-To in G2" dataDxfId="185"/>
    <tableColumn id="6" name="G2 Count" dataDxfId="182"/>
    <tableColumn id="7" name="Top Replied-To in G3" dataDxfId="181"/>
    <tableColumn id="8" name="G3 Count" dataDxfId="178"/>
    <tableColumn id="9" name="Top Replied-To in G4" dataDxfId="177"/>
    <tableColumn id="10" name="G4 Count" dataDxfId="17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6:J75" totalsRowShown="0" headerRowDxfId="193" dataDxfId="192">
  <autoFilter ref="A66:J75"/>
  <tableColumns count="10">
    <tableColumn id="1" name="Top Mentioned in Entire Graph" dataDxfId="191"/>
    <tableColumn id="2" name="Entire Graph Count" dataDxfId="188"/>
    <tableColumn id="3" name="Top Mentioned in G1" dataDxfId="187"/>
    <tableColumn id="4" name="G1 Count" dataDxfId="184"/>
    <tableColumn id="5" name="Top Mentioned in G2" dataDxfId="183"/>
    <tableColumn id="6" name="G2 Count" dataDxfId="180"/>
    <tableColumn id="7" name="Top Mentioned in G3" dataDxfId="179"/>
    <tableColumn id="8" name="G3 Count" dataDxfId="175"/>
    <tableColumn id="9" name="Top Mentioned in G4" dataDxfId="174"/>
    <tableColumn id="10" name="G4 Count" dataDxfId="17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8:J88" totalsRowShown="0" headerRowDxfId="170" dataDxfId="169">
  <autoFilter ref="A78:J88"/>
  <tableColumns count="10">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9" totalsRowShown="0" headerRowDxfId="343" dataDxfId="342">
  <autoFilter ref="A2:BS39"/>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47" totalsRowShown="0" headerRowDxfId="147" dataDxfId="146">
  <autoFilter ref="A1:G24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53" totalsRowShown="0" headerRowDxfId="138" dataDxfId="137">
  <autoFilter ref="A1:L253"/>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77" totalsRowShown="0" headerRowDxfId="64" dataDxfId="63">
  <autoFilter ref="A2:BL7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0">
  <autoFilter ref="A2:AO6"/>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23"/>
    <tableColumn id="27" name="Top Hashtags in Tweet" dataDxfId="210"/>
    <tableColumn id="28" name="Top Words in Tweet" dataDxfId="197"/>
    <tableColumn id="29" name="Top Word Pairs in Tweet" dataDxfId="172"/>
    <tableColumn id="30" name="Top Replied-To in Tweet" dataDxfId="17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297" dataDxfId="296">
  <autoFilter ref="A1:C38"/>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61"/>
    <tableColumn id="2" name="Value" dataDxfId="26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yomiblog.com/2019/03/01/analysts-see-0-03-eps-for-xcel-brands-inc-xelb-shorts-at-nutritional-high-intl-ordinary-share-splif-raised-by-1072/" TargetMode="External" /><Relationship Id="rId2" Type="http://schemas.openxmlformats.org/officeDocument/2006/relationships/hyperlink" Target="https://dispatchtribunal.com/?p=2606563" TargetMode="External" /><Relationship Id="rId3" Type="http://schemas.openxmlformats.org/officeDocument/2006/relationships/hyperlink" Target="http://www.themarketsdaily.com/?p=2276181" TargetMode="External" /><Relationship Id="rId4" Type="http://schemas.openxmlformats.org/officeDocument/2006/relationships/hyperlink" Target="https://tickerreport.com/?p=4190465" TargetMode="External" /><Relationship Id="rId5" Type="http://schemas.openxmlformats.org/officeDocument/2006/relationships/hyperlink" Target="https://tickerreport.com/?p=4192584" TargetMode="External" /><Relationship Id="rId6" Type="http://schemas.openxmlformats.org/officeDocument/2006/relationships/hyperlink" Target="http://candicerodriguez.com/post/183187578345?utm_source=dlvr.it&amp;utm_medium=twitter" TargetMode="External" /><Relationship Id="rId7" Type="http://schemas.openxmlformats.org/officeDocument/2006/relationships/hyperlink" Target="http://www.transcriptdaily.com/?p=2173880" TargetMode="External" /><Relationship Id="rId8" Type="http://schemas.openxmlformats.org/officeDocument/2006/relationships/hyperlink" Target="https://www.thestockobserver.com/?p=1978951" TargetMode="External" /><Relationship Id="rId9" Type="http://schemas.openxmlformats.org/officeDocument/2006/relationships/hyperlink" Target="https://macondaily.com/?p=1576229" TargetMode="External" /><Relationship Id="rId10" Type="http://schemas.openxmlformats.org/officeDocument/2006/relationships/hyperlink" Target="https://macondaily.com/?p=1579997" TargetMode="External" /><Relationship Id="rId11" Type="http://schemas.openxmlformats.org/officeDocument/2006/relationships/hyperlink" Target="https://www.fibre2fashion.com/interviews/face2face/xcel-brands-cgs/chairman-and-ceo-president/12100-1/" TargetMode="External" /><Relationship Id="rId12" Type="http://schemas.openxmlformats.org/officeDocument/2006/relationships/hyperlink" Target="https://dakotafinancialnews.com/?p=872631" TargetMode="External" /><Relationship Id="rId13" Type="http://schemas.openxmlformats.org/officeDocument/2006/relationships/hyperlink" Target="https://dakotafinancialnews.com/?p=876404" TargetMode="External" /><Relationship Id="rId14" Type="http://schemas.openxmlformats.org/officeDocument/2006/relationships/hyperlink" Target="https://dakotafinancialnews.com/?p=879171" TargetMode="External" /><Relationship Id="rId15" Type="http://schemas.openxmlformats.org/officeDocument/2006/relationships/hyperlink" Target="https://enbulletin.com/2019/03/01/anticipated-0-03-eps-for-xcel-brands-inc-xelb-as-of-april-4/" TargetMode="External" /><Relationship Id="rId16" Type="http://schemas.openxmlformats.org/officeDocument/2006/relationships/hyperlink" Target="https://enbulletin.com/2019/03/01/as-of-april-4-xcel-brands-inc-xelb-analysts-see-0-03-eps/" TargetMode="External" /><Relationship Id="rId17" Type="http://schemas.openxmlformats.org/officeDocument/2006/relationships/hyperlink" Target="https://enbulletin.com/2019/03/05/0-03-eps-expected-for-xcel-brands-inc-xelb-on-april-4/" TargetMode="External" /><Relationship Id="rId18" Type="http://schemas.openxmlformats.org/officeDocument/2006/relationships/hyperlink" Target="https://www.dailypolitical.com/?p=2760712" TargetMode="External" /><Relationship Id="rId19" Type="http://schemas.openxmlformats.org/officeDocument/2006/relationships/hyperlink" Target="https://www.dailypolitical.com/?p=2767962" TargetMode="External" /><Relationship Id="rId20" Type="http://schemas.openxmlformats.org/officeDocument/2006/relationships/hyperlink" Target="https://zolmax.com/?p=2941134" TargetMode="External" /><Relationship Id="rId21" Type="http://schemas.openxmlformats.org/officeDocument/2006/relationships/hyperlink" Target="http://thecerbatgem.com/?p=2914593" TargetMode="External" /><Relationship Id="rId22" Type="http://schemas.openxmlformats.org/officeDocument/2006/relationships/hyperlink" Target="https://americanbankingnews.com/?p=9766925" TargetMode="External" /><Relationship Id="rId23" Type="http://schemas.openxmlformats.org/officeDocument/2006/relationships/hyperlink" Target="https://ztribune.com/2019/03/11/xcel-brands-inc-xelb-analysts-see-0-03-eps-as-of-april-4-2/" TargetMode="External" /><Relationship Id="rId24" Type="http://schemas.openxmlformats.org/officeDocument/2006/relationships/hyperlink" Target="https://www.bibeypost.com/xcel-brands-inc-xelb-analysts-see-0-03-eps/" TargetMode="External" /><Relationship Id="rId25" Type="http://schemas.openxmlformats.org/officeDocument/2006/relationships/hyperlink" Target="https://www.bibeypost.com/eps-for-xcel-brands-inc-xelb-expected-at-0-03/" TargetMode="External" /><Relationship Id="rId26" Type="http://schemas.openxmlformats.org/officeDocument/2006/relationships/hyperlink" Target="https://www.bibeypost.com/xcel-brands-inc-xelb-eps-estimated-at-0-03-2/" TargetMode="External" /><Relationship Id="rId27" Type="http://schemas.openxmlformats.org/officeDocument/2006/relationships/hyperlink" Target="https://www.bibeypost.com/xcel-brands-inc-xelb-analysts-see-0-03-eps-2/" TargetMode="External" /><Relationship Id="rId28" Type="http://schemas.openxmlformats.org/officeDocument/2006/relationships/hyperlink" Target="https://www.bibeypost.com/xcel-brands-inc-xelb-analysts-see-0-03-eps-5/" TargetMode="External" /><Relationship Id="rId29" Type="http://schemas.openxmlformats.org/officeDocument/2006/relationships/hyperlink" Target="https://www.bibeypost.com/0-03-eps-expected-for-xcel-brands-inc-xelb/" TargetMode="External" /><Relationship Id="rId30" Type="http://schemas.openxmlformats.org/officeDocument/2006/relationships/hyperlink" Target="https://www.bibeypost.com/analysts-at-bidaskscore-give-xcel-brands-nasdaqxelb-an-upgrade/" TargetMode="External" /><Relationship Id="rId31" Type="http://schemas.openxmlformats.org/officeDocument/2006/relationships/hyperlink" Target="https://www.mmahotstuff.com/2019/03/01/0-03-eps-expected-for-xcel-brands-inc-xelb.html" TargetMode="External" /><Relationship Id="rId32" Type="http://schemas.openxmlformats.org/officeDocument/2006/relationships/hyperlink" Target="https://www.mmahotstuff.com/2019/03/02/analysts-see-0-03-eps-for-xcel-brands-inc-xelb.html" TargetMode="External" /><Relationship Id="rId33" Type="http://schemas.openxmlformats.org/officeDocument/2006/relationships/hyperlink" Target="https://www.mmahotstuff.com/2019/03/03/eps-for-xcel-brands-inc-xelb-expected-at-0-03.html" TargetMode="External" /><Relationship Id="rId34" Type="http://schemas.openxmlformats.org/officeDocument/2006/relationships/hyperlink" Target="https://www.mmahotstuff.com/2019/03/04/xcel-brands-inc-xelb-eps-estimated-at-0-03.html" TargetMode="External" /><Relationship Id="rId35" Type="http://schemas.openxmlformats.org/officeDocument/2006/relationships/hyperlink" Target="https://www.mmahotstuff.com/2019/03/04/is-xcel-brands-nasdaqxelb-now-worth-your-time-and-dime-after-a-recent-bidaskscore-upgrade.html" TargetMode="External" /><Relationship Id="rId36" Type="http://schemas.openxmlformats.org/officeDocument/2006/relationships/hyperlink" Target="https://www.mmahotstuff.com/2019/03/05/0-03-eps-expected-for-xcel-brands-inc-xelb-3.html" TargetMode="External" /><Relationship Id="rId37" Type="http://schemas.openxmlformats.org/officeDocument/2006/relationships/hyperlink" Target="https://www.mmahotstuff.com/2019/03/06/xcel-brands-inc-xelb-eps-estimated-at-0-03-2.html" TargetMode="External" /><Relationship Id="rId38" Type="http://schemas.openxmlformats.org/officeDocument/2006/relationships/hyperlink" Target="https://www.mmahotstuff.com/2019/03/11/analysts-see-0-03-eps-for-xcel-brands-inc-xelb-2.html" TargetMode="External" /><Relationship Id="rId39" Type="http://schemas.openxmlformats.org/officeDocument/2006/relationships/hyperlink" Target="https://www.mmahotstuff.com/2019/03/11/bidaskscore-finally-upgrades-xcel-brands-nasdaqxelb-stock.html" TargetMode="External" /><Relationship Id="rId40" Type="http://schemas.openxmlformats.org/officeDocument/2006/relationships/hyperlink" Target="https://reurope.com/2019/03/01/analysts-see-0-03-eps-for-xcel-brands-inc-xelb/" TargetMode="External" /><Relationship Id="rId41" Type="http://schemas.openxmlformats.org/officeDocument/2006/relationships/hyperlink" Target="https://reurope.com/2019/03/02/eps-for-xcel-brands-inc-xelb-expected-at-0-03/" TargetMode="External" /><Relationship Id="rId42" Type="http://schemas.openxmlformats.org/officeDocument/2006/relationships/hyperlink" Target="https://reurope.com/2019/03/03/analysts-see-0-03-eps-for-xcel-brands-inc-xelb-2/" TargetMode="External" /><Relationship Id="rId43" Type="http://schemas.openxmlformats.org/officeDocument/2006/relationships/hyperlink" Target="https://reurope.com/2019/03/04/eps-for-xcel-brands-inc-xelb-expected-at-0-03-3/" TargetMode="External" /><Relationship Id="rId44" Type="http://schemas.openxmlformats.org/officeDocument/2006/relationships/hyperlink" Target="https://reurope.com/2019/03/06/0-03-eps-expected-for-xcel-brands-inc-xelb/" TargetMode="External" /><Relationship Id="rId45" Type="http://schemas.openxmlformats.org/officeDocument/2006/relationships/hyperlink" Target="https://reurope.com/2019/03/11/bidaskscore-decides-to-upgrade-xcel-brands-nasdaqxelb-will-other-analysts-follow-suit/" TargetMode="External" /><Relationship Id="rId46" Type="http://schemas.openxmlformats.org/officeDocument/2006/relationships/hyperlink" Target="https://reurope.com/2019/03/12/xcel-brands-inc-xelb-analysts-see-0-03-eps-3/" TargetMode="External" /><Relationship Id="rId47" Type="http://schemas.openxmlformats.org/officeDocument/2006/relationships/hyperlink" Target="https://whatsonthorold.com/2019/03/01/eps-for-xcel-brands-inc-xelb-expected-at-0-03/" TargetMode="External" /><Relationship Id="rId48" Type="http://schemas.openxmlformats.org/officeDocument/2006/relationships/hyperlink" Target="https://whatsonthorold.com/2019/03/02/analysts-see-0-03-eps-for-xcel-brands-inc-xelb/" TargetMode="External" /><Relationship Id="rId49" Type="http://schemas.openxmlformats.org/officeDocument/2006/relationships/hyperlink" Target="https://whatsonthorold.com/2019/03/03/xcel-brands-inc-xelb-analysts-see-0-03-eps/" TargetMode="External" /><Relationship Id="rId50" Type="http://schemas.openxmlformats.org/officeDocument/2006/relationships/hyperlink" Target="https://whatsonthorold.com/2019/03/05/0-03-eps-expected-for-xcel-brands-inc-xelb-3/" TargetMode="External" /><Relationship Id="rId51" Type="http://schemas.openxmlformats.org/officeDocument/2006/relationships/hyperlink" Target="https://whatsonthorold.com/2019/03/11/what-can-we-expect-following-a-xcel-brands-nasdaqxelb-upgrade-by-bidaskscore/" TargetMode="External" /><Relationship Id="rId52" Type="http://schemas.openxmlformats.org/officeDocument/2006/relationships/hyperlink" Target="https://whatsonthorold.com/2019/03/12/analysts-see-0-03-eps-for-xcel-brands-inc-xelb-4/" TargetMode="External" /><Relationship Id="rId53" Type="http://schemas.openxmlformats.org/officeDocument/2006/relationships/hyperlink" Target="https://pbs.twimg.com/media/D0v_fcQV4AA7b58.jpg" TargetMode="External" /><Relationship Id="rId54" Type="http://schemas.openxmlformats.org/officeDocument/2006/relationships/hyperlink" Target="https://pbs.twimg.com/media/D0yuBHmXcAMU4s8.jpg" TargetMode="External" /><Relationship Id="rId55" Type="http://schemas.openxmlformats.org/officeDocument/2006/relationships/hyperlink" Target="https://pbs.twimg.com/media/D01Qh90XgAAlsg6.jpg" TargetMode="External" /><Relationship Id="rId56" Type="http://schemas.openxmlformats.org/officeDocument/2006/relationships/hyperlink" Target="https://pbs.twimg.com/media/D01Qh90XgAAlsg6.jpg" TargetMode="External" /><Relationship Id="rId57" Type="http://schemas.openxmlformats.org/officeDocument/2006/relationships/hyperlink" Target="https://pbs.twimg.com/media/D01Qh90XgAAlsg6.jpg" TargetMode="External" /><Relationship Id="rId58" Type="http://schemas.openxmlformats.org/officeDocument/2006/relationships/hyperlink" Target="https://pbs.twimg.com/media/D01Qh90XgAAlsg6.jpg" TargetMode="External" /><Relationship Id="rId59" Type="http://schemas.openxmlformats.org/officeDocument/2006/relationships/hyperlink" Target="https://pbs.twimg.com/media/D01Qh90XgAAlsg6.jpg" TargetMode="External" /><Relationship Id="rId60" Type="http://schemas.openxmlformats.org/officeDocument/2006/relationships/hyperlink" Target="https://pbs.twimg.com/media/D06e1ZQWwAEOyyE.jpg" TargetMode="External" /><Relationship Id="rId61" Type="http://schemas.openxmlformats.org/officeDocument/2006/relationships/hyperlink" Target="http://pbs.twimg.com/profile_images/1085076484426027008/lsOq-1SH_normal.jpg" TargetMode="External" /><Relationship Id="rId62" Type="http://schemas.openxmlformats.org/officeDocument/2006/relationships/hyperlink" Target="http://pbs.twimg.com/profile_images/901201131174363137/f5XejW6W_normal.jpg" TargetMode="External" /><Relationship Id="rId63" Type="http://schemas.openxmlformats.org/officeDocument/2006/relationships/hyperlink" Target="http://pbs.twimg.com/profile_images/849428984488185857/i3dIvJVS_normal.jpg" TargetMode="External" /><Relationship Id="rId64" Type="http://schemas.openxmlformats.org/officeDocument/2006/relationships/hyperlink" Target="http://pbs.twimg.com/profile_images/378800000629011324/02a58ce4852fa2c0b053a8853393c35c_normal.png" TargetMode="External" /><Relationship Id="rId65" Type="http://schemas.openxmlformats.org/officeDocument/2006/relationships/hyperlink" Target="http://pbs.twimg.com/profile_images/378800000629011324/02a58ce4852fa2c0b053a8853393c35c_normal.png" TargetMode="External" /><Relationship Id="rId66" Type="http://schemas.openxmlformats.org/officeDocument/2006/relationships/hyperlink" Target="https://pbs.twimg.com/media/D0v_fcQV4AA7b58.jpg" TargetMode="External" /><Relationship Id="rId67" Type="http://schemas.openxmlformats.org/officeDocument/2006/relationships/hyperlink" Target="http://pbs.twimg.com/profile_images/852935198387732480/RZ-jnMw__normal.jpg" TargetMode="External" /><Relationship Id="rId68" Type="http://schemas.openxmlformats.org/officeDocument/2006/relationships/hyperlink" Target="http://pbs.twimg.com/profile_images/887064077482065920/iIK7OfFQ_normal.jpg" TargetMode="External" /><Relationship Id="rId69" Type="http://schemas.openxmlformats.org/officeDocument/2006/relationships/hyperlink" Target="http://pbs.twimg.com/profile_images/966766832458674176/9rnz8MMA_normal.jpg" TargetMode="External" /><Relationship Id="rId70" Type="http://schemas.openxmlformats.org/officeDocument/2006/relationships/hyperlink" Target="http://pbs.twimg.com/profile_images/966766832458674176/9rnz8MMA_normal.jpg" TargetMode="External" /><Relationship Id="rId71" Type="http://schemas.openxmlformats.org/officeDocument/2006/relationships/hyperlink" Target="http://pbs.twimg.com/profile_images/736279971367378944/hsuVnIam_normal.jpg" TargetMode="External" /><Relationship Id="rId72" Type="http://schemas.openxmlformats.org/officeDocument/2006/relationships/hyperlink" Target="http://pbs.twimg.com/profile_images/736279971367378944/hsuVnIam_normal.jpg" TargetMode="External" /><Relationship Id="rId73" Type="http://schemas.openxmlformats.org/officeDocument/2006/relationships/hyperlink" Target="https://pbs.twimg.com/media/D0yuBHmXcAMU4s8.jpg" TargetMode="External" /><Relationship Id="rId74" Type="http://schemas.openxmlformats.org/officeDocument/2006/relationships/hyperlink" Target="http://pbs.twimg.com/profile_images/695129017289195520/GV56oj7x_normal.jpg" TargetMode="External" /><Relationship Id="rId75" Type="http://schemas.openxmlformats.org/officeDocument/2006/relationships/hyperlink" Target="http://pbs.twimg.com/profile_images/987081629008039939/qr9SudMu_normal.jpg" TargetMode="External" /><Relationship Id="rId76" Type="http://schemas.openxmlformats.org/officeDocument/2006/relationships/hyperlink" Target="https://pbs.twimg.com/media/D01Qh90XgAAlsg6.jpg" TargetMode="External" /><Relationship Id="rId77" Type="http://schemas.openxmlformats.org/officeDocument/2006/relationships/hyperlink" Target="http://pbs.twimg.com/profile_images/695129017289195520/GV56oj7x_normal.jpg" TargetMode="External" /><Relationship Id="rId78" Type="http://schemas.openxmlformats.org/officeDocument/2006/relationships/hyperlink" Target="http://pbs.twimg.com/profile_images/987081629008039939/qr9SudMu_normal.jpg" TargetMode="External" /><Relationship Id="rId79" Type="http://schemas.openxmlformats.org/officeDocument/2006/relationships/hyperlink" Target="https://pbs.twimg.com/media/D01Qh90XgAAlsg6.jpg" TargetMode="External" /><Relationship Id="rId80" Type="http://schemas.openxmlformats.org/officeDocument/2006/relationships/hyperlink" Target="http://abs.twimg.com/sticky/default_profile_images/default_profile_normal.png" TargetMode="External" /><Relationship Id="rId81" Type="http://schemas.openxmlformats.org/officeDocument/2006/relationships/hyperlink" Target="http://abs.twimg.com/sticky/default_profile_images/default_profile_normal.png" TargetMode="External" /><Relationship Id="rId82" Type="http://schemas.openxmlformats.org/officeDocument/2006/relationships/hyperlink" Target="http://abs.twimg.com/sticky/default_profile_images/default_profile_normal.png" TargetMode="External" /><Relationship Id="rId83" Type="http://schemas.openxmlformats.org/officeDocument/2006/relationships/hyperlink" Target="http://pbs.twimg.com/profile_images/3633329025/762342d5e35f4afe61c61d6391bae199_normal.jpeg" TargetMode="External" /><Relationship Id="rId84" Type="http://schemas.openxmlformats.org/officeDocument/2006/relationships/hyperlink" Target="http://pbs.twimg.com/profile_images/950788552639488000/DjsTknxk_normal.jpg" TargetMode="External" /><Relationship Id="rId85" Type="http://schemas.openxmlformats.org/officeDocument/2006/relationships/hyperlink" Target="http://pbs.twimg.com/profile_images/951567624634322945/vRSgs7dx_normal.jpg" TargetMode="External" /><Relationship Id="rId86" Type="http://schemas.openxmlformats.org/officeDocument/2006/relationships/hyperlink" Target="http://pbs.twimg.com/profile_images/2096334927/Anil_2012_Photo_normal.jpg" TargetMode="External" /><Relationship Id="rId87" Type="http://schemas.openxmlformats.org/officeDocument/2006/relationships/hyperlink" Target="http://pbs.twimg.com/profile_images/1097626738379579397/YgvKtd69_normal.png" TargetMode="External" /><Relationship Id="rId88" Type="http://schemas.openxmlformats.org/officeDocument/2006/relationships/hyperlink" Target="http://pbs.twimg.com/profile_images/1097626738379579397/YgvKtd69_normal.png" TargetMode="External" /><Relationship Id="rId89" Type="http://schemas.openxmlformats.org/officeDocument/2006/relationships/hyperlink" Target="http://pbs.twimg.com/profile_images/987081629008039939/qr9SudMu_normal.jpg" TargetMode="External" /><Relationship Id="rId90" Type="http://schemas.openxmlformats.org/officeDocument/2006/relationships/hyperlink" Target="http://pbs.twimg.com/profile_images/987081629008039939/qr9SudMu_normal.jpg" TargetMode="External" /><Relationship Id="rId91" Type="http://schemas.openxmlformats.org/officeDocument/2006/relationships/hyperlink" Target="https://pbs.twimg.com/media/D01Qh90XgAAlsg6.jpg" TargetMode="External" /><Relationship Id="rId92" Type="http://schemas.openxmlformats.org/officeDocument/2006/relationships/hyperlink" Target="https://pbs.twimg.com/media/D01Qh90XgAAlsg6.jpg" TargetMode="External" /><Relationship Id="rId93" Type="http://schemas.openxmlformats.org/officeDocument/2006/relationships/hyperlink" Target="https://pbs.twimg.com/media/D01Qh90XgAAlsg6.jpg" TargetMode="External" /><Relationship Id="rId94" Type="http://schemas.openxmlformats.org/officeDocument/2006/relationships/hyperlink" Target="http://pbs.twimg.com/profile_images/1045331614316748800/oOUCS9ED_normal.jpg" TargetMode="External" /><Relationship Id="rId95" Type="http://schemas.openxmlformats.org/officeDocument/2006/relationships/hyperlink" Target="http://pbs.twimg.com/profile_images/1101567109426040832/vi8rIooN_normal.jpg" TargetMode="External" /><Relationship Id="rId96" Type="http://schemas.openxmlformats.org/officeDocument/2006/relationships/hyperlink" Target="http://pbs.twimg.com/profile_images/1101567109426040832/vi8rIooN_normal.jpg" TargetMode="External" /><Relationship Id="rId97" Type="http://schemas.openxmlformats.org/officeDocument/2006/relationships/hyperlink" Target="http://pbs.twimg.com/profile_images/695129017289195520/GV56oj7x_normal.jpg" TargetMode="External" /><Relationship Id="rId98" Type="http://schemas.openxmlformats.org/officeDocument/2006/relationships/hyperlink" Target="https://pbs.twimg.com/media/D06e1ZQWwAEOyyE.jpg" TargetMode="External" /><Relationship Id="rId99" Type="http://schemas.openxmlformats.org/officeDocument/2006/relationships/hyperlink" Target="http://pbs.twimg.com/profile_images/1045331614316748800/oOUCS9ED_normal.jpg" TargetMode="External" /><Relationship Id="rId100" Type="http://schemas.openxmlformats.org/officeDocument/2006/relationships/hyperlink" Target="http://pbs.twimg.com/profile_images/1045331614316748800/oOUCS9ED_normal.jpg" TargetMode="External" /><Relationship Id="rId101" Type="http://schemas.openxmlformats.org/officeDocument/2006/relationships/hyperlink" Target="http://pbs.twimg.com/profile_images/1045331614316748800/oOUCS9ED_normal.jpg" TargetMode="External" /><Relationship Id="rId102" Type="http://schemas.openxmlformats.org/officeDocument/2006/relationships/hyperlink" Target="http://pbs.twimg.com/profile_images/1045331614316748800/oOUCS9ED_normal.jpg" TargetMode="External" /><Relationship Id="rId103" Type="http://schemas.openxmlformats.org/officeDocument/2006/relationships/hyperlink" Target="http://pbs.twimg.com/profile_images/1045331614316748800/oOUCS9ED_normal.jpg" TargetMode="External" /><Relationship Id="rId104" Type="http://schemas.openxmlformats.org/officeDocument/2006/relationships/hyperlink" Target="http://pbs.twimg.com/profile_images/1045331614316748800/oOUCS9ED_normal.jpg" TargetMode="External" /><Relationship Id="rId105" Type="http://schemas.openxmlformats.org/officeDocument/2006/relationships/hyperlink" Target="http://pbs.twimg.com/profile_images/1102262669371879424/AidNyqDl_normal.jpg" TargetMode="External" /><Relationship Id="rId106" Type="http://schemas.openxmlformats.org/officeDocument/2006/relationships/hyperlink" Target="http://pbs.twimg.com/profile_images/695129017289195520/GV56oj7x_normal.jpg" TargetMode="External" /><Relationship Id="rId107" Type="http://schemas.openxmlformats.org/officeDocument/2006/relationships/hyperlink" Target="http://pbs.twimg.com/profile_images/1102262669371879424/AidNyqDl_normal.jpg" TargetMode="External" /><Relationship Id="rId108" Type="http://schemas.openxmlformats.org/officeDocument/2006/relationships/hyperlink" Target="http://pbs.twimg.com/profile_images/910695376818262016/y1-7Nyxr_normal.jpg" TargetMode="External" /><Relationship Id="rId109" Type="http://schemas.openxmlformats.org/officeDocument/2006/relationships/hyperlink" Target="http://pbs.twimg.com/profile_images/1102262669371879424/AidNyqDl_normal.jpg" TargetMode="External" /><Relationship Id="rId110" Type="http://schemas.openxmlformats.org/officeDocument/2006/relationships/hyperlink" Target="http://pbs.twimg.com/profile_images/1102262669371879424/AidNyqDl_normal.jpg" TargetMode="External" /><Relationship Id="rId111" Type="http://schemas.openxmlformats.org/officeDocument/2006/relationships/hyperlink" Target="http://pbs.twimg.com/profile_images/1102262669371879424/AidNyqDl_normal.jpg" TargetMode="External" /><Relationship Id="rId112" Type="http://schemas.openxmlformats.org/officeDocument/2006/relationships/hyperlink" Target="http://pbs.twimg.com/profile_images/1102262669371879424/AidNyqDl_normal.jpg" TargetMode="External" /><Relationship Id="rId113" Type="http://schemas.openxmlformats.org/officeDocument/2006/relationships/hyperlink" Target="http://pbs.twimg.com/profile_images/1085910561286541319/kAXjRGEt_normal.jpg" TargetMode="External" /><Relationship Id="rId114" Type="http://schemas.openxmlformats.org/officeDocument/2006/relationships/hyperlink" Target="http://pbs.twimg.com/profile_images/1085910561286541319/kAXjRGEt_normal.jpg" TargetMode="External" /><Relationship Id="rId115" Type="http://schemas.openxmlformats.org/officeDocument/2006/relationships/hyperlink" Target="http://pbs.twimg.com/profile_images/1085910561286541319/kAXjRGEt_normal.jpg" TargetMode="External" /><Relationship Id="rId116" Type="http://schemas.openxmlformats.org/officeDocument/2006/relationships/hyperlink" Target="http://pbs.twimg.com/profile_images/433324818658623488/hxhCoePy_normal.jpeg" TargetMode="External" /><Relationship Id="rId117" Type="http://schemas.openxmlformats.org/officeDocument/2006/relationships/hyperlink" Target="http://pbs.twimg.com/profile_images/433324818658623488/hxhCoePy_normal.jpeg" TargetMode="External" /><Relationship Id="rId118" Type="http://schemas.openxmlformats.org/officeDocument/2006/relationships/hyperlink" Target="http://pbs.twimg.com/profile_images/2172961480/zolmax_big_normal.jpg" TargetMode="External" /><Relationship Id="rId119" Type="http://schemas.openxmlformats.org/officeDocument/2006/relationships/hyperlink" Target="http://pbs.twimg.com/profile_images/867161203457634307/jC2bP22Y_normal.jpg" TargetMode="External" /><Relationship Id="rId120" Type="http://schemas.openxmlformats.org/officeDocument/2006/relationships/hyperlink" Target="http://pbs.twimg.com/profile_images/869991724025860096/skEKfF2m_normal.jpg" TargetMode="External" /><Relationship Id="rId121" Type="http://schemas.openxmlformats.org/officeDocument/2006/relationships/hyperlink" Target="http://pbs.twimg.com/profile_images/379977873/msn_normal.jpg" TargetMode="External" /><Relationship Id="rId122" Type="http://schemas.openxmlformats.org/officeDocument/2006/relationships/hyperlink" Target="http://pbs.twimg.com/profile_images/541252987/Image5_normal.jpg" TargetMode="External" /><Relationship Id="rId123" Type="http://schemas.openxmlformats.org/officeDocument/2006/relationships/hyperlink" Target="http://pbs.twimg.com/profile_images/1085506999557619712/ICabm1dF_normal.jpg" TargetMode="External" /><Relationship Id="rId124" Type="http://schemas.openxmlformats.org/officeDocument/2006/relationships/hyperlink" Target="http://pbs.twimg.com/profile_images/993098710606405634/e_Ca05nw_normal.jpg" TargetMode="External" /><Relationship Id="rId125" Type="http://schemas.openxmlformats.org/officeDocument/2006/relationships/hyperlink" Target="http://pbs.twimg.com/profile_images/993098710606405634/e_Ca05nw_normal.jpg" TargetMode="External" /><Relationship Id="rId126" Type="http://schemas.openxmlformats.org/officeDocument/2006/relationships/hyperlink" Target="http://pbs.twimg.com/profile_images/993098710606405634/e_Ca05nw_normal.jpg" TargetMode="External" /><Relationship Id="rId127" Type="http://schemas.openxmlformats.org/officeDocument/2006/relationships/hyperlink" Target="http://pbs.twimg.com/profile_images/993098710606405634/e_Ca05nw_normal.jpg" TargetMode="External" /><Relationship Id="rId128" Type="http://schemas.openxmlformats.org/officeDocument/2006/relationships/hyperlink" Target="http://pbs.twimg.com/profile_images/993098710606405634/e_Ca05nw_normal.jpg" TargetMode="External" /><Relationship Id="rId129" Type="http://schemas.openxmlformats.org/officeDocument/2006/relationships/hyperlink" Target="http://pbs.twimg.com/profile_images/993098710606405634/e_Ca05nw_normal.jpg" TargetMode="External" /><Relationship Id="rId130" Type="http://schemas.openxmlformats.org/officeDocument/2006/relationships/hyperlink" Target="http://pbs.twimg.com/profile_images/993098710606405634/e_Ca05nw_normal.jpg" TargetMode="External" /><Relationship Id="rId131" Type="http://schemas.openxmlformats.org/officeDocument/2006/relationships/hyperlink" Target="http://pbs.twimg.com/profile_images/992420916855476225/adM6bWeV_normal.jpg" TargetMode="External" /><Relationship Id="rId132" Type="http://schemas.openxmlformats.org/officeDocument/2006/relationships/hyperlink" Target="http://pbs.twimg.com/profile_images/992420916855476225/adM6bWeV_normal.jpg" TargetMode="External" /><Relationship Id="rId133" Type="http://schemas.openxmlformats.org/officeDocument/2006/relationships/hyperlink" Target="http://pbs.twimg.com/profile_images/992420916855476225/adM6bWeV_normal.jpg" TargetMode="External" /><Relationship Id="rId134" Type="http://schemas.openxmlformats.org/officeDocument/2006/relationships/hyperlink" Target="http://pbs.twimg.com/profile_images/992420916855476225/adM6bWeV_normal.jpg" TargetMode="External" /><Relationship Id="rId135" Type="http://schemas.openxmlformats.org/officeDocument/2006/relationships/hyperlink" Target="http://pbs.twimg.com/profile_images/992420916855476225/adM6bWeV_normal.jpg" TargetMode="External" /><Relationship Id="rId136" Type="http://schemas.openxmlformats.org/officeDocument/2006/relationships/hyperlink" Target="http://pbs.twimg.com/profile_images/992420916855476225/adM6bWeV_normal.jpg" TargetMode="External" /><Relationship Id="rId137" Type="http://schemas.openxmlformats.org/officeDocument/2006/relationships/hyperlink" Target="http://pbs.twimg.com/profile_images/992420916855476225/adM6bWeV_normal.jpg" TargetMode="External" /><Relationship Id="rId138" Type="http://schemas.openxmlformats.org/officeDocument/2006/relationships/hyperlink" Target="http://pbs.twimg.com/profile_images/992420916855476225/adM6bWeV_normal.jpg" TargetMode="External" /><Relationship Id="rId139" Type="http://schemas.openxmlformats.org/officeDocument/2006/relationships/hyperlink" Target="http://pbs.twimg.com/profile_images/992420916855476225/adM6bWeV_normal.jpg" TargetMode="External" /><Relationship Id="rId140" Type="http://schemas.openxmlformats.org/officeDocument/2006/relationships/hyperlink" Target="http://pbs.twimg.com/profile_images/999247402442801152/Zotj3QpV_normal.jpg" TargetMode="External" /><Relationship Id="rId141" Type="http://schemas.openxmlformats.org/officeDocument/2006/relationships/hyperlink" Target="http://pbs.twimg.com/profile_images/999247402442801152/Zotj3QpV_normal.jpg" TargetMode="External" /><Relationship Id="rId142" Type="http://schemas.openxmlformats.org/officeDocument/2006/relationships/hyperlink" Target="http://pbs.twimg.com/profile_images/999247402442801152/Zotj3QpV_normal.jpg" TargetMode="External" /><Relationship Id="rId143" Type="http://schemas.openxmlformats.org/officeDocument/2006/relationships/hyperlink" Target="http://pbs.twimg.com/profile_images/999247402442801152/Zotj3QpV_normal.jpg" TargetMode="External" /><Relationship Id="rId144" Type="http://schemas.openxmlformats.org/officeDocument/2006/relationships/hyperlink" Target="http://pbs.twimg.com/profile_images/999247402442801152/Zotj3QpV_normal.jpg" TargetMode="External" /><Relationship Id="rId145" Type="http://schemas.openxmlformats.org/officeDocument/2006/relationships/hyperlink" Target="http://pbs.twimg.com/profile_images/999247402442801152/Zotj3QpV_normal.jpg" TargetMode="External" /><Relationship Id="rId146" Type="http://schemas.openxmlformats.org/officeDocument/2006/relationships/hyperlink" Target="http://pbs.twimg.com/profile_images/999247402442801152/Zotj3QpV_normal.jpg" TargetMode="External" /><Relationship Id="rId147" Type="http://schemas.openxmlformats.org/officeDocument/2006/relationships/hyperlink" Target="http://pbs.twimg.com/profile_images/993129821290016768/IVBUYjvH_normal.jpg" TargetMode="External" /><Relationship Id="rId148" Type="http://schemas.openxmlformats.org/officeDocument/2006/relationships/hyperlink" Target="http://pbs.twimg.com/profile_images/993129821290016768/IVBUYjvH_normal.jpg" TargetMode="External" /><Relationship Id="rId149" Type="http://schemas.openxmlformats.org/officeDocument/2006/relationships/hyperlink" Target="http://pbs.twimg.com/profile_images/993129821290016768/IVBUYjvH_normal.jpg" TargetMode="External" /><Relationship Id="rId150" Type="http://schemas.openxmlformats.org/officeDocument/2006/relationships/hyperlink" Target="http://pbs.twimg.com/profile_images/993129821290016768/IVBUYjvH_normal.jpg" TargetMode="External" /><Relationship Id="rId151" Type="http://schemas.openxmlformats.org/officeDocument/2006/relationships/hyperlink" Target="http://pbs.twimg.com/profile_images/993129821290016768/IVBUYjvH_normal.jpg" TargetMode="External" /><Relationship Id="rId152" Type="http://schemas.openxmlformats.org/officeDocument/2006/relationships/hyperlink" Target="http://pbs.twimg.com/profile_images/993129821290016768/IVBUYjvH_normal.jpg" TargetMode="External" /><Relationship Id="rId153" Type="http://schemas.openxmlformats.org/officeDocument/2006/relationships/hyperlink" Target="https://twitter.com/#!/blogyomi/status/1101520062731767808" TargetMode="External" /><Relationship Id="rId154" Type="http://schemas.openxmlformats.org/officeDocument/2006/relationships/hyperlink" Target="https://twitter.com/#!/dispatchtribune/status/1101672852389007360" TargetMode="External" /><Relationship Id="rId155" Type="http://schemas.openxmlformats.org/officeDocument/2006/relationships/hyperlink" Target="https://twitter.com/#!/themarketsdaily/status/1101977291264061441" TargetMode="External" /><Relationship Id="rId156" Type="http://schemas.openxmlformats.org/officeDocument/2006/relationships/hyperlink" Target="https://twitter.com/#!/tickerreport/status/1101937476585906178" TargetMode="External" /><Relationship Id="rId157" Type="http://schemas.openxmlformats.org/officeDocument/2006/relationships/hyperlink" Target="https://twitter.com/#!/tickerreport/status/1102109412645314560" TargetMode="External" /><Relationship Id="rId158" Type="http://schemas.openxmlformats.org/officeDocument/2006/relationships/hyperlink" Target="https://twitter.com/#!/dicerod/status/1102255450974633984" TargetMode="External" /><Relationship Id="rId159" Type="http://schemas.openxmlformats.org/officeDocument/2006/relationships/hyperlink" Target="https://twitter.com/#!/transcriptdaily/status/1102277209639784448" TargetMode="External" /><Relationship Id="rId160" Type="http://schemas.openxmlformats.org/officeDocument/2006/relationships/hyperlink" Target="https://twitter.com/#!/stocknewstimes/status/1102277375092551681" TargetMode="External" /><Relationship Id="rId161" Type="http://schemas.openxmlformats.org/officeDocument/2006/relationships/hyperlink" Target="https://twitter.com/#!/macondailynews/status/1101976497714327552" TargetMode="External" /><Relationship Id="rId162" Type="http://schemas.openxmlformats.org/officeDocument/2006/relationships/hyperlink" Target="https://twitter.com/#!/macondailynews/status/1102345377297113088" TargetMode="External" /><Relationship Id="rId163" Type="http://schemas.openxmlformats.org/officeDocument/2006/relationships/hyperlink" Target="https://twitter.com/#!/ricardo_belmar/status/1102430434359734272" TargetMode="External" /><Relationship Id="rId164" Type="http://schemas.openxmlformats.org/officeDocument/2006/relationships/hyperlink" Target="https://twitter.com/#!/ricardo_belmar/status/1102430434359734272" TargetMode="External" /><Relationship Id="rId165" Type="http://schemas.openxmlformats.org/officeDocument/2006/relationships/hyperlink" Target="https://twitter.com/#!/fibre2fashion/status/1102447344572862464" TargetMode="External" /><Relationship Id="rId166" Type="http://schemas.openxmlformats.org/officeDocument/2006/relationships/hyperlink" Target="https://twitter.com/#!/edwardhertzman/status/1102352991640866819" TargetMode="External" /><Relationship Id="rId167" Type="http://schemas.openxmlformats.org/officeDocument/2006/relationships/hyperlink" Target="https://twitter.com/#!/sourcingjournal/status/1102335103571652608" TargetMode="External" /><Relationship Id="rId168" Type="http://schemas.openxmlformats.org/officeDocument/2006/relationships/hyperlink" Target="https://twitter.com/#!/sourcingjournal/status/1102626029997305856" TargetMode="External" /><Relationship Id="rId169" Type="http://schemas.openxmlformats.org/officeDocument/2006/relationships/hyperlink" Target="https://twitter.com/#!/edwardhertzman/status/1102352991640866819" TargetMode="External" /><Relationship Id="rId170" Type="http://schemas.openxmlformats.org/officeDocument/2006/relationships/hyperlink" Target="https://twitter.com/#!/sourcingjournal/status/1102335103571652608" TargetMode="External" /><Relationship Id="rId171" Type="http://schemas.openxmlformats.org/officeDocument/2006/relationships/hyperlink" Target="https://twitter.com/#!/sourcingjournal/status/1102626029997305856" TargetMode="External" /><Relationship Id="rId172" Type="http://schemas.openxmlformats.org/officeDocument/2006/relationships/hyperlink" Target="https://twitter.com/#!/dakotafinancial/status/1101132858683465728" TargetMode="External" /><Relationship Id="rId173" Type="http://schemas.openxmlformats.org/officeDocument/2006/relationships/hyperlink" Target="https://twitter.com/#!/dakotafinancial/status/1102344163847294976" TargetMode="External" /><Relationship Id="rId174" Type="http://schemas.openxmlformats.org/officeDocument/2006/relationships/hyperlink" Target="https://twitter.com/#!/dakotafinancial/status/1102821590528651264" TargetMode="External" /><Relationship Id="rId175" Type="http://schemas.openxmlformats.org/officeDocument/2006/relationships/hyperlink" Target="https://twitter.com/#!/ezdia/status/1102980879629107202" TargetMode="External" /><Relationship Id="rId176" Type="http://schemas.openxmlformats.org/officeDocument/2006/relationships/hyperlink" Target="https://twitter.com/#!/inforgtnexus/status/1102985895282532353" TargetMode="External" /><Relationship Id="rId177" Type="http://schemas.openxmlformats.org/officeDocument/2006/relationships/hyperlink" Target="https://twitter.com/#!/bpbourke/status/1102993651469148160" TargetMode="External" /><Relationship Id="rId178" Type="http://schemas.openxmlformats.org/officeDocument/2006/relationships/hyperlink" Target="https://twitter.com/#!/anildaggarwal/status/1102996992626753536" TargetMode="External" /><Relationship Id="rId179" Type="http://schemas.openxmlformats.org/officeDocument/2006/relationships/hyperlink" Target="https://twitter.com/#!/ideaconnect2/status/1102997007541518337" TargetMode="External" /><Relationship Id="rId180" Type="http://schemas.openxmlformats.org/officeDocument/2006/relationships/hyperlink" Target="https://twitter.com/#!/ideaconnect2/status/1102997007541518337" TargetMode="External" /><Relationship Id="rId181" Type="http://schemas.openxmlformats.org/officeDocument/2006/relationships/hyperlink" Target="https://twitter.com/#!/sourcingjournal/status/1102335103571652608" TargetMode="External" /><Relationship Id="rId182" Type="http://schemas.openxmlformats.org/officeDocument/2006/relationships/hyperlink" Target="https://twitter.com/#!/sourcingjournal/status/1102335103571652608" TargetMode="External" /><Relationship Id="rId183" Type="http://schemas.openxmlformats.org/officeDocument/2006/relationships/hyperlink" Target="https://twitter.com/#!/sourcingjournal/status/1102626029997305856" TargetMode="External" /><Relationship Id="rId184" Type="http://schemas.openxmlformats.org/officeDocument/2006/relationships/hyperlink" Target="https://twitter.com/#!/sourcingjournal/status/1102626029997305856" TargetMode="External" /><Relationship Id="rId185" Type="http://schemas.openxmlformats.org/officeDocument/2006/relationships/hyperlink" Target="https://twitter.com/#!/sourcingjournal/status/1102626029997305856" TargetMode="External" /><Relationship Id="rId186" Type="http://schemas.openxmlformats.org/officeDocument/2006/relationships/hyperlink" Target="https://twitter.com/#!/shoptalk/status/1102641541485490176" TargetMode="External" /><Relationship Id="rId187" Type="http://schemas.openxmlformats.org/officeDocument/2006/relationships/hyperlink" Target="https://twitter.com/#!/gnaneeka/status/1102999396202016768" TargetMode="External" /><Relationship Id="rId188" Type="http://schemas.openxmlformats.org/officeDocument/2006/relationships/hyperlink" Target="https://twitter.com/#!/gnaneeka/status/1102999396202016768" TargetMode="External" /><Relationship Id="rId189" Type="http://schemas.openxmlformats.org/officeDocument/2006/relationships/hyperlink" Target="https://twitter.com/#!/edwardhertzman/status/1102352991640866819" TargetMode="External" /><Relationship Id="rId190" Type="http://schemas.openxmlformats.org/officeDocument/2006/relationships/hyperlink" Target="https://twitter.com/#!/stibosystems/status/1102993602110730245" TargetMode="External" /><Relationship Id="rId191" Type="http://schemas.openxmlformats.org/officeDocument/2006/relationships/hyperlink" Target="https://twitter.com/#!/shoptalk/status/1102353151213023232" TargetMode="External" /><Relationship Id="rId192" Type="http://schemas.openxmlformats.org/officeDocument/2006/relationships/hyperlink" Target="https://twitter.com/#!/shoptalk/status/1102641541485490176" TargetMode="External" /><Relationship Id="rId193" Type="http://schemas.openxmlformats.org/officeDocument/2006/relationships/hyperlink" Target="https://twitter.com/#!/shoptalk/status/1102986314218008576" TargetMode="External" /><Relationship Id="rId194" Type="http://schemas.openxmlformats.org/officeDocument/2006/relationships/hyperlink" Target="https://twitter.com/#!/shoptalk/status/1102995776223866882" TargetMode="External" /><Relationship Id="rId195" Type="http://schemas.openxmlformats.org/officeDocument/2006/relationships/hyperlink" Target="https://twitter.com/#!/shoptalk/status/1102999235971018752" TargetMode="External" /><Relationship Id="rId196" Type="http://schemas.openxmlformats.org/officeDocument/2006/relationships/hyperlink" Target="https://twitter.com/#!/shoptalk/status/1102999235971018752" TargetMode="External" /><Relationship Id="rId197" Type="http://schemas.openxmlformats.org/officeDocument/2006/relationships/hyperlink" Target="https://twitter.com/#!/shop/status/1102354340553973763" TargetMode="External" /><Relationship Id="rId198" Type="http://schemas.openxmlformats.org/officeDocument/2006/relationships/hyperlink" Target="https://twitter.com/#!/edwardhertzman/status/1102352991640866819" TargetMode="External" /><Relationship Id="rId199" Type="http://schemas.openxmlformats.org/officeDocument/2006/relationships/hyperlink" Target="https://twitter.com/#!/shop/status/1102354340553973763" TargetMode="External" /><Relationship Id="rId200" Type="http://schemas.openxmlformats.org/officeDocument/2006/relationships/hyperlink" Target="https://twitter.com/#!/mattgunn/status/1102985757378002944" TargetMode="External" /><Relationship Id="rId201" Type="http://schemas.openxmlformats.org/officeDocument/2006/relationships/hyperlink" Target="https://twitter.com/#!/shop/status/1102988582522740736" TargetMode="External" /><Relationship Id="rId202" Type="http://schemas.openxmlformats.org/officeDocument/2006/relationships/hyperlink" Target="https://twitter.com/#!/shop/status/1102997700893532161" TargetMode="External" /><Relationship Id="rId203" Type="http://schemas.openxmlformats.org/officeDocument/2006/relationships/hyperlink" Target="https://twitter.com/#!/shop/status/1103002142598557698" TargetMode="External" /><Relationship Id="rId204" Type="http://schemas.openxmlformats.org/officeDocument/2006/relationships/hyperlink" Target="https://twitter.com/#!/shop/status/1103002142598557698" TargetMode="External" /><Relationship Id="rId205" Type="http://schemas.openxmlformats.org/officeDocument/2006/relationships/hyperlink" Target="https://twitter.com/#!/bulletin_en/status/1101274818387824641" TargetMode="External" /><Relationship Id="rId206" Type="http://schemas.openxmlformats.org/officeDocument/2006/relationships/hyperlink" Target="https://twitter.com/#!/bulletin_en/status/1101622126925238273" TargetMode="External" /><Relationship Id="rId207" Type="http://schemas.openxmlformats.org/officeDocument/2006/relationships/hyperlink" Target="https://twitter.com/#!/bulletin_en/status/1103039241007886343" TargetMode="External" /><Relationship Id="rId208" Type="http://schemas.openxmlformats.org/officeDocument/2006/relationships/hyperlink" Target="https://twitter.com/#!/dailypoliticaln/status/1102109400813178880" TargetMode="External" /><Relationship Id="rId209" Type="http://schemas.openxmlformats.org/officeDocument/2006/relationships/hyperlink" Target="https://twitter.com/#!/dailypoliticaln/status/1103185290355716098" TargetMode="External" /><Relationship Id="rId210" Type="http://schemas.openxmlformats.org/officeDocument/2006/relationships/hyperlink" Target="https://twitter.com/#!/zolmaxnews/status/1103186431277715456" TargetMode="External" /><Relationship Id="rId211" Type="http://schemas.openxmlformats.org/officeDocument/2006/relationships/hyperlink" Target="https://twitter.com/#!/avenuecode/status/1102999089690619905" TargetMode="External" /><Relationship Id="rId212" Type="http://schemas.openxmlformats.org/officeDocument/2006/relationships/hyperlink" Target="https://twitter.com/#!/robertdloren/status/1103453134414843904" TargetMode="External" /><Relationship Id="rId213" Type="http://schemas.openxmlformats.org/officeDocument/2006/relationships/hyperlink" Target="https://twitter.com/#!/consumerfeed/status/1105114500926181381" TargetMode="External" /><Relationship Id="rId214" Type="http://schemas.openxmlformats.org/officeDocument/2006/relationships/hyperlink" Target="https://twitter.com/#!/americanbanking/status/1105114771622379527" TargetMode="External" /><Relationship Id="rId215" Type="http://schemas.openxmlformats.org/officeDocument/2006/relationships/hyperlink" Target="https://twitter.com/#!/finztribune/status/1105137944510246912" TargetMode="External" /><Relationship Id="rId216" Type="http://schemas.openxmlformats.org/officeDocument/2006/relationships/hyperlink" Target="https://twitter.com/#!/bibeypost_stock/status/1101286677983698945" TargetMode="External" /><Relationship Id="rId217" Type="http://schemas.openxmlformats.org/officeDocument/2006/relationships/hyperlink" Target="https://twitter.com/#!/bibeypost_stock/status/1102002179060256768" TargetMode="External" /><Relationship Id="rId218" Type="http://schemas.openxmlformats.org/officeDocument/2006/relationships/hyperlink" Target="https://twitter.com/#!/bibeypost_stock/status/1103064538348437505" TargetMode="External" /><Relationship Id="rId219" Type="http://schemas.openxmlformats.org/officeDocument/2006/relationships/hyperlink" Target="https://twitter.com/#!/bibeypost_stock/status/1103439398866219009" TargetMode="External" /><Relationship Id="rId220" Type="http://schemas.openxmlformats.org/officeDocument/2006/relationships/hyperlink" Target="https://twitter.com/#!/bibeypost_stock/status/1104765061598343168" TargetMode="External" /><Relationship Id="rId221" Type="http://schemas.openxmlformats.org/officeDocument/2006/relationships/hyperlink" Target="https://twitter.com/#!/bibeypost_stock/status/1105148892470018048" TargetMode="External" /><Relationship Id="rId222" Type="http://schemas.openxmlformats.org/officeDocument/2006/relationships/hyperlink" Target="https://twitter.com/#!/bibeypost_stock/status/1105248988742201345" TargetMode="External" /><Relationship Id="rId223" Type="http://schemas.openxmlformats.org/officeDocument/2006/relationships/hyperlink" Target="https://twitter.com/#!/mmahotstuff1/status/1101286698103787520" TargetMode="External" /><Relationship Id="rId224" Type="http://schemas.openxmlformats.org/officeDocument/2006/relationships/hyperlink" Target="https://twitter.com/#!/mmahotstuff1/status/1101651745829195782" TargetMode="External" /><Relationship Id="rId225" Type="http://schemas.openxmlformats.org/officeDocument/2006/relationships/hyperlink" Target="https://twitter.com/#!/mmahotstuff1/status/1102330554731638784" TargetMode="External" /><Relationship Id="rId226" Type="http://schemas.openxmlformats.org/officeDocument/2006/relationships/hyperlink" Target="https://twitter.com/#!/mmahotstuff1/status/1102703621618221057" TargetMode="External" /><Relationship Id="rId227" Type="http://schemas.openxmlformats.org/officeDocument/2006/relationships/hyperlink" Target="https://twitter.com/#!/mmahotstuff1/status/1102704173391462406" TargetMode="External" /><Relationship Id="rId228" Type="http://schemas.openxmlformats.org/officeDocument/2006/relationships/hyperlink" Target="https://twitter.com/#!/mmahotstuff1/status/1103064601892147200" TargetMode="External" /><Relationship Id="rId229" Type="http://schemas.openxmlformats.org/officeDocument/2006/relationships/hyperlink" Target="https://twitter.com/#!/mmahotstuff1/status/1103439424468193285" TargetMode="External" /><Relationship Id="rId230" Type="http://schemas.openxmlformats.org/officeDocument/2006/relationships/hyperlink" Target="https://twitter.com/#!/mmahotstuff1/status/1105148938544467968" TargetMode="External" /><Relationship Id="rId231" Type="http://schemas.openxmlformats.org/officeDocument/2006/relationships/hyperlink" Target="https://twitter.com/#!/mmahotstuff1/status/1105249220204920832" TargetMode="External" /><Relationship Id="rId232" Type="http://schemas.openxmlformats.org/officeDocument/2006/relationships/hyperlink" Target="https://twitter.com/#!/reurope_stock/status/1101286646878744576" TargetMode="External" /><Relationship Id="rId233" Type="http://schemas.openxmlformats.org/officeDocument/2006/relationships/hyperlink" Target="https://twitter.com/#!/reurope_stock/status/1101651645484589056" TargetMode="External" /><Relationship Id="rId234" Type="http://schemas.openxmlformats.org/officeDocument/2006/relationships/hyperlink" Target="https://twitter.com/#!/reurope_stock/status/1102002145702936576" TargetMode="External" /><Relationship Id="rId235" Type="http://schemas.openxmlformats.org/officeDocument/2006/relationships/hyperlink" Target="https://twitter.com/#!/reurope_stock/status/1102703564173070341" TargetMode="External" /><Relationship Id="rId236" Type="http://schemas.openxmlformats.org/officeDocument/2006/relationships/hyperlink" Target="https://twitter.com/#!/reurope_stock/status/1103439381648547840" TargetMode="External" /><Relationship Id="rId237" Type="http://schemas.openxmlformats.org/officeDocument/2006/relationships/hyperlink" Target="https://twitter.com/#!/reurope_stock/status/1105248876271947776" TargetMode="External" /><Relationship Id="rId238" Type="http://schemas.openxmlformats.org/officeDocument/2006/relationships/hyperlink" Target="https://twitter.com/#!/reurope_stock/status/1105509589305491456" TargetMode="External" /><Relationship Id="rId239" Type="http://schemas.openxmlformats.org/officeDocument/2006/relationships/hyperlink" Target="https://twitter.com/#!/whatsonthorold2/status/1101286688905707520" TargetMode="External" /><Relationship Id="rId240" Type="http://schemas.openxmlformats.org/officeDocument/2006/relationships/hyperlink" Target="https://twitter.com/#!/whatsonthorold2/status/1101651725004476418" TargetMode="External" /><Relationship Id="rId241" Type="http://schemas.openxmlformats.org/officeDocument/2006/relationships/hyperlink" Target="https://twitter.com/#!/whatsonthorold2/status/1102002215508758528" TargetMode="External" /><Relationship Id="rId242" Type="http://schemas.openxmlformats.org/officeDocument/2006/relationships/hyperlink" Target="https://twitter.com/#!/whatsonthorold2/status/1103064578529857536" TargetMode="External" /><Relationship Id="rId243" Type="http://schemas.openxmlformats.org/officeDocument/2006/relationships/hyperlink" Target="https://twitter.com/#!/whatsonthorold2/status/1105249114516848642" TargetMode="External" /><Relationship Id="rId244" Type="http://schemas.openxmlformats.org/officeDocument/2006/relationships/hyperlink" Target="https://twitter.com/#!/whatsonthorold2/status/1105509722839375872" TargetMode="External" /><Relationship Id="rId245" Type="http://schemas.openxmlformats.org/officeDocument/2006/relationships/comments" Target="../comments1.xml" /><Relationship Id="rId246" Type="http://schemas.openxmlformats.org/officeDocument/2006/relationships/vmlDrawing" Target="../drawings/vmlDrawing1.vml" /><Relationship Id="rId247" Type="http://schemas.openxmlformats.org/officeDocument/2006/relationships/table" Target="../tables/table1.xml" /><Relationship Id="rId24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yomiblog.com/2019/03/01/analysts-see-0-03-eps-for-xcel-brands-inc-xelb-shorts-at-nutritional-high-intl-ordinary-share-splif-raised-by-1072/" TargetMode="External" /><Relationship Id="rId2" Type="http://schemas.openxmlformats.org/officeDocument/2006/relationships/hyperlink" Target="https://dispatchtribunal.com/?p=2606563" TargetMode="External" /><Relationship Id="rId3" Type="http://schemas.openxmlformats.org/officeDocument/2006/relationships/hyperlink" Target="http://www.themarketsdaily.com/?p=2276181" TargetMode="External" /><Relationship Id="rId4" Type="http://schemas.openxmlformats.org/officeDocument/2006/relationships/hyperlink" Target="https://tickerreport.com/?p=4190465" TargetMode="External" /><Relationship Id="rId5" Type="http://schemas.openxmlformats.org/officeDocument/2006/relationships/hyperlink" Target="https://tickerreport.com/?p=4192584" TargetMode="External" /><Relationship Id="rId6" Type="http://schemas.openxmlformats.org/officeDocument/2006/relationships/hyperlink" Target="http://candicerodriguez.com/post/183187578345?utm_source=dlvr.it&amp;utm_medium=twitter" TargetMode="External" /><Relationship Id="rId7" Type="http://schemas.openxmlformats.org/officeDocument/2006/relationships/hyperlink" Target="http://www.transcriptdaily.com/?p=2173880" TargetMode="External" /><Relationship Id="rId8" Type="http://schemas.openxmlformats.org/officeDocument/2006/relationships/hyperlink" Target="https://www.thestockobserver.com/?p=1978951" TargetMode="External" /><Relationship Id="rId9" Type="http://schemas.openxmlformats.org/officeDocument/2006/relationships/hyperlink" Target="https://macondaily.com/?p=1576229" TargetMode="External" /><Relationship Id="rId10" Type="http://schemas.openxmlformats.org/officeDocument/2006/relationships/hyperlink" Target="https://macondaily.com/?p=1579997" TargetMode="External" /><Relationship Id="rId11" Type="http://schemas.openxmlformats.org/officeDocument/2006/relationships/hyperlink" Target="https://www.fibre2fashion.com/interviews/face2face/xcel-brands-cgs/chairman-and-ceo-president/12100-1/" TargetMode="External" /><Relationship Id="rId12" Type="http://schemas.openxmlformats.org/officeDocument/2006/relationships/hyperlink" Target="https://dakotafinancialnews.com/?p=872631" TargetMode="External" /><Relationship Id="rId13" Type="http://schemas.openxmlformats.org/officeDocument/2006/relationships/hyperlink" Target="https://dakotafinancialnews.com/?p=876404" TargetMode="External" /><Relationship Id="rId14" Type="http://schemas.openxmlformats.org/officeDocument/2006/relationships/hyperlink" Target="https://dakotafinancialnews.com/?p=879171" TargetMode="External" /><Relationship Id="rId15" Type="http://schemas.openxmlformats.org/officeDocument/2006/relationships/hyperlink" Target="https://enbulletin.com/2019/03/01/anticipated-0-03-eps-for-xcel-brands-inc-xelb-as-of-april-4/" TargetMode="External" /><Relationship Id="rId16" Type="http://schemas.openxmlformats.org/officeDocument/2006/relationships/hyperlink" Target="https://enbulletin.com/2019/03/01/as-of-april-4-xcel-brands-inc-xelb-analysts-see-0-03-eps/" TargetMode="External" /><Relationship Id="rId17" Type="http://schemas.openxmlformats.org/officeDocument/2006/relationships/hyperlink" Target="https://enbulletin.com/2019/03/05/0-03-eps-expected-for-xcel-brands-inc-xelb-on-april-4/" TargetMode="External" /><Relationship Id="rId18" Type="http://schemas.openxmlformats.org/officeDocument/2006/relationships/hyperlink" Target="https://www.dailypolitical.com/?p=2760712" TargetMode="External" /><Relationship Id="rId19" Type="http://schemas.openxmlformats.org/officeDocument/2006/relationships/hyperlink" Target="https://www.dailypolitical.com/?p=2767962" TargetMode="External" /><Relationship Id="rId20" Type="http://schemas.openxmlformats.org/officeDocument/2006/relationships/hyperlink" Target="https://zolmax.com/?p=2941134" TargetMode="External" /><Relationship Id="rId21" Type="http://schemas.openxmlformats.org/officeDocument/2006/relationships/hyperlink" Target="http://thecerbatgem.com/?p=2914593" TargetMode="External" /><Relationship Id="rId22" Type="http://schemas.openxmlformats.org/officeDocument/2006/relationships/hyperlink" Target="https://americanbankingnews.com/?p=9766925" TargetMode="External" /><Relationship Id="rId23" Type="http://schemas.openxmlformats.org/officeDocument/2006/relationships/hyperlink" Target="https://ztribune.com/2019/03/11/xcel-brands-inc-xelb-analysts-see-0-03-eps-as-of-april-4-2/" TargetMode="External" /><Relationship Id="rId24" Type="http://schemas.openxmlformats.org/officeDocument/2006/relationships/hyperlink" Target="https://www.bibeypost.com/xcel-brands-inc-xelb-analysts-see-0-03-eps/" TargetMode="External" /><Relationship Id="rId25" Type="http://schemas.openxmlformats.org/officeDocument/2006/relationships/hyperlink" Target="https://www.bibeypost.com/eps-for-xcel-brands-inc-xelb-expected-at-0-03/" TargetMode="External" /><Relationship Id="rId26" Type="http://schemas.openxmlformats.org/officeDocument/2006/relationships/hyperlink" Target="https://www.bibeypost.com/xcel-brands-inc-xelb-eps-estimated-at-0-03-2/" TargetMode="External" /><Relationship Id="rId27" Type="http://schemas.openxmlformats.org/officeDocument/2006/relationships/hyperlink" Target="https://www.bibeypost.com/xcel-brands-inc-xelb-analysts-see-0-03-eps-2/" TargetMode="External" /><Relationship Id="rId28" Type="http://schemas.openxmlformats.org/officeDocument/2006/relationships/hyperlink" Target="https://www.bibeypost.com/xcel-brands-inc-xelb-analysts-see-0-03-eps-5/" TargetMode="External" /><Relationship Id="rId29" Type="http://schemas.openxmlformats.org/officeDocument/2006/relationships/hyperlink" Target="https://www.bibeypost.com/0-03-eps-expected-for-xcel-brands-inc-xelb/" TargetMode="External" /><Relationship Id="rId30" Type="http://schemas.openxmlformats.org/officeDocument/2006/relationships/hyperlink" Target="https://www.bibeypost.com/analysts-at-bidaskscore-give-xcel-brands-nasdaqxelb-an-upgrade/" TargetMode="External" /><Relationship Id="rId31" Type="http://schemas.openxmlformats.org/officeDocument/2006/relationships/hyperlink" Target="https://www.mmahotstuff.com/2019/03/01/0-03-eps-expected-for-xcel-brands-inc-xelb.html" TargetMode="External" /><Relationship Id="rId32" Type="http://schemas.openxmlformats.org/officeDocument/2006/relationships/hyperlink" Target="https://www.mmahotstuff.com/2019/03/02/analysts-see-0-03-eps-for-xcel-brands-inc-xelb.html" TargetMode="External" /><Relationship Id="rId33" Type="http://schemas.openxmlformats.org/officeDocument/2006/relationships/hyperlink" Target="https://www.mmahotstuff.com/2019/03/03/eps-for-xcel-brands-inc-xelb-expected-at-0-03.html" TargetMode="External" /><Relationship Id="rId34" Type="http://schemas.openxmlformats.org/officeDocument/2006/relationships/hyperlink" Target="https://www.mmahotstuff.com/2019/03/04/xcel-brands-inc-xelb-eps-estimated-at-0-03.html" TargetMode="External" /><Relationship Id="rId35" Type="http://schemas.openxmlformats.org/officeDocument/2006/relationships/hyperlink" Target="https://www.mmahotstuff.com/2019/03/04/is-xcel-brands-nasdaqxelb-now-worth-your-time-and-dime-after-a-recent-bidaskscore-upgrade.html" TargetMode="External" /><Relationship Id="rId36" Type="http://schemas.openxmlformats.org/officeDocument/2006/relationships/hyperlink" Target="https://www.mmahotstuff.com/2019/03/05/0-03-eps-expected-for-xcel-brands-inc-xelb-3.html" TargetMode="External" /><Relationship Id="rId37" Type="http://schemas.openxmlformats.org/officeDocument/2006/relationships/hyperlink" Target="https://www.mmahotstuff.com/2019/03/06/xcel-brands-inc-xelb-eps-estimated-at-0-03-2.html" TargetMode="External" /><Relationship Id="rId38" Type="http://schemas.openxmlformats.org/officeDocument/2006/relationships/hyperlink" Target="https://www.mmahotstuff.com/2019/03/11/analysts-see-0-03-eps-for-xcel-brands-inc-xelb-2.html" TargetMode="External" /><Relationship Id="rId39" Type="http://schemas.openxmlformats.org/officeDocument/2006/relationships/hyperlink" Target="https://www.mmahotstuff.com/2019/03/11/bidaskscore-finally-upgrades-xcel-brands-nasdaqxelb-stock.html" TargetMode="External" /><Relationship Id="rId40" Type="http://schemas.openxmlformats.org/officeDocument/2006/relationships/hyperlink" Target="https://reurope.com/2019/03/01/analysts-see-0-03-eps-for-xcel-brands-inc-xelb/" TargetMode="External" /><Relationship Id="rId41" Type="http://schemas.openxmlformats.org/officeDocument/2006/relationships/hyperlink" Target="https://reurope.com/2019/03/02/eps-for-xcel-brands-inc-xelb-expected-at-0-03/" TargetMode="External" /><Relationship Id="rId42" Type="http://schemas.openxmlformats.org/officeDocument/2006/relationships/hyperlink" Target="https://reurope.com/2019/03/03/analysts-see-0-03-eps-for-xcel-brands-inc-xelb-2/" TargetMode="External" /><Relationship Id="rId43" Type="http://schemas.openxmlformats.org/officeDocument/2006/relationships/hyperlink" Target="https://reurope.com/2019/03/04/eps-for-xcel-brands-inc-xelb-expected-at-0-03-3/" TargetMode="External" /><Relationship Id="rId44" Type="http://schemas.openxmlformats.org/officeDocument/2006/relationships/hyperlink" Target="https://reurope.com/2019/03/06/0-03-eps-expected-for-xcel-brands-inc-xelb/" TargetMode="External" /><Relationship Id="rId45" Type="http://schemas.openxmlformats.org/officeDocument/2006/relationships/hyperlink" Target="https://reurope.com/2019/03/11/bidaskscore-decides-to-upgrade-xcel-brands-nasdaqxelb-will-other-analysts-follow-suit/" TargetMode="External" /><Relationship Id="rId46" Type="http://schemas.openxmlformats.org/officeDocument/2006/relationships/hyperlink" Target="https://reurope.com/2019/03/12/xcel-brands-inc-xelb-analysts-see-0-03-eps-3/" TargetMode="External" /><Relationship Id="rId47" Type="http://schemas.openxmlformats.org/officeDocument/2006/relationships/hyperlink" Target="https://whatsonthorold.com/2019/03/01/eps-for-xcel-brands-inc-xelb-expected-at-0-03/" TargetMode="External" /><Relationship Id="rId48" Type="http://schemas.openxmlformats.org/officeDocument/2006/relationships/hyperlink" Target="https://whatsonthorold.com/2019/03/02/analysts-see-0-03-eps-for-xcel-brands-inc-xelb/" TargetMode="External" /><Relationship Id="rId49" Type="http://schemas.openxmlformats.org/officeDocument/2006/relationships/hyperlink" Target="https://whatsonthorold.com/2019/03/03/xcel-brands-inc-xelb-analysts-see-0-03-eps/" TargetMode="External" /><Relationship Id="rId50" Type="http://schemas.openxmlformats.org/officeDocument/2006/relationships/hyperlink" Target="https://whatsonthorold.com/2019/03/05/0-03-eps-expected-for-xcel-brands-inc-xelb-3/" TargetMode="External" /><Relationship Id="rId51" Type="http://schemas.openxmlformats.org/officeDocument/2006/relationships/hyperlink" Target="https://whatsonthorold.com/2019/03/11/what-can-we-expect-following-a-xcel-brands-nasdaqxelb-upgrade-by-bidaskscore/" TargetMode="External" /><Relationship Id="rId52" Type="http://schemas.openxmlformats.org/officeDocument/2006/relationships/hyperlink" Target="https://whatsonthorold.com/2019/03/12/analysts-see-0-03-eps-for-xcel-brands-inc-xelb-4/" TargetMode="External" /><Relationship Id="rId53" Type="http://schemas.openxmlformats.org/officeDocument/2006/relationships/hyperlink" Target="https://pbs.twimg.com/media/D0v_fcQV4AA7b58.jpg" TargetMode="External" /><Relationship Id="rId54" Type="http://schemas.openxmlformats.org/officeDocument/2006/relationships/hyperlink" Target="https://pbs.twimg.com/media/D0yuBHmXcAMU4s8.jpg" TargetMode="External" /><Relationship Id="rId55" Type="http://schemas.openxmlformats.org/officeDocument/2006/relationships/hyperlink" Target="https://pbs.twimg.com/media/D01Qh90XgAAlsg6.jpg" TargetMode="External" /><Relationship Id="rId56" Type="http://schemas.openxmlformats.org/officeDocument/2006/relationships/hyperlink" Target="https://pbs.twimg.com/media/D06e1ZQWwAEOyyE.jpg" TargetMode="External" /><Relationship Id="rId57" Type="http://schemas.openxmlformats.org/officeDocument/2006/relationships/hyperlink" Target="http://pbs.twimg.com/profile_images/1085076484426027008/lsOq-1SH_normal.jpg" TargetMode="External" /><Relationship Id="rId58" Type="http://schemas.openxmlformats.org/officeDocument/2006/relationships/hyperlink" Target="http://pbs.twimg.com/profile_images/901201131174363137/f5XejW6W_normal.jpg" TargetMode="External" /><Relationship Id="rId59" Type="http://schemas.openxmlformats.org/officeDocument/2006/relationships/hyperlink" Target="http://pbs.twimg.com/profile_images/849428984488185857/i3dIvJVS_normal.jpg" TargetMode="External" /><Relationship Id="rId60" Type="http://schemas.openxmlformats.org/officeDocument/2006/relationships/hyperlink" Target="http://pbs.twimg.com/profile_images/378800000629011324/02a58ce4852fa2c0b053a8853393c35c_normal.png" TargetMode="External" /><Relationship Id="rId61" Type="http://schemas.openxmlformats.org/officeDocument/2006/relationships/hyperlink" Target="http://pbs.twimg.com/profile_images/378800000629011324/02a58ce4852fa2c0b053a8853393c35c_normal.png" TargetMode="External" /><Relationship Id="rId62" Type="http://schemas.openxmlformats.org/officeDocument/2006/relationships/hyperlink" Target="https://pbs.twimg.com/media/D0v_fcQV4AA7b58.jpg" TargetMode="External" /><Relationship Id="rId63" Type="http://schemas.openxmlformats.org/officeDocument/2006/relationships/hyperlink" Target="http://pbs.twimg.com/profile_images/852935198387732480/RZ-jnMw__normal.jpg" TargetMode="External" /><Relationship Id="rId64" Type="http://schemas.openxmlformats.org/officeDocument/2006/relationships/hyperlink" Target="http://pbs.twimg.com/profile_images/887064077482065920/iIK7OfFQ_normal.jpg" TargetMode="External" /><Relationship Id="rId65" Type="http://schemas.openxmlformats.org/officeDocument/2006/relationships/hyperlink" Target="http://pbs.twimg.com/profile_images/966766832458674176/9rnz8MMA_normal.jpg" TargetMode="External" /><Relationship Id="rId66" Type="http://schemas.openxmlformats.org/officeDocument/2006/relationships/hyperlink" Target="http://pbs.twimg.com/profile_images/966766832458674176/9rnz8MMA_normal.jpg" TargetMode="External" /><Relationship Id="rId67" Type="http://schemas.openxmlformats.org/officeDocument/2006/relationships/hyperlink" Target="http://pbs.twimg.com/profile_images/736279971367378944/hsuVnIam_normal.jpg" TargetMode="External" /><Relationship Id="rId68" Type="http://schemas.openxmlformats.org/officeDocument/2006/relationships/hyperlink" Target="https://pbs.twimg.com/media/D0yuBHmXcAMU4s8.jpg" TargetMode="External" /><Relationship Id="rId69" Type="http://schemas.openxmlformats.org/officeDocument/2006/relationships/hyperlink" Target="http://pbs.twimg.com/profile_images/695129017289195520/GV56oj7x_normal.jpg" TargetMode="External" /><Relationship Id="rId70" Type="http://schemas.openxmlformats.org/officeDocument/2006/relationships/hyperlink" Target="http://pbs.twimg.com/profile_images/987081629008039939/qr9SudMu_normal.jpg" TargetMode="External" /><Relationship Id="rId71" Type="http://schemas.openxmlformats.org/officeDocument/2006/relationships/hyperlink" Target="https://pbs.twimg.com/media/D01Qh90XgAAlsg6.jpg" TargetMode="External" /><Relationship Id="rId72" Type="http://schemas.openxmlformats.org/officeDocument/2006/relationships/hyperlink" Target="http://abs.twimg.com/sticky/default_profile_images/default_profile_normal.png" TargetMode="External" /><Relationship Id="rId73" Type="http://schemas.openxmlformats.org/officeDocument/2006/relationships/hyperlink" Target="http://abs.twimg.com/sticky/default_profile_images/default_profile_normal.png" TargetMode="External" /><Relationship Id="rId74" Type="http://schemas.openxmlformats.org/officeDocument/2006/relationships/hyperlink" Target="http://abs.twimg.com/sticky/default_profile_images/default_profile_normal.png" TargetMode="External" /><Relationship Id="rId75" Type="http://schemas.openxmlformats.org/officeDocument/2006/relationships/hyperlink" Target="http://pbs.twimg.com/profile_images/3633329025/762342d5e35f4afe61c61d6391bae199_normal.jpeg" TargetMode="External" /><Relationship Id="rId76" Type="http://schemas.openxmlformats.org/officeDocument/2006/relationships/hyperlink" Target="http://pbs.twimg.com/profile_images/950788552639488000/DjsTknxk_normal.jpg" TargetMode="External" /><Relationship Id="rId77" Type="http://schemas.openxmlformats.org/officeDocument/2006/relationships/hyperlink" Target="http://pbs.twimg.com/profile_images/951567624634322945/vRSgs7dx_normal.jpg" TargetMode="External" /><Relationship Id="rId78" Type="http://schemas.openxmlformats.org/officeDocument/2006/relationships/hyperlink" Target="http://pbs.twimg.com/profile_images/2096334927/Anil_2012_Photo_normal.jpg" TargetMode="External" /><Relationship Id="rId79" Type="http://schemas.openxmlformats.org/officeDocument/2006/relationships/hyperlink" Target="http://pbs.twimg.com/profile_images/1097626738379579397/YgvKtd69_normal.png" TargetMode="External" /><Relationship Id="rId80" Type="http://schemas.openxmlformats.org/officeDocument/2006/relationships/hyperlink" Target="http://pbs.twimg.com/profile_images/1045331614316748800/oOUCS9ED_normal.jpg" TargetMode="External" /><Relationship Id="rId81" Type="http://schemas.openxmlformats.org/officeDocument/2006/relationships/hyperlink" Target="http://pbs.twimg.com/profile_images/1101567109426040832/vi8rIooN_normal.jpg" TargetMode="External" /><Relationship Id="rId82" Type="http://schemas.openxmlformats.org/officeDocument/2006/relationships/hyperlink" Target="https://pbs.twimg.com/media/D06e1ZQWwAEOyyE.jpg" TargetMode="External" /><Relationship Id="rId83" Type="http://schemas.openxmlformats.org/officeDocument/2006/relationships/hyperlink" Target="http://pbs.twimg.com/profile_images/1045331614316748800/oOUCS9ED_normal.jpg" TargetMode="External" /><Relationship Id="rId84" Type="http://schemas.openxmlformats.org/officeDocument/2006/relationships/hyperlink" Target="http://pbs.twimg.com/profile_images/1045331614316748800/oOUCS9ED_normal.jpg" TargetMode="External" /><Relationship Id="rId85" Type="http://schemas.openxmlformats.org/officeDocument/2006/relationships/hyperlink" Target="http://pbs.twimg.com/profile_images/1045331614316748800/oOUCS9ED_normal.jpg" TargetMode="External" /><Relationship Id="rId86" Type="http://schemas.openxmlformats.org/officeDocument/2006/relationships/hyperlink" Target="http://pbs.twimg.com/profile_images/1045331614316748800/oOUCS9ED_normal.jpg" TargetMode="External" /><Relationship Id="rId87" Type="http://schemas.openxmlformats.org/officeDocument/2006/relationships/hyperlink" Target="http://pbs.twimg.com/profile_images/1102262669371879424/AidNyqDl_normal.jpg" TargetMode="External" /><Relationship Id="rId88" Type="http://schemas.openxmlformats.org/officeDocument/2006/relationships/hyperlink" Target="http://pbs.twimg.com/profile_images/910695376818262016/y1-7Nyxr_normal.jpg" TargetMode="External" /><Relationship Id="rId89" Type="http://schemas.openxmlformats.org/officeDocument/2006/relationships/hyperlink" Target="http://pbs.twimg.com/profile_images/1102262669371879424/AidNyqDl_normal.jpg" TargetMode="External" /><Relationship Id="rId90" Type="http://schemas.openxmlformats.org/officeDocument/2006/relationships/hyperlink" Target="http://pbs.twimg.com/profile_images/1102262669371879424/AidNyqDl_normal.jpg" TargetMode="External" /><Relationship Id="rId91" Type="http://schemas.openxmlformats.org/officeDocument/2006/relationships/hyperlink" Target="http://pbs.twimg.com/profile_images/1102262669371879424/AidNyqDl_normal.jpg" TargetMode="External" /><Relationship Id="rId92" Type="http://schemas.openxmlformats.org/officeDocument/2006/relationships/hyperlink" Target="http://pbs.twimg.com/profile_images/1085910561286541319/kAXjRGEt_normal.jpg" TargetMode="External" /><Relationship Id="rId93" Type="http://schemas.openxmlformats.org/officeDocument/2006/relationships/hyperlink" Target="http://pbs.twimg.com/profile_images/1085910561286541319/kAXjRGEt_normal.jpg" TargetMode="External" /><Relationship Id="rId94" Type="http://schemas.openxmlformats.org/officeDocument/2006/relationships/hyperlink" Target="http://pbs.twimg.com/profile_images/1085910561286541319/kAXjRGEt_normal.jpg" TargetMode="External" /><Relationship Id="rId95" Type="http://schemas.openxmlformats.org/officeDocument/2006/relationships/hyperlink" Target="http://pbs.twimg.com/profile_images/433324818658623488/hxhCoePy_normal.jpeg" TargetMode="External" /><Relationship Id="rId96" Type="http://schemas.openxmlformats.org/officeDocument/2006/relationships/hyperlink" Target="http://pbs.twimg.com/profile_images/433324818658623488/hxhCoePy_normal.jpeg" TargetMode="External" /><Relationship Id="rId97" Type="http://schemas.openxmlformats.org/officeDocument/2006/relationships/hyperlink" Target="http://pbs.twimg.com/profile_images/2172961480/zolmax_big_normal.jpg" TargetMode="External" /><Relationship Id="rId98" Type="http://schemas.openxmlformats.org/officeDocument/2006/relationships/hyperlink" Target="http://pbs.twimg.com/profile_images/867161203457634307/jC2bP22Y_normal.jpg" TargetMode="External" /><Relationship Id="rId99" Type="http://schemas.openxmlformats.org/officeDocument/2006/relationships/hyperlink" Target="http://pbs.twimg.com/profile_images/869991724025860096/skEKfF2m_normal.jpg" TargetMode="External" /><Relationship Id="rId100" Type="http://schemas.openxmlformats.org/officeDocument/2006/relationships/hyperlink" Target="http://pbs.twimg.com/profile_images/379977873/msn_normal.jpg" TargetMode="External" /><Relationship Id="rId101" Type="http://schemas.openxmlformats.org/officeDocument/2006/relationships/hyperlink" Target="http://pbs.twimg.com/profile_images/541252987/Image5_normal.jpg" TargetMode="External" /><Relationship Id="rId102" Type="http://schemas.openxmlformats.org/officeDocument/2006/relationships/hyperlink" Target="http://pbs.twimg.com/profile_images/1085506999557619712/ICabm1dF_normal.jpg" TargetMode="External" /><Relationship Id="rId103" Type="http://schemas.openxmlformats.org/officeDocument/2006/relationships/hyperlink" Target="http://pbs.twimg.com/profile_images/993098710606405634/e_Ca05nw_normal.jpg" TargetMode="External" /><Relationship Id="rId104" Type="http://schemas.openxmlformats.org/officeDocument/2006/relationships/hyperlink" Target="http://pbs.twimg.com/profile_images/993098710606405634/e_Ca05nw_normal.jpg" TargetMode="External" /><Relationship Id="rId105" Type="http://schemas.openxmlformats.org/officeDocument/2006/relationships/hyperlink" Target="http://pbs.twimg.com/profile_images/993098710606405634/e_Ca05nw_normal.jpg" TargetMode="External" /><Relationship Id="rId106" Type="http://schemas.openxmlformats.org/officeDocument/2006/relationships/hyperlink" Target="http://pbs.twimg.com/profile_images/993098710606405634/e_Ca05nw_normal.jpg" TargetMode="External" /><Relationship Id="rId107" Type="http://schemas.openxmlformats.org/officeDocument/2006/relationships/hyperlink" Target="http://pbs.twimg.com/profile_images/993098710606405634/e_Ca05nw_normal.jpg" TargetMode="External" /><Relationship Id="rId108" Type="http://schemas.openxmlformats.org/officeDocument/2006/relationships/hyperlink" Target="http://pbs.twimg.com/profile_images/993098710606405634/e_Ca05nw_normal.jpg" TargetMode="External" /><Relationship Id="rId109" Type="http://schemas.openxmlformats.org/officeDocument/2006/relationships/hyperlink" Target="http://pbs.twimg.com/profile_images/993098710606405634/e_Ca05nw_normal.jpg" TargetMode="External" /><Relationship Id="rId110" Type="http://schemas.openxmlformats.org/officeDocument/2006/relationships/hyperlink" Target="http://pbs.twimg.com/profile_images/992420916855476225/adM6bWeV_normal.jpg" TargetMode="External" /><Relationship Id="rId111" Type="http://schemas.openxmlformats.org/officeDocument/2006/relationships/hyperlink" Target="http://pbs.twimg.com/profile_images/992420916855476225/adM6bWeV_normal.jpg" TargetMode="External" /><Relationship Id="rId112" Type="http://schemas.openxmlformats.org/officeDocument/2006/relationships/hyperlink" Target="http://pbs.twimg.com/profile_images/992420916855476225/adM6bWeV_normal.jpg" TargetMode="External" /><Relationship Id="rId113" Type="http://schemas.openxmlformats.org/officeDocument/2006/relationships/hyperlink" Target="http://pbs.twimg.com/profile_images/992420916855476225/adM6bWeV_normal.jpg" TargetMode="External" /><Relationship Id="rId114" Type="http://schemas.openxmlformats.org/officeDocument/2006/relationships/hyperlink" Target="http://pbs.twimg.com/profile_images/992420916855476225/adM6bWeV_normal.jpg" TargetMode="External" /><Relationship Id="rId115" Type="http://schemas.openxmlformats.org/officeDocument/2006/relationships/hyperlink" Target="http://pbs.twimg.com/profile_images/992420916855476225/adM6bWeV_normal.jpg" TargetMode="External" /><Relationship Id="rId116" Type="http://schemas.openxmlformats.org/officeDocument/2006/relationships/hyperlink" Target="http://pbs.twimg.com/profile_images/992420916855476225/adM6bWeV_normal.jpg" TargetMode="External" /><Relationship Id="rId117" Type="http://schemas.openxmlformats.org/officeDocument/2006/relationships/hyperlink" Target="http://pbs.twimg.com/profile_images/992420916855476225/adM6bWeV_normal.jpg" TargetMode="External" /><Relationship Id="rId118" Type="http://schemas.openxmlformats.org/officeDocument/2006/relationships/hyperlink" Target="http://pbs.twimg.com/profile_images/992420916855476225/adM6bWeV_normal.jpg" TargetMode="External" /><Relationship Id="rId119" Type="http://schemas.openxmlformats.org/officeDocument/2006/relationships/hyperlink" Target="http://pbs.twimg.com/profile_images/999247402442801152/Zotj3QpV_normal.jpg" TargetMode="External" /><Relationship Id="rId120" Type="http://schemas.openxmlformats.org/officeDocument/2006/relationships/hyperlink" Target="http://pbs.twimg.com/profile_images/999247402442801152/Zotj3QpV_normal.jpg" TargetMode="External" /><Relationship Id="rId121" Type="http://schemas.openxmlformats.org/officeDocument/2006/relationships/hyperlink" Target="http://pbs.twimg.com/profile_images/999247402442801152/Zotj3QpV_normal.jpg" TargetMode="External" /><Relationship Id="rId122" Type="http://schemas.openxmlformats.org/officeDocument/2006/relationships/hyperlink" Target="http://pbs.twimg.com/profile_images/999247402442801152/Zotj3QpV_normal.jpg" TargetMode="External" /><Relationship Id="rId123" Type="http://schemas.openxmlformats.org/officeDocument/2006/relationships/hyperlink" Target="http://pbs.twimg.com/profile_images/999247402442801152/Zotj3QpV_normal.jpg" TargetMode="External" /><Relationship Id="rId124" Type="http://schemas.openxmlformats.org/officeDocument/2006/relationships/hyperlink" Target="http://pbs.twimg.com/profile_images/999247402442801152/Zotj3QpV_normal.jpg" TargetMode="External" /><Relationship Id="rId125" Type="http://schemas.openxmlformats.org/officeDocument/2006/relationships/hyperlink" Target="http://pbs.twimg.com/profile_images/999247402442801152/Zotj3QpV_normal.jpg" TargetMode="External" /><Relationship Id="rId126" Type="http://schemas.openxmlformats.org/officeDocument/2006/relationships/hyperlink" Target="http://pbs.twimg.com/profile_images/993129821290016768/IVBUYjvH_normal.jpg" TargetMode="External" /><Relationship Id="rId127" Type="http://schemas.openxmlformats.org/officeDocument/2006/relationships/hyperlink" Target="http://pbs.twimg.com/profile_images/993129821290016768/IVBUYjvH_normal.jpg" TargetMode="External" /><Relationship Id="rId128" Type="http://schemas.openxmlformats.org/officeDocument/2006/relationships/hyperlink" Target="http://pbs.twimg.com/profile_images/993129821290016768/IVBUYjvH_normal.jpg" TargetMode="External" /><Relationship Id="rId129" Type="http://schemas.openxmlformats.org/officeDocument/2006/relationships/hyperlink" Target="http://pbs.twimg.com/profile_images/993129821290016768/IVBUYjvH_normal.jpg" TargetMode="External" /><Relationship Id="rId130" Type="http://schemas.openxmlformats.org/officeDocument/2006/relationships/hyperlink" Target="http://pbs.twimg.com/profile_images/993129821290016768/IVBUYjvH_normal.jpg" TargetMode="External" /><Relationship Id="rId131" Type="http://schemas.openxmlformats.org/officeDocument/2006/relationships/hyperlink" Target="http://pbs.twimg.com/profile_images/993129821290016768/IVBUYjvH_normal.jpg" TargetMode="External" /><Relationship Id="rId132" Type="http://schemas.openxmlformats.org/officeDocument/2006/relationships/hyperlink" Target="https://twitter.com/#!/blogyomi/status/1101520062731767808" TargetMode="External" /><Relationship Id="rId133" Type="http://schemas.openxmlformats.org/officeDocument/2006/relationships/hyperlink" Target="https://twitter.com/#!/dispatchtribune/status/1101672852389007360" TargetMode="External" /><Relationship Id="rId134" Type="http://schemas.openxmlformats.org/officeDocument/2006/relationships/hyperlink" Target="https://twitter.com/#!/themarketsdaily/status/1101977291264061441" TargetMode="External" /><Relationship Id="rId135" Type="http://schemas.openxmlformats.org/officeDocument/2006/relationships/hyperlink" Target="https://twitter.com/#!/tickerreport/status/1101937476585906178" TargetMode="External" /><Relationship Id="rId136" Type="http://schemas.openxmlformats.org/officeDocument/2006/relationships/hyperlink" Target="https://twitter.com/#!/tickerreport/status/1102109412645314560" TargetMode="External" /><Relationship Id="rId137" Type="http://schemas.openxmlformats.org/officeDocument/2006/relationships/hyperlink" Target="https://twitter.com/#!/dicerod/status/1102255450974633984" TargetMode="External" /><Relationship Id="rId138" Type="http://schemas.openxmlformats.org/officeDocument/2006/relationships/hyperlink" Target="https://twitter.com/#!/transcriptdaily/status/1102277209639784448" TargetMode="External" /><Relationship Id="rId139" Type="http://schemas.openxmlformats.org/officeDocument/2006/relationships/hyperlink" Target="https://twitter.com/#!/stocknewstimes/status/1102277375092551681" TargetMode="External" /><Relationship Id="rId140" Type="http://schemas.openxmlformats.org/officeDocument/2006/relationships/hyperlink" Target="https://twitter.com/#!/macondailynews/status/1101976497714327552" TargetMode="External" /><Relationship Id="rId141" Type="http://schemas.openxmlformats.org/officeDocument/2006/relationships/hyperlink" Target="https://twitter.com/#!/macondailynews/status/1102345377297113088" TargetMode="External" /><Relationship Id="rId142" Type="http://schemas.openxmlformats.org/officeDocument/2006/relationships/hyperlink" Target="https://twitter.com/#!/ricardo_belmar/status/1102430434359734272" TargetMode="External" /><Relationship Id="rId143" Type="http://schemas.openxmlformats.org/officeDocument/2006/relationships/hyperlink" Target="https://twitter.com/#!/fibre2fashion/status/1102447344572862464" TargetMode="External" /><Relationship Id="rId144" Type="http://schemas.openxmlformats.org/officeDocument/2006/relationships/hyperlink" Target="https://twitter.com/#!/edwardhertzman/status/1102352991640866819" TargetMode="External" /><Relationship Id="rId145" Type="http://schemas.openxmlformats.org/officeDocument/2006/relationships/hyperlink" Target="https://twitter.com/#!/sourcingjournal/status/1102335103571652608" TargetMode="External" /><Relationship Id="rId146" Type="http://schemas.openxmlformats.org/officeDocument/2006/relationships/hyperlink" Target="https://twitter.com/#!/sourcingjournal/status/1102626029997305856" TargetMode="External" /><Relationship Id="rId147" Type="http://schemas.openxmlformats.org/officeDocument/2006/relationships/hyperlink" Target="https://twitter.com/#!/dakotafinancial/status/1101132858683465728" TargetMode="External" /><Relationship Id="rId148" Type="http://schemas.openxmlformats.org/officeDocument/2006/relationships/hyperlink" Target="https://twitter.com/#!/dakotafinancial/status/1102344163847294976" TargetMode="External" /><Relationship Id="rId149" Type="http://schemas.openxmlformats.org/officeDocument/2006/relationships/hyperlink" Target="https://twitter.com/#!/dakotafinancial/status/1102821590528651264" TargetMode="External" /><Relationship Id="rId150" Type="http://schemas.openxmlformats.org/officeDocument/2006/relationships/hyperlink" Target="https://twitter.com/#!/ezdia/status/1102980879629107202" TargetMode="External" /><Relationship Id="rId151" Type="http://schemas.openxmlformats.org/officeDocument/2006/relationships/hyperlink" Target="https://twitter.com/#!/inforgtnexus/status/1102985895282532353" TargetMode="External" /><Relationship Id="rId152" Type="http://schemas.openxmlformats.org/officeDocument/2006/relationships/hyperlink" Target="https://twitter.com/#!/bpbourke/status/1102993651469148160" TargetMode="External" /><Relationship Id="rId153" Type="http://schemas.openxmlformats.org/officeDocument/2006/relationships/hyperlink" Target="https://twitter.com/#!/anildaggarwal/status/1102996992626753536" TargetMode="External" /><Relationship Id="rId154" Type="http://schemas.openxmlformats.org/officeDocument/2006/relationships/hyperlink" Target="https://twitter.com/#!/ideaconnect2/status/1102997007541518337" TargetMode="External" /><Relationship Id="rId155" Type="http://schemas.openxmlformats.org/officeDocument/2006/relationships/hyperlink" Target="https://twitter.com/#!/shoptalk/status/1102641541485490176" TargetMode="External" /><Relationship Id="rId156" Type="http://schemas.openxmlformats.org/officeDocument/2006/relationships/hyperlink" Target="https://twitter.com/#!/gnaneeka/status/1102999396202016768" TargetMode="External" /><Relationship Id="rId157" Type="http://schemas.openxmlformats.org/officeDocument/2006/relationships/hyperlink" Target="https://twitter.com/#!/stibosystems/status/1102993602110730245" TargetMode="External" /><Relationship Id="rId158" Type="http://schemas.openxmlformats.org/officeDocument/2006/relationships/hyperlink" Target="https://twitter.com/#!/shoptalk/status/1102353151213023232" TargetMode="External" /><Relationship Id="rId159" Type="http://schemas.openxmlformats.org/officeDocument/2006/relationships/hyperlink" Target="https://twitter.com/#!/shoptalk/status/1102986314218008576" TargetMode="External" /><Relationship Id="rId160" Type="http://schemas.openxmlformats.org/officeDocument/2006/relationships/hyperlink" Target="https://twitter.com/#!/shoptalk/status/1102995776223866882" TargetMode="External" /><Relationship Id="rId161" Type="http://schemas.openxmlformats.org/officeDocument/2006/relationships/hyperlink" Target="https://twitter.com/#!/shoptalk/status/1102999235971018752" TargetMode="External" /><Relationship Id="rId162" Type="http://schemas.openxmlformats.org/officeDocument/2006/relationships/hyperlink" Target="https://twitter.com/#!/shop/status/1102354340553973763" TargetMode="External" /><Relationship Id="rId163" Type="http://schemas.openxmlformats.org/officeDocument/2006/relationships/hyperlink" Target="https://twitter.com/#!/mattgunn/status/1102985757378002944" TargetMode="External" /><Relationship Id="rId164" Type="http://schemas.openxmlformats.org/officeDocument/2006/relationships/hyperlink" Target="https://twitter.com/#!/shop/status/1102988582522740736" TargetMode="External" /><Relationship Id="rId165" Type="http://schemas.openxmlformats.org/officeDocument/2006/relationships/hyperlink" Target="https://twitter.com/#!/shop/status/1102997700893532161" TargetMode="External" /><Relationship Id="rId166" Type="http://schemas.openxmlformats.org/officeDocument/2006/relationships/hyperlink" Target="https://twitter.com/#!/shop/status/1103002142598557698" TargetMode="External" /><Relationship Id="rId167" Type="http://schemas.openxmlformats.org/officeDocument/2006/relationships/hyperlink" Target="https://twitter.com/#!/bulletin_en/status/1101274818387824641" TargetMode="External" /><Relationship Id="rId168" Type="http://schemas.openxmlformats.org/officeDocument/2006/relationships/hyperlink" Target="https://twitter.com/#!/bulletin_en/status/1101622126925238273" TargetMode="External" /><Relationship Id="rId169" Type="http://schemas.openxmlformats.org/officeDocument/2006/relationships/hyperlink" Target="https://twitter.com/#!/bulletin_en/status/1103039241007886343" TargetMode="External" /><Relationship Id="rId170" Type="http://schemas.openxmlformats.org/officeDocument/2006/relationships/hyperlink" Target="https://twitter.com/#!/dailypoliticaln/status/1102109400813178880" TargetMode="External" /><Relationship Id="rId171" Type="http://schemas.openxmlformats.org/officeDocument/2006/relationships/hyperlink" Target="https://twitter.com/#!/dailypoliticaln/status/1103185290355716098" TargetMode="External" /><Relationship Id="rId172" Type="http://schemas.openxmlformats.org/officeDocument/2006/relationships/hyperlink" Target="https://twitter.com/#!/zolmaxnews/status/1103186431277715456" TargetMode="External" /><Relationship Id="rId173" Type="http://schemas.openxmlformats.org/officeDocument/2006/relationships/hyperlink" Target="https://twitter.com/#!/avenuecode/status/1102999089690619905" TargetMode="External" /><Relationship Id="rId174" Type="http://schemas.openxmlformats.org/officeDocument/2006/relationships/hyperlink" Target="https://twitter.com/#!/robertdloren/status/1103453134414843904" TargetMode="External" /><Relationship Id="rId175" Type="http://schemas.openxmlformats.org/officeDocument/2006/relationships/hyperlink" Target="https://twitter.com/#!/consumerfeed/status/1105114500926181381" TargetMode="External" /><Relationship Id="rId176" Type="http://schemas.openxmlformats.org/officeDocument/2006/relationships/hyperlink" Target="https://twitter.com/#!/americanbanking/status/1105114771622379527" TargetMode="External" /><Relationship Id="rId177" Type="http://schemas.openxmlformats.org/officeDocument/2006/relationships/hyperlink" Target="https://twitter.com/#!/finztribune/status/1105137944510246912" TargetMode="External" /><Relationship Id="rId178" Type="http://schemas.openxmlformats.org/officeDocument/2006/relationships/hyperlink" Target="https://twitter.com/#!/bibeypost_stock/status/1101286677983698945" TargetMode="External" /><Relationship Id="rId179" Type="http://schemas.openxmlformats.org/officeDocument/2006/relationships/hyperlink" Target="https://twitter.com/#!/bibeypost_stock/status/1102002179060256768" TargetMode="External" /><Relationship Id="rId180" Type="http://schemas.openxmlformats.org/officeDocument/2006/relationships/hyperlink" Target="https://twitter.com/#!/bibeypost_stock/status/1103064538348437505" TargetMode="External" /><Relationship Id="rId181" Type="http://schemas.openxmlformats.org/officeDocument/2006/relationships/hyperlink" Target="https://twitter.com/#!/bibeypost_stock/status/1103439398866219009" TargetMode="External" /><Relationship Id="rId182" Type="http://schemas.openxmlformats.org/officeDocument/2006/relationships/hyperlink" Target="https://twitter.com/#!/bibeypost_stock/status/1104765061598343168" TargetMode="External" /><Relationship Id="rId183" Type="http://schemas.openxmlformats.org/officeDocument/2006/relationships/hyperlink" Target="https://twitter.com/#!/bibeypost_stock/status/1105148892470018048" TargetMode="External" /><Relationship Id="rId184" Type="http://schemas.openxmlformats.org/officeDocument/2006/relationships/hyperlink" Target="https://twitter.com/#!/bibeypost_stock/status/1105248988742201345" TargetMode="External" /><Relationship Id="rId185" Type="http://schemas.openxmlformats.org/officeDocument/2006/relationships/hyperlink" Target="https://twitter.com/#!/mmahotstuff1/status/1101286698103787520" TargetMode="External" /><Relationship Id="rId186" Type="http://schemas.openxmlformats.org/officeDocument/2006/relationships/hyperlink" Target="https://twitter.com/#!/mmahotstuff1/status/1101651745829195782" TargetMode="External" /><Relationship Id="rId187" Type="http://schemas.openxmlformats.org/officeDocument/2006/relationships/hyperlink" Target="https://twitter.com/#!/mmahotstuff1/status/1102330554731638784" TargetMode="External" /><Relationship Id="rId188" Type="http://schemas.openxmlformats.org/officeDocument/2006/relationships/hyperlink" Target="https://twitter.com/#!/mmahotstuff1/status/1102703621618221057" TargetMode="External" /><Relationship Id="rId189" Type="http://schemas.openxmlformats.org/officeDocument/2006/relationships/hyperlink" Target="https://twitter.com/#!/mmahotstuff1/status/1102704173391462406" TargetMode="External" /><Relationship Id="rId190" Type="http://schemas.openxmlformats.org/officeDocument/2006/relationships/hyperlink" Target="https://twitter.com/#!/mmahotstuff1/status/1103064601892147200" TargetMode="External" /><Relationship Id="rId191" Type="http://schemas.openxmlformats.org/officeDocument/2006/relationships/hyperlink" Target="https://twitter.com/#!/mmahotstuff1/status/1103439424468193285" TargetMode="External" /><Relationship Id="rId192" Type="http://schemas.openxmlformats.org/officeDocument/2006/relationships/hyperlink" Target="https://twitter.com/#!/mmahotstuff1/status/1105148938544467968" TargetMode="External" /><Relationship Id="rId193" Type="http://schemas.openxmlformats.org/officeDocument/2006/relationships/hyperlink" Target="https://twitter.com/#!/mmahotstuff1/status/1105249220204920832" TargetMode="External" /><Relationship Id="rId194" Type="http://schemas.openxmlformats.org/officeDocument/2006/relationships/hyperlink" Target="https://twitter.com/#!/reurope_stock/status/1101286646878744576" TargetMode="External" /><Relationship Id="rId195" Type="http://schemas.openxmlformats.org/officeDocument/2006/relationships/hyperlink" Target="https://twitter.com/#!/reurope_stock/status/1101651645484589056" TargetMode="External" /><Relationship Id="rId196" Type="http://schemas.openxmlformats.org/officeDocument/2006/relationships/hyperlink" Target="https://twitter.com/#!/reurope_stock/status/1102002145702936576" TargetMode="External" /><Relationship Id="rId197" Type="http://schemas.openxmlformats.org/officeDocument/2006/relationships/hyperlink" Target="https://twitter.com/#!/reurope_stock/status/1102703564173070341" TargetMode="External" /><Relationship Id="rId198" Type="http://schemas.openxmlformats.org/officeDocument/2006/relationships/hyperlink" Target="https://twitter.com/#!/reurope_stock/status/1103439381648547840" TargetMode="External" /><Relationship Id="rId199" Type="http://schemas.openxmlformats.org/officeDocument/2006/relationships/hyperlink" Target="https://twitter.com/#!/reurope_stock/status/1105248876271947776" TargetMode="External" /><Relationship Id="rId200" Type="http://schemas.openxmlformats.org/officeDocument/2006/relationships/hyperlink" Target="https://twitter.com/#!/reurope_stock/status/1105509589305491456" TargetMode="External" /><Relationship Id="rId201" Type="http://schemas.openxmlformats.org/officeDocument/2006/relationships/hyperlink" Target="https://twitter.com/#!/whatsonthorold2/status/1101286688905707520" TargetMode="External" /><Relationship Id="rId202" Type="http://schemas.openxmlformats.org/officeDocument/2006/relationships/hyperlink" Target="https://twitter.com/#!/whatsonthorold2/status/1101651725004476418" TargetMode="External" /><Relationship Id="rId203" Type="http://schemas.openxmlformats.org/officeDocument/2006/relationships/hyperlink" Target="https://twitter.com/#!/whatsonthorold2/status/1102002215508758528" TargetMode="External" /><Relationship Id="rId204" Type="http://schemas.openxmlformats.org/officeDocument/2006/relationships/hyperlink" Target="https://twitter.com/#!/whatsonthorold2/status/1103064578529857536" TargetMode="External" /><Relationship Id="rId205" Type="http://schemas.openxmlformats.org/officeDocument/2006/relationships/hyperlink" Target="https://twitter.com/#!/whatsonthorold2/status/1105249114516848642" TargetMode="External" /><Relationship Id="rId206" Type="http://schemas.openxmlformats.org/officeDocument/2006/relationships/hyperlink" Target="https://twitter.com/#!/whatsonthorold2/status/1105509722839375872" TargetMode="External" /><Relationship Id="rId207" Type="http://schemas.openxmlformats.org/officeDocument/2006/relationships/comments" Target="../comments12.xml" /><Relationship Id="rId208" Type="http://schemas.openxmlformats.org/officeDocument/2006/relationships/vmlDrawing" Target="../drawings/vmlDrawing6.vml" /><Relationship Id="rId209" Type="http://schemas.openxmlformats.org/officeDocument/2006/relationships/table" Target="../tables/table22.xml" /><Relationship Id="rId21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yomiblog.com/" TargetMode="External" /><Relationship Id="rId2" Type="http://schemas.openxmlformats.org/officeDocument/2006/relationships/hyperlink" Target="https://t.co/er69YCEGww" TargetMode="External" /><Relationship Id="rId3" Type="http://schemas.openxmlformats.org/officeDocument/2006/relationships/hyperlink" Target="http://www.candicerodriguez.com/" TargetMode="External" /><Relationship Id="rId4" Type="http://schemas.openxmlformats.org/officeDocument/2006/relationships/hyperlink" Target="https://t.co/HykOPvGm9F" TargetMode="External" /><Relationship Id="rId5" Type="http://schemas.openxmlformats.org/officeDocument/2006/relationships/hyperlink" Target="http://www.linkedin.com/in/rbelmar" TargetMode="External" /><Relationship Id="rId6" Type="http://schemas.openxmlformats.org/officeDocument/2006/relationships/hyperlink" Target="https://t.co/WTeARgFFKe" TargetMode="External" /><Relationship Id="rId7" Type="http://schemas.openxmlformats.org/officeDocument/2006/relationships/hyperlink" Target="https://t.co/ZJSdXwYwCS" TargetMode="External" /><Relationship Id="rId8" Type="http://schemas.openxmlformats.org/officeDocument/2006/relationships/hyperlink" Target="https://t.co/C8xZEwDTfS" TargetMode="External" /><Relationship Id="rId9" Type="http://schemas.openxmlformats.org/officeDocument/2006/relationships/hyperlink" Target="https://t.co/QM8IIIXmYS" TargetMode="External" /><Relationship Id="rId10" Type="http://schemas.openxmlformats.org/officeDocument/2006/relationships/hyperlink" Target="https://t.co/8xNns7Zl68" TargetMode="External" /><Relationship Id="rId11" Type="http://schemas.openxmlformats.org/officeDocument/2006/relationships/hyperlink" Target="https://t.co/vuxV0ORzfN" TargetMode="External" /><Relationship Id="rId12" Type="http://schemas.openxmlformats.org/officeDocument/2006/relationships/hyperlink" Target="http://www.ezdia.com/" TargetMode="External" /><Relationship Id="rId13" Type="http://schemas.openxmlformats.org/officeDocument/2006/relationships/hyperlink" Target="http://www.gtnexus.com/" TargetMode="External" /><Relationship Id="rId14" Type="http://schemas.openxmlformats.org/officeDocument/2006/relationships/hyperlink" Target="https://t.co/DVA94qAVzo" TargetMode="External" /><Relationship Id="rId15" Type="http://schemas.openxmlformats.org/officeDocument/2006/relationships/hyperlink" Target="https://t.co/gNJHEUVDiy" TargetMode="External" /><Relationship Id="rId16" Type="http://schemas.openxmlformats.org/officeDocument/2006/relationships/hyperlink" Target="https://t.co/WTeARgFFKe" TargetMode="External" /><Relationship Id="rId17" Type="http://schemas.openxmlformats.org/officeDocument/2006/relationships/hyperlink" Target="https://t.co/pwD6eiEoYn" TargetMode="External" /><Relationship Id="rId18" Type="http://schemas.openxmlformats.org/officeDocument/2006/relationships/hyperlink" Target="https://t.co/ti6eSXZhP1" TargetMode="External" /><Relationship Id="rId19" Type="http://schemas.openxmlformats.org/officeDocument/2006/relationships/hyperlink" Target="https://t.co/FVLnquMUEj" TargetMode="External" /><Relationship Id="rId20" Type="http://schemas.openxmlformats.org/officeDocument/2006/relationships/hyperlink" Target="https://t.co/uG82kE8aLx" TargetMode="External" /><Relationship Id="rId21" Type="http://schemas.openxmlformats.org/officeDocument/2006/relationships/hyperlink" Target="https://t.co/7r0a5Bby8X" TargetMode="External" /><Relationship Id="rId22" Type="http://schemas.openxmlformats.org/officeDocument/2006/relationships/hyperlink" Target="https://t.co/5DFtopc4fz" TargetMode="External" /><Relationship Id="rId23" Type="http://schemas.openxmlformats.org/officeDocument/2006/relationships/hyperlink" Target="http://t.co/u5AEanTvP3" TargetMode="External" /><Relationship Id="rId24" Type="http://schemas.openxmlformats.org/officeDocument/2006/relationships/hyperlink" Target="http://t.co/OKklQuZ0Um" TargetMode="External" /><Relationship Id="rId25" Type="http://schemas.openxmlformats.org/officeDocument/2006/relationships/hyperlink" Target="http://t.co/7EZswS49Q1" TargetMode="External" /><Relationship Id="rId26" Type="http://schemas.openxmlformats.org/officeDocument/2006/relationships/hyperlink" Target="https://ztribune.com/" TargetMode="External" /><Relationship Id="rId27" Type="http://schemas.openxmlformats.org/officeDocument/2006/relationships/hyperlink" Target="https://www.bibeypost.com/" TargetMode="External" /><Relationship Id="rId28" Type="http://schemas.openxmlformats.org/officeDocument/2006/relationships/hyperlink" Target="https://www.mmahotstuff.com/" TargetMode="External" /><Relationship Id="rId29" Type="http://schemas.openxmlformats.org/officeDocument/2006/relationships/hyperlink" Target="https://reurope.com/" TargetMode="External" /><Relationship Id="rId30" Type="http://schemas.openxmlformats.org/officeDocument/2006/relationships/hyperlink" Target="https://www.whatsonthorold.com/" TargetMode="External" /><Relationship Id="rId31" Type="http://schemas.openxmlformats.org/officeDocument/2006/relationships/hyperlink" Target="https://pbs.twimg.com/profile_banners/901194327925325825/1503698104" TargetMode="External" /><Relationship Id="rId32" Type="http://schemas.openxmlformats.org/officeDocument/2006/relationships/hyperlink" Target="https://pbs.twimg.com/profile_banners/849417718642159616/1491354964" TargetMode="External" /><Relationship Id="rId33" Type="http://schemas.openxmlformats.org/officeDocument/2006/relationships/hyperlink" Target="https://pbs.twimg.com/profile_banners/135187246/1538147287" TargetMode="External" /><Relationship Id="rId34" Type="http://schemas.openxmlformats.org/officeDocument/2006/relationships/hyperlink" Target="https://pbs.twimg.com/profile_banners/852931863547084801/1492190555" TargetMode="External" /><Relationship Id="rId35" Type="http://schemas.openxmlformats.org/officeDocument/2006/relationships/hyperlink" Target="https://pbs.twimg.com/profile_banners/887052326472740866/1500327595" TargetMode="External" /><Relationship Id="rId36" Type="http://schemas.openxmlformats.org/officeDocument/2006/relationships/hyperlink" Target="https://pbs.twimg.com/profile_banners/966765919191142401/1519330134" TargetMode="External" /><Relationship Id="rId37" Type="http://schemas.openxmlformats.org/officeDocument/2006/relationships/hyperlink" Target="https://pbs.twimg.com/profile_banners/343633540/1487109554" TargetMode="External" /><Relationship Id="rId38" Type="http://schemas.openxmlformats.org/officeDocument/2006/relationships/hyperlink" Target="https://pbs.twimg.com/profile_banners/1202252881/1551210581" TargetMode="External" /><Relationship Id="rId39" Type="http://schemas.openxmlformats.org/officeDocument/2006/relationships/hyperlink" Target="https://pbs.twimg.com/profile_banners/42987165/1454566544" TargetMode="External" /><Relationship Id="rId40" Type="http://schemas.openxmlformats.org/officeDocument/2006/relationships/hyperlink" Target="https://pbs.twimg.com/profile_banners/17863478/1549863488" TargetMode="External" /><Relationship Id="rId41" Type="http://schemas.openxmlformats.org/officeDocument/2006/relationships/hyperlink" Target="https://pbs.twimg.com/profile_banners/3006684412/1546899665" TargetMode="External" /><Relationship Id="rId42" Type="http://schemas.openxmlformats.org/officeDocument/2006/relationships/hyperlink" Target="https://pbs.twimg.com/profile_banners/243312865/1413496292" TargetMode="External" /><Relationship Id="rId43" Type="http://schemas.openxmlformats.org/officeDocument/2006/relationships/hyperlink" Target="https://pbs.twimg.com/profile_banners/41135906/1546444822" TargetMode="External" /><Relationship Id="rId44" Type="http://schemas.openxmlformats.org/officeDocument/2006/relationships/hyperlink" Target="https://pbs.twimg.com/profile_banners/34010517/1551982236" TargetMode="External" /><Relationship Id="rId45" Type="http://schemas.openxmlformats.org/officeDocument/2006/relationships/hyperlink" Target="https://pbs.twimg.com/profile_banners/27939933/1515518671" TargetMode="External" /><Relationship Id="rId46" Type="http://schemas.openxmlformats.org/officeDocument/2006/relationships/hyperlink" Target="https://pbs.twimg.com/profile_banners/5147551/1478115016" TargetMode="External" /><Relationship Id="rId47" Type="http://schemas.openxmlformats.org/officeDocument/2006/relationships/hyperlink" Target="https://pbs.twimg.com/profile_banners/248479922/1524781297" TargetMode="External" /><Relationship Id="rId48" Type="http://schemas.openxmlformats.org/officeDocument/2006/relationships/hyperlink" Target="https://pbs.twimg.com/profile_banners/1097624498063327232/1550531689" TargetMode="External" /><Relationship Id="rId49" Type="http://schemas.openxmlformats.org/officeDocument/2006/relationships/hyperlink" Target="https://pbs.twimg.com/profile_banners/839926785928228870/1489522561" TargetMode="External" /><Relationship Id="rId50" Type="http://schemas.openxmlformats.org/officeDocument/2006/relationships/hyperlink" Target="https://pbs.twimg.com/profile_banners/3148924341/1551722422" TargetMode="External" /><Relationship Id="rId51" Type="http://schemas.openxmlformats.org/officeDocument/2006/relationships/hyperlink" Target="https://pbs.twimg.com/profile_banners/171629454/1489704098" TargetMode="External" /><Relationship Id="rId52" Type="http://schemas.openxmlformats.org/officeDocument/2006/relationships/hyperlink" Target="https://pbs.twimg.com/profile_banners/32928806/1503457971" TargetMode="External" /><Relationship Id="rId53" Type="http://schemas.openxmlformats.org/officeDocument/2006/relationships/hyperlink" Target="https://pbs.twimg.com/profile_banners/989504590918795265/1525609459" TargetMode="External" /><Relationship Id="rId54" Type="http://schemas.openxmlformats.org/officeDocument/2006/relationships/hyperlink" Target="https://pbs.twimg.com/profile_banners/989388221686730753/1525444162" TargetMode="External" /><Relationship Id="rId55" Type="http://schemas.openxmlformats.org/officeDocument/2006/relationships/hyperlink" Target="https://pbs.twimg.com/profile_banners/989379943946694656/1527073521" TargetMode="External" /><Relationship Id="rId56" Type="http://schemas.openxmlformats.org/officeDocument/2006/relationships/hyperlink" Target="https://pbs.twimg.com/profile_banners/989082007010512896/1525615759"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4/bg.gif" TargetMode="External" /><Relationship Id="rId59" Type="http://schemas.openxmlformats.org/officeDocument/2006/relationships/hyperlink" Target="http://abs.twimg.com/images/themes/theme14/bg.gif"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9/bg.gif"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4/bg.gif" TargetMode="External" /><Relationship Id="rId64" Type="http://schemas.openxmlformats.org/officeDocument/2006/relationships/hyperlink" Target="http://abs.twimg.com/images/themes/theme4/bg.gif"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4/bg.gif" TargetMode="External" /><Relationship Id="rId70" Type="http://schemas.openxmlformats.org/officeDocument/2006/relationships/hyperlink" Target="http://abs.twimg.com/images/themes/theme6/bg.gif" TargetMode="External" /><Relationship Id="rId71" Type="http://schemas.openxmlformats.org/officeDocument/2006/relationships/hyperlink" Target="http://abs.twimg.com/images/themes/theme9/bg.gif" TargetMode="External" /><Relationship Id="rId72" Type="http://schemas.openxmlformats.org/officeDocument/2006/relationships/hyperlink" Target="http://abs.twimg.com/images/themes/theme15/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4/bg.gif" TargetMode="External" /><Relationship Id="rId76" Type="http://schemas.openxmlformats.org/officeDocument/2006/relationships/hyperlink" Target="http://abs.twimg.com/images/themes/theme2/bg.gif"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9/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pbs.twimg.com/profile_images/1085076484426027008/lsOq-1SH_normal.jpg" TargetMode="External" /><Relationship Id="rId83" Type="http://schemas.openxmlformats.org/officeDocument/2006/relationships/hyperlink" Target="http://pbs.twimg.com/profile_images/901201131174363137/f5XejW6W_normal.jpg" TargetMode="External" /><Relationship Id="rId84" Type="http://schemas.openxmlformats.org/officeDocument/2006/relationships/hyperlink" Target="http://pbs.twimg.com/profile_images/849428984488185857/i3dIvJVS_normal.jpg" TargetMode="External" /><Relationship Id="rId85" Type="http://schemas.openxmlformats.org/officeDocument/2006/relationships/hyperlink" Target="http://pbs.twimg.com/profile_images/378800000629011324/02a58ce4852fa2c0b053a8853393c35c_normal.png" TargetMode="External" /><Relationship Id="rId86" Type="http://schemas.openxmlformats.org/officeDocument/2006/relationships/hyperlink" Target="http://pbs.twimg.com/profile_images/627321178802274304/BoT7ntlB_normal.jpg" TargetMode="External" /><Relationship Id="rId87" Type="http://schemas.openxmlformats.org/officeDocument/2006/relationships/hyperlink" Target="http://pbs.twimg.com/profile_images/852935198387732480/RZ-jnMw__normal.jpg" TargetMode="External" /><Relationship Id="rId88" Type="http://schemas.openxmlformats.org/officeDocument/2006/relationships/hyperlink" Target="http://pbs.twimg.com/profile_images/887064077482065920/iIK7OfFQ_normal.jpg" TargetMode="External" /><Relationship Id="rId89" Type="http://schemas.openxmlformats.org/officeDocument/2006/relationships/hyperlink" Target="http://pbs.twimg.com/profile_images/966766832458674176/9rnz8MMA_normal.jpg" TargetMode="External" /><Relationship Id="rId90" Type="http://schemas.openxmlformats.org/officeDocument/2006/relationships/hyperlink" Target="http://pbs.twimg.com/profile_images/736279971367378944/hsuVnIam_normal.jpg" TargetMode="External" /><Relationship Id="rId91" Type="http://schemas.openxmlformats.org/officeDocument/2006/relationships/hyperlink" Target="http://pbs.twimg.com/profile_images/1045331614316748800/oOUCS9ED_normal.jpg" TargetMode="External" /><Relationship Id="rId92" Type="http://schemas.openxmlformats.org/officeDocument/2006/relationships/hyperlink" Target="http://pbs.twimg.com/profile_images/695129017289195520/GV56oj7x_normal.jpg" TargetMode="External" /><Relationship Id="rId93" Type="http://schemas.openxmlformats.org/officeDocument/2006/relationships/hyperlink" Target="http://pbs.twimg.com/profile_images/701647792637243392/EVWFozj1_normal.png" TargetMode="External" /><Relationship Id="rId94" Type="http://schemas.openxmlformats.org/officeDocument/2006/relationships/hyperlink" Target="http://pbs.twimg.com/profile_images/951234517473419264/POefvPZK_normal.jpg" TargetMode="External" /><Relationship Id="rId95" Type="http://schemas.openxmlformats.org/officeDocument/2006/relationships/hyperlink" Target="http://pbs.twimg.com/profile_images/987081629008039939/qr9SudMu_normal.jpg" TargetMode="External" /><Relationship Id="rId96" Type="http://schemas.openxmlformats.org/officeDocument/2006/relationships/hyperlink" Target="http://pbs.twimg.com/profile_images/984093123964846083/srBT0TEj_normal.jpg" TargetMode="External" /><Relationship Id="rId97" Type="http://schemas.openxmlformats.org/officeDocument/2006/relationships/hyperlink" Target="http://abs.twimg.com/sticky/default_profile_images/default_profile_normal.png" TargetMode="External" /><Relationship Id="rId98" Type="http://schemas.openxmlformats.org/officeDocument/2006/relationships/hyperlink" Target="http://pbs.twimg.com/profile_images/3633329025/762342d5e35f4afe61c61d6391bae199_normal.jpeg" TargetMode="External" /><Relationship Id="rId99" Type="http://schemas.openxmlformats.org/officeDocument/2006/relationships/hyperlink" Target="http://pbs.twimg.com/profile_images/950788552639488000/DjsTknxk_normal.jpg" TargetMode="External" /><Relationship Id="rId100" Type="http://schemas.openxmlformats.org/officeDocument/2006/relationships/hyperlink" Target="http://pbs.twimg.com/profile_images/910695376818262016/y1-7Nyxr_normal.jpg" TargetMode="External" /><Relationship Id="rId101" Type="http://schemas.openxmlformats.org/officeDocument/2006/relationships/hyperlink" Target="http://pbs.twimg.com/profile_images/951567624634322945/vRSgs7dx_normal.jpg" TargetMode="External" /><Relationship Id="rId102" Type="http://schemas.openxmlformats.org/officeDocument/2006/relationships/hyperlink" Target="http://pbs.twimg.com/profile_images/2096334927/Anil_2012_Photo_normal.jpg" TargetMode="External" /><Relationship Id="rId103" Type="http://schemas.openxmlformats.org/officeDocument/2006/relationships/hyperlink" Target="http://pbs.twimg.com/profile_images/1097626738379579397/YgvKtd69_normal.png" TargetMode="External" /><Relationship Id="rId104" Type="http://schemas.openxmlformats.org/officeDocument/2006/relationships/hyperlink" Target="http://pbs.twimg.com/profile_images/869991724025860096/skEKfF2m_normal.jpg" TargetMode="External" /><Relationship Id="rId105" Type="http://schemas.openxmlformats.org/officeDocument/2006/relationships/hyperlink" Target="http://pbs.twimg.com/profile_images/1101567109426040832/vi8rIooN_normal.jpg" TargetMode="External" /><Relationship Id="rId106" Type="http://schemas.openxmlformats.org/officeDocument/2006/relationships/hyperlink" Target="http://pbs.twimg.com/profile_images/867161203457634307/jC2bP22Y_normal.jpg" TargetMode="External" /><Relationship Id="rId107" Type="http://schemas.openxmlformats.org/officeDocument/2006/relationships/hyperlink" Target="http://pbs.twimg.com/profile_images/621306896020942849/8U30HgXG_normal.png" TargetMode="External" /><Relationship Id="rId108" Type="http://schemas.openxmlformats.org/officeDocument/2006/relationships/hyperlink" Target="http://pbs.twimg.com/profile_images/1102262669371879424/AidNyqDl_normal.jpg" TargetMode="External" /><Relationship Id="rId109" Type="http://schemas.openxmlformats.org/officeDocument/2006/relationships/hyperlink" Target="http://pbs.twimg.com/profile_images/1085910561286541319/kAXjRGEt_normal.jpg" TargetMode="External" /><Relationship Id="rId110" Type="http://schemas.openxmlformats.org/officeDocument/2006/relationships/hyperlink" Target="http://pbs.twimg.com/profile_images/433324818658623488/hxhCoePy_normal.jpeg" TargetMode="External" /><Relationship Id="rId111" Type="http://schemas.openxmlformats.org/officeDocument/2006/relationships/hyperlink" Target="http://pbs.twimg.com/profile_images/2172961480/zolmax_big_normal.jpg" TargetMode="External" /><Relationship Id="rId112" Type="http://schemas.openxmlformats.org/officeDocument/2006/relationships/hyperlink" Target="http://pbs.twimg.com/profile_images/379977873/msn_normal.jpg" TargetMode="External" /><Relationship Id="rId113" Type="http://schemas.openxmlformats.org/officeDocument/2006/relationships/hyperlink" Target="http://pbs.twimg.com/profile_images/541252987/Image5_normal.jpg" TargetMode="External" /><Relationship Id="rId114" Type="http://schemas.openxmlformats.org/officeDocument/2006/relationships/hyperlink" Target="http://pbs.twimg.com/profile_images/1085506999557619712/ICabm1dF_normal.jpg" TargetMode="External" /><Relationship Id="rId115" Type="http://schemas.openxmlformats.org/officeDocument/2006/relationships/hyperlink" Target="http://pbs.twimg.com/profile_images/993098710606405634/e_Ca05nw_normal.jpg" TargetMode="External" /><Relationship Id="rId116" Type="http://schemas.openxmlformats.org/officeDocument/2006/relationships/hyperlink" Target="http://pbs.twimg.com/profile_images/992420916855476225/adM6bWeV_normal.jpg" TargetMode="External" /><Relationship Id="rId117" Type="http://schemas.openxmlformats.org/officeDocument/2006/relationships/hyperlink" Target="http://pbs.twimg.com/profile_images/999247402442801152/Zotj3QpV_normal.jpg" TargetMode="External" /><Relationship Id="rId118" Type="http://schemas.openxmlformats.org/officeDocument/2006/relationships/hyperlink" Target="http://pbs.twimg.com/profile_images/993129821290016768/IVBUYjvH_normal.jpg" TargetMode="External" /><Relationship Id="rId119" Type="http://schemas.openxmlformats.org/officeDocument/2006/relationships/hyperlink" Target="https://twitter.com/blogyomi" TargetMode="External" /><Relationship Id="rId120" Type="http://schemas.openxmlformats.org/officeDocument/2006/relationships/hyperlink" Target="https://twitter.com/dispatchtribune" TargetMode="External" /><Relationship Id="rId121" Type="http://schemas.openxmlformats.org/officeDocument/2006/relationships/hyperlink" Target="https://twitter.com/themarketsdaily" TargetMode="External" /><Relationship Id="rId122" Type="http://schemas.openxmlformats.org/officeDocument/2006/relationships/hyperlink" Target="https://twitter.com/tickerreport" TargetMode="External" /><Relationship Id="rId123" Type="http://schemas.openxmlformats.org/officeDocument/2006/relationships/hyperlink" Target="https://twitter.com/dicerod" TargetMode="External" /><Relationship Id="rId124" Type="http://schemas.openxmlformats.org/officeDocument/2006/relationships/hyperlink" Target="https://twitter.com/transcriptdaily" TargetMode="External" /><Relationship Id="rId125" Type="http://schemas.openxmlformats.org/officeDocument/2006/relationships/hyperlink" Target="https://twitter.com/stocknewstimes" TargetMode="External" /><Relationship Id="rId126" Type="http://schemas.openxmlformats.org/officeDocument/2006/relationships/hyperlink" Target="https://twitter.com/macondailynews" TargetMode="External" /><Relationship Id="rId127" Type="http://schemas.openxmlformats.org/officeDocument/2006/relationships/hyperlink" Target="https://twitter.com/ricardo_belmar" TargetMode="External" /><Relationship Id="rId128" Type="http://schemas.openxmlformats.org/officeDocument/2006/relationships/hyperlink" Target="https://twitter.com/shoptalk" TargetMode="External" /><Relationship Id="rId129" Type="http://schemas.openxmlformats.org/officeDocument/2006/relationships/hyperlink" Target="https://twitter.com/edwardhertzman" TargetMode="External" /><Relationship Id="rId130" Type="http://schemas.openxmlformats.org/officeDocument/2006/relationships/hyperlink" Target="https://twitter.com/fibre2fashion" TargetMode="External" /><Relationship Id="rId131" Type="http://schemas.openxmlformats.org/officeDocument/2006/relationships/hyperlink" Target="https://twitter.com/winkylux" TargetMode="External" /><Relationship Id="rId132" Type="http://schemas.openxmlformats.org/officeDocument/2006/relationships/hyperlink" Target="https://twitter.com/sourcingjournal" TargetMode="External" /><Relationship Id="rId133" Type="http://schemas.openxmlformats.org/officeDocument/2006/relationships/hyperlink" Target="https://twitter.com/dicks" TargetMode="External" /><Relationship Id="rId134" Type="http://schemas.openxmlformats.org/officeDocument/2006/relationships/hyperlink" Target="https://twitter.com/dakotafinancial" TargetMode="External" /><Relationship Id="rId135" Type="http://schemas.openxmlformats.org/officeDocument/2006/relationships/hyperlink" Target="https://twitter.com/ezdia" TargetMode="External" /><Relationship Id="rId136" Type="http://schemas.openxmlformats.org/officeDocument/2006/relationships/hyperlink" Target="https://twitter.com/inforgtnexus" TargetMode="External" /><Relationship Id="rId137" Type="http://schemas.openxmlformats.org/officeDocument/2006/relationships/hyperlink" Target="https://twitter.com/mattgunn" TargetMode="External" /><Relationship Id="rId138" Type="http://schemas.openxmlformats.org/officeDocument/2006/relationships/hyperlink" Target="https://twitter.com/bpbourke" TargetMode="External" /><Relationship Id="rId139" Type="http://schemas.openxmlformats.org/officeDocument/2006/relationships/hyperlink" Target="https://twitter.com/anildaggarwal" TargetMode="External" /><Relationship Id="rId140" Type="http://schemas.openxmlformats.org/officeDocument/2006/relationships/hyperlink" Target="https://twitter.com/ideaconnect2" TargetMode="External" /><Relationship Id="rId141" Type="http://schemas.openxmlformats.org/officeDocument/2006/relationships/hyperlink" Target="https://twitter.com/robertdloren" TargetMode="External" /><Relationship Id="rId142" Type="http://schemas.openxmlformats.org/officeDocument/2006/relationships/hyperlink" Target="https://twitter.com/gnaneeka" TargetMode="External" /><Relationship Id="rId143" Type="http://schemas.openxmlformats.org/officeDocument/2006/relationships/hyperlink" Target="https://twitter.com/avenuecode" TargetMode="External" /><Relationship Id="rId144" Type="http://schemas.openxmlformats.org/officeDocument/2006/relationships/hyperlink" Target="https://twitter.com/stibosystems" TargetMode="External" /><Relationship Id="rId145" Type="http://schemas.openxmlformats.org/officeDocument/2006/relationships/hyperlink" Target="https://twitter.com/shop" TargetMode="External" /><Relationship Id="rId146" Type="http://schemas.openxmlformats.org/officeDocument/2006/relationships/hyperlink" Target="https://twitter.com/bulletin_en" TargetMode="External" /><Relationship Id="rId147" Type="http://schemas.openxmlformats.org/officeDocument/2006/relationships/hyperlink" Target="https://twitter.com/dailypoliticaln" TargetMode="External" /><Relationship Id="rId148" Type="http://schemas.openxmlformats.org/officeDocument/2006/relationships/hyperlink" Target="https://twitter.com/zolmaxnews" TargetMode="External" /><Relationship Id="rId149" Type="http://schemas.openxmlformats.org/officeDocument/2006/relationships/hyperlink" Target="https://twitter.com/consumerfeed" TargetMode="External" /><Relationship Id="rId150" Type="http://schemas.openxmlformats.org/officeDocument/2006/relationships/hyperlink" Target="https://twitter.com/americanbanking" TargetMode="External" /><Relationship Id="rId151" Type="http://schemas.openxmlformats.org/officeDocument/2006/relationships/hyperlink" Target="https://twitter.com/finztribune" TargetMode="External" /><Relationship Id="rId152" Type="http://schemas.openxmlformats.org/officeDocument/2006/relationships/hyperlink" Target="https://twitter.com/bibeypost_stock" TargetMode="External" /><Relationship Id="rId153" Type="http://schemas.openxmlformats.org/officeDocument/2006/relationships/hyperlink" Target="https://twitter.com/mmahotstuff1" TargetMode="External" /><Relationship Id="rId154" Type="http://schemas.openxmlformats.org/officeDocument/2006/relationships/hyperlink" Target="https://twitter.com/reurope_stock" TargetMode="External" /><Relationship Id="rId155" Type="http://schemas.openxmlformats.org/officeDocument/2006/relationships/hyperlink" Target="https://twitter.com/whatsonthorold2" TargetMode="External" /><Relationship Id="rId156" Type="http://schemas.openxmlformats.org/officeDocument/2006/relationships/comments" Target="../comments2.xml" /><Relationship Id="rId157" Type="http://schemas.openxmlformats.org/officeDocument/2006/relationships/vmlDrawing" Target="../drawings/vmlDrawing2.vml" /><Relationship Id="rId158" Type="http://schemas.openxmlformats.org/officeDocument/2006/relationships/table" Target="../tables/table2.xml" /><Relationship Id="rId1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hatsonthorold.com/2019/03/12/analysts-see-0-03-eps-for-xcel-brands-inc-xelb-4/" TargetMode="External" /><Relationship Id="rId2" Type="http://schemas.openxmlformats.org/officeDocument/2006/relationships/hyperlink" Target="https://whatsonthorold.com/2019/03/11/what-can-we-expect-following-a-xcel-brands-nasdaqxelb-upgrade-by-bidaskscore/" TargetMode="External" /><Relationship Id="rId3" Type="http://schemas.openxmlformats.org/officeDocument/2006/relationships/hyperlink" Target="https://whatsonthorold.com/2019/03/05/0-03-eps-expected-for-xcel-brands-inc-xelb-3/" TargetMode="External" /><Relationship Id="rId4" Type="http://schemas.openxmlformats.org/officeDocument/2006/relationships/hyperlink" Target="https://whatsonthorold.com/2019/03/03/xcel-brands-inc-xelb-analysts-see-0-03-eps/" TargetMode="External" /><Relationship Id="rId5" Type="http://schemas.openxmlformats.org/officeDocument/2006/relationships/hyperlink" Target="https://whatsonthorold.com/2019/03/02/analysts-see-0-03-eps-for-xcel-brands-inc-xelb/" TargetMode="External" /><Relationship Id="rId6" Type="http://schemas.openxmlformats.org/officeDocument/2006/relationships/hyperlink" Target="https://whatsonthorold.com/2019/03/01/eps-for-xcel-brands-inc-xelb-expected-at-0-03/" TargetMode="External" /><Relationship Id="rId7" Type="http://schemas.openxmlformats.org/officeDocument/2006/relationships/hyperlink" Target="https://reurope.com/2019/03/12/xcel-brands-inc-xelb-analysts-see-0-03-eps-3/" TargetMode="External" /><Relationship Id="rId8" Type="http://schemas.openxmlformats.org/officeDocument/2006/relationships/hyperlink" Target="https://reurope.com/2019/03/11/bidaskscore-decides-to-upgrade-xcel-brands-nasdaqxelb-will-other-analysts-follow-suit/" TargetMode="External" /><Relationship Id="rId9" Type="http://schemas.openxmlformats.org/officeDocument/2006/relationships/hyperlink" Target="https://reurope.com/2019/03/06/0-03-eps-expected-for-xcel-brands-inc-xelb/" TargetMode="External" /><Relationship Id="rId10" Type="http://schemas.openxmlformats.org/officeDocument/2006/relationships/hyperlink" Target="https://reurope.com/2019/03/04/eps-for-xcel-brands-inc-xelb-expected-at-0-03-3/" TargetMode="External" /><Relationship Id="rId11" Type="http://schemas.openxmlformats.org/officeDocument/2006/relationships/hyperlink" Target="https://yomiblog.com/2019/03/01/analysts-see-0-03-eps-for-xcel-brands-inc-xelb-shorts-at-nutritional-high-intl-ordinary-share-splif-raised-by-1072/" TargetMode="External" /><Relationship Id="rId12" Type="http://schemas.openxmlformats.org/officeDocument/2006/relationships/hyperlink" Target="https://dispatchtribunal.com/?p=2606563" TargetMode="External" /><Relationship Id="rId13" Type="http://schemas.openxmlformats.org/officeDocument/2006/relationships/hyperlink" Target="http://www.themarketsdaily.com/?p=2276181" TargetMode="External" /><Relationship Id="rId14" Type="http://schemas.openxmlformats.org/officeDocument/2006/relationships/hyperlink" Target="https://tickerreport.com/?p=4192584" TargetMode="External" /><Relationship Id="rId15" Type="http://schemas.openxmlformats.org/officeDocument/2006/relationships/hyperlink" Target="https://tickerreport.com/?p=4190465" TargetMode="External" /><Relationship Id="rId16" Type="http://schemas.openxmlformats.org/officeDocument/2006/relationships/hyperlink" Target="http://candicerodriguez.com/post/183187578345?utm_source=dlvr.it&amp;utm_medium=twitter" TargetMode="External" /><Relationship Id="rId17" Type="http://schemas.openxmlformats.org/officeDocument/2006/relationships/hyperlink" Target="http://www.transcriptdaily.com/?p=2173880" TargetMode="External" /><Relationship Id="rId18" Type="http://schemas.openxmlformats.org/officeDocument/2006/relationships/hyperlink" Target="https://www.thestockobserver.com/?p=1978951" TargetMode="External" /><Relationship Id="rId19" Type="http://schemas.openxmlformats.org/officeDocument/2006/relationships/hyperlink" Target="https://macondaily.com/?p=1579997" TargetMode="External" /><Relationship Id="rId20" Type="http://schemas.openxmlformats.org/officeDocument/2006/relationships/hyperlink" Target="https://macondaily.com/?p=1576229" TargetMode="External" /><Relationship Id="rId21" Type="http://schemas.openxmlformats.org/officeDocument/2006/relationships/table" Target="../tables/table12.xml" /><Relationship Id="rId22" Type="http://schemas.openxmlformats.org/officeDocument/2006/relationships/table" Target="../tables/table13.xml" /><Relationship Id="rId23" Type="http://schemas.openxmlformats.org/officeDocument/2006/relationships/table" Target="../tables/table14.xml" /><Relationship Id="rId24" Type="http://schemas.openxmlformats.org/officeDocument/2006/relationships/table" Target="../tables/table15.xml" /><Relationship Id="rId25" Type="http://schemas.openxmlformats.org/officeDocument/2006/relationships/table" Target="../tables/table16.xml" /><Relationship Id="rId26" Type="http://schemas.openxmlformats.org/officeDocument/2006/relationships/table" Target="../tables/table17.xml" /><Relationship Id="rId27" Type="http://schemas.openxmlformats.org/officeDocument/2006/relationships/table" Target="../tables/table18.xml" /><Relationship Id="rId2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875</v>
      </c>
      <c r="BB2" s="13" t="s">
        <v>885</v>
      </c>
      <c r="BC2" s="13" t="s">
        <v>886</v>
      </c>
      <c r="BD2" s="67" t="s">
        <v>1220</v>
      </c>
      <c r="BE2" s="67" t="s">
        <v>1221</v>
      </c>
      <c r="BF2" s="67" t="s">
        <v>1222</v>
      </c>
      <c r="BG2" s="67" t="s">
        <v>1223</v>
      </c>
      <c r="BH2" s="67" t="s">
        <v>1224</v>
      </c>
      <c r="BI2" s="67" t="s">
        <v>1225</v>
      </c>
      <c r="BJ2" s="67" t="s">
        <v>1226</v>
      </c>
      <c r="BK2" s="67" t="s">
        <v>1227</v>
      </c>
      <c r="BL2" s="67" t="s">
        <v>1228</v>
      </c>
    </row>
    <row r="3" spans="1:64" ht="15" customHeight="1">
      <c r="A3" s="84" t="s">
        <v>212</v>
      </c>
      <c r="B3" s="84" t="s">
        <v>212</v>
      </c>
      <c r="C3" s="53" t="s">
        <v>1266</v>
      </c>
      <c r="D3" s="54">
        <v>3</v>
      </c>
      <c r="E3" s="65" t="s">
        <v>132</v>
      </c>
      <c r="F3" s="55">
        <v>35</v>
      </c>
      <c r="G3" s="53"/>
      <c r="H3" s="57"/>
      <c r="I3" s="56"/>
      <c r="J3" s="56"/>
      <c r="K3" s="36" t="s">
        <v>65</v>
      </c>
      <c r="L3" s="62">
        <v>3</v>
      </c>
      <c r="M3" s="62"/>
      <c r="N3" s="63"/>
      <c r="O3" s="85" t="s">
        <v>176</v>
      </c>
      <c r="P3" s="87">
        <v>43525.68775462963</v>
      </c>
      <c r="Q3" s="85" t="s">
        <v>250</v>
      </c>
      <c r="R3" s="89" t="s">
        <v>315</v>
      </c>
      <c r="S3" s="85" t="s">
        <v>367</v>
      </c>
      <c r="T3" s="85"/>
      <c r="U3" s="85"/>
      <c r="V3" s="89" t="s">
        <v>394</v>
      </c>
      <c r="W3" s="87">
        <v>43525.68775462963</v>
      </c>
      <c r="X3" s="89" t="s">
        <v>426</v>
      </c>
      <c r="Y3" s="85"/>
      <c r="Z3" s="85"/>
      <c r="AA3" s="91" t="s">
        <v>501</v>
      </c>
      <c r="AB3" s="85"/>
      <c r="AC3" s="85" t="b">
        <v>0</v>
      </c>
      <c r="AD3" s="85">
        <v>0</v>
      </c>
      <c r="AE3" s="91" t="s">
        <v>576</v>
      </c>
      <c r="AF3" s="85" t="b">
        <v>0</v>
      </c>
      <c r="AG3" s="85" t="s">
        <v>577</v>
      </c>
      <c r="AH3" s="85"/>
      <c r="AI3" s="91" t="s">
        <v>576</v>
      </c>
      <c r="AJ3" s="85" t="b">
        <v>0</v>
      </c>
      <c r="AK3" s="85">
        <v>0</v>
      </c>
      <c r="AL3" s="91" t="s">
        <v>576</v>
      </c>
      <c r="AM3" s="85" t="s">
        <v>579</v>
      </c>
      <c r="AN3" s="85" t="b">
        <v>0</v>
      </c>
      <c r="AO3" s="91" t="s">
        <v>501</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21</v>
      </c>
      <c r="BK3" s="52">
        <v>100</v>
      </c>
      <c r="BL3" s="51">
        <v>21</v>
      </c>
    </row>
    <row r="4" spans="1:64" ht="15" customHeight="1">
      <c r="A4" s="84" t="s">
        <v>213</v>
      </c>
      <c r="B4" s="84" t="s">
        <v>213</v>
      </c>
      <c r="C4" s="53" t="s">
        <v>1266</v>
      </c>
      <c r="D4" s="54">
        <v>3</v>
      </c>
      <c r="E4" s="65" t="s">
        <v>132</v>
      </c>
      <c r="F4" s="55">
        <v>35</v>
      </c>
      <c r="G4" s="53"/>
      <c r="H4" s="57"/>
      <c r="I4" s="56"/>
      <c r="J4" s="56"/>
      <c r="K4" s="36" t="s">
        <v>65</v>
      </c>
      <c r="L4" s="83">
        <v>4</v>
      </c>
      <c r="M4" s="83"/>
      <c r="N4" s="63"/>
      <c r="O4" s="86" t="s">
        <v>176</v>
      </c>
      <c r="P4" s="88">
        <v>43526.109375</v>
      </c>
      <c r="Q4" s="86" t="s">
        <v>251</v>
      </c>
      <c r="R4" s="90" t="s">
        <v>316</v>
      </c>
      <c r="S4" s="86" t="s">
        <v>368</v>
      </c>
      <c r="T4" s="86"/>
      <c r="U4" s="86"/>
      <c r="V4" s="90" t="s">
        <v>395</v>
      </c>
      <c r="W4" s="88">
        <v>43526.109375</v>
      </c>
      <c r="X4" s="90" t="s">
        <v>427</v>
      </c>
      <c r="Y4" s="86"/>
      <c r="Z4" s="86"/>
      <c r="AA4" s="92" t="s">
        <v>502</v>
      </c>
      <c r="AB4" s="86"/>
      <c r="AC4" s="86" t="b">
        <v>0</v>
      </c>
      <c r="AD4" s="86">
        <v>0</v>
      </c>
      <c r="AE4" s="92" t="s">
        <v>576</v>
      </c>
      <c r="AF4" s="86" t="b">
        <v>0</v>
      </c>
      <c r="AG4" s="86" t="s">
        <v>578</v>
      </c>
      <c r="AH4" s="86"/>
      <c r="AI4" s="92" t="s">
        <v>576</v>
      </c>
      <c r="AJ4" s="86" t="b">
        <v>0</v>
      </c>
      <c r="AK4" s="86">
        <v>0</v>
      </c>
      <c r="AL4" s="92" t="s">
        <v>576</v>
      </c>
      <c r="AM4" s="86" t="s">
        <v>580</v>
      </c>
      <c r="AN4" s="86" t="b">
        <v>0</v>
      </c>
      <c r="AO4" s="92" t="s">
        <v>502</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1</v>
      </c>
      <c r="BE4" s="52">
        <v>7.6923076923076925</v>
      </c>
      <c r="BF4" s="51">
        <v>0</v>
      </c>
      <c r="BG4" s="52">
        <v>0</v>
      </c>
      <c r="BH4" s="51">
        <v>0</v>
      </c>
      <c r="BI4" s="52">
        <v>0</v>
      </c>
      <c r="BJ4" s="51">
        <v>12</v>
      </c>
      <c r="BK4" s="52">
        <v>92.3076923076923</v>
      </c>
      <c r="BL4" s="51">
        <v>13</v>
      </c>
    </row>
    <row r="5" spans="1:64" ht="45">
      <c r="A5" s="84" t="s">
        <v>214</v>
      </c>
      <c r="B5" s="84" t="s">
        <v>214</v>
      </c>
      <c r="C5" s="53" t="s">
        <v>1266</v>
      </c>
      <c r="D5" s="54">
        <v>3</v>
      </c>
      <c r="E5" s="65" t="s">
        <v>132</v>
      </c>
      <c r="F5" s="55">
        <v>35</v>
      </c>
      <c r="G5" s="53"/>
      <c r="H5" s="57"/>
      <c r="I5" s="56"/>
      <c r="J5" s="56"/>
      <c r="K5" s="36" t="s">
        <v>65</v>
      </c>
      <c r="L5" s="83">
        <v>5</v>
      </c>
      <c r="M5" s="83"/>
      <c r="N5" s="63"/>
      <c r="O5" s="86" t="s">
        <v>176</v>
      </c>
      <c r="P5" s="88">
        <v>43526.949467592596</v>
      </c>
      <c r="Q5" s="86" t="s">
        <v>252</v>
      </c>
      <c r="R5" s="90" t="s">
        <v>317</v>
      </c>
      <c r="S5" s="86" t="s">
        <v>369</v>
      </c>
      <c r="T5" s="86"/>
      <c r="U5" s="86"/>
      <c r="V5" s="90" t="s">
        <v>396</v>
      </c>
      <c r="W5" s="88">
        <v>43526.949467592596</v>
      </c>
      <c r="X5" s="90" t="s">
        <v>428</v>
      </c>
      <c r="Y5" s="86"/>
      <c r="Z5" s="86"/>
      <c r="AA5" s="92" t="s">
        <v>503</v>
      </c>
      <c r="AB5" s="86"/>
      <c r="AC5" s="86" t="b">
        <v>0</v>
      </c>
      <c r="AD5" s="86">
        <v>0</v>
      </c>
      <c r="AE5" s="92" t="s">
        <v>576</v>
      </c>
      <c r="AF5" s="86" t="b">
        <v>0</v>
      </c>
      <c r="AG5" s="86" t="s">
        <v>577</v>
      </c>
      <c r="AH5" s="86"/>
      <c r="AI5" s="92" t="s">
        <v>576</v>
      </c>
      <c r="AJ5" s="86" t="b">
        <v>0</v>
      </c>
      <c r="AK5" s="86">
        <v>0</v>
      </c>
      <c r="AL5" s="92" t="s">
        <v>576</v>
      </c>
      <c r="AM5" s="86" t="s">
        <v>580</v>
      </c>
      <c r="AN5" s="86" t="b">
        <v>0</v>
      </c>
      <c r="AO5" s="92" t="s">
        <v>503</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1</v>
      </c>
      <c r="BE5" s="52">
        <v>10</v>
      </c>
      <c r="BF5" s="51">
        <v>0</v>
      </c>
      <c r="BG5" s="52">
        <v>0</v>
      </c>
      <c r="BH5" s="51">
        <v>0</v>
      </c>
      <c r="BI5" s="52">
        <v>0</v>
      </c>
      <c r="BJ5" s="51">
        <v>9</v>
      </c>
      <c r="BK5" s="52">
        <v>90</v>
      </c>
      <c r="BL5" s="51">
        <v>10</v>
      </c>
    </row>
    <row r="6" spans="1:64" ht="45">
      <c r="A6" s="84" t="s">
        <v>215</v>
      </c>
      <c r="B6" s="84" t="s">
        <v>215</v>
      </c>
      <c r="C6" s="53" t="s">
        <v>1267</v>
      </c>
      <c r="D6" s="54">
        <v>4.4</v>
      </c>
      <c r="E6" s="65" t="s">
        <v>136</v>
      </c>
      <c r="F6" s="55">
        <v>30.4</v>
      </c>
      <c r="G6" s="53"/>
      <c r="H6" s="57"/>
      <c r="I6" s="56"/>
      <c r="J6" s="56"/>
      <c r="K6" s="36" t="s">
        <v>65</v>
      </c>
      <c r="L6" s="83">
        <v>6</v>
      </c>
      <c r="M6" s="83"/>
      <c r="N6" s="63"/>
      <c r="O6" s="86" t="s">
        <v>176</v>
      </c>
      <c r="P6" s="88">
        <v>43526.83960648148</v>
      </c>
      <c r="Q6" s="86" t="s">
        <v>253</v>
      </c>
      <c r="R6" s="90" t="s">
        <v>318</v>
      </c>
      <c r="S6" s="86" t="s">
        <v>370</v>
      </c>
      <c r="T6" s="86"/>
      <c r="U6" s="86"/>
      <c r="V6" s="90" t="s">
        <v>397</v>
      </c>
      <c r="W6" s="88">
        <v>43526.83960648148</v>
      </c>
      <c r="X6" s="90" t="s">
        <v>429</v>
      </c>
      <c r="Y6" s="86"/>
      <c r="Z6" s="86"/>
      <c r="AA6" s="92" t="s">
        <v>504</v>
      </c>
      <c r="AB6" s="86"/>
      <c r="AC6" s="86" t="b">
        <v>0</v>
      </c>
      <c r="AD6" s="86">
        <v>0</v>
      </c>
      <c r="AE6" s="92" t="s">
        <v>576</v>
      </c>
      <c r="AF6" s="86" t="b">
        <v>0</v>
      </c>
      <c r="AG6" s="86" t="s">
        <v>577</v>
      </c>
      <c r="AH6" s="86"/>
      <c r="AI6" s="92" t="s">
        <v>576</v>
      </c>
      <c r="AJ6" s="86" t="b">
        <v>0</v>
      </c>
      <c r="AK6" s="86">
        <v>0</v>
      </c>
      <c r="AL6" s="92" t="s">
        <v>576</v>
      </c>
      <c r="AM6" s="86" t="s">
        <v>580</v>
      </c>
      <c r="AN6" s="86" t="b">
        <v>0</v>
      </c>
      <c r="AO6" s="92" t="s">
        <v>504</v>
      </c>
      <c r="AP6" s="86" t="s">
        <v>176</v>
      </c>
      <c r="AQ6" s="86">
        <v>0</v>
      </c>
      <c r="AR6" s="86">
        <v>0</v>
      </c>
      <c r="AS6" s="86"/>
      <c r="AT6" s="86"/>
      <c r="AU6" s="86"/>
      <c r="AV6" s="86"/>
      <c r="AW6" s="86"/>
      <c r="AX6" s="86"/>
      <c r="AY6" s="86"/>
      <c r="AZ6" s="86"/>
      <c r="BA6">
        <v>2</v>
      </c>
      <c r="BB6" s="85" t="str">
        <f>REPLACE(INDEX(GroupVertices[Group],MATCH(Edges[[#This Row],[Vertex 1]],GroupVertices[Vertex],0)),1,1,"")</f>
        <v>1</v>
      </c>
      <c r="BC6" s="85" t="str">
        <f>REPLACE(INDEX(GroupVertices[Group],MATCH(Edges[[#This Row],[Vertex 2]],GroupVertices[Vertex],0)),1,1,"")</f>
        <v>1</v>
      </c>
      <c r="BD6" s="51">
        <v>1</v>
      </c>
      <c r="BE6" s="52">
        <v>8.333333333333334</v>
      </c>
      <c r="BF6" s="51">
        <v>0</v>
      </c>
      <c r="BG6" s="52">
        <v>0</v>
      </c>
      <c r="BH6" s="51">
        <v>0</v>
      </c>
      <c r="BI6" s="52">
        <v>0</v>
      </c>
      <c r="BJ6" s="51">
        <v>11</v>
      </c>
      <c r="BK6" s="52">
        <v>91.66666666666667</v>
      </c>
      <c r="BL6" s="51">
        <v>12</v>
      </c>
    </row>
    <row r="7" spans="1:64" ht="45">
      <c r="A7" s="84" t="s">
        <v>215</v>
      </c>
      <c r="B7" s="84" t="s">
        <v>215</v>
      </c>
      <c r="C7" s="53" t="s">
        <v>1267</v>
      </c>
      <c r="D7" s="54">
        <v>4.4</v>
      </c>
      <c r="E7" s="65" t="s">
        <v>136</v>
      </c>
      <c r="F7" s="55">
        <v>30.4</v>
      </c>
      <c r="G7" s="53"/>
      <c r="H7" s="57"/>
      <c r="I7" s="56"/>
      <c r="J7" s="56"/>
      <c r="K7" s="36" t="s">
        <v>65</v>
      </c>
      <c r="L7" s="83">
        <v>7</v>
      </c>
      <c r="M7" s="83"/>
      <c r="N7" s="63"/>
      <c r="O7" s="86" t="s">
        <v>176</v>
      </c>
      <c r="P7" s="88">
        <v>43527.314050925925</v>
      </c>
      <c r="Q7" s="86" t="s">
        <v>254</v>
      </c>
      <c r="R7" s="90" t="s">
        <v>319</v>
      </c>
      <c r="S7" s="86" t="s">
        <v>370</v>
      </c>
      <c r="T7" s="86"/>
      <c r="U7" s="86"/>
      <c r="V7" s="90" t="s">
        <v>397</v>
      </c>
      <c r="W7" s="88">
        <v>43527.314050925925</v>
      </c>
      <c r="X7" s="90" t="s">
        <v>430</v>
      </c>
      <c r="Y7" s="86"/>
      <c r="Z7" s="86"/>
      <c r="AA7" s="92" t="s">
        <v>505</v>
      </c>
      <c r="AB7" s="86"/>
      <c r="AC7" s="86" t="b">
        <v>0</v>
      </c>
      <c r="AD7" s="86">
        <v>0</v>
      </c>
      <c r="AE7" s="92" t="s">
        <v>576</v>
      </c>
      <c r="AF7" s="86" t="b">
        <v>0</v>
      </c>
      <c r="AG7" s="86" t="s">
        <v>577</v>
      </c>
      <c r="AH7" s="86"/>
      <c r="AI7" s="92" t="s">
        <v>576</v>
      </c>
      <c r="AJ7" s="86" t="b">
        <v>0</v>
      </c>
      <c r="AK7" s="86">
        <v>0</v>
      </c>
      <c r="AL7" s="92" t="s">
        <v>576</v>
      </c>
      <c r="AM7" s="86" t="s">
        <v>580</v>
      </c>
      <c r="AN7" s="86" t="b">
        <v>0</v>
      </c>
      <c r="AO7" s="92" t="s">
        <v>505</v>
      </c>
      <c r="AP7" s="86" t="s">
        <v>176</v>
      </c>
      <c r="AQ7" s="86">
        <v>0</v>
      </c>
      <c r="AR7" s="86">
        <v>0</v>
      </c>
      <c r="AS7" s="86"/>
      <c r="AT7" s="86"/>
      <c r="AU7" s="86"/>
      <c r="AV7" s="86"/>
      <c r="AW7" s="86"/>
      <c r="AX7" s="86"/>
      <c r="AY7" s="86"/>
      <c r="AZ7" s="86"/>
      <c r="BA7">
        <v>2</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14</v>
      </c>
      <c r="BK7" s="52">
        <v>100</v>
      </c>
      <c r="BL7" s="51">
        <v>14</v>
      </c>
    </row>
    <row r="8" spans="1:64" ht="45">
      <c r="A8" s="84" t="s">
        <v>216</v>
      </c>
      <c r="B8" s="84" t="s">
        <v>216</v>
      </c>
      <c r="C8" s="53" t="s">
        <v>1266</v>
      </c>
      <c r="D8" s="54">
        <v>3</v>
      </c>
      <c r="E8" s="65" t="s">
        <v>132</v>
      </c>
      <c r="F8" s="55">
        <v>35</v>
      </c>
      <c r="G8" s="53"/>
      <c r="H8" s="57"/>
      <c r="I8" s="56"/>
      <c r="J8" s="56"/>
      <c r="K8" s="36" t="s">
        <v>65</v>
      </c>
      <c r="L8" s="83">
        <v>8</v>
      </c>
      <c r="M8" s="83"/>
      <c r="N8" s="63"/>
      <c r="O8" s="86" t="s">
        <v>176</v>
      </c>
      <c r="P8" s="88">
        <v>43527.71704861111</v>
      </c>
      <c r="Q8" s="86" t="s">
        <v>255</v>
      </c>
      <c r="R8" s="90" t="s">
        <v>320</v>
      </c>
      <c r="S8" s="86" t="s">
        <v>371</v>
      </c>
      <c r="T8" s="86"/>
      <c r="U8" s="90" t="s">
        <v>390</v>
      </c>
      <c r="V8" s="90" t="s">
        <v>390</v>
      </c>
      <c r="W8" s="88">
        <v>43527.71704861111</v>
      </c>
      <c r="X8" s="90" t="s">
        <v>431</v>
      </c>
      <c r="Y8" s="86"/>
      <c r="Z8" s="86"/>
      <c r="AA8" s="92" t="s">
        <v>506</v>
      </c>
      <c r="AB8" s="86"/>
      <c r="AC8" s="86" t="b">
        <v>0</v>
      </c>
      <c r="AD8" s="86">
        <v>0</v>
      </c>
      <c r="AE8" s="92" t="s">
        <v>576</v>
      </c>
      <c r="AF8" s="86" t="b">
        <v>0</v>
      </c>
      <c r="AG8" s="86" t="s">
        <v>577</v>
      </c>
      <c r="AH8" s="86"/>
      <c r="AI8" s="92" t="s">
        <v>576</v>
      </c>
      <c r="AJ8" s="86" t="b">
        <v>0</v>
      </c>
      <c r="AK8" s="86">
        <v>0</v>
      </c>
      <c r="AL8" s="92" t="s">
        <v>576</v>
      </c>
      <c r="AM8" s="86" t="s">
        <v>581</v>
      </c>
      <c r="AN8" s="86" t="b">
        <v>0</v>
      </c>
      <c r="AO8" s="92" t="s">
        <v>506</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14</v>
      </c>
      <c r="BK8" s="52">
        <v>100</v>
      </c>
      <c r="BL8" s="51">
        <v>14</v>
      </c>
    </row>
    <row r="9" spans="1:64" ht="45">
      <c r="A9" s="84" t="s">
        <v>217</v>
      </c>
      <c r="B9" s="84" t="s">
        <v>217</v>
      </c>
      <c r="C9" s="53" t="s">
        <v>1266</v>
      </c>
      <c r="D9" s="54">
        <v>3</v>
      </c>
      <c r="E9" s="65" t="s">
        <v>132</v>
      </c>
      <c r="F9" s="55">
        <v>35</v>
      </c>
      <c r="G9" s="53"/>
      <c r="H9" s="57"/>
      <c r="I9" s="56"/>
      <c r="J9" s="56"/>
      <c r="K9" s="36" t="s">
        <v>65</v>
      </c>
      <c r="L9" s="83">
        <v>9</v>
      </c>
      <c r="M9" s="83"/>
      <c r="N9" s="63"/>
      <c r="O9" s="86" t="s">
        <v>176</v>
      </c>
      <c r="P9" s="88">
        <v>43527.777083333334</v>
      </c>
      <c r="Q9" s="86" t="s">
        <v>256</v>
      </c>
      <c r="R9" s="90" t="s">
        <v>321</v>
      </c>
      <c r="S9" s="86" t="s">
        <v>372</v>
      </c>
      <c r="T9" s="86"/>
      <c r="U9" s="86"/>
      <c r="V9" s="90" t="s">
        <v>398</v>
      </c>
      <c r="W9" s="88">
        <v>43527.777083333334</v>
      </c>
      <c r="X9" s="90" t="s">
        <v>432</v>
      </c>
      <c r="Y9" s="86"/>
      <c r="Z9" s="86"/>
      <c r="AA9" s="92" t="s">
        <v>507</v>
      </c>
      <c r="AB9" s="86"/>
      <c r="AC9" s="86" t="b">
        <v>0</v>
      </c>
      <c r="AD9" s="86">
        <v>0</v>
      </c>
      <c r="AE9" s="92" t="s">
        <v>576</v>
      </c>
      <c r="AF9" s="86" t="b">
        <v>0</v>
      </c>
      <c r="AG9" s="86" t="s">
        <v>577</v>
      </c>
      <c r="AH9" s="86"/>
      <c r="AI9" s="92" t="s">
        <v>576</v>
      </c>
      <c r="AJ9" s="86" t="b">
        <v>0</v>
      </c>
      <c r="AK9" s="86">
        <v>0</v>
      </c>
      <c r="AL9" s="92" t="s">
        <v>576</v>
      </c>
      <c r="AM9" s="86" t="s">
        <v>580</v>
      </c>
      <c r="AN9" s="86" t="b">
        <v>0</v>
      </c>
      <c r="AO9" s="92" t="s">
        <v>507</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10</v>
      </c>
      <c r="BK9" s="52">
        <v>100</v>
      </c>
      <c r="BL9" s="51">
        <v>10</v>
      </c>
    </row>
    <row r="10" spans="1:64" ht="45">
      <c r="A10" s="84" t="s">
        <v>218</v>
      </c>
      <c r="B10" s="84" t="s">
        <v>218</v>
      </c>
      <c r="C10" s="53" t="s">
        <v>1266</v>
      </c>
      <c r="D10" s="54">
        <v>3</v>
      </c>
      <c r="E10" s="65" t="s">
        <v>132</v>
      </c>
      <c r="F10" s="55">
        <v>35</v>
      </c>
      <c r="G10" s="53"/>
      <c r="H10" s="57"/>
      <c r="I10" s="56"/>
      <c r="J10" s="56"/>
      <c r="K10" s="36" t="s">
        <v>65</v>
      </c>
      <c r="L10" s="83">
        <v>10</v>
      </c>
      <c r="M10" s="83"/>
      <c r="N10" s="63"/>
      <c r="O10" s="86" t="s">
        <v>176</v>
      </c>
      <c r="P10" s="88">
        <v>43527.777546296296</v>
      </c>
      <c r="Q10" s="86" t="s">
        <v>257</v>
      </c>
      <c r="R10" s="90" t="s">
        <v>322</v>
      </c>
      <c r="S10" s="86" t="s">
        <v>373</v>
      </c>
      <c r="T10" s="86"/>
      <c r="U10" s="86"/>
      <c r="V10" s="90" t="s">
        <v>399</v>
      </c>
      <c r="W10" s="88">
        <v>43527.777546296296</v>
      </c>
      <c r="X10" s="90" t="s">
        <v>433</v>
      </c>
      <c r="Y10" s="86"/>
      <c r="Z10" s="86"/>
      <c r="AA10" s="92" t="s">
        <v>508</v>
      </c>
      <c r="AB10" s="86"/>
      <c r="AC10" s="86" t="b">
        <v>0</v>
      </c>
      <c r="AD10" s="86">
        <v>0</v>
      </c>
      <c r="AE10" s="92" t="s">
        <v>576</v>
      </c>
      <c r="AF10" s="86" t="b">
        <v>0</v>
      </c>
      <c r="AG10" s="86" t="s">
        <v>577</v>
      </c>
      <c r="AH10" s="86"/>
      <c r="AI10" s="92" t="s">
        <v>576</v>
      </c>
      <c r="AJ10" s="86" t="b">
        <v>0</v>
      </c>
      <c r="AK10" s="86">
        <v>0</v>
      </c>
      <c r="AL10" s="92" t="s">
        <v>576</v>
      </c>
      <c r="AM10" s="86" t="s">
        <v>580</v>
      </c>
      <c r="AN10" s="86" t="b">
        <v>0</v>
      </c>
      <c r="AO10" s="92" t="s">
        <v>508</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1</v>
      </c>
      <c r="BE10" s="52">
        <v>10</v>
      </c>
      <c r="BF10" s="51">
        <v>0</v>
      </c>
      <c r="BG10" s="52">
        <v>0</v>
      </c>
      <c r="BH10" s="51">
        <v>0</v>
      </c>
      <c r="BI10" s="52">
        <v>0</v>
      </c>
      <c r="BJ10" s="51">
        <v>9</v>
      </c>
      <c r="BK10" s="52">
        <v>90</v>
      </c>
      <c r="BL10" s="51">
        <v>10</v>
      </c>
    </row>
    <row r="11" spans="1:64" ht="45">
      <c r="A11" s="84" t="s">
        <v>219</v>
      </c>
      <c r="B11" s="84" t="s">
        <v>219</v>
      </c>
      <c r="C11" s="53" t="s">
        <v>1267</v>
      </c>
      <c r="D11" s="54">
        <v>4.4</v>
      </c>
      <c r="E11" s="65" t="s">
        <v>136</v>
      </c>
      <c r="F11" s="55">
        <v>30.4</v>
      </c>
      <c r="G11" s="53"/>
      <c r="H11" s="57"/>
      <c r="I11" s="56"/>
      <c r="J11" s="56"/>
      <c r="K11" s="36" t="s">
        <v>65</v>
      </c>
      <c r="L11" s="83">
        <v>11</v>
      </c>
      <c r="M11" s="83"/>
      <c r="N11" s="63"/>
      <c r="O11" s="86" t="s">
        <v>176</v>
      </c>
      <c r="P11" s="88">
        <v>43526.947280092594</v>
      </c>
      <c r="Q11" s="86" t="s">
        <v>258</v>
      </c>
      <c r="R11" s="90" t="s">
        <v>323</v>
      </c>
      <c r="S11" s="86" t="s">
        <v>374</v>
      </c>
      <c r="T11" s="86"/>
      <c r="U11" s="86"/>
      <c r="V11" s="90" t="s">
        <v>400</v>
      </c>
      <c r="W11" s="88">
        <v>43526.947280092594</v>
      </c>
      <c r="X11" s="90" t="s">
        <v>434</v>
      </c>
      <c r="Y11" s="86"/>
      <c r="Z11" s="86"/>
      <c r="AA11" s="92" t="s">
        <v>509</v>
      </c>
      <c r="AB11" s="86"/>
      <c r="AC11" s="86" t="b">
        <v>0</v>
      </c>
      <c r="AD11" s="86">
        <v>0</v>
      </c>
      <c r="AE11" s="92" t="s">
        <v>576</v>
      </c>
      <c r="AF11" s="86" t="b">
        <v>0</v>
      </c>
      <c r="AG11" s="86" t="s">
        <v>577</v>
      </c>
      <c r="AH11" s="86"/>
      <c r="AI11" s="92" t="s">
        <v>576</v>
      </c>
      <c r="AJ11" s="86" t="b">
        <v>0</v>
      </c>
      <c r="AK11" s="86">
        <v>0</v>
      </c>
      <c r="AL11" s="92" t="s">
        <v>576</v>
      </c>
      <c r="AM11" s="86" t="s">
        <v>580</v>
      </c>
      <c r="AN11" s="86" t="b">
        <v>0</v>
      </c>
      <c r="AO11" s="92" t="s">
        <v>509</v>
      </c>
      <c r="AP11" s="86" t="s">
        <v>176</v>
      </c>
      <c r="AQ11" s="86">
        <v>0</v>
      </c>
      <c r="AR11" s="86">
        <v>0</v>
      </c>
      <c r="AS11" s="86"/>
      <c r="AT11" s="86"/>
      <c r="AU11" s="86"/>
      <c r="AV11" s="86"/>
      <c r="AW11" s="86"/>
      <c r="AX11" s="86"/>
      <c r="AY11" s="86"/>
      <c r="AZ11" s="86"/>
      <c r="BA11">
        <v>2</v>
      </c>
      <c r="BB11" s="85" t="str">
        <f>REPLACE(INDEX(GroupVertices[Group],MATCH(Edges[[#This Row],[Vertex 1]],GroupVertices[Vertex],0)),1,1,"")</f>
        <v>1</v>
      </c>
      <c r="BC11" s="85" t="str">
        <f>REPLACE(INDEX(GroupVertices[Group],MATCH(Edges[[#This Row],[Vertex 2]],GroupVertices[Vertex],0)),1,1,"")</f>
        <v>1</v>
      </c>
      <c r="BD11" s="51">
        <v>1</v>
      </c>
      <c r="BE11" s="52">
        <v>10</v>
      </c>
      <c r="BF11" s="51">
        <v>0</v>
      </c>
      <c r="BG11" s="52">
        <v>0</v>
      </c>
      <c r="BH11" s="51">
        <v>0</v>
      </c>
      <c r="BI11" s="52">
        <v>0</v>
      </c>
      <c r="BJ11" s="51">
        <v>9</v>
      </c>
      <c r="BK11" s="52">
        <v>90</v>
      </c>
      <c r="BL11" s="51">
        <v>10</v>
      </c>
    </row>
    <row r="12" spans="1:64" ht="45">
      <c r="A12" s="84" t="s">
        <v>219</v>
      </c>
      <c r="B12" s="84" t="s">
        <v>219</v>
      </c>
      <c r="C12" s="53" t="s">
        <v>1267</v>
      </c>
      <c r="D12" s="54">
        <v>4.4</v>
      </c>
      <c r="E12" s="65" t="s">
        <v>136</v>
      </c>
      <c r="F12" s="55">
        <v>30.4</v>
      </c>
      <c r="G12" s="53"/>
      <c r="H12" s="57"/>
      <c r="I12" s="56"/>
      <c r="J12" s="56"/>
      <c r="K12" s="36" t="s">
        <v>65</v>
      </c>
      <c r="L12" s="83">
        <v>12</v>
      </c>
      <c r="M12" s="83"/>
      <c r="N12" s="63"/>
      <c r="O12" s="86" t="s">
        <v>176</v>
      </c>
      <c r="P12" s="88">
        <v>43527.96519675926</v>
      </c>
      <c r="Q12" s="86" t="s">
        <v>259</v>
      </c>
      <c r="R12" s="90" t="s">
        <v>324</v>
      </c>
      <c r="S12" s="86" t="s">
        <v>374</v>
      </c>
      <c r="T12" s="86"/>
      <c r="U12" s="86"/>
      <c r="V12" s="90" t="s">
        <v>400</v>
      </c>
      <c r="W12" s="88">
        <v>43527.96519675926</v>
      </c>
      <c r="X12" s="90" t="s">
        <v>435</v>
      </c>
      <c r="Y12" s="86"/>
      <c r="Z12" s="86"/>
      <c r="AA12" s="92" t="s">
        <v>510</v>
      </c>
      <c r="AB12" s="86"/>
      <c r="AC12" s="86" t="b">
        <v>0</v>
      </c>
      <c r="AD12" s="86">
        <v>0</v>
      </c>
      <c r="AE12" s="92" t="s">
        <v>576</v>
      </c>
      <c r="AF12" s="86" t="b">
        <v>0</v>
      </c>
      <c r="AG12" s="86" t="s">
        <v>577</v>
      </c>
      <c r="AH12" s="86"/>
      <c r="AI12" s="92" t="s">
        <v>576</v>
      </c>
      <c r="AJ12" s="86" t="b">
        <v>0</v>
      </c>
      <c r="AK12" s="86">
        <v>0</v>
      </c>
      <c r="AL12" s="92" t="s">
        <v>576</v>
      </c>
      <c r="AM12" s="86" t="s">
        <v>580</v>
      </c>
      <c r="AN12" s="86" t="b">
        <v>0</v>
      </c>
      <c r="AO12" s="92" t="s">
        <v>510</v>
      </c>
      <c r="AP12" s="86" t="s">
        <v>176</v>
      </c>
      <c r="AQ12" s="86">
        <v>0</v>
      </c>
      <c r="AR12" s="86">
        <v>0</v>
      </c>
      <c r="AS12" s="86"/>
      <c r="AT12" s="86"/>
      <c r="AU12" s="86"/>
      <c r="AV12" s="86"/>
      <c r="AW12" s="86"/>
      <c r="AX12" s="86"/>
      <c r="AY12" s="86"/>
      <c r="AZ12" s="86"/>
      <c r="BA12">
        <v>2</v>
      </c>
      <c r="BB12" s="85" t="str">
        <f>REPLACE(INDEX(GroupVertices[Group],MATCH(Edges[[#This Row],[Vertex 1]],GroupVertices[Vertex],0)),1,1,"")</f>
        <v>1</v>
      </c>
      <c r="BC12" s="85" t="str">
        <f>REPLACE(INDEX(GroupVertices[Group],MATCH(Edges[[#This Row],[Vertex 2]],GroupVertices[Vertex],0)),1,1,"")</f>
        <v>1</v>
      </c>
      <c r="BD12" s="51">
        <v>1</v>
      </c>
      <c r="BE12" s="52">
        <v>7.6923076923076925</v>
      </c>
      <c r="BF12" s="51">
        <v>0</v>
      </c>
      <c r="BG12" s="52">
        <v>0</v>
      </c>
      <c r="BH12" s="51">
        <v>0</v>
      </c>
      <c r="BI12" s="52">
        <v>0</v>
      </c>
      <c r="BJ12" s="51">
        <v>12</v>
      </c>
      <c r="BK12" s="52">
        <v>92.3076923076923</v>
      </c>
      <c r="BL12" s="51">
        <v>13</v>
      </c>
    </row>
    <row r="13" spans="1:64" ht="45">
      <c r="A13" s="84" t="s">
        <v>220</v>
      </c>
      <c r="B13" s="84" t="s">
        <v>230</v>
      </c>
      <c r="C13" s="53" t="s">
        <v>1266</v>
      </c>
      <c r="D13" s="54">
        <v>3</v>
      </c>
      <c r="E13" s="65" t="s">
        <v>132</v>
      </c>
      <c r="F13" s="55">
        <v>35</v>
      </c>
      <c r="G13" s="53"/>
      <c r="H13" s="57"/>
      <c r="I13" s="56"/>
      <c r="J13" s="56"/>
      <c r="K13" s="36" t="s">
        <v>65</v>
      </c>
      <c r="L13" s="83">
        <v>13</v>
      </c>
      <c r="M13" s="83"/>
      <c r="N13" s="63"/>
      <c r="O13" s="86" t="s">
        <v>249</v>
      </c>
      <c r="P13" s="88">
        <v>43528.199907407405</v>
      </c>
      <c r="Q13" s="86" t="s">
        <v>260</v>
      </c>
      <c r="R13" s="86"/>
      <c r="S13" s="86"/>
      <c r="T13" s="86"/>
      <c r="U13" s="86"/>
      <c r="V13" s="90" t="s">
        <v>401</v>
      </c>
      <c r="W13" s="88">
        <v>43528.199907407405</v>
      </c>
      <c r="X13" s="90" t="s">
        <v>436</v>
      </c>
      <c r="Y13" s="86"/>
      <c r="Z13" s="86"/>
      <c r="AA13" s="92" t="s">
        <v>511</v>
      </c>
      <c r="AB13" s="86"/>
      <c r="AC13" s="86" t="b">
        <v>0</v>
      </c>
      <c r="AD13" s="86">
        <v>0</v>
      </c>
      <c r="AE13" s="92" t="s">
        <v>576</v>
      </c>
      <c r="AF13" s="86" t="b">
        <v>0</v>
      </c>
      <c r="AG13" s="86" t="s">
        <v>577</v>
      </c>
      <c r="AH13" s="86"/>
      <c r="AI13" s="92" t="s">
        <v>576</v>
      </c>
      <c r="AJ13" s="86" t="b">
        <v>0</v>
      </c>
      <c r="AK13" s="86">
        <v>3</v>
      </c>
      <c r="AL13" s="92" t="s">
        <v>513</v>
      </c>
      <c r="AM13" s="86" t="s">
        <v>582</v>
      </c>
      <c r="AN13" s="86" t="b">
        <v>0</v>
      </c>
      <c r="AO13" s="92" t="s">
        <v>513</v>
      </c>
      <c r="AP13" s="86" t="s">
        <v>176</v>
      </c>
      <c r="AQ13" s="86">
        <v>0</v>
      </c>
      <c r="AR13" s="86">
        <v>0</v>
      </c>
      <c r="AS13" s="86"/>
      <c r="AT13" s="86"/>
      <c r="AU13" s="86"/>
      <c r="AV13" s="86"/>
      <c r="AW13" s="86"/>
      <c r="AX13" s="86"/>
      <c r="AY13" s="86"/>
      <c r="AZ13" s="86"/>
      <c r="BA13">
        <v>1</v>
      </c>
      <c r="BB13" s="85" t="str">
        <f>REPLACE(INDEX(GroupVertices[Group],MATCH(Edges[[#This Row],[Vertex 1]],GroupVertices[Vertex],0)),1,1,"")</f>
        <v>4</v>
      </c>
      <c r="BC13" s="85" t="str">
        <f>REPLACE(INDEX(GroupVertices[Group],MATCH(Edges[[#This Row],[Vertex 2]],GroupVertices[Vertex],0)),1,1,"")</f>
        <v>2</v>
      </c>
      <c r="BD13" s="51"/>
      <c r="BE13" s="52"/>
      <c r="BF13" s="51"/>
      <c r="BG13" s="52"/>
      <c r="BH13" s="51"/>
      <c r="BI13" s="52"/>
      <c r="BJ13" s="51"/>
      <c r="BK13" s="52"/>
      <c r="BL13" s="51"/>
    </row>
    <row r="14" spans="1:64" ht="45">
      <c r="A14" s="84" t="s">
        <v>220</v>
      </c>
      <c r="B14" s="84" t="s">
        <v>222</v>
      </c>
      <c r="C14" s="53" t="s">
        <v>1266</v>
      </c>
      <c r="D14" s="54">
        <v>3</v>
      </c>
      <c r="E14" s="65" t="s">
        <v>132</v>
      </c>
      <c r="F14" s="55">
        <v>35</v>
      </c>
      <c r="G14" s="53"/>
      <c r="H14" s="57"/>
      <c r="I14" s="56"/>
      <c r="J14" s="56"/>
      <c r="K14" s="36" t="s">
        <v>65</v>
      </c>
      <c r="L14" s="83">
        <v>14</v>
      </c>
      <c r="M14" s="83"/>
      <c r="N14" s="63"/>
      <c r="O14" s="86" t="s">
        <v>249</v>
      </c>
      <c r="P14" s="88">
        <v>43528.199907407405</v>
      </c>
      <c r="Q14" s="86" t="s">
        <v>260</v>
      </c>
      <c r="R14" s="86"/>
      <c r="S14" s="86"/>
      <c r="T14" s="86"/>
      <c r="U14" s="86"/>
      <c r="V14" s="90" t="s">
        <v>401</v>
      </c>
      <c r="W14" s="88">
        <v>43528.199907407405</v>
      </c>
      <c r="X14" s="90" t="s">
        <v>436</v>
      </c>
      <c r="Y14" s="86"/>
      <c r="Z14" s="86"/>
      <c r="AA14" s="92" t="s">
        <v>511</v>
      </c>
      <c r="AB14" s="86"/>
      <c r="AC14" s="86" t="b">
        <v>0</v>
      </c>
      <c r="AD14" s="86">
        <v>0</v>
      </c>
      <c r="AE14" s="92" t="s">
        <v>576</v>
      </c>
      <c r="AF14" s="86" t="b">
        <v>0</v>
      </c>
      <c r="AG14" s="86" t="s">
        <v>577</v>
      </c>
      <c r="AH14" s="86"/>
      <c r="AI14" s="92" t="s">
        <v>576</v>
      </c>
      <c r="AJ14" s="86" t="b">
        <v>0</v>
      </c>
      <c r="AK14" s="86">
        <v>3</v>
      </c>
      <c r="AL14" s="92" t="s">
        <v>513</v>
      </c>
      <c r="AM14" s="86" t="s">
        <v>582</v>
      </c>
      <c r="AN14" s="86" t="b">
        <v>0</v>
      </c>
      <c r="AO14" s="92" t="s">
        <v>513</v>
      </c>
      <c r="AP14" s="86" t="s">
        <v>176</v>
      </c>
      <c r="AQ14" s="86">
        <v>0</v>
      </c>
      <c r="AR14" s="86">
        <v>0</v>
      </c>
      <c r="AS14" s="86"/>
      <c r="AT14" s="86"/>
      <c r="AU14" s="86"/>
      <c r="AV14" s="86"/>
      <c r="AW14" s="86"/>
      <c r="AX14" s="86"/>
      <c r="AY14" s="86"/>
      <c r="AZ14" s="86"/>
      <c r="BA14">
        <v>1</v>
      </c>
      <c r="BB14" s="85" t="str">
        <f>REPLACE(INDEX(GroupVertices[Group],MATCH(Edges[[#This Row],[Vertex 1]],GroupVertices[Vertex],0)),1,1,"")</f>
        <v>4</v>
      </c>
      <c r="BC14" s="85" t="str">
        <f>REPLACE(INDEX(GroupVertices[Group],MATCH(Edges[[#This Row],[Vertex 2]],GroupVertices[Vertex],0)),1,1,"")</f>
        <v>4</v>
      </c>
      <c r="BD14" s="51">
        <v>1</v>
      </c>
      <c r="BE14" s="52">
        <v>4.166666666666667</v>
      </c>
      <c r="BF14" s="51">
        <v>0</v>
      </c>
      <c r="BG14" s="52">
        <v>0</v>
      </c>
      <c r="BH14" s="51">
        <v>0</v>
      </c>
      <c r="BI14" s="52">
        <v>0</v>
      </c>
      <c r="BJ14" s="51">
        <v>23</v>
      </c>
      <c r="BK14" s="52">
        <v>95.83333333333333</v>
      </c>
      <c r="BL14" s="51">
        <v>24</v>
      </c>
    </row>
    <row r="15" spans="1:64" ht="45">
      <c r="A15" s="84" t="s">
        <v>221</v>
      </c>
      <c r="B15" s="84" t="s">
        <v>221</v>
      </c>
      <c r="C15" s="53" t="s">
        <v>1266</v>
      </c>
      <c r="D15" s="54">
        <v>3</v>
      </c>
      <c r="E15" s="65" t="s">
        <v>132</v>
      </c>
      <c r="F15" s="55">
        <v>35</v>
      </c>
      <c r="G15" s="53"/>
      <c r="H15" s="57"/>
      <c r="I15" s="56"/>
      <c r="J15" s="56"/>
      <c r="K15" s="36" t="s">
        <v>65</v>
      </c>
      <c r="L15" s="83">
        <v>15</v>
      </c>
      <c r="M15" s="83"/>
      <c r="N15" s="63"/>
      <c r="O15" s="86" t="s">
        <v>176</v>
      </c>
      <c r="P15" s="88">
        <v>43528.24657407407</v>
      </c>
      <c r="Q15" s="86" t="s">
        <v>261</v>
      </c>
      <c r="R15" s="90" t="s">
        <v>325</v>
      </c>
      <c r="S15" s="86" t="s">
        <v>375</v>
      </c>
      <c r="T15" s="86"/>
      <c r="U15" s="90" t="s">
        <v>391</v>
      </c>
      <c r="V15" s="90" t="s">
        <v>391</v>
      </c>
      <c r="W15" s="88">
        <v>43528.24657407407</v>
      </c>
      <c r="X15" s="90" t="s">
        <v>437</v>
      </c>
      <c r="Y15" s="86"/>
      <c r="Z15" s="86"/>
      <c r="AA15" s="92" t="s">
        <v>512</v>
      </c>
      <c r="AB15" s="86"/>
      <c r="AC15" s="86" t="b">
        <v>0</v>
      </c>
      <c r="AD15" s="86">
        <v>1</v>
      </c>
      <c r="AE15" s="92" t="s">
        <v>576</v>
      </c>
      <c r="AF15" s="86" t="b">
        <v>0</v>
      </c>
      <c r="AG15" s="86" t="s">
        <v>577</v>
      </c>
      <c r="AH15" s="86"/>
      <c r="AI15" s="92" t="s">
        <v>576</v>
      </c>
      <c r="AJ15" s="86" t="b">
        <v>0</v>
      </c>
      <c r="AK15" s="86">
        <v>0</v>
      </c>
      <c r="AL15" s="92" t="s">
        <v>576</v>
      </c>
      <c r="AM15" s="86" t="s">
        <v>583</v>
      </c>
      <c r="AN15" s="86" t="b">
        <v>0</v>
      </c>
      <c r="AO15" s="92" t="s">
        <v>512</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24</v>
      </c>
      <c r="BK15" s="52">
        <v>100</v>
      </c>
      <c r="BL15" s="51">
        <v>24</v>
      </c>
    </row>
    <row r="16" spans="1:64" ht="45">
      <c r="A16" s="84" t="s">
        <v>222</v>
      </c>
      <c r="B16" s="84" t="s">
        <v>247</v>
      </c>
      <c r="C16" s="53" t="s">
        <v>1266</v>
      </c>
      <c r="D16" s="54">
        <v>3</v>
      </c>
      <c r="E16" s="65" t="s">
        <v>132</v>
      </c>
      <c r="F16" s="55">
        <v>35</v>
      </c>
      <c r="G16" s="53"/>
      <c r="H16" s="57"/>
      <c r="I16" s="56"/>
      <c r="J16" s="56"/>
      <c r="K16" s="36" t="s">
        <v>65</v>
      </c>
      <c r="L16" s="83">
        <v>16</v>
      </c>
      <c r="M16" s="83"/>
      <c r="N16" s="63"/>
      <c r="O16" s="86" t="s">
        <v>249</v>
      </c>
      <c r="P16" s="88">
        <v>43527.9862037037</v>
      </c>
      <c r="Q16" s="86" t="s">
        <v>262</v>
      </c>
      <c r="R16" s="86"/>
      <c r="S16" s="86"/>
      <c r="T16" s="86" t="s">
        <v>230</v>
      </c>
      <c r="U16" s="86"/>
      <c r="V16" s="90" t="s">
        <v>402</v>
      </c>
      <c r="W16" s="88">
        <v>43527.9862037037</v>
      </c>
      <c r="X16" s="90" t="s">
        <v>438</v>
      </c>
      <c r="Y16" s="86"/>
      <c r="Z16" s="86"/>
      <c r="AA16" s="92" t="s">
        <v>513</v>
      </c>
      <c r="AB16" s="86"/>
      <c r="AC16" s="86" t="b">
        <v>0</v>
      </c>
      <c r="AD16" s="86">
        <v>5</v>
      </c>
      <c r="AE16" s="92" t="s">
        <v>576</v>
      </c>
      <c r="AF16" s="86" t="b">
        <v>0</v>
      </c>
      <c r="AG16" s="86" t="s">
        <v>577</v>
      </c>
      <c r="AH16" s="86"/>
      <c r="AI16" s="92" t="s">
        <v>576</v>
      </c>
      <c r="AJ16" s="86" t="b">
        <v>0</v>
      </c>
      <c r="AK16" s="86">
        <v>3</v>
      </c>
      <c r="AL16" s="92" t="s">
        <v>576</v>
      </c>
      <c r="AM16" s="86" t="s">
        <v>583</v>
      </c>
      <c r="AN16" s="86" t="b">
        <v>0</v>
      </c>
      <c r="AO16" s="92" t="s">
        <v>513</v>
      </c>
      <c r="AP16" s="86" t="s">
        <v>176</v>
      </c>
      <c r="AQ16" s="86">
        <v>0</v>
      </c>
      <c r="AR16" s="86">
        <v>0</v>
      </c>
      <c r="AS16" s="86"/>
      <c r="AT16" s="86"/>
      <c r="AU16" s="86"/>
      <c r="AV16" s="86"/>
      <c r="AW16" s="86"/>
      <c r="AX16" s="86"/>
      <c r="AY16" s="86"/>
      <c r="AZ16" s="86"/>
      <c r="BA16">
        <v>1</v>
      </c>
      <c r="BB16" s="85" t="str">
        <f>REPLACE(INDEX(GroupVertices[Group],MATCH(Edges[[#This Row],[Vertex 1]],GroupVertices[Vertex],0)),1,1,"")</f>
        <v>4</v>
      </c>
      <c r="BC16" s="85" t="str">
        <f>REPLACE(INDEX(GroupVertices[Group],MATCH(Edges[[#This Row],[Vertex 2]],GroupVertices[Vertex],0)),1,1,"")</f>
        <v>4</v>
      </c>
      <c r="BD16" s="51"/>
      <c r="BE16" s="52"/>
      <c r="BF16" s="51"/>
      <c r="BG16" s="52"/>
      <c r="BH16" s="51"/>
      <c r="BI16" s="52"/>
      <c r="BJ16" s="51"/>
      <c r="BK16" s="52"/>
      <c r="BL16" s="51"/>
    </row>
    <row r="17" spans="1:64" ht="45">
      <c r="A17" s="84" t="s">
        <v>223</v>
      </c>
      <c r="B17" s="84" t="s">
        <v>247</v>
      </c>
      <c r="C17" s="53" t="s">
        <v>1267</v>
      </c>
      <c r="D17" s="54">
        <v>4.4</v>
      </c>
      <c r="E17" s="65" t="s">
        <v>136</v>
      </c>
      <c r="F17" s="55">
        <v>30.4</v>
      </c>
      <c r="G17" s="53"/>
      <c r="H17" s="57"/>
      <c r="I17" s="56"/>
      <c r="J17" s="56"/>
      <c r="K17" s="36" t="s">
        <v>65</v>
      </c>
      <c r="L17" s="83">
        <v>17</v>
      </c>
      <c r="M17" s="83"/>
      <c r="N17" s="63"/>
      <c r="O17" s="86" t="s">
        <v>249</v>
      </c>
      <c r="P17" s="88">
        <v>43527.936840277776</v>
      </c>
      <c r="Q17" s="86" t="s">
        <v>263</v>
      </c>
      <c r="R17" s="86"/>
      <c r="S17" s="86"/>
      <c r="T17" s="86" t="s">
        <v>230</v>
      </c>
      <c r="U17" s="86"/>
      <c r="V17" s="90" t="s">
        <v>403</v>
      </c>
      <c r="W17" s="88">
        <v>43527.936840277776</v>
      </c>
      <c r="X17" s="90" t="s">
        <v>439</v>
      </c>
      <c r="Y17" s="86"/>
      <c r="Z17" s="86"/>
      <c r="AA17" s="92" t="s">
        <v>514</v>
      </c>
      <c r="AB17" s="86"/>
      <c r="AC17" s="86" t="b">
        <v>0</v>
      </c>
      <c r="AD17" s="86">
        <v>0</v>
      </c>
      <c r="AE17" s="92" t="s">
        <v>576</v>
      </c>
      <c r="AF17" s="86" t="b">
        <v>0</v>
      </c>
      <c r="AG17" s="86" t="s">
        <v>577</v>
      </c>
      <c r="AH17" s="86"/>
      <c r="AI17" s="92" t="s">
        <v>576</v>
      </c>
      <c r="AJ17" s="86" t="b">
        <v>0</v>
      </c>
      <c r="AK17" s="86">
        <v>0</v>
      </c>
      <c r="AL17" s="92" t="s">
        <v>576</v>
      </c>
      <c r="AM17" s="86" t="s">
        <v>584</v>
      </c>
      <c r="AN17" s="86" t="b">
        <v>0</v>
      </c>
      <c r="AO17" s="92" t="s">
        <v>514</v>
      </c>
      <c r="AP17" s="86" t="s">
        <v>176</v>
      </c>
      <c r="AQ17" s="86">
        <v>0</v>
      </c>
      <c r="AR17" s="86">
        <v>0</v>
      </c>
      <c r="AS17" s="86"/>
      <c r="AT17" s="86"/>
      <c r="AU17" s="86"/>
      <c r="AV17" s="86"/>
      <c r="AW17" s="86"/>
      <c r="AX17" s="86"/>
      <c r="AY17" s="86"/>
      <c r="AZ17" s="86"/>
      <c r="BA17">
        <v>2</v>
      </c>
      <c r="BB17" s="85" t="str">
        <f>REPLACE(INDEX(GroupVertices[Group],MATCH(Edges[[#This Row],[Vertex 1]],GroupVertices[Vertex],0)),1,1,"")</f>
        <v>4</v>
      </c>
      <c r="BC17" s="85" t="str">
        <f>REPLACE(INDEX(GroupVertices[Group],MATCH(Edges[[#This Row],[Vertex 2]],GroupVertices[Vertex],0)),1,1,"")</f>
        <v>4</v>
      </c>
      <c r="BD17" s="51"/>
      <c r="BE17" s="52"/>
      <c r="BF17" s="51"/>
      <c r="BG17" s="52"/>
      <c r="BH17" s="51"/>
      <c r="BI17" s="52"/>
      <c r="BJ17" s="51"/>
      <c r="BK17" s="52"/>
      <c r="BL17" s="51"/>
    </row>
    <row r="18" spans="1:64" ht="45">
      <c r="A18" s="84" t="s">
        <v>223</v>
      </c>
      <c r="B18" s="84" t="s">
        <v>247</v>
      </c>
      <c r="C18" s="53" t="s">
        <v>1267</v>
      </c>
      <c r="D18" s="54">
        <v>4.4</v>
      </c>
      <c r="E18" s="65" t="s">
        <v>136</v>
      </c>
      <c r="F18" s="55">
        <v>30.4</v>
      </c>
      <c r="G18" s="53"/>
      <c r="H18" s="57"/>
      <c r="I18" s="56"/>
      <c r="J18" s="56"/>
      <c r="K18" s="36" t="s">
        <v>65</v>
      </c>
      <c r="L18" s="83">
        <v>18</v>
      </c>
      <c r="M18" s="83"/>
      <c r="N18" s="63"/>
      <c r="O18" s="86" t="s">
        <v>249</v>
      </c>
      <c r="P18" s="88">
        <v>43528.739652777775</v>
      </c>
      <c r="Q18" s="86" t="s">
        <v>264</v>
      </c>
      <c r="R18" s="86"/>
      <c r="S18" s="86"/>
      <c r="T18" s="86" t="s">
        <v>230</v>
      </c>
      <c r="U18" s="90" t="s">
        <v>392</v>
      </c>
      <c r="V18" s="90" t="s">
        <v>392</v>
      </c>
      <c r="W18" s="88">
        <v>43528.739652777775</v>
      </c>
      <c r="X18" s="90" t="s">
        <v>440</v>
      </c>
      <c r="Y18" s="86"/>
      <c r="Z18" s="86"/>
      <c r="AA18" s="92" t="s">
        <v>515</v>
      </c>
      <c r="AB18" s="86"/>
      <c r="AC18" s="86" t="b">
        <v>0</v>
      </c>
      <c r="AD18" s="86">
        <v>2</v>
      </c>
      <c r="AE18" s="92" t="s">
        <v>576</v>
      </c>
      <c r="AF18" s="86" t="b">
        <v>0</v>
      </c>
      <c r="AG18" s="86" t="s">
        <v>577</v>
      </c>
      <c r="AH18" s="86"/>
      <c r="AI18" s="92" t="s">
        <v>576</v>
      </c>
      <c r="AJ18" s="86" t="b">
        <v>0</v>
      </c>
      <c r="AK18" s="86">
        <v>1</v>
      </c>
      <c r="AL18" s="92" t="s">
        <v>576</v>
      </c>
      <c r="AM18" s="86" t="s">
        <v>583</v>
      </c>
      <c r="AN18" s="86" t="b">
        <v>0</v>
      </c>
      <c r="AO18" s="92" t="s">
        <v>515</v>
      </c>
      <c r="AP18" s="86" t="s">
        <v>176</v>
      </c>
      <c r="AQ18" s="86">
        <v>0</v>
      </c>
      <c r="AR18" s="86">
        <v>0</v>
      </c>
      <c r="AS18" s="86"/>
      <c r="AT18" s="86"/>
      <c r="AU18" s="86"/>
      <c r="AV18" s="86"/>
      <c r="AW18" s="86"/>
      <c r="AX18" s="86"/>
      <c r="AY18" s="86"/>
      <c r="AZ18" s="86"/>
      <c r="BA18">
        <v>2</v>
      </c>
      <c r="BB18" s="85" t="str">
        <f>REPLACE(INDEX(GroupVertices[Group],MATCH(Edges[[#This Row],[Vertex 1]],GroupVertices[Vertex],0)),1,1,"")</f>
        <v>4</v>
      </c>
      <c r="BC18" s="85" t="str">
        <f>REPLACE(INDEX(GroupVertices[Group],MATCH(Edges[[#This Row],[Vertex 2]],GroupVertices[Vertex],0)),1,1,"")</f>
        <v>4</v>
      </c>
      <c r="BD18" s="51"/>
      <c r="BE18" s="52"/>
      <c r="BF18" s="51"/>
      <c r="BG18" s="52"/>
      <c r="BH18" s="51"/>
      <c r="BI18" s="52"/>
      <c r="BJ18" s="51"/>
      <c r="BK18" s="52"/>
      <c r="BL18" s="51"/>
    </row>
    <row r="19" spans="1:64" ht="45">
      <c r="A19" s="84" t="s">
        <v>222</v>
      </c>
      <c r="B19" s="84" t="s">
        <v>248</v>
      </c>
      <c r="C19" s="53" t="s">
        <v>1266</v>
      </c>
      <c r="D19" s="54">
        <v>3</v>
      </c>
      <c r="E19" s="65" t="s">
        <v>132</v>
      </c>
      <c r="F19" s="55">
        <v>35</v>
      </c>
      <c r="G19" s="53"/>
      <c r="H19" s="57"/>
      <c r="I19" s="56"/>
      <c r="J19" s="56"/>
      <c r="K19" s="36" t="s">
        <v>65</v>
      </c>
      <c r="L19" s="83">
        <v>19</v>
      </c>
      <c r="M19" s="83"/>
      <c r="N19" s="63"/>
      <c r="O19" s="86" t="s">
        <v>249</v>
      </c>
      <c r="P19" s="88">
        <v>43527.9862037037</v>
      </c>
      <c r="Q19" s="86" t="s">
        <v>262</v>
      </c>
      <c r="R19" s="86"/>
      <c r="S19" s="86"/>
      <c r="T19" s="86" t="s">
        <v>230</v>
      </c>
      <c r="U19" s="86"/>
      <c r="V19" s="90" t="s">
        <v>402</v>
      </c>
      <c r="W19" s="88">
        <v>43527.9862037037</v>
      </c>
      <c r="X19" s="90" t="s">
        <v>438</v>
      </c>
      <c r="Y19" s="86"/>
      <c r="Z19" s="86"/>
      <c r="AA19" s="92" t="s">
        <v>513</v>
      </c>
      <c r="AB19" s="86"/>
      <c r="AC19" s="86" t="b">
        <v>0</v>
      </c>
      <c r="AD19" s="86">
        <v>5</v>
      </c>
      <c r="AE19" s="92" t="s">
        <v>576</v>
      </c>
      <c r="AF19" s="86" t="b">
        <v>0</v>
      </c>
      <c r="AG19" s="86" t="s">
        <v>577</v>
      </c>
      <c r="AH19" s="86"/>
      <c r="AI19" s="92" t="s">
        <v>576</v>
      </c>
      <c r="AJ19" s="86" t="b">
        <v>0</v>
      </c>
      <c r="AK19" s="86">
        <v>3</v>
      </c>
      <c r="AL19" s="92" t="s">
        <v>576</v>
      </c>
      <c r="AM19" s="86" t="s">
        <v>583</v>
      </c>
      <c r="AN19" s="86" t="b">
        <v>0</v>
      </c>
      <c r="AO19" s="92" t="s">
        <v>513</v>
      </c>
      <c r="AP19" s="86" t="s">
        <v>176</v>
      </c>
      <c r="AQ19" s="86">
        <v>0</v>
      </c>
      <c r="AR19" s="86">
        <v>0</v>
      </c>
      <c r="AS19" s="86"/>
      <c r="AT19" s="86"/>
      <c r="AU19" s="86"/>
      <c r="AV19" s="86"/>
      <c r="AW19" s="86"/>
      <c r="AX19" s="86"/>
      <c r="AY19" s="86"/>
      <c r="AZ19" s="86"/>
      <c r="BA19">
        <v>1</v>
      </c>
      <c r="BB19" s="85" t="str">
        <f>REPLACE(INDEX(GroupVertices[Group],MATCH(Edges[[#This Row],[Vertex 1]],GroupVertices[Vertex],0)),1,1,"")</f>
        <v>4</v>
      </c>
      <c r="BC19" s="85" t="str">
        <f>REPLACE(INDEX(GroupVertices[Group],MATCH(Edges[[#This Row],[Vertex 2]],GroupVertices[Vertex],0)),1,1,"")</f>
        <v>4</v>
      </c>
      <c r="BD19" s="51"/>
      <c r="BE19" s="52"/>
      <c r="BF19" s="51"/>
      <c r="BG19" s="52"/>
      <c r="BH19" s="51"/>
      <c r="BI19" s="52"/>
      <c r="BJ19" s="51"/>
      <c r="BK19" s="52"/>
      <c r="BL19" s="51"/>
    </row>
    <row r="20" spans="1:64" ht="45">
      <c r="A20" s="84" t="s">
        <v>223</v>
      </c>
      <c r="B20" s="84" t="s">
        <v>248</v>
      </c>
      <c r="C20" s="53" t="s">
        <v>1267</v>
      </c>
      <c r="D20" s="54">
        <v>4.4</v>
      </c>
      <c r="E20" s="65" t="s">
        <v>136</v>
      </c>
      <c r="F20" s="55">
        <v>30.4</v>
      </c>
      <c r="G20" s="53"/>
      <c r="H20" s="57"/>
      <c r="I20" s="56"/>
      <c r="J20" s="56"/>
      <c r="K20" s="36" t="s">
        <v>65</v>
      </c>
      <c r="L20" s="83">
        <v>20</v>
      </c>
      <c r="M20" s="83"/>
      <c r="N20" s="63"/>
      <c r="O20" s="86" t="s">
        <v>249</v>
      </c>
      <c r="P20" s="88">
        <v>43527.936840277776</v>
      </c>
      <c r="Q20" s="86" t="s">
        <v>263</v>
      </c>
      <c r="R20" s="86"/>
      <c r="S20" s="86"/>
      <c r="T20" s="86" t="s">
        <v>230</v>
      </c>
      <c r="U20" s="86"/>
      <c r="V20" s="90" t="s">
        <v>403</v>
      </c>
      <c r="W20" s="88">
        <v>43527.936840277776</v>
      </c>
      <c r="X20" s="90" t="s">
        <v>439</v>
      </c>
      <c r="Y20" s="86"/>
      <c r="Z20" s="86"/>
      <c r="AA20" s="92" t="s">
        <v>514</v>
      </c>
      <c r="AB20" s="86"/>
      <c r="AC20" s="86" t="b">
        <v>0</v>
      </c>
      <c r="AD20" s="86">
        <v>0</v>
      </c>
      <c r="AE20" s="92" t="s">
        <v>576</v>
      </c>
      <c r="AF20" s="86" t="b">
        <v>0</v>
      </c>
      <c r="AG20" s="86" t="s">
        <v>577</v>
      </c>
      <c r="AH20" s="86"/>
      <c r="AI20" s="92" t="s">
        <v>576</v>
      </c>
      <c r="AJ20" s="86" t="b">
        <v>0</v>
      </c>
      <c r="AK20" s="86">
        <v>0</v>
      </c>
      <c r="AL20" s="92" t="s">
        <v>576</v>
      </c>
      <c r="AM20" s="86" t="s">
        <v>584</v>
      </c>
      <c r="AN20" s="86" t="b">
        <v>0</v>
      </c>
      <c r="AO20" s="92" t="s">
        <v>514</v>
      </c>
      <c r="AP20" s="86" t="s">
        <v>176</v>
      </c>
      <c r="AQ20" s="86">
        <v>0</v>
      </c>
      <c r="AR20" s="86">
        <v>0</v>
      </c>
      <c r="AS20" s="86"/>
      <c r="AT20" s="86"/>
      <c r="AU20" s="86"/>
      <c r="AV20" s="86"/>
      <c r="AW20" s="86"/>
      <c r="AX20" s="86"/>
      <c r="AY20" s="86"/>
      <c r="AZ20" s="86"/>
      <c r="BA20">
        <v>2</v>
      </c>
      <c r="BB20" s="85" t="str">
        <f>REPLACE(INDEX(GroupVertices[Group],MATCH(Edges[[#This Row],[Vertex 1]],GroupVertices[Vertex],0)),1,1,"")</f>
        <v>4</v>
      </c>
      <c r="BC20" s="85" t="str">
        <f>REPLACE(INDEX(GroupVertices[Group],MATCH(Edges[[#This Row],[Vertex 2]],GroupVertices[Vertex],0)),1,1,"")</f>
        <v>4</v>
      </c>
      <c r="BD20" s="51"/>
      <c r="BE20" s="52"/>
      <c r="BF20" s="51"/>
      <c r="BG20" s="52"/>
      <c r="BH20" s="51"/>
      <c r="BI20" s="52"/>
      <c r="BJ20" s="51"/>
      <c r="BK20" s="52"/>
      <c r="BL20" s="51"/>
    </row>
    <row r="21" spans="1:64" ht="45">
      <c r="A21" s="84" t="s">
        <v>223</v>
      </c>
      <c r="B21" s="84" t="s">
        <v>248</v>
      </c>
      <c r="C21" s="53" t="s">
        <v>1267</v>
      </c>
      <c r="D21" s="54">
        <v>4.4</v>
      </c>
      <c r="E21" s="65" t="s">
        <v>136</v>
      </c>
      <c r="F21" s="55">
        <v>30.4</v>
      </c>
      <c r="G21" s="53"/>
      <c r="H21" s="57"/>
      <c r="I21" s="56"/>
      <c r="J21" s="56"/>
      <c r="K21" s="36" t="s">
        <v>65</v>
      </c>
      <c r="L21" s="83">
        <v>21</v>
      </c>
      <c r="M21" s="83"/>
      <c r="N21" s="63"/>
      <c r="O21" s="86" t="s">
        <v>249</v>
      </c>
      <c r="P21" s="88">
        <v>43528.739652777775</v>
      </c>
      <c r="Q21" s="86" t="s">
        <v>264</v>
      </c>
      <c r="R21" s="86"/>
      <c r="S21" s="86"/>
      <c r="T21" s="86" t="s">
        <v>230</v>
      </c>
      <c r="U21" s="90" t="s">
        <v>392</v>
      </c>
      <c r="V21" s="90" t="s">
        <v>392</v>
      </c>
      <c r="W21" s="88">
        <v>43528.739652777775</v>
      </c>
      <c r="X21" s="90" t="s">
        <v>440</v>
      </c>
      <c r="Y21" s="86"/>
      <c r="Z21" s="86"/>
      <c r="AA21" s="92" t="s">
        <v>515</v>
      </c>
      <c r="AB21" s="86"/>
      <c r="AC21" s="86" t="b">
        <v>0</v>
      </c>
      <c r="AD21" s="86">
        <v>2</v>
      </c>
      <c r="AE21" s="92" t="s">
        <v>576</v>
      </c>
      <c r="AF21" s="86" t="b">
        <v>0</v>
      </c>
      <c r="AG21" s="86" t="s">
        <v>577</v>
      </c>
      <c r="AH21" s="86"/>
      <c r="AI21" s="92" t="s">
        <v>576</v>
      </c>
      <c r="AJ21" s="86" t="b">
        <v>0</v>
      </c>
      <c r="AK21" s="86">
        <v>1</v>
      </c>
      <c r="AL21" s="92" t="s">
        <v>576</v>
      </c>
      <c r="AM21" s="86" t="s">
        <v>583</v>
      </c>
      <c r="AN21" s="86" t="b">
        <v>0</v>
      </c>
      <c r="AO21" s="92" t="s">
        <v>515</v>
      </c>
      <c r="AP21" s="86" t="s">
        <v>176</v>
      </c>
      <c r="AQ21" s="86">
        <v>0</v>
      </c>
      <c r="AR21" s="86">
        <v>0</v>
      </c>
      <c r="AS21" s="86"/>
      <c r="AT21" s="86"/>
      <c r="AU21" s="86"/>
      <c r="AV21" s="86"/>
      <c r="AW21" s="86"/>
      <c r="AX21" s="86"/>
      <c r="AY21" s="86"/>
      <c r="AZ21" s="86"/>
      <c r="BA21">
        <v>2</v>
      </c>
      <c r="BB21" s="85" t="str">
        <f>REPLACE(INDEX(GroupVertices[Group],MATCH(Edges[[#This Row],[Vertex 1]],GroupVertices[Vertex],0)),1,1,"")</f>
        <v>4</v>
      </c>
      <c r="BC21" s="85" t="str">
        <f>REPLACE(INDEX(GroupVertices[Group],MATCH(Edges[[#This Row],[Vertex 2]],GroupVertices[Vertex],0)),1,1,"")</f>
        <v>4</v>
      </c>
      <c r="BD21" s="51"/>
      <c r="BE21" s="52"/>
      <c r="BF21" s="51"/>
      <c r="BG21" s="52"/>
      <c r="BH21" s="51"/>
      <c r="BI21" s="52"/>
      <c r="BJ21" s="51"/>
      <c r="BK21" s="52"/>
      <c r="BL21" s="51"/>
    </row>
    <row r="22" spans="1:64" ht="30">
      <c r="A22" s="84" t="s">
        <v>224</v>
      </c>
      <c r="B22" s="84" t="s">
        <v>224</v>
      </c>
      <c r="C22" s="53" t="s">
        <v>1268</v>
      </c>
      <c r="D22" s="54">
        <v>5.8</v>
      </c>
      <c r="E22" s="65" t="s">
        <v>136</v>
      </c>
      <c r="F22" s="55">
        <v>25.8</v>
      </c>
      <c r="G22" s="53"/>
      <c r="H22" s="57"/>
      <c r="I22" s="56"/>
      <c r="J22" s="56"/>
      <c r="K22" s="36" t="s">
        <v>65</v>
      </c>
      <c r="L22" s="83">
        <v>22</v>
      </c>
      <c r="M22" s="83"/>
      <c r="N22" s="63"/>
      <c r="O22" s="86" t="s">
        <v>176</v>
      </c>
      <c r="P22" s="88">
        <v>43524.61928240741</v>
      </c>
      <c r="Q22" s="86" t="s">
        <v>265</v>
      </c>
      <c r="R22" s="90" t="s">
        <v>326</v>
      </c>
      <c r="S22" s="86" t="s">
        <v>376</v>
      </c>
      <c r="T22" s="86"/>
      <c r="U22" s="86"/>
      <c r="V22" s="90" t="s">
        <v>404</v>
      </c>
      <c r="W22" s="88">
        <v>43524.61928240741</v>
      </c>
      <c r="X22" s="90" t="s">
        <v>441</v>
      </c>
      <c r="Y22" s="86"/>
      <c r="Z22" s="86"/>
      <c r="AA22" s="92" t="s">
        <v>516</v>
      </c>
      <c r="AB22" s="86"/>
      <c r="AC22" s="86" t="b">
        <v>0</v>
      </c>
      <c r="AD22" s="86">
        <v>0</v>
      </c>
      <c r="AE22" s="92" t="s">
        <v>576</v>
      </c>
      <c r="AF22" s="86" t="b">
        <v>0</v>
      </c>
      <c r="AG22" s="86" t="s">
        <v>577</v>
      </c>
      <c r="AH22" s="86"/>
      <c r="AI22" s="92" t="s">
        <v>576</v>
      </c>
      <c r="AJ22" s="86" t="b">
        <v>0</v>
      </c>
      <c r="AK22" s="86">
        <v>0</v>
      </c>
      <c r="AL22" s="92" t="s">
        <v>576</v>
      </c>
      <c r="AM22" s="86" t="s">
        <v>580</v>
      </c>
      <c r="AN22" s="86" t="b">
        <v>0</v>
      </c>
      <c r="AO22" s="92" t="s">
        <v>516</v>
      </c>
      <c r="AP22" s="86" t="s">
        <v>176</v>
      </c>
      <c r="AQ22" s="86">
        <v>0</v>
      </c>
      <c r="AR22" s="86">
        <v>0</v>
      </c>
      <c r="AS22" s="86"/>
      <c r="AT22" s="86"/>
      <c r="AU22" s="86"/>
      <c r="AV22" s="86"/>
      <c r="AW22" s="86"/>
      <c r="AX22" s="86"/>
      <c r="AY22" s="86"/>
      <c r="AZ22" s="86"/>
      <c r="BA22">
        <v>3</v>
      </c>
      <c r="BB22" s="85" t="str">
        <f>REPLACE(INDEX(GroupVertices[Group],MATCH(Edges[[#This Row],[Vertex 1]],GroupVertices[Vertex],0)),1,1,"")</f>
        <v>1</v>
      </c>
      <c r="BC22" s="85" t="str">
        <f>REPLACE(INDEX(GroupVertices[Group],MATCH(Edges[[#This Row],[Vertex 2]],GroupVertices[Vertex],0)),1,1,"")</f>
        <v>1</v>
      </c>
      <c r="BD22" s="51">
        <v>0</v>
      </c>
      <c r="BE22" s="52">
        <v>0</v>
      </c>
      <c r="BF22" s="51">
        <v>1</v>
      </c>
      <c r="BG22" s="52">
        <v>6.666666666666667</v>
      </c>
      <c r="BH22" s="51">
        <v>0</v>
      </c>
      <c r="BI22" s="52">
        <v>0</v>
      </c>
      <c r="BJ22" s="51">
        <v>14</v>
      </c>
      <c r="BK22" s="52">
        <v>93.33333333333333</v>
      </c>
      <c r="BL22" s="51">
        <v>15</v>
      </c>
    </row>
    <row r="23" spans="1:64" ht="30">
      <c r="A23" s="84" t="s">
        <v>224</v>
      </c>
      <c r="B23" s="84" t="s">
        <v>224</v>
      </c>
      <c r="C23" s="53" t="s">
        <v>1268</v>
      </c>
      <c r="D23" s="54">
        <v>5.8</v>
      </c>
      <c r="E23" s="65" t="s">
        <v>136</v>
      </c>
      <c r="F23" s="55">
        <v>25.8</v>
      </c>
      <c r="G23" s="53"/>
      <c r="H23" s="57"/>
      <c r="I23" s="56"/>
      <c r="J23" s="56"/>
      <c r="K23" s="36" t="s">
        <v>65</v>
      </c>
      <c r="L23" s="83">
        <v>23</v>
      </c>
      <c r="M23" s="83"/>
      <c r="N23" s="63"/>
      <c r="O23" s="86" t="s">
        <v>176</v>
      </c>
      <c r="P23" s="88">
        <v>43527.96184027778</v>
      </c>
      <c r="Q23" s="86" t="s">
        <v>266</v>
      </c>
      <c r="R23" s="90" t="s">
        <v>327</v>
      </c>
      <c r="S23" s="86" t="s">
        <v>376</v>
      </c>
      <c r="T23" s="86"/>
      <c r="U23" s="86"/>
      <c r="V23" s="90" t="s">
        <v>404</v>
      </c>
      <c r="W23" s="88">
        <v>43527.96184027778</v>
      </c>
      <c r="X23" s="90" t="s">
        <v>442</v>
      </c>
      <c r="Y23" s="86"/>
      <c r="Z23" s="86"/>
      <c r="AA23" s="92" t="s">
        <v>517</v>
      </c>
      <c r="AB23" s="86"/>
      <c r="AC23" s="86" t="b">
        <v>0</v>
      </c>
      <c r="AD23" s="86">
        <v>0</v>
      </c>
      <c r="AE23" s="92" t="s">
        <v>576</v>
      </c>
      <c r="AF23" s="86" t="b">
        <v>0</v>
      </c>
      <c r="AG23" s="86" t="s">
        <v>577</v>
      </c>
      <c r="AH23" s="86"/>
      <c r="AI23" s="92" t="s">
        <v>576</v>
      </c>
      <c r="AJ23" s="86" t="b">
        <v>0</v>
      </c>
      <c r="AK23" s="86">
        <v>0</v>
      </c>
      <c r="AL23" s="92" t="s">
        <v>576</v>
      </c>
      <c r="AM23" s="86" t="s">
        <v>580</v>
      </c>
      <c r="AN23" s="86" t="b">
        <v>0</v>
      </c>
      <c r="AO23" s="92" t="s">
        <v>517</v>
      </c>
      <c r="AP23" s="86" t="s">
        <v>176</v>
      </c>
      <c r="AQ23" s="86">
        <v>0</v>
      </c>
      <c r="AR23" s="86">
        <v>0</v>
      </c>
      <c r="AS23" s="86"/>
      <c r="AT23" s="86"/>
      <c r="AU23" s="86"/>
      <c r="AV23" s="86"/>
      <c r="AW23" s="86"/>
      <c r="AX23" s="86"/>
      <c r="AY23" s="86"/>
      <c r="AZ23" s="86"/>
      <c r="BA23">
        <v>3</v>
      </c>
      <c r="BB23" s="85" t="str">
        <f>REPLACE(INDEX(GroupVertices[Group],MATCH(Edges[[#This Row],[Vertex 1]],GroupVertices[Vertex],0)),1,1,"")</f>
        <v>1</v>
      </c>
      <c r="BC23" s="85" t="str">
        <f>REPLACE(INDEX(GroupVertices[Group],MATCH(Edges[[#This Row],[Vertex 2]],GroupVertices[Vertex],0)),1,1,"")</f>
        <v>1</v>
      </c>
      <c r="BD23" s="51">
        <v>0</v>
      </c>
      <c r="BE23" s="52">
        <v>0</v>
      </c>
      <c r="BF23" s="51">
        <v>0</v>
      </c>
      <c r="BG23" s="52">
        <v>0</v>
      </c>
      <c r="BH23" s="51">
        <v>0</v>
      </c>
      <c r="BI23" s="52">
        <v>0</v>
      </c>
      <c r="BJ23" s="51">
        <v>12</v>
      </c>
      <c r="BK23" s="52">
        <v>100</v>
      </c>
      <c r="BL23" s="51">
        <v>12</v>
      </c>
    </row>
    <row r="24" spans="1:64" ht="30">
      <c r="A24" s="84" t="s">
        <v>224</v>
      </c>
      <c r="B24" s="84" t="s">
        <v>224</v>
      </c>
      <c r="C24" s="53" t="s">
        <v>1268</v>
      </c>
      <c r="D24" s="54">
        <v>5.8</v>
      </c>
      <c r="E24" s="65" t="s">
        <v>136</v>
      </c>
      <c r="F24" s="55">
        <v>25.8</v>
      </c>
      <c r="G24" s="53"/>
      <c r="H24" s="57"/>
      <c r="I24" s="56"/>
      <c r="J24" s="56"/>
      <c r="K24" s="36" t="s">
        <v>65</v>
      </c>
      <c r="L24" s="83">
        <v>24</v>
      </c>
      <c r="M24" s="83"/>
      <c r="N24" s="63"/>
      <c r="O24" s="86" t="s">
        <v>176</v>
      </c>
      <c r="P24" s="88">
        <v>43529.27929398148</v>
      </c>
      <c r="Q24" s="86" t="s">
        <v>267</v>
      </c>
      <c r="R24" s="90" t="s">
        <v>328</v>
      </c>
      <c r="S24" s="86" t="s">
        <v>376</v>
      </c>
      <c r="T24" s="86"/>
      <c r="U24" s="86"/>
      <c r="V24" s="90" t="s">
        <v>404</v>
      </c>
      <c r="W24" s="88">
        <v>43529.27929398148</v>
      </c>
      <c r="X24" s="90" t="s">
        <v>443</v>
      </c>
      <c r="Y24" s="86"/>
      <c r="Z24" s="86"/>
      <c r="AA24" s="92" t="s">
        <v>518</v>
      </c>
      <c r="AB24" s="86"/>
      <c r="AC24" s="86" t="b">
        <v>0</v>
      </c>
      <c r="AD24" s="86">
        <v>0</v>
      </c>
      <c r="AE24" s="92" t="s">
        <v>576</v>
      </c>
      <c r="AF24" s="86" t="b">
        <v>0</v>
      </c>
      <c r="AG24" s="86" t="s">
        <v>577</v>
      </c>
      <c r="AH24" s="86"/>
      <c r="AI24" s="92" t="s">
        <v>576</v>
      </c>
      <c r="AJ24" s="86" t="b">
        <v>0</v>
      </c>
      <c r="AK24" s="86">
        <v>0</v>
      </c>
      <c r="AL24" s="92" t="s">
        <v>576</v>
      </c>
      <c r="AM24" s="86" t="s">
        <v>580</v>
      </c>
      <c r="AN24" s="86" t="b">
        <v>0</v>
      </c>
      <c r="AO24" s="92" t="s">
        <v>518</v>
      </c>
      <c r="AP24" s="86" t="s">
        <v>176</v>
      </c>
      <c r="AQ24" s="86">
        <v>0</v>
      </c>
      <c r="AR24" s="86">
        <v>0</v>
      </c>
      <c r="AS24" s="86"/>
      <c r="AT24" s="86"/>
      <c r="AU24" s="86"/>
      <c r="AV24" s="86"/>
      <c r="AW24" s="86"/>
      <c r="AX24" s="86"/>
      <c r="AY24" s="86"/>
      <c r="AZ24" s="86"/>
      <c r="BA24">
        <v>3</v>
      </c>
      <c r="BB24" s="85" t="str">
        <f>REPLACE(INDEX(GroupVertices[Group],MATCH(Edges[[#This Row],[Vertex 1]],GroupVertices[Vertex],0)),1,1,"")</f>
        <v>1</v>
      </c>
      <c r="BC24" s="85" t="str">
        <f>REPLACE(INDEX(GroupVertices[Group],MATCH(Edges[[#This Row],[Vertex 2]],GroupVertices[Vertex],0)),1,1,"")</f>
        <v>1</v>
      </c>
      <c r="BD24" s="51">
        <v>1</v>
      </c>
      <c r="BE24" s="52">
        <v>10</v>
      </c>
      <c r="BF24" s="51">
        <v>0</v>
      </c>
      <c r="BG24" s="52">
        <v>0</v>
      </c>
      <c r="BH24" s="51">
        <v>0</v>
      </c>
      <c r="BI24" s="52">
        <v>0</v>
      </c>
      <c r="BJ24" s="51">
        <v>9</v>
      </c>
      <c r="BK24" s="52">
        <v>90</v>
      </c>
      <c r="BL24" s="51">
        <v>10</v>
      </c>
    </row>
    <row r="25" spans="1:64" ht="45">
      <c r="A25" s="84" t="s">
        <v>225</v>
      </c>
      <c r="B25" s="84" t="s">
        <v>225</v>
      </c>
      <c r="C25" s="53" t="s">
        <v>1266</v>
      </c>
      <c r="D25" s="54">
        <v>3</v>
      </c>
      <c r="E25" s="65" t="s">
        <v>132</v>
      </c>
      <c r="F25" s="55">
        <v>35</v>
      </c>
      <c r="G25" s="53"/>
      <c r="H25" s="57"/>
      <c r="I25" s="56"/>
      <c r="J25" s="56"/>
      <c r="K25" s="36" t="s">
        <v>65</v>
      </c>
      <c r="L25" s="83">
        <v>25</v>
      </c>
      <c r="M25" s="83"/>
      <c r="N25" s="63"/>
      <c r="O25" s="86" t="s">
        <v>176</v>
      </c>
      <c r="P25" s="88">
        <v>43529.71884259259</v>
      </c>
      <c r="Q25" s="86" t="s">
        <v>268</v>
      </c>
      <c r="R25" s="86"/>
      <c r="S25" s="86"/>
      <c r="T25" s="86" t="s">
        <v>387</v>
      </c>
      <c r="U25" s="86"/>
      <c r="V25" s="90" t="s">
        <v>405</v>
      </c>
      <c r="W25" s="88">
        <v>43529.71884259259</v>
      </c>
      <c r="X25" s="90" t="s">
        <v>444</v>
      </c>
      <c r="Y25" s="86"/>
      <c r="Z25" s="86"/>
      <c r="AA25" s="92" t="s">
        <v>519</v>
      </c>
      <c r="AB25" s="86"/>
      <c r="AC25" s="86" t="b">
        <v>0</v>
      </c>
      <c r="AD25" s="86">
        <v>1</v>
      </c>
      <c r="AE25" s="92" t="s">
        <v>576</v>
      </c>
      <c r="AF25" s="86" t="b">
        <v>0</v>
      </c>
      <c r="AG25" s="86" t="s">
        <v>577</v>
      </c>
      <c r="AH25" s="86"/>
      <c r="AI25" s="92" t="s">
        <v>576</v>
      </c>
      <c r="AJ25" s="86" t="b">
        <v>0</v>
      </c>
      <c r="AK25" s="86">
        <v>0</v>
      </c>
      <c r="AL25" s="92" t="s">
        <v>576</v>
      </c>
      <c r="AM25" s="86" t="s">
        <v>583</v>
      </c>
      <c r="AN25" s="86" t="b">
        <v>0</v>
      </c>
      <c r="AO25" s="92" t="s">
        <v>519</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v>0</v>
      </c>
      <c r="BE25" s="52">
        <v>0</v>
      </c>
      <c r="BF25" s="51">
        <v>0</v>
      </c>
      <c r="BG25" s="52">
        <v>0</v>
      </c>
      <c r="BH25" s="51">
        <v>0</v>
      </c>
      <c r="BI25" s="52">
        <v>0</v>
      </c>
      <c r="BJ25" s="51">
        <v>39</v>
      </c>
      <c r="BK25" s="52">
        <v>100</v>
      </c>
      <c r="BL25" s="51">
        <v>39</v>
      </c>
    </row>
    <row r="26" spans="1:64" ht="45">
      <c r="A26" s="84" t="s">
        <v>226</v>
      </c>
      <c r="B26" s="84" t="s">
        <v>234</v>
      </c>
      <c r="C26" s="53" t="s">
        <v>1266</v>
      </c>
      <c r="D26" s="54">
        <v>3</v>
      </c>
      <c r="E26" s="65" t="s">
        <v>132</v>
      </c>
      <c r="F26" s="55">
        <v>35</v>
      </c>
      <c r="G26" s="53"/>
      <c r="H26" s="57"/>
      <c r="I26" s="56"/>
      <c r="J26" s="56"/>
      <c r="K26" s="36" t="s">
        <v>65</v>
      </c>
      <c r="L26" s="83">
        <v>26</v>
      </c>
      <c r="M26" s="83"/>
      <c r="N26" s="63"/>
      <c r="O26" s="86" t="s">
        <v>249</v>
      </c>
      <c r="P26" s="88">
        <v>43529.73268518518</v>
      </c>
      <c r="Q26" s="86" t="s">
        <v>269</v>
      </c>
      <c r="R26" s="86"/>
      <c r="S26" s="86"/>
      <c r="T26" s="86"/>
      <c r="U26" s="86"/>
      <c r="V26" s="90" t="s">
        <v>406</v>
      </c>
      <c r="W26" s="88">
        <v>43529.73268518518</v>
      </c>
      <c r="X26" s="90" t="s">
        <v>445</v>
      </c>
      <c r="Y26" s="86"/>
      <c r="Z26" s="86"/>
      <c r="AA26" s="92" t="s">
        <v>520</v>
      </c>
      <c r="AB26" s="86"/>
      <c r="AC26" s="86" t="b">
        <v>0</v>
      </c>
      <c r="AD26" s="86">
        <v>0</v>
      </c>
      <c r="AE26" s="92" t="s">
        <v>576</v>
      </c>
      <c r="AF26" s="86" t="b">
        <v>0</v>
      </c>
      <c r="AG26" s="86" t="s">
        <v>577</v>
      </c>
      <c r="AH26" s="86"/>
      <c r="AI26" s="92" t="s">
        <v>576</v>
      </c>
      <c r="AJ26" s="86" t="b">
        <v>0</v>
      </c>
      <c r="AK26" s="86">
        <v>5</v>
      </c>
      <c r="AL26" s="92" t="s">
        <v>532</v>
      </c>
      <c r="AM26" s="86" t="s">
        <v>582</v>
      </c>
      <c r="AN26" s="86" t="b">
        <v>0</v>
      </c>
      <c r="AO26" s="92" t="s">
        <v>532</v>
      </c>
      <c r="AP26" s="86" t="s">
        <v>176</v>
      </c>
      <c r="AQ26" s="86">
        <v>0</v>
      </c>
      <c r="AR26" s="86">
        <v>0</v>
      </c>
      <c r="AS26" s="86"/>
      <c r="AT26" s="86"/>
      <c r="AU26" s="86"/>
      <c r="AV26" s="86"/>
      <c r="AW26" s="86"/>
      <c r="AX26" s="86"/>
      <c r="AY26" s="86"/>
      <c r="AZ26" s="86"/>
      <c r="BA26">
        <v>1</v>
      </c>
      <c r="BB26" s="85" t="str">
        <f>REPLACE(INDEX(GroupVertices[Group],MATCH(Edges[[#This Row],[Vertex 1]],GroupVertices[Vertex],0)),1,1,"")</f>
        <v>3</v>
      </c>
      <c r="BC26" s="85" t="str">
        <f>REPLACE(INDEX(GroupVertices[Group],MATCH(Edges[[#This Row],[Vertex 2]],GroupVertices[Vertex],0)),1,1,"")</f>
        <v>3</v>
      </c>
      <c r="BD26" s="51">
        <v>0</v>
      </c>
      <c r="BE26" s="52">
        <v>0</v>
      </c>
      <c r="BF26" s="51">
        <v>0</v>
      </c>
      <c r="BG26" s="52">
        <v>0</v>
      </c>
      <c r="BH26" s="51">
        <v>0</v>
      </c>
      <c r="BI26" s="52">
        <v>0</v>
      </c>
      <c r="BJ26" s="51">
        <v>27</v>
      </c>
      <c r="BK26" s="52">
        <v>100</v>
      </c>
      <c r="BL26" s="51">
        <v>27</v>
      </c>
    </row>
    <row r="27" spans="1:64" ht="45">
      <c r="A27" s="84" t="s">
        <v>227</v>
      </c>
      <c r="B27" s="84" t="s">
        <v>234</v>
      </c>
      <c r="C27" s="53" t="s">
        <v>1266</v>
      </c>
      <c r="D27" s="54">
        <v>3</v>
      </c>
      <c r="E27" s="65" t="s">
        <v>132</v>
      </c>
      <c r="F27" s="55">
        <v>35</v>
      </c>
      <c r="G27" s="53"/>
      <c r="H27" s="57"/>
      <c r="I27" s="56"/>
      <c r="J27" s="56"/>
      <c r="K27" s="36" t="s">
        <v>65</v>
      </c>
      <c r="L27" s="83">
        <v>27</v>
      </c>
      <c r="M27" s="83"/>
      <c r="N27" s="63"/>
      <c r="O27" s="86" t="s">
        <v>249</v>
      </c>
      <c r="P27" s="88">
        <v>43529.75408564815</v>
      </c>
      <c r="Q27" s="86" t="s">
        <v>269</v>
      </c>
      <c r="R27" s="86"/>
      <c r="S27" s="86"/>
      <c r="T27" s="86"/>
      <c r="U27" s="86"/>
      <c r="V27" s="90" t="s">
        <v>407</v>
      </c>
      <c r="W27" s="88">
        <v>43529.75408564815</v>
      </c>
      <c r="X27" s="90" t="s">
        <v>446</v>
      </c>
      <c r="Y27" s="86"/>
      <c r="Z27" s="86"/>
      <c r="AA27" s="92" t="s">
        <v>521</v>
      </c>
      <c r="AB27" s="86"/>
      <c r="AC27" s="86" t="b">
        <v>0</v>
      </c>
      <c r="AD27" s="86">
        <v>0</v>
      </c>
      <c r="AE27" s="92" t="s">
        <v>576</v>
      </c>
      <c r="AF27" s="86" t="b">
        <v>0</v>
      </c>
      <c r="AG27" s="86" t="s">
        <v>577</v>
      </c>
      <c r="AH27" s="86"/>
      <c r="AI27" s="92" t="s">
        <v>576</v>
      </c>
      <c r="AJ27" s="86" t="b">
        <v>0</v>
      </c>
      <c r="AK27" s="86">
        <v>5</v>
      </c>
      <c r="AL27" s="92" t="s">
        <v>532</v>
      </c>
      <c r="AM27" s="86" t="s">
        <v>585</v>
      </c>
      <c r="AN27" s="86" t="b">
        <v>0</v>
      </c>
      <c r="AO27" s="92" t="s">
        <v>532</v>
      </c>
      <c r="AP27" s="86" t="s">
        <v>176</v>
      </c>
      <c r="AQ27" s="86">
        <v>0</v>
      </c>
      <c r="AR27" s="86">
        <v>0</v>
      </c>
      <c r="AS27" s="86"/>
      <c r="AT27" s="86"/>
      <c r="AU27" s="86"/>
      <c r="AV27" s="86"/>
      <c r="AW27" s="86"/>
      <c r="AX27" s="86"/>
      <c r="AY27" s="86"/>
      <c r="AZ27" s="86"/>
      <c r="BA27">
        <v>1</v>
      </c>
      <c r="BB27" s="85" t="str">
        <f>REPLACE(INDEX(GroupVertices[Group],MATCH(Edges[[#This Row],[Vertex 1]],GroupVertices[Vertex],0)),1,1,"")</f>
        <v>3</v>
      </c>
      <c r="BC27" s="85" t="str">
        <f>REPLACE(INDEX(GroupVertices[Group],MATCH(Edges[[#This Row],[Vertex 2]],GroupVertices[Vertex],0)),1,1,"")</f>
        <v>3</v>
      </c>
      <c r="BD27" s="51">
        <v>0</v>
      </c>
      <c r="BE27" s="52">
        <v>0</v>
      </c>
      <c r="BF27" s="51">
        <v>0</v>
      </c>
      <c r="BG27" s="52">
        <v>0</v>
      </c>
      <c r="BH27" s="51">
        <v>0</v>
      </c>
      <c r="BI27" s="52">
        <v>0</v>
      </c>
      <c r="BJ27" s="51">
        <v>27</v>
      </c>
      <c r="BK27" s="52">
        <v>100</v>
      </c>
      <c r="BL27" s="51">
        <v>27</v>
      </c>
    </row>
    <row r="28" spans="1:64" ht="45">
      <c r="A28" s="84" t="s">
        <v>228</v>
      </c>
      <c r="B28" s="84" t="s">
        <v>234</v>
      </c>
      <c r="C28" s="53" t="s">
        <v>1266</v>
      </c>
      <c r="D28" s="54">
        <v>3</v>
      </c>
      <c r="E28" s="65" t="s">
        <v>132</v>
      </c>
      <c r="F28" s="55">
        <v>35</v>
      </c>
      <c r="G28" s="53"/>
      <c r="H28" s="57"/>
      <c r="I28" s="56"/>
      <c r="J28" s="56"/>
      <c r="K28" s="36" t="s">
        <v>65</v>
      </c>
      <c r="L28" s="83">
        <v>28</v>
      </c>
      <c r="M28" s="83"/>
      <c r="N28" s="63"/>
      <c r="O28" s="86" t="s">
        <v>249</v>
      </c>
      <c r="P28" s="88">
        <v>43529.76331018518</v>
      </c>
      <c r="Q28" s="86" t="s">
        <v>269</v>
      </c>
      <c r="R28" s="86"/>
      <c r="S28" s="86"/>
      <c r="T28" s="86"/>
      <c r="U28" s="86"/>
      <c r="V28" s="90" t="s">
        <v>408</v>
      </c>
      <c r="W28" s="88">
        <v>43529.76331018518</v>
      </c>
      <c r="X28" s="90" t="s">
        <v>447</v>
      </c>
      <c r="Y28" s="86"/>
      <c r="Z28" s="86"/>
      <c r="AA28" s="92" t="s">
        <v>522</v>
      </c>
      <c r="AB28" s="86"/>
      <c r="AC28" s="86" t="b">
        <v>0</v>
      </c>
      <c r="AD28" s="86">
        <v>0</v>
      </c>
      <c r="AE28" s="92" t="s">
        <v>576</v>
      </c>
      <c r="AF28" s="86" t="b">
        <v>0</v>
      </c>
      <c r="AG28" s="86" t="s">
        <v>577</v>
      </c>
      <c r="AH28" s="86"/>
      <c r="AI28" s="92" t="s">
        <v>576</v>
      </c>
      <c r="AJ28" s="86" t="b">
        <v>0</v>
      </c>
      <c r="AK28" s="86">
        <v>5</v>
      </c>
      <c r="AL28" s="92" t="s">
        <v>532</v>
      </c>
      <c r="AM28" s="86" t="s">
        <v>584</v>
      </c>
      <c r="AN28" s="86" t="b">
        <v>0</v>
      </c>
      <c r="AO28" s="92" t="s">
        <v>532</v>
      </c>
      <c r="AP28" s="86" t="s">
        <v>176</v>
      </c>
      <c r="AQ28" s="86">
        <v>0</v>
      </c>
      <c r="AR28" s="86">
        <v>0</v>
      </c>
      <c r="AS28" s="86"/>
      <c r="AT28" s="86"/>
      <c r="AU28" s="86"/>
      <c r="AV28" s="86"/>
      <c r="AW28" s="86"/>
      <c r="AX28" s="86"/>
      <c r="AY28" s="86"/>
      <c r="AZ28" s="86"/>
      <c r="BA28">
        <v>1</v>
      </c>
      <c r="BB28" s="85" t="str">
        <f>REPLACE(INDEX(GroupVertices[Group],MATCH(Edges[[#This Row],[Vertex 1]],GroupVertices[Vertex],0)),1,1,"")</f>
        <v>3</v>
      </c>
      <c r="BC28" s="85" t="str">
        <f>REPLACE(INDEX(GroupVertices[Group],MATCH(Edges[[#This Row],[Vertex 2]],GroupVertices[Vertex],0)),1,1,"")</f>
        <v>3</v>
      </c>
      <c r="BD28" s="51">
        <v>0</v>
      </c>
      <c r="BE28" s="52">
        <v>0</v>
      </c>
      <c r="BF28" s="51">
        <v>0</v>
      </c>
      <c r="BG28" s="52">
        <v>0</v>
      </c>
      <c r="BH28" s="51">
        <v>0</v>
      </c>
      <c r="BI28" s="52">
        <v>0</v>
      </c>
      <c r="BJ28" s="51">
        <v>27</v>
      </c>
      <c r="BK28" s="52">
        <v>100</v>
      </c>
      <c r="BL28" s="51">
        <v>27</v>
      </c>
    </row>
    <row r="29" spans="1:64" ht="45">
      <c r="A29" s="84" t="s">
        <v>229</v>
      </c>
      <c r="B29" s="84" t="s">
        <v>234</v>
      </c>
      <c r="C29" s="53" t="s">
        <v>1266</v>
      </c>
      <c r="D29" s="54">
        <v>3</v>
      </c>
      <c r="E29" s="65" t="s">
        <v>132</v>
      </c>
      <c r="F29" s="55">
        <v>35</v>
      </c>
      <c r="G29" s="53"/>
      <c r="H29" s="57"/>
      <c r="I29" s="56"/>
      <c r="J29" s="56"/>
      <c r="K29" s="36" t="s">
        <v>65</v>
      </c>
      <c r="L29" s="83">
        <v>29</v>
      </c>
      <c r="M29" s="83"/>
      <c r="N29" s="63"/>
      <c r="O29" s="86" t="s">
        <v>249</v>
      </c>
      <c r="P29" s="88">
        <v>43529.763344907406</v>
      </c>
      <c r="Q29" s="86" t="s">
        <v>270</v>
      </c>
      <c r="R29" s="86"/>
      <c r="S29" s="86"/>
      <c r="T29" s="86" t="s">
        <v>388</v>
      </c>
      <c r="U29" s="86"/>
      <c r="V29" s="90" t="s">
        <v>409</v>
      </c>
      <c r="W29" s="88">
        <v>43529.763344907406</v>
      </c>
      <c r="X29" s="90" t="s">
        <v>448</v>
      </c>
      <c r="Y29" s="86"/>
      <c r="Z29" s="86"/>
      <c r="AA29" s="92" t="s">
        <v>523</v>
      </c>
      <c r="AB29" s="86"/>
      <c r="AC29" s="86" t="b">
        <v>0</v>
      </c>
      <c r="AD29" s="86">
        <v>0</v>
      </c>
      <c r="AE29" s="92" t="s">
        <v>576</v>
      </c>
      <c r="AF29" s="86" t="b">
        <v>0</v>
      </c>
      <c r="AG29" s="86" t="s">
        <v>577</v>
      </c>
      <c r="AH29" s="86"/>
      <c r="AI29" s="92" t="s">
        <v>576</v>
      </c>
      <c r="AJ29" s="86" t="b">
        <v>0</v>
      </c>
      <c r="AK29" s="86">
        <v>0</v>
      </c>
      <c r="AL29" s="92" t="s">
        <v>576</v>
      </c>
      <c r="AM29" s="86" t="s">
        <v>582</v>
      </c>
      <c r="AN29" s="86" t="b">
        <v>0</v>
      </c>
      <c r="AO29" s="92" t="s">
        <v>523</v>
      </c>
      <c r="AP29" s="86" t="s">
        <v>176</v>
      </c>
      <c r="AQ29" s="86">
        <v>0</v>
      </c>
      <c r="AR29" s="86">
        <v>0</v>
      </c>
      <c r="AS29" s="86"/>
      <c r="AT29" s="86"/>
      <c r="AU29" s="86"/>
      <c r="AV29" s="86"/>
      <c r="AW29" s="86"/>
      <c r="AX29" s="86"/>
      <c r="AY29" s="86"/>
      <c r="AZ29" s="86"/>
      <c r="BA29">
        <v>1</v>
      </c>
      <c r="BB29" s="85" t="str">
        <f>REPLACE(INDEX(GroupVertices[Group],MATCH(Edges[[#This Row],[Vertex 1]],GroupVertices[Vertex],0)),1,1,"")</f>
        <v>3</v>
      </c>
      <c r="BC29" s="85" t="str">
        <f>REPLACE(INDEX(GroupVertices[Group],MATCH(Edges[[#This Row],[Vertex 2]],GroupVertices[Vertex],0)),1,1,"")</f>
        <v>3</v>
      </c>
      <c r="BD29" s="51"/>
      <c r="BE29" s="52"/>
      <c r="BF29" s="51"/>
      <c r="BG29" s="52"/>
      <c r="BH29" s="51"/>
      <c r="BI29" s="52"/>
      <c r="BJ29" s="51"/>
      <c r="BK29" s="52"/>
      <c r="BL29" s="51"/>
    </row>
    <row r="30" spans="1:64" ht="45">
      <c r="A30" s="84" t="s">
        <v>229</v>
      </c>
      <c r="B30" s="84" t="s">
        <v>230</v>
      </c>
      <c r="C30" s="53" t="s">
        <v>1266</v>
      </c>
      <c r="D30" s="54">
        <v>3</v>
      </c>
      <c r="E30" s="65" t="s">
        <v>132</v>
      </c>
      <c r="F30" s="55">
        <v>35</v>
      </c>
      <c r="G30" s="53"/>
      <c r="H30" s="57"/>
      <c r="I30" s="56"/>
      <c r="J30" s="56"/>
      <c r="K30" s="36" t="s">
        <v>65</v>
      </c>
      <c r="L30" s="83">
        <v>30</v>
      </c>
      <c r="M30" s="83"/>
      <c r="N30" s="63"/>
      <c r="O30" s="86" t="s">
        <v>249</v>
      </c>
      <c r="P30" s="88">
        <v>43529.763344907406</v>
      </c>
      <c r="Q30" s="86" t="s">
        <v>270</v>
      </c>
      <c r="R30" s="86"/>
      <c r="S30" s="86"/>
      <c r="T30" s="86" t="s">
        <v>388</v>
      </c>
      <c r="U30" s="86"/>
      <c r="V30" s="90" t="s">
        <v>409</v>
      </c>
      <c r="W30" s="88">
        <v>43529.763344907406</v>
      </c>
      <c r="X30" s="90" t="s">
        <v>448</v>
      </c>
      <c r="Y30" s="86"/>
      <c r="Z30" s="86"/>
      <c r="AA30" s="92" t="s">
        <v>523</v>
      </c>
      <c r="AB30" s="86"/>
      <c r="AC30" s="86" t="b">
        <v>0</v>
      </c>
      <c r="AD30" s="86">
        <v>0</v>
      </c>
      <c r="AE30" s="92" t="s">
        <v>576</v>
      </c>
      <c r="AF30" s="86" t="b">
        <v>0</v>
      </c>
      <c r="AG30" s="86" t="s">
        <v>577</v>
      </c>
      <c r="AH30" s="86"/>
      <c r="AI30" s="92" t="s">
        <v>576</v>
      </c>
      <c r="AJ30" s="86" t="b">
        <v>0</v>
      </c>
      <c r="AK30" s="86">
        <v>0</v>
      </c>
      <c r="AL30" s="92" t="s">
        <v>576</v>
      </c>
      <c r="AM30" s="86" t="s">
        <v>582</v>
      </c>
      <c r="AN30" s="86" t="b">
        <v>0</v>
      </c>
      <c r="AO30" s="92" t="s">
        <v>523</v>
      </c>
      <c r="AP30" s="86" t="s">
        <v>176</v>
      </c>
      <c r="AQ30" s="86">
        <v>0</v>
      </c>
      <c r="AR30" s="86">
        <v>0</v>
      </c>
      <c r="AS30" s="86"/>
      <c r="AT30" s="86"/>
      <c r="AU30" s="86"/>
      <c r="AV30" s="86"/>
      <c r="AW30" s="86"/>
      <c r="AX30" s="86"/>
      <c r="AY30" s="86"/>
      <c r="AZ30" s="86"/>
      <c r="BA30">
        <v>1</v>
      </c>
      <c r="BB30" s="85" t="str">
        <f>REPLACE(INDEX(GroupVertices[Group],MATCH(Edges[[#This Row],[Vertex 1]],GroupVertices[Vertex],0)),1,1,"")</f>
        <v>3</v>
      </c>
      <c r="BC30" s="85" t="str">
        <f>REPLACE(INDEX(GroupVertices[Group],MATCH(Edges[[#This Row],[Vertex 2]],GroupVertices[Vertex],0)),1,1,"")</f>
        <v>2</v>
      </c>
      <c r="BD30" s="51">
        <v>1</v>
      </c>
      <c r="BE30" s="52">
        <v>2.7027027027027026</v>
      </c>
      <c r="BF30" s="51">
        <v>0</v>
      </c>
      <c r="BG30" s="52">
        <v>0</v>
      </c>
      <c r="BH30" s="51">
        <v>0</v>
      </c>
      <c r="BI30" s="52">
        <v>0</v>
      </c>
      <c r="BJ30" s="51">
        <v>36</v>
      </c>
      <c r="BK30" s="52">
        <v>97.29729729729729</v>
      </c>
      <c r="BL30" s="51">
        <v>37</v>
      </c>
    </row>
    <row r="31" spans="1:64" ht="45">
      <c r="A31" s="84" t="s">
        <v>223</v>
      </c>
      <c r="B31" s="84" t="s">
        <v>239</v>
      </c>
      <c r="C31" s="53" t="s">
        <v>1267</v>
      </c>
      <c r="D31" s="54">
        <v>4.4</v>
      </c>
      <c r="E31" s="65" t="s">
        <v>136</v>
      </c>
      <c r="F31" s="55">
        <v>30.4</v>
      </c>
      <c r="G31" s="53"/>
      <c r="H31" s="57"/>
      <c r="I31" s="56"/>
      <c r="J31" s="56"/>
      <c r="K31" s="36" t="s">
        <v>65</v>
      </c>
      <c r="L31" s="83">
        <v>31</v>
      </c>
      <c r="M31" s="83"/>
      <c r="N31" s="63"/>
      <c r="O31" s="86" t="s">
        <v>249</v>
      </c>
      <c r="P31" s="88">
        <v>43527.936840277776</v>
      </c>
      <c r="Q31" s="86" t="s">
        <v>263</v>
      </c>
      <c r="R31" s="86"/>
      <c r="S31" s="86"/>
      <c r="T31" s="86" t="s">
        <v>230</v>
      </c>
      <c r="U31" s="86"/>
      <c r="V31" s="90" t="s">
        <v>403</v>
      </c>
      <c r="W31" s="88">
        <v>43527.936840277776</v>
      </c>
      <c r="X31" s="90" t="s">
        <v>439</v>
      </c>
      <c r="Y31" s="86"/>
      <c r="Z31" s="86"/>
      <c r="AA31" s="92" t="s">
        <v>514</v>
      </c>
      <c r="AB31" s="86"/>
      <c r="AC31" s="86" t="b">
        <v>0</v>
      </c>
      <c r="AD31" s="86">
        <v>0</v>
      </c>
      <c r="AE31" s="92" t="s">
        <v>576</v>
      </c>
      <c r="AF31" s="86" t="b">
        <v>0</v>
      </c>
      <c r="AG31" s="86" t="s">
        <v>577</v>
      </c>
      <c r="AH31" s="86"/>
      <c r="AI31" s="92" t="s">
        <v>576</v>
      </c>
      <c r="AJ31" s="86" t="b">
        <v>0</v>
      </c>
      <c r="AK31" s="86">
        <v>0</v>
      </c>
      <c r="AL31" s="92" t="s">
        <v>576</v>
      </c>
      <c r="AM31" s="86" t="s">
        <v>584</v>
      </c>
      <c r="AN31" s="86" t="b">
        <v>0</v>
      </c>
      <c r="AO31" s="92" t="s">
        <v>514</v>
      </c>
      <c r="AP31" s="86" t="s">
        <v>176</v>
      </c>
      <c r="AQ31" s="86">
        <v>0</v>
      </c>
      <c r="AR31" s="86">
        <v>0</v>
      </c>
      <c r="AS31" s="86"/>
      <c r="AT31" s="86"/>
      <c r="AU31" s="86"/>
      <c r="AV31" s="86"/>
      <c r="AW31" s="86"/>
      <c r="AX31" s="86"/>
      <c r="AY31" s="86"/>
      <c r="AZ31" s="86"/>
      <c r="BA31">
        <v>2</v>
      </c>
      <c r="BB31" s="85" t="str">
        <f>REPLACE(INDEX(GroupVertices[Group],MATCH(Edges[[#This Row],[Vertex 1]],GroupVertices[Vertex],0)),1,1,"")</f>
        <v>4</v>
      </c>
      <c r="BC31" s="85" t="str">
        <f>REPLACE(INDEX(GroupVertices[Group],MATCH(Edges[[#This Row],[Vertex 2]],GroupVertices[Vertex],0)),1,1,"")</f>
        <v>2</v>
      </c>
      <c r="BD31" s="51">
        <v>1</v>
      </c>
      <c r="BE31" s="52">
        <v>2.272727272727273</v>
      </c>
      <c r="BF31" s="51">
        <v>0</v>
      </c>
      <c r="BG31" s="52">
        <v>0</v>
      </c>
      <c r="BH31" s="51">
        <v>0</v>
      </c>
      <c r="BI31" s="52">
        <v>0</v>
      </c>
      <c r="BJ31" s="51">
        <v>43</v>
      </c>
      <c r="BK31" s="52">
        <v>97.72727272727273</v>
      </c>
      <c r="BL31" s="51">
        <v>44</v>
      </c>
    </row>
    <row r="32" spans="1:64" ht="45">
      <c r="A32" s="84" t="s">
        <v>223</v>
      </c>
      <c r="B32" s="84" t="s">
        <v>222</v>
      </c>
      <c r="C32" s="53" t="s">
        <v>1267</v>
      </c>
      <c r="D32" s="54">
        <v>4.4</v>
      </c>
      <c r="E32" s="65" t="s">
        <v>136</v>
      </c>
      <c r="F32" s="55">
        <v>30.4</v>
      </c>
      <c r="G32" s="53"/>
      <c r="H32" s="57"/>
      <c r="I32" s="56"/>
      <c r="J32" s="56"/>
      <c r="K32" s="36" t="s">
        <v>65</v>
      </c>
      <c r="L32" s="83">
        <v>32</v>
      </c>
      <c r="M32" s="83"/>
      <c r="N32" s="63"/>
      <c r="O32" s="86" t="s">
        <v>249</v>
      </c>
      <c r="P32" s="88">
        <v>43527.936840277776</v>
      </c>
      <c r="Q32" s="86" t="s">
        <v>263</v>
      </c>
      <c r="R32" s="86"/>
      <c r="S32" s="86"/>
      <c r="T32" s="86" t="s">
        <v>230</v>
      </c>
      <c r="U32" s="86"/>
      <c r="V32" s="90" t="s">
        <v>403</v>
      </c>
      <c r="W32" s="88">
        <v>43527.936840277776</v>
      </c>
      <c r="X32" s="90" t="s">
        <v>439</v>
      </c>
      <c r="Y32" s="86"/>
      <c r="Z32" s="86"/>
      <c r="AA32" s="92" t="s">
        <v>514</v>
      </c>
      <c r="AB32" s="86"/>
      <c r="AC32" s="86" t="b">
        <v>0</v>
      </c>
      <c r="AD32" s="86">
        <v>0</v>
      </c>
      <c r="AE32" s="92" t="s">
        <v>576</v>
      </c>
      <c r="AF32" s="86" t="b">
        <v>0</v>
      </c>
      <c r="AG32" s="86" t="s">
        <v>577</v>
      </c>
      <c r="AH32" s="86"/>
      <c r="AI32" s="92" t="s">
        <v>576</v>
      </c>
      <c r="AJ32" s="86" t="b">
        <v>0</v>
      </c>
      <c r="AK32" s="86">
        <v>0</v>
      </c>
      <c r="AL32" s="92" t="s">
        <v>576</v>
      </c>
      <c r="AM32" s="86" t="s">
        <v>584</v>
      </c>
      <c r="AN32" s="86" t="b">
        <v>0</v>
      </c>
      <c r="AO32" s="92" t="s">
        <v>514</v>
      </c>
      <c r="AP32" s="86" t="s">
        <v>176</v>
      </c>
      <c r="AQ32" s="86">
        <v>0</v>
      </c>
      <c r="AR32" s="86">
        <v>0</v>
      </c>
      <c r="AS32" s="86"/>
      <c r="AT32" s="86"/>
      <c r="AU32" s="86"/>
      <c r="AV32" s="86"/>
      <c r="AW32" s="86"/>
      <c r="AX32" s="86"/>
      <c r="AY32" s="86"/>
      <c r="AZ32" s="86"/>
      <c r="BA32">
        <v>2</v>
      </c>
      <c r="BB32" s="85" t="str">
        <f>REPLACE(INDEX(GroupVertices[Group],MATCH(Edges[[#This Row],[Vertex 1]],GroupVertices[Vertex],0)),1,1,"")</f>
        <v>4</v>
      </c>
      <c r="BC32" s="85" t="str">
        <f>REPLACE(INDEX(GroupVertices[Group],MATCH(Edges[[#This Row],[Vertex 2]],GroupVertices[Vertex],0)),1,1,"")</f>
        <v>4</v>
      </c>
      <c r="BD32" s="51"/>
      <c r="BE32" s="52"/>
      <c r="BF32" s="51"/>
      <c r="BG32" s="52"/>
      <c r="BH32" s="51"/>
      <c r="BI32" s="52"/>
      <c r="BJ32" s="51"/>
      <c r="BK32" s="52"/>
      <c r="BL32" s="51"/>
    </row>
    <row r="33" spans="1:64" ht="45">
      <c r="A33" s="84" t="s">
        <v>223</v>
      </c>
      <c r="B33" s="84" t="s">
        <v>239</v>
      </c>
      <c r="C33" s="53" t="s">
        <v>1267</v>
      </c>
      <c r="D33" s="54">
        <v>4.4</v>
      </c>
      <c r="E33" s="65" t="s">
        <v>136</v>
      </c>
      <c r="F33" s="55">
        <v>30.4</v>
      </c>
      <c r="G33" s="53"/>
      <c r="H33" s="57"/>
      <c r="I33" s="56"/>
      <c r="J33" s="56"/>
      <c r="K33" s="36" t="s">
        <v>65</v>
      </c>
      <c r="L33" s="83">
        <v>33</v>
      </c>
      <c r="M33" s="83"/>
      <c r="N33" s="63"/>
      <c r="O33" s="86" t="s">
        <v>249</v>
      </c>
      <c r="P33" s="88">
        <v>43528.739652777775</v>
      </c>
      <c r="Q33" s="86" t="s">
        <v>264</v>
      </c>
      <c r="R33" s="86"/>
      <c r="S33" s="86"/>
      <c r="T33" s="86" t="s">
        <v>230</v>
      </c>
      <c r="U33" s="90" t="s">
        <v>392</v>
      </c>
      <c r="V33" s="90" t="s">
        <v>392</v>
      </c>
      <c r="W33" s="88">
        <v>43528.739652777775</v>
      </c>
      <c r="X33" s="90" t="s">
        <v>440</v>
      </c>
      <c r="Y33" s="86"/>
      <c r="Z33" s="86"/>
      <c r="AA33" s="92" t="s">
        <v>515</v>
      </c>
      <c r="AB33" s="86"/>
      <c r="AC33" s="86" t="b">
        <v>0</v>
      </c>
      <c r="AD33" s="86">
        <v>2</v>
      </c>
      <c r="AE33" s="92" t="s">
        <v>576</v>
      </c>
      <c r="AF33" s="86" t="b">
        <v>0</v>
      </c>
      <c r="AG33" s="86" t="s">
        <v>577</v>
      </c>
      <c r="AH33" s="86"/>
      <c r="AI33" s="92" t="s">
        <v>576</v>
      </c>
      <c r="AJ33" s="86" t="b">
        <v>0</v>
      </c>
      <c r="AK33" s="86">
        <v>1</v>
      </c>
      <c r="AL33" s="92" t="s">
        <v>576</v>
      </c>
      <c r="AM33" s="86" t="s">
        <v>583</v>
      </c>
      <c r="AN33" s="86" t="b">
        <v>0</v>
      </c>
      <c r="AO33" s="92" t="s">
        <v>515</v>
      </c>
      <c r="AP33" s="86" t="s">
        <v>176</v>
      </c>
      <c r="AQ33" s="86">
        <v>0</v>
      </c>
      <c r="AR33" s="86">
        <v>0</v>
      </c>
      <c r="AS33" s="86"/>
      <c r="AT33" s="86"/>
      <c r="AU33" s="86"/>
      <c r="AV33" s="86"/>
      <c r="AW33" s="86"/>
      <c r="AX33" s="86"/>
      <c r="AY33" s="86"/>
      <c r="AZ33" s="86"/>
      <c r="BA33">
        <v>2</v>
      </c>
      <c r="BB33" s="85" t="str">
        <f>REPLACE(INDEX(GroupVertices[Group],MATCH(Edges[[#This Row],[Vertex 1]],GroupVertices[Vertex],0)),1,1,"")</f>
        <v>4</v>
      </c>
      <c r="BC33" s="85" t="str">
        <f>REPLACE(INDEX(GroupVertices[Group],MATCH(Edges[[#This Row],[Vertex 2]],GroupVertices[Vertex],0)),1,1,"")</f>
        <v>2</v>
      </c>
      <c r="BD33" s="51">
        <v>1</v>
      </c>
      <c r="BE33" s="52">
        <v>2.2222222222222223</v>
      </c>
      <c r="BF33" s="51">
        <v>0</v>
      </c>
      <c r="BG33" s="52">
        <v>0</v>
      </c>
      <c r="BH33" s="51">
        <v>0</v>
      </c>
      <c r="BI33" s="52">
        <v>0</v>
      </c>
      <c r="BJ33" s="51">
        <v>44</v>
      </c>
      <c r="BK33" s="52">
        <v>97.77777777777777</v>
      </c>
      <c r="BL33" s="51">
        <v>45</v>
      </c>
    </row>
    <row r="34" spans="1:64" ht="45">
      <c r="A34" s="84" t="s">
        <v>223</v>
      </c>
      <c r="B34" s="84" t="s">
        <v>230</v>
      </c>
      <c r="C34" s="53" t="s">
        <v>1266</v>
      </c>
      <c r="D34" s="54">
        <v>3</v>
      </c>
      <c r="E34" s="65" t="s">
        <v>132</v>
      </c>
      <c r="F34" s="55">
        <v>35</v>
      </c>
      <c r="G34" s="53"/>
      <c r="H34" s="57"/>
      <c r="I34" s="56"/>
      <c r="J34" s="56"/>
      <c r="K34" s="36" t="s">
        <v>66</v>
      </c>
      <c r="L34" s="83">
        <v>34</v>
      </c>
      <c r="M34" s="83"/>
      <c r="N34" s="63"/>
      <c r="O34" s="86" t="s">
        <v>249</v>
      </c>
      <c r="P34" s="88">
        <v>43528.739652777775</v>
      </c>
      <c r="Q34" s="86" t="s">
        <v>264</v>
      </c>
      <c r="R34" s="86"/>
      <c r="S34" s="86"/>
      <c r="T34" s="86" t="s">
        <v>230</v>
      </c>
      <c r="U34" s="90" t="s">
        <v>392</v>
      </c>
      <c r="V34" s="90" t="s">
        <v>392</v>
      </c>
      <c r="W34" s="88">
        <v>43528.739652777775</v>
      </c>
      <c r="X34" s="90" t="s">
        <v>440</v>
      </c>
      <c r="Y34" s="86"/>
      <c r="Z34" s="86"/>
      <c r="AA34" s="92" t="s">
        <v>515</v>
      </c>
      <c r="AB34" s="86"/>
      <c r="AC34" s="86" t="b">
        <v>0</v>
      </c>
      <c r="AD34" s="86">
        <v>2</v>
      </c>
      <c r="AE34" s="92" t="s">
        <v>576</v>
      </c>
      <c r="AF34" s="86" t="b">
        <v>0</v>
      </c>
      <c r="AG34" s="86" t="s">
        <v>577</v>
      </c>
      <c r="AH34" s="86"/>
      <c r="AI34" s="92" t="s">
        <v>576</v>
      </c>
      <c r="AJ34" s="86" t="b">
        <v>0</v>
      </c>
      <c r="AK34" s="86">
        <v>1</v>
      </c>
      <c r="AL34" s="92" t="s">
        <v>576</v>
      </c>
      <c r="AM34" s="86" t="s">
        <v>583</v>
      </c>
      <c r="AN34" s="86" t="b">
        <v>0</v>
      </c>
      <c r="AO34" s="92" t="s">
        <v>515</v>
      </c>
      <c r="AP34" s="86" t="s">
        <v>176</v>
      </c>
      <c r="AQ34" s="86">
        <v>0</v>
      </c>
      <c r="AR34" s="86">
        <v>0</v>
      </c>
      <c r="AS34" s="86"/>
      <c r="AT34" s="86"/>
      <c r="AU34" s="86"/>
      <c r="AV34" s="86"/>
      <c r="AW34" s="86"/>
      <c r="AX34" s="86"/>
      <c r="AY34" s="86"/>
      <c r="AZ34" s="86"/>
      <c r="BA34">
        <v>1</v>
      </c>
      <c r="BB34" s="85" t="str">
        <f>REPLACE(INDEX(GroupVertices[Group],MATCH(Edges[[#This Row],[Vertex 1]],GroupVertices[Vertex],0)),1,1,"")</f>
        <v>4</v>
      </c>
      <c r="BC34" s="85" t="str">
        <f>REPLACE(INDEX(GroupVertices[Group],MATCH(Edges[[#This Row],[Vertex 2]],GroupVertices[Vertex],0)),1,1,"")</f>
        <v>2</v>
      </c>
      <c r="BD34" s="51"/>
      <c r="BE34" s="52"/>
      <c r="BF34" s="51"/>
      <c r="BG34" s="52"/>
      <c r="BH34" s="51"/>
      <c r="BI34" s="52"/>
      <c r="BJ34" s="51"/>
      <c r="BK34" s="52"/>
      <c r="BL34" s="51"/>
    </row>
    <row r="35" spans="1:64" ht="45">
      <c r="A35" s="84" t="s">
        <v>223</v>
      </c>
      <c r="B35" s="84" t="s">
        <v>222</v>
      </c>
      <c r="C35" s="53" t="s">
        <v>1267</v>
      </c>
      <c r="D35" s="54">
        <v>4.4</v>
      </c>
      <c r="E35" s="65" t="s">
        <v>136</v>
      </c>
      <c r="F35" s="55">
        <v>30.4</v>
      </c>
      <c r="G35" s="53"/>
      <c r="H35" s="57"/>
      <c r="I35" s="56"/>
      <c r="J35" s="56"/>
      <c r="K35" s="36" t="s">
        <v>65</v>
      </c>
      <c r="L35" s="83">
        <v>35</v>
      </c>
      <c r="M35" s="83"/>
      <c r="N35" s="63"/>
      <c r="O35" s="86" t="s">
        <v>249</v>
      </c>
      <c r="P35" s="88">
        <v>43528.739652777775</v>
      </c>
      <c r="Q35" s="86" t="s">
        <v>264</v>
      </c>
      <c r="R35" s="86"/>
      <c r="S35" s="86"/>
      <c r="T35" s="86" t="s">
        <v>230</v>
      </c>
      <c r="U35" s="90" t="s">
        <v>392</v>
      </c>
      <c r="V35" s="90" t="s">
        <v>392</v>
      </c>
      <c r="W35" s="88">
        <v>43528.739652777775</v>
      </c>
      <c r="X35" s="90" t="s">
        <v>440</v>
      </c>
      <c r="Y35" s="86"/>
      <c r="Z35" s="86"/>
      <c r="AA35" s="92" t="s">
        <v>515</v>
      </c>
      <c r="AB35" s="86"/>
      <c r="AC35" s="86" t="b">
        <v>0</v>
      </c>
      <c r="AD35" s="86">
        <v>2</v>
      </c>
      <c r="AE35" s="92" t="s">
        <v>576</v>
      </c>
      <c r="AF35" s="86" t="b">
        <v>0</v>
      </c>
      <c r="AG35" s="86" t="s">
        <v>577</v>
      </c>
      <c r="AH35" s="86"/>
      <c r="AI35" s="92" t="s">
        <v>576</v>
      </c>
      <c r="AJ35" s="86" t="b">
        <v>0</v>
      </c>
      <c r="AK35" s="86">
        <v>1</v>
      </c>
      <c r="AL35" s="92" t="s">
        <v>576</v>
      </c>
      <c r="AM35" s="86" t="s">
        <v>583</v>
      </c>
      <c r="AN35" s="86" t="b">
        <v>0</v>
      </c>
      <c r="AO35" s="92" t="s">
        <v>515</v>
      </c>
      <c r="AP35" s="86" t="s">
        <v>176</v>
      </c>
      <c r="AQ35" s="86">
        <v>0</v>
      </c>
      <c r="AR35" s="86">
        <v>0</v>
      </c>
      <c r="AS35" s="86"/>
      <c r="AT35" s="86"/>
      <c r="AU35" s="86"/>
      <c r="AV35" s="86"/>
      <c r="AW35" s="86"/>
      <c r="AX35" s="86"/>
      <c r="AY35" s="86"/>
      <c r="AZ35" s="86"/>
      <c r="BA35">
        <v>2</v>
      </c>
      <c r="BB35" s="85" t="str">
        <f>REPLACE(INDEX(GroupVertices[Group],MATCH(Edges[[#This Row],[Vertex 1]],GroupVertices[Vertex],0)),1,1,"")</f>
        <v>4</v>
      </c>
      <c r="BC35" s="85" t="str">
        <f>REPLACE(INDEX(GroupVertices[Group],MATCH(Edges[[#This Row],[Vertex 2]],GroupVertices[Vertex],0)),1,1,"")</f>
        <v>4</v>
      </c>
      <c r="BD35" s="51"/>
      <c r="BE35" s="52"/>
      <c r="BF35" s="51"/>
      <c r="BG35" s="52"/>
      <c r="BH35" s="51"/>
      <c r="BI35" s="52"/>
      <c r="BJ35" s="51"/>
      <c r="BK35" s="52"/>
      <c r="BL35" s="51"/>
    </row>
    <row r="36" spans="1:64" ht="45">
      <c r="A36" s="84" t="s">
        <v>230</v>
      </c>
      <c r="B36" s="84" t="s">
        <v>223</v>
      </c>
      <c r="C36" s="53" t="s">
        <v>1266</v>
      </c>
      <c r="D36" s="54">
        <v>3</v>
      </c>
      <c r="E36" s="65" t="s">
        <v>132</v>
      </c>
      <c r="F36" s="55">
        <v>35</v>
      </c>
      <c r="G36" s="53"/>
      <c r="H36" s="57"/>
      <c r="I36" s="56"/>
      <c r="J36" s="56"/>
      <c r="K36" s="36" t="s">
        <v>66</v>
      </c>
      <c r="L36" s="83">
        <v>36</v>
      </c>
      <c r="M36" s="83"/>
      <c r="N36" s="63"/>
      <c r="O36" s="86" t="s">
        <v>249</v>
      </c>
      <c r="P36" s="88">
        <v>43528.7824537037</v>
      </c>
      <c r="Q36" s="86" t="s">
        <v>271</v>
      </c>
      <c r="R36" s="86"/>
      <c r="S36" s="86"/>
      <c r="T36" s="86"/>
      <c r="U36" s="86"/>
      <c r="V36" s="90" t="s">
        <v>410</v>
      </c>
      <c r="W36" s="88">
        <v>43528.7824537037</v>
      </c>
      <c r="X36" s="90" t="s">
        <v>449</v>
      </c>
      <c r="Y36" s="86"/>
      <c r="Z36" s="86"/>
      <c r="AA36" s="92" t="s">
        <v>524</v>
      </c>
      <c r="AB36" s="86"/>
      <c r="AC36" s="86" t="b">
        <v>0</v>
      </c>
      <c r="AD36" s="86">
        <v>0</v>
      </c>
      <c r="AE36" s="92" t="s">
        <v>576</v>
      </c>
      <c r="AF36" s="86" t="b">
        <v>0</v>
      </c>
      <c r="AG36" s="86" t="s">
        <v>577</v>
      </c>
      <c r="AH36" s="86"/>
      <c r="AI36" s="92" t="s">
        <v>576</v>
      </c>
      <c r="AJ36" s="86" t="b">
        <v>0</v>
      </c>
      <c r="AK36" s="86">
        <v>1</v>
      </c>
      <c r="AL36" s="92" t="s">
        <v>515</v>
      </c>
      <c r="AM36" s="86" t="s">
        <v>582</v>
      </c>
      <c r="AN36" s="86" t="b">
        <v>0</v>
      </c>
      <c r="AO36" s="92" t="s">
        <v>515</v>
      </c>
      <c r="AP36" s="86" t="s">
        <v>176</v>
      </c>
      <c r="AQ36" s="86">
        <v>0</v>
      </c>
      <c r="AR36" s="86">
        <v>0</v>
      </c>
      <c r="AS36" s="86"/>
      <c r="AT36" s="86"/>
      <c r="AU36" s="86"/>
      <c r="AV36" s="86"/>
      <c r="AW36" s="86"/>
      <c r="AX36" s="86"/>
      <c r="AY36" s="86"/>
      <c r="AZ36" s="86"/>
      <c r="BA36">
        <v>1</v>
      </c>
      <c r="BB36" s="85" t="str">
        <f>REPLACE(INDEX(GroupVertices[Group],MATCH(Edges[[#This Row],[Vertex 1]],GroupVertices[Vertex],0)),1,1,"")</f>
        <v>2</v>
      </c>
      <c r="BC36" s="85" t="str">
        <f>REPLACE(INDEX(GroupVertices[Group],MATCH(Edges[[#This Row],[Vertex 2]],GroupVertices[Vertex],0)),1,1,"")</f>
        <v>4</v>
      </c>
      <c r="BD36" s="51">
        <v>1</v>
      </c>
      <c r="BE36" s="52">
        <v>4.545454545454546</v>
      </c>
      <c r="BF36" s="51">
        <v>0</v>
      </c>
      <c r="BG36" s="52">
        <v>0</v>
      </c>
      <c r="BH36" s="51">
        <v>0</v>
      </c>
      <c r="BI36" s="52">
        <v>0</v>
      </c>
      <c r="BJ36" s="51">
        <v>21</v>
      </c>
      <c r="BK36" s="52">
        <v>95.45454545454545</v>
      </c>
      <c r="BL36" s="51">
        <v>22</v>
      </c>
    </row>
    <row r="37" spans="1:64" ht="45">
      <c r="A37" s="84" t="s">
        <v>231</v>
      </c>
      <c r="B37" s="84" t="s">
        <v>239</v>
      </c>
      <c r="C37" s="53" t="s">
        <v>1266</v>
      </c>
      <c r="D37" s="54">
        <v>3</v>
      </c>
      <c r="E37" s="65" t="s">
        <v>132</v>
      </c>
      <c r="F37" s="55">
        <v>35</v>
      </c>
      <c r="G37" s="53"/>
      <c r="H37" s="57"/>
      <c r="I37" s="56"/>
      <c r="J37" s="56"/>
      <c r="K37" s="36" t="s">
        <v>65</v>
      </c>
      <c r="L37" s="83">
        <v>37</v>
      </c>
      <c r="M37" s="83"/>
      <c r="N37" s="63"/>
      <c r="O37" s="86" t="s">
        <v>249</v>
      </c>
      <c r="P37" s="88">
        <v>43529.76994212963</v>
      </c>
      <c r="Q37" s="86" t="s">
        <v>272</v>
      </c>
      <c r="R37" s="86"/>
      <c r="S37" s="86"/>
      <c r="T37" s="86" t="s">
        <v>388</v>
      </c>
      <c r="U37" s="86"/>
      <c r="V37" s="90" t="s">
        <v>411</v>
      </c>
      <c r="W37" s="88">
        <v>43529.76994212963</v>
      </c>
      <c r="X37" s="90" t="s">
        <v>450</v>
      </c>
      <c r="Y37" s="86"/>
      <c r="Z37" s="86"/>
      <c r="AA37" s="92" t="s">
        <v>525</v>
      </c>
      <c r="AB37" s="86"/>
      <c r="AC37" s="86" t="b">
        <v>0</v>
      </c>
      <c r="AD37" s="86">
        <v>0</v>
      </c>
      <c r="AE37" s="92" t="s">
        <v>576</v>
      </c>
      <c r="AF37" s="86" t="b">
        <v>0</v>
      </c>
      <c r="AG37" s="86" t="s">
        <v>577</v>
      </c>
      <c r="AH37" s="86"/>
      <c r="AI37" s="92" t="s">
        <v>576</v>
      </c>
      <c r="AJ37" s="86" t="b">
        <v>0</v>
      </c>
      <c r="AK37" s="86">
        <v>4</v>
      </c>
      <c r="AL37" s="92" t="s">
        <v>542</v>
      </c>
      <c r="AM37" s="86" t="s">
        <v>586</v>
      </c>
      <c r="AN37" s="86" t="b">
        <v>0</v>
      </c>
      <c r="AO37" s="92" t="s">
        <v>542</v>
      </c>
      <c r="AP37" s="86" t="s">
        <v>176</v>
      </c>
      <c r="AQ37" s="86">
        <v>0</v>
      </c>
      <c r="AR37" s="86">
        <v>0</v>
      </c>
      <c r="AS37" s="86"/>
      <c r="AT37" s="86"/>
      <c r="AU37" s="86"/>
      <c r="AV37" s="86"/>
      <c r="AW37" s="86"/>
      <c r="AX37" s="86"/>
      <c r="AY37" s="86"/>
      <c r="AZ37" s="86"/>
      <c r="BA37">
        <v>1</v>
      </c>
      <c r="BB37" s="85" t="str">
        <f>REPLACE(INDEX(GroupVertices[Group],MATCH(Edges[[#This Row],[Vertex 1]],GroupVertices[Vertex],0)),1,1,"")</f>
        <v>2</v>
      </c>
      <c r="BC37" s="85" t="str">
        <f>REPLACE(INDEX(GroupVertices[Group],MATCH(Edges[[#This Row],[Vertex 2]],GroupVertices[Vertex],0)),1,1,"")</f>
        <v>2</v>
      </c>
      <c r="BD37" s="51"/>
      <c r="BE37" s="52"/>
      <c r="BF37" s="51"/>
      <c r="BG37" s="52"/>
      <c r="BH37" s="51"/>
      <c r="BI37" s="52"/>
      <c r="BJ37" s="51"/>
      <c r="BK37" s="52"/>
      <c r="BL37" s="51"/>
    </row>
    <row r="38" spans="1:64" ht="45">
      <c r="A38" s="84" t="s">
        <v>231</v>
      </c>
      <c r="B38" s="84" t="s">
        <v>238</v>
      </c>
      <c r="C38" s="53" t="s">
        <v>1266</v>
      </c>
      <c r="D38" s="54">
        <v>3</v>
      </c>
      <c r="E38" s="65" t="s">
        <v>132</v>
      </c>
      <c r="F38" s="55">
        <v>35</v>
      </c>
      <c r="G38" s="53"/>
      <c r="H38" s="57"/>
      <c r="I38" s="56"/>
      <c r="J38" s="56"/>
      <c r="K38" s="36" t="s">
        <v>65</v>
      </c>
      <c r="L38" s="83">
        <v>38</v>
      </c>
      <c r="M38" s="83"/>
      <c r="N38" s="63"/>
      <c r="O38" s="86" t="s">
        <v>249</v>
      </c>
      <c r="P38" s="88">
        <v>43529.76994212963</v>
      </c>
      <c r="Q38" s="86" t="s">
        <v>272</v>
      </c>
      <c r="R38" s="86"/>
      <c r="S38" s="86"/>
      <c r="T38" s="86" t="s">
        <v>388</v>
      </c>
      <c r="U38" s="86"/>
      <c r="V38" s="90" t="s">
        <v>411</v>
      </c>
      <c r="W38" s="88">
        <v>43529.76994212963</v>
      </c>
      <c r="X38" s="90" t="s">
        <v>450</v>
      </c>
      <c r="Y38" s="86"/>
      <c r="Z38" s="86"/>
      <c r="AA38" s="92" t="s">
        <v>525</v>
      </c>
      <c r="AB38" s="86"/>
      <c r="AC38" s="86" t="b">
        <v>0</v>
      </c>
      <c r="AD38" s="86">
        <v>0</v>
      </c>
      <c r="AE38" s="92" t="s">
        <v>576</v>
      </c>
      <c r="AF38" s="86" t="b">
        <v>0</v>
      </c>
      <c r="AG38" s="86" t="s">
        <v>577</v>
      </c>
      <c r="AH38" s="86"/>
      <c r="AI38" s="92" t="s">
        <v>576</v>
      </c>
      <c r="AJ38" s="86" t="b">
        <v>0</v>
      </c>
      <c r="AK38" s="86">
        <v>4</v>
      </c>
      <c r="AL38" s="92" t="s">
        <v>542</v>
      </c>
      <c r="AM38" s="86" t="s">
        <v>586</v>
      </c>
      <c r="AN38" s="86" t="b">
        <v>0</v>
      </c>
      <c r="AO38" s="92" t="s">
        <v>542</v>
      </c>
      <c r="AP38" s="86" t="s">
        <v>176</v>
      </c>
      <c r="AQ38" s="86">
        <v>0</v>
      </c>
      <c r="AR38" s="86">
        <v>0</v>
      </c>
      <c r="AS38" s="86"/>
      <c r="AT38" s="86"/>
      <c r="AU38" s="86"/>
      <c r="AV38" s="86"/>
      <c r="AW38" s="86"/>
      <c r="AX38" s="86"/>
      <c r="AY38" s="86"/>
      <c r="AZ38" s="86"/>
      <c r="BA38">
        <v>1</v>
      </c>
      <c r="BB38" s="85" t="str">
        <f>REPLACE(INDEX(GroupVertices[Group],MATCH(Edges[[#This Row],[Vertex 1]],GroupVertices[Vertex],0)),1,1,"")</f>
        <v>2</v>
      </c>
      <c r="BC38" s="85" t="str">
        <f>REPLACE(INDEX(GroupVertices[Group],MATCH(Edges[[#This Row],[Vertex 2]],GroupVertices[Vertex],0)),1,1,"")</f>
        <v>2</v>
      </c>
      <c r="BD38" s="51">
        <v>0</v>
      </c>
      <c r="BE38" s="52">
        <v>0</v>
      </c>
      <c r="BF38" s="51">
        <v>0</v>
      </c>
      <c r="BG38" s="52">
        <v>0</v>
      </c>
      <c r="BH38" s="51">
        <v>0</v>
      </c>
      <c r="BI38" s="52">
        <v>0</v>
      </c>
      <c r="BJ38" s="51">
        <v>14</v>
      </c>
      <c r="BK38" s="52">
        <v>100</v>
      </c>
      <c r="BL38" s="51">
        <v>14</v>
      </c>
    </row>
    <row r="39" spans="1:64" ht="45">
      <c r="A39" s="84" t="s">
        <v>222</v>
      </c>
      <c r="B39" s="84" t="s">
        <v>230</v>
      </c>
      <c r="C39" s="53" t="s">
        <v>1266</v>
      </c>
      <c r="D39" s="54">
        <v>3</v>
      </c>
      <c r="E39" s="65" t="s">
        <v>132</v>
      </c>
      <c r="F39" s="55">
        <v>35</v>
      </c>
      <c r="G39" s="53"/>
      <c r="H39" s="57"/>
      <c r="I39" s="56"/>
      <c r="J39" s="56"/>
      <c r="K39" s="36" t="s">
        <v>66</v>
      </c>
      <c r="L39" s="83">
        <v>39</v>
      </c>
      <c r="M39" s="83"/>
      <c r="N39" s="63"/>
      <c r="O39" s="86" t="s">
        <v>249</v>
      </c>
      <c r="P39" s="88">
        <v>43527.9862037037</v>
      </c>
      <c r="Q39" s="86" t="s">
        <v>262</v>
      </c>
      <c r="R39" s="86"/>
      <c r="S39" s="86"/>
      <c r="T39" s="86" t="s">
        <v>230</v>
      </c>
      <c r="U39" s="86"/>
      <c r="V39" s="90" t="s">
        <v>402</v>
      </c>
      <c r="W39" s="88">
        <v>43527.9862037037</v>
      </c>
      <c r="X39" s="90" t="s">
        <v>438</v>
      </c>
      <c r="Y39" s="86"/>
      <c r="Z39" s="86"/>
      <c r="AA39" s="92" t="s">
        <v>513</v>
      </c>
      <c r="AB39" s="86"/>
      <c r="AC39" s="86" t="b">
        <v>0</v>
      </c>
      <c r="AD39" s="86">
        <v>5</v>
      </c>
      <c r="AE39" s="92" t="s">
        <v>576</v>
      </c>
      <c r="AF39" s="86" t="b">
        <v>0</v>
      </c>
      <c r="AG39" s="86" t="s">
        <v>577</v>
      </c>
      <c r="AH39" s="86"/>
      <c r="AI39" s="92" t="s">
        <v>576</v>
      </c>
      <c r="AJ39" s="86" t="b">
        <v>0</v>
      </c>
      <c r="AK39" s="86">
        <v>3</v>
      </c>
      <c r="AL39" s="92" t="s">
        <v>576</v>
      </c>
      <c r="AM39" s="86" t="s">
        <v>583</v>
      </c>
      <c r="AN39" s="86" t="b">
        <v>0</v>
      </c>
      <c r="AO39" s="92" t="s">
        <v>513</v>
      </c>
      <c r="AP39" s="86" t="s">
        <v>176</v>
      </c>
      <c r="AQ39" s="86">
        <v>0</v>
      </c>
      <c r="AR39" s="86">
        <v>0</v>
      </c>
      <c r="AS39" s="86"/>
      <c r="AT39" s="86"/>
      <c r="AU39" s="86"/>
      <c r="AV39" s="86"/>
      <c r="AW39" s="86"/>
      <c r="AX39" s="86"/>
      <c r="AY39" s="86"/>
      <c r="AZ39" s="86"/>
      <c r="BA39">
        <v>1</v>
      </c>
      <c r="BB39" s="85" t="str">
        <f>REPLACE(INDEX(GroupVertices[Group],MATCH(Edges[[#This Row],[Vertex 1]],GroupVertices[Vertex],0)),1,1,"")</f>
        <v>4</v>
      </c>
      <c r="BC39" s="85" t="str">
        <f>REPLACE(INDEX(GroupVertices[Group],MATCH(Edges[[#This Row],[Vertex 2]],GroupVertices[Vertex],0)),1,1,"")</f>
        <v>2</v>
      </c>
      <c r="BD39" s="51"/>
      <c r="BE39" s="52"/>
      <c r="BF39" s="51"/>
      <c r="BG39" s="52"/>
      <c r="BH39" s="51"/>
      <c r="BI39" s="52"/>
      <c r="BJ39" s="51"/>
      <c r="BK39" s="52"/>
      <c r="BL39" s="51"/>
    </row>
    <row r="40" spans="1:64" ht="45">
      <c r="A40" s="84" t="s">
        <v>232</v>
      </c>
      <c r="B40" s="84" t="s">
        <v>230</v>
      </c>
      <c r="C40" s="53" t="s">
        <v>1266</v>
      </c>
      <c r="D40" s="54">
        <v>3</v>
      </c>
      <c r="E40" s="65" t="s">
        <v>132</v>
      </c>
      <c r="F40" s="55">
        <v>35</v>
      </c>
      <c r="G40" s="53"/>
      <c r="H40" s="57"/>
      <c r="I40" s="56"/>
      <c r="J40" s="56"/>
      <c r="K40" s="36" t="s">
        <v>66</v>
      </c>
      <c r="L40" s="83">
        <v>40</v>
      </c>
      <c r="M40" s="83"/>
      <c r="N40" s="63"/>
      <c r="O40" s="86" t="s">
        <v>249</v>
      </c>
      <c r="P40" s="88">
        <v>43529.753958333335</v>
      </c>
      <c r="Q40" s="86" t="s">
        <v>273</v>
      </c>
      <c r="R40" s="86"/>
      <c r="S40" s="86"/>
      <c r="T40" s="86" t="s">
        <v>388</v>
      </c>
      <c r="U40" s="90" t="s">
        <v>393</v>
      </c>
      <c r="V40" s="90" t="s">
        <v>393</v>
      </c>
      <c r="W40" s="88">
        <v>43529.753958333335</v>
      </c>
      <c r="X40" s="90" t="s">
        <v>451</v>
      </c>
      <c r="Y40" s="86"/>
      <c r="Z40" s="86"/>
      <c r="AA40" s="92" t="s">
        <v>526</v>
      </c>
      <c r="AB40" s="86"/>
      <c r="AC40" s="86" t="b">
        <v>0</v>
      </c>
      <c r="AD40" s="86">
        <v>2</v>
      </c>
      <c r="AE40" s="92" t="s">
        <v>576</v>
      </c>
      <c r="AF40" s="86" t="b">
        <v>0</v>
      </c>
      <c r="AG40" s="86" t="s">
        <v>577</v>
      </c>
      <c r="AH40" s="86"/>
      <c r="AI40" s="92" t="s">
        <v>576</v>
      </c>
      <c r="AJ40" s="86" t="b">
        <v>0</v>
      </c>
      <c r="AK40" s="86">
        <v>2</v>
      </c>
      <c r="AL40" s="92" t="s">
        <v>576</v>
      </c>
      <c r="AM40" s="86" t="s">
        <v>587</v>
      </c>
      <c r="AN40" s="86" t="b">
        <v>0</v>
      </c>
      <c r="AO40" s="92" t="s">
        <v>526</v>
      </c>
      <c r="AP40" s="86" t="s">
        <v>176</v>
      </c>
      <c r="AQ40" s="86">
        <v>0</v>
      </c>
      <c r="AR40" s="86">
        <v>0</v>
      </c>
      <c r="AS40" s="86"/>
      <c r="AT40" s="86"/>
      <c r="AU40" s="86"/>
      <c r="AV40" s="86"/>
      <c r="AW40" s="86"/>
      <c r="AX40" s="86"/>
      <c r="AY40" s="86"/>
      <c r="AZ40" s="86"/>
      <c r="BA40">
        <v>1</v>
      </c>
      <c r="BB40" s="85" t="str">
        <f>REPLACE(INDEX(GroupVertices[Group],MATCH(Edges[[#This Row],[Vertex 1]],GroupVertices[Vertex],0)),1,1,"")</f>
        <v>2</v>
      </c>
      <c r="BC40" s="85" t="str">
        <f>REPLACE(INDEX(GroupVertices[Group],MATCH(Edges[[#This Row],[Vertex 2]],GroupVertices[Vertex],0)),1,1,"")</f>
        <v>2</v>
      </c>
      <c r="BD40" s="51">
        <v>0</v>
      </c>
      <c r="BE40" s="52">
        <v>0</v>
      </c>
      <c r="BF40" s="51">
        <v>1</v>
      </c>
      <c r="BG40" s="52">
        <v>2.5641025641025643</v>
      </c>
      <c r="BH40" s="51">
        <v>0</v>
      </c>
      <c r="BI40" s="52">
        <v>0</v>
      </c>
      <c r="BJ40" s="51">
        <v>38</v>
      </c>
      <c r="BK40" s="52">
        <v>97.43589743589743</v>
      </c>
      <c r="BL40" s="51">
        <v>39</v>
      </c>
    </row>
    <row r="41" spans="1:64" ht="45">
      <c r="A41" s="84" t="s">
        <v>230</v>
      </c>
      <c r="B41" s="84" t="s">
        <v>222</v>
      </c>
      <c r="C41" s="53" t="s">
        <v>1267</v>
      </c>
      <c r="D41" s="54">
        <v>4.4</v>
      </c>
      <c r="E41" s="65" t="s">
        <v>136</v>
      </c>
      <c r="F41" s="55">
        <v>30.4</v>
      </c>
      <c r="G41" s="53"/>
      <c r="H41" s="57"/>
      <c r="I41" s="56"/>
      <c r="J41" s="56"/>
      <c r="K41" s="36" t="s">
        <v>66</v>
      </c>
      <c r="L41" s="83">
        <v>41</v>
      </c>
      <c r="M41" s="83"/>
      <c r="N41" s="63"/>
      <c r="O41" s="86" t="s">
        <v>249</v>
      </c>
      <c r="P41" s="88">
        <v>43527.98664351852</v>
      </c>
      <c r="Q41" s="86" t="s">
        <v>260</v>
      </c>
      <c r="R41" s="86"/>
      <c r="S41" s="86"/>
      <c r="T41" s="86"/>
      <c r="U41" s="86"/>
      <c r="V41" s="90" t="s">
        <v>410</v>
      </c>
      <c r="W41" s="88">
        <v>43527.98664351852</v>
      </c>
      <c r="X41" s="90" t="s">
        <v>452</v>
      </c>
      <c r="Y41" s="86"/>
      <c r="Z41" s="86"/>
      <c r="AA41" s="92" t="s">
        <v>527</v>
      </c>
      <c r="AB41" s="86"/>
      <c r="AC41" s="86" t="b">
        <v>0</v>
      </c>
      <c r="AD41" s="86">
        <v>0</v>
      </c>
      <c r="AE41" s="92" t="s">
        <v>576</v>
      </c>
      <c r="AF41" s="86" t="b">
        <v>0</v>
      </c>
      <c r="AG41" s="86" t="s">
        <v>577</v>
      </c>
      <c r="AH41" s="86"/>
      <c r="AI41" s="92" t="s">
        <v>576</v>
      </c>
      <c r="AJ41" s="86" t="b">
        <v>0</v>
      </c>
      <c r="AK41" s="86">
        <v>3</v>
      </c>
      <c r="AL41" s="92" t="s">
        <v>513</v>
      </c>
      <c r="AM41" s="86" t="s">
        <v>584</v>
      </c>
      <c r="AN41" s="86" t="b">
        <v>0</v>
      </c>
      <c r="AO41" s="92" t="s">
        <v>513</v>
      </c>
      <c r="AP41" s="86" t="s">
        <v>176</v>
      </c>
      <c r="AQ41" s="86">
        <v>0</v>
      </c>
      <c r="AR41" s="86">
        <v>0</v>
      </c>
      <c r="AS41" s="86"/>
      <c r="AT41" s="86"/>
      <c r="AU41" s="86"/>
      <c r="AV41" s="86"/>
      <c r="AW41" s="86"/>
      <c r="AX41" s="86"/>
      <c r="AY41" s="86"/>
      <c r="AZ41" s="86"/>
      <c r="BA41">
        <v>2</v>
      </c>
      <c r="BB41" s="85" t="str">
        <f>REPLACE(INDEX(GroupVertices[Group],MATCH(Edges[[#This Row],[Vertex 1]],GroupVertices[Vertex],0)),1,1,"")</f>
        <v>2</v>
      </c>
      <c r="BC41" s="85" t="str">
        <f>REPLACE(INDEX(GroupVertices[Group],MATCH(Edges[[#This Row],[Vertex 2]],GroupVertices[Vertex],0)),1,1,"")</f>
        <v>4</v>
      </c>
      <c r="BD41" s="51">
        <v>1</v>
      </c>
      <c r="BE41" s="52">
        <v>4.166666666666667</v>
      </c>
      <c r="BF41" s="51">
        <v>0</v>
      </c>
      <c r="BG41" s="52">
        <v>0</v>
      </c>
      <c r="BH41" s="51">
        <v>0</v>
      </c>
      <c r="BI41" s="52">
        <v>0</v>
      </c>
      <c r="BJ41" s="51">
        <v>23</v>
      </c>
      <c r="BK41" s="52">
        <v>95.83333333333333</v>
      </c>
      <c r="BL41" s="51">
        <v>24</v>
      </c>
    </row>
    <row r="42" spans="1:64" ht="45">
      <c r="A42" s="84" t="s">
        <v>230</v>
      </c>
      <c r="B42" s="84" t="s">
        <v>222</v>
      </c>
      <c r="C42" s="53" t="s">
        <v>1267</v>
      </c>
      <c r="D42" s="54">
        <v>4.4</v>
      </c>
      <c r="E42" s="65" t="s">
        <v>136</v>
      </c>
      <c r="F42" s="55">
        <v>30.4</v>
      </c>
      <c r="G42" s="53"/>
      <c r="H42" s="57"/>
      <c r="I42" s="56"/>
      <c r="J42" s="56"/>
      <c r="K42" s="36" t="s">
        <v>66</v>
      </c>
      <c r="L42" s="83">
        <v>42</v>
      </c>
      <c r="M42" s="83"/>
      <c r="N42" s="63"/>
      <c r="O42" s="86" t="s">
        <v>249</v>
      </c>
      <c r="P42" s="88">
        <v>43528.7824537037</v>
      </c>
      <c r="Q42" s="86" t="s">
        <v>271</v>
      </c>
      <c r="R42" s="86"/>
      <c r="S42" s="86"/>
      <c r="T42" s="86"/>
      <c r="U42" s="86"/>
      <c r="V42" s="90" t="s">
        <v>410</v>
      </c>
      <c r="W42" s="88">
        <v>43528.7824537037</v>
      </c>
      <c r="X42" s="90" t="s">
        <v>449</v>
      </c>
      <c r="Y42" s="86"/>
      <c r="Z42" s="86"/>
      <c r="AA42" s="92" t="s">
        <v>524</v>
      </c>
      <c r="AB42" s="86"/>
      <c r="AC42" s="86" t="b">
        <v>0</v>
      </c>
      <c r="AD42" s="86">
        <v>0</v>
      </c>
      <c r="AE42" s="92" t="s">
        <v>576</v>
      </c>
      <c r="AF42" s="86" t="b">
        <v>0</v>
      </c>
      <c r="AG42" s="86" t="s">
        <v>577</v>
      </c>
      <c r="AH42" s="86"/>
      <c r="AI42" s="92" t="s">
        <v>576</v>
      </c>
      <c r="AJ42" s="86" t="b">
        <v>0</v>
      </c>
      <c r="AK42" s="86">
        <v>1</v>
      </c>
      <c r="AL42" s="92" t="s">
        <v>515</v>
      </c>
      <c r="AM42" s="86" t="s">
        <v>582</v>
      </c>
      <c r="AN42" s="86" t="b">
        <v>0</v>
      </c>
      <c r="AO42" s="92" t="s">
        <v>515</v>
      </c>
      <c r="AP42" s="86" t="s">
        <v>176</v>
      </c>
      <c r="AQ42" s="86">
        <v>0</v>
      </c>
      <c r="AR42" s="86">
        <v>0</v>
      </c>
      <c r="AS42" s="86"/>
      <c r="AT42" s="86"/>
      <c r="AU42" s="86"/>
      <c r="AV42" s="86"/>
      <c r="AW42" s="86"/>
      <c r="AX42" s="86"/>
      <c r="AY42" s="86"/>
      <c r="AZ42" s="86"/>
      <c r="BA42">
        <v>2</v>
      </c>
      <c r="BB42" s="85" t="str">
        <f>REPLACE(INDEX(GroupVertices[Group],MATCH(Edges[[#This Row],[Vertex 1]],GroupVertices[Vertex],0)),1,1,"")</f>
        <v>2</v>
      </c>
      <c r="BC42" s="85" t="str">
        <f>REPLACE(INDEX(GroupVertices[Group],MATCH(Edges[[#This Row],[Vertex 2]],GroupVertices[Vertex],0)),1,1,"")</f>
        <v>4</v>
      </c>
      <c r="BD42" s="51"/>
      <c r="BE42" s="52"/>
      <c r="BF42" s="51"/>
      <c r="BG42" s="52"/>
      <c r="BH42" s="51"/>
      <c r="BI42" s="52"/>
      <c r="BJ42" s="51"/>
      <c r="BK42" s="52"/>
      <c r="BL42" s="51"/>
    </row>
    <row r="43" spans="1:64" ht="45">
      <c r="A43" s="84" t="s">
        <v>230</v>
      </c>
      <c r="B43" s="84" t="s">
        <v>234</v>
      </c>
      <c r="C43" s="53" t="s">
        <v>1266</v>
      </c>
      <c r="D43" s="54">
        <v>3</v>
      </c>
      <c r="E43" s="65" t="s">
        <v>132</v>
      </c>
      <c r="F43" s="55">
        <v>35</v>
      </c>
      <c r="G43" s="53"/>
      <c r="H43" s="57"/>
      <c r="I43" s="56"/>
      <c r="J43" s="56"/>
      <c r="K43" s="36" t="s">
        <v>65</v>
      </c>
      <c r="L43" s="83">
        <v>43</v>
      </c>
      <c r="M43" s="83"/>
      <c r="N43" s="63"/>
      <c r="O43" s="86" t="s">
        <v>249</v>
      </c>
      <c r="P43" s="88">
        <v>43529.73384259259</v>
      </c>
      <c r="Q43" s="86" t="s">
        <v>269</v>
      </c>
      <c r="R43" s="86"/>
      <c r="S43" s="86"/>
      <c r="T43" s="86"/>
      <c r="U43" s="86"/>
      <c r="V43" s="90" t="s">
        <v>410</v>
      </c>
      <c r="W43" s="88">
        <v>43529.73384259259</v>
      </c>
      <c r="X43" s="90" t="s">
        <v>453</v>
      </c>
      <c r="Y43" s="86"/>
      <c r="Z43" s="86"/>
      <c r="AA43" s="92" t="s">
        <v>528</v>
      </c>
      <c r="AB43" s="86"/>
      <c r="AC43" s="86" t="b">
        <v>0</v>
      </c>
      <c r="AD43" s="86">
        <v>0</v>
      </c>
      <c r="AE43" s="92" t="s">
        <v>576</v>
      </c>
      <c r="AF43" s="86" t="b">
        <v>0</v>
      </c>
      <c r="AG43" s="86" t="s">
        <v>577</v>
      </c>
      <c r="AH43" s="86"/>
      <c r="AI43" s="92" t="s">
        <v>576</v>
      </c>
      <c r="AJ43" s="86" t="b">
        <v>0</v>
      </c>
      <c r="AK43" s="86">
        <v>5</v>
      </c>
      <c r="AL43" s="92" t="s">
        <v>532</v>
      </c>
      <c r="AM43" s="86" t="s">
        <v>584</v>
      </c>
      <c r="AN43" s="86" t="b">
        <v>0</v>
      </c>
      <c r="AO43" s="92" t="s">
        <v>532</v>
      </c>
      <c r="AP43" s="86" t="s">
        <v>176</v>
      </c>
      <c r="AQ43" s="86">
        <v>0</v>
      </c>
      <c r="AR43" s="86">
        <v>0</v>
      </c>
      <c r="AS43" s="86"/>
      <c r="AT43" s="86"/>
      <c r="AU43" s="86"/>
      <c r="AV43" s="86"/>
      <c r="AW43" s="86"/>
      <c r="AX43" s="86"/>
      <c r="AY43" s="86"/>
      <c r="AZ43" s="86"/>
      <c r="BA43">
        <v>1</v>
      </c>
      <c r="BB43" s="85" t="str">
        <f>REPLACE(INDEX(GroupVertices[Group],MATCH(Edges[[#This Row],[Vertex 1]],GroupVertices[Vertex],0)),1,1,"")</f>
        <v>2</v>
      </c>
      <c r="BC43" s="85" t="str">
        <f>REPLACE(INDEX(GroupVertices[Group],MATCH(Edges[[#This Row],[Vertex 2]],GroupVertices[Vertex],0)),1,1,"")</f>
        <v>3</v>
      </c>
      <c r="BD43" s="51">
        <v>0</v>
      </c>
      <c r="BE43" s="52">
        <v>0</v>
      </c>
      <c r="BF43" s="51">
        <v>0</v>
      </c>
      <c r="BG43" s="52">
        <v>0</v>
      </c>
      <c r="BH43" s="51">
        <v>0</v>
      </c>
      <c r="BI43" s="52">
        <v>0</v>
      </c>
      <c r="BJ43" s="51">
        <v>27</v>
      </c>
      <c r="BK43" s="52">
        <v>100</v>
      </c>
      <c r="BL43" s="51">
        <v>27</v>
      </c>
    </row>
    <row r="44" spans="1:64" ht="45">
      <c r="A44" s="84" t="s">
        <v>230</v>
      </c>
      <c r="B44" s="84" t="s">
        <v>232</v>
      </c>
      <c r="C44" s="53" t="s">
        <v>1266</v>
      </c>
      <c r="D44" s="54">
        <v>3</v>
      </c>
      <c r="E44" s="65" t="s">
        <v>132</v>
      </c>
      <c r="F44" s="55">
        <v>35</v>
      </c>
      <c r="G44" s="53"/>
      <c r="H44" s="57"/>
      <c r="I44" s="56"/>
      <c r="J44" s="56"/>
      <c r="K44" s="36" t="s">
        <v>66</v>
      </c>
      <c r="L44" s="83">
        <v>44</v>
      </c>
      <c r="M44" s="83"/>
      <c r="N44" s="63"/>
      <c r="O44" s="86" t="s">
        <v>249</v>
      </c>
      <c r="P44" s="88">
        <v>43529.7599537037</v>
      </c>
      <c r="Q44" s="86" t="s">
        <v>274</v>
      </c>
      <c r="R44" s="86"/>
      <c r="S44" s="86"/>
      <c r="T44" s="86"/>
      <c r="U44" s="86"/>
      <c r="V44" s="90" t="s">
        <v>410</v>
      </c>
      <c r="W44" s="88">
        <v>43529.7599537037</v>
      </c>
      <c r="X44" s="90" t="s">
        <v>454</v>
      </c>
      <c r="Y44" s="86"/>
      <c r="Z44" s="86"/>
      <c r="AA44" s="92" t="s">
        <v>529</v>
      </c>
      <c r="AB44" s="86"/>
      <c r="AC44" s="86" t="b">
        <v>0</v>
      </c>
      <c r="AD44" s="86">
        <v>0</v>
      </c>
      <c r="AE44" s="92" t="s">
        <v>576</v>
      </c>
      <c r="AF44" s="86" t="b">
        <v>0</v>
      </c>
      <c r="AG44" s="86" t="s">
        <v>577</v>
      </c>
      <c r="AH44" s="86"/>
      <c r="AI44" s="92" t="s">
        <v>576</v>
      </c>
      <c r="AJ44" s="86" t="b">
        <v>0</v>
      </c>
      <c r="AK44" s="86">
        <v>2</v>
      </c>
      <c r="AL44" s="92" t="s">
        <v>526</v>
      </c>
      <c r="AM44" s="86" t="s">
        <v>584</v>
      </c>
      <c r="AN44" s="86" t="b">
        <v>0</v>
      </c>
      <c r="AO44" s="92" t="s">
        <v>526</v>
      </c>
      <c r="AP44" s="86" t="s">
        <v>176</v>
      </c>
      <c r="AQ44" s="86">
        <v>0</v>
      </c>
      <c r="AR44" s="86">
        <v>0</v>
      </c>
      <c r="AS44" s="86"/>
      <c r="AT44" s="86"/>
      <c r="AU44" s="86"/>
      <c r="AV44" s="86"/>
      <c r="AW44" s="86"/>
      <c r="AX44" s="86"/>
      <c r="AY44" s="86"/>
      <c r="AZ44" s="86"/>
      <c r="BA44">
        <v>1</v>
      </c>
      <c r="BB44" s="85" t="str">
        <f>REPLACE(INDEX(GroupVertices[Group],MATCH(Edges[[#This Row],[Vertex 1]],GroupVertices[Vertex],0)),1,1,"")</f>
        <v>2</v>
      </c>
      <c r="BC44" s="85" t="str">
        <f>REPLACE(INDEX(GroupVertices[Group],MATCH(Edges[[#This Row],[Vertex 2]],GroupVertices[Vertex],0)),1,1,"")</f>
        <v>2</v>
      </c>
      <c r="BD44" s="51">
        <v>0</v>
      </c>
      <c r="BE44" s="52">
        <v>0</v>
      </c>
      <c r="BF44" s="51">
        <v>0</v>
      </c>
      <c r="BG44" s="52">
        <v>0</v>
      </c>
      <c r="BH44" s="51">
        <v>0</v>
      </c>
      <c r="BI44" s="52">
        <v>0</v>
      </c>
      <c r="BJ44" s="51">
        <v>22</v>
      </c>
      <c r="BK44" s="52">
        <v>100</v>
      </c>
      <c r="BL44" s="51">
        <v>22</v>
      </c>
    </row>
    <row r="45" spans="1:64" ht="45">
      <c r="A45" s="84" t="s">
        <v>230</v>
      </c>
      <c r="B45" s="84" t="s">
        <v>239</v>
      </c>
      <c r="C45" s="53" t="s">
        <v>1266</v>
      </c>
      <c r="D45" s="54">
        <v>3</v>
      </c>
      <c r="E45" s="65" t="s">
        <v>132</v>
      </c>
      <c r="F45" s="55">
        <v>35</v>
      </c>
      <c r="G45" s="53"/>
      <c r="H45" s="57"/>
      <c r="I45" s="56"/>
      <c r="J45" s="56"/>
      <c r="K45" s="36" t="s">
        <v>65</v>
      </c>
      <c r="L45" s="83">
        <v>45</v>
      </c>
      <c r="M45" s="83"/>
      <c r="N45" s="63"/>
      <c r="O45" s="86" t="s">
        <v>249</v>
      </c>
      <c r="P45" s="88">
        <v>43529.76950231481</v>
      </c>
      <c r="Q45" s="86" t="s">
        <v>272</v>
      </c>
      <c r="R45" s="86"/>
      <c r="S45" s="86"/>
      <c r="T45" s="86" t="s">
        <v>388</v>
      </c>
      <c r="U45" s="86"/>
      <c r="V45" s="90" t="s">
        <v>410</v>
      </c>
      <c r="W45" s="88">
        <v>43529.76950231481</v>
      </c>
      <c r="X45" s="90" t="s">
        <v>455</v>
      </c>
      <c r="Y45" s="86"/>
      <c r="Z45" s="86"/>
      <c r="AA45" s="92" t="s">
        <v>530</v>
      </c>
      <c r="AB45" s="86"/>
      <c r="AC45" s="86" t="b">
        <v>0</v>
      </c>
      <c r="AD45" s="86">
        <v>0</v>
      </c>
      <c r="AE45" s="92" t="s">
        <v>576</v>
      </c>
      <c r="AF45" s="86" t="b">
        <v>0</v>
      </c>
      <c r="AG45" s="86" t="s">
        <v>577</v>
      </c>
      <c r="AH45" s="86"/>
      <c r="AI45" s="92" t="s">
        <v>576</v>
      </c>
      <c r="AJ45" s="86" t="b">
        <v>0</v>
      </c>
      <c r="AK45" s="86">
        <v>4</v>
      </c>
      <c r="AL45" s="92" t="s">
        <v>542</v>
      </c>
      <c r="AM45" s="86" t="s">
        <v>584</v>
      </c>
      <c r="AN45" s="86" t="b">
        <v>0</v>
      </c>
      <c r="AO45" s="92" t="s">
        <v>542</v>
      </c>
      <c r="AP45" s="86" t="s">
        <v>176</v>
      </c>
      <c r="AQ45" s="86">
        <v>0</v>
      </c>
      <c r="AR45" s="86">
        <v>0</v>
      </c>
      <c r="AS45" s="86"/>
      <c r="AT45" s="86"/>
      <c r="AU45" s="86"/>
      <c r="AV45" s="86"/>
      <c r="AW45" s="86"/>
      <c r="AX45" s="86"/>
      <c r="AY45" s="86"/>
      <c r="AZ45" s="86"/>
      <c r="BA45">
        <v>1</v>
      </c>
      <c r="BB45" s="85" t="str">
        <f>REPLACE(INDEX(GroupVertices[Group],MATCH(Edges[[#This Row],[Vertex 1]],GroupVertices[Vertex],0)),1,1,"")</f>
        <v>2</v>
      </c>
      <c r="BC45" s="85" t="str">
        <f>REPLACE(INDEX(GroupVertices[Group],MATCH(Edges[[#This Row],[Vertex 2]],GroupVertices[Vertex],0)),1,1,"")</f>
        <v>2</v>
      </c>
      <c r="BD45" s="51"/>
      <c r="BE45" s="52"/>
      <c r="BF45" s="51"/>
      <c r="BG45" s="52"/>
      <c r="BH45" s="51"/>
      <c r="BI45" s="52"/>
      <c r="BJ45" s="51"/>
      <c r="BK45" s="52"/>
      <c r="BL45" s="51"/>
    </row>
    <row r="46" spans="1:64" ht="45">
      <c r="A46" s="84" t="s">
        <v>230</v>
      </c>
      <c r="B46" s="84" t="s">
        <v>238</v>
      </c>
      <c r="C46" s="53" t="s">
        <v>1266</v>
      </c>
      <c r="D46" s="54">
        <v>3</v>
      </c>
      <c r="E46" s="65" t="s">
        <v>132</v>
      </c>
      <c r="F46" s="55">
        <v>35</v>
      </c>
      <c r="G46" s="53"/>
      <c r="H46" s="57"/>
      <c r="I46" s="56"/>
      <c r="J46" s="56"/>
      <c r="K46" s="36" t="s">
        <v>65</v>
      </c>
      <c r="L46" s="83">
        <v>46</v>
      </c>
      <c r="M46" s="83"/>
      <c r="N46" s="63"/>
      <c r="O46" s="86" t="s">
        <v>249</v>
      </c>
      <c r="P46" s="88">
        <v>43529.76950231481</v>
      </c>
      <c r="Q46" s="86" t="s">
        <v>272</v>
      </c>
      <c r="R46" s="86"/>
      <c r="S46" s="86"/>
      <c r="T46" s="86" t="s">
        <v>388</v>
      </c>
      <c r="U46" s="86"/>
      <c r="V46" s="90" t="s">
        <v>410</v>
      </c>
      <c r="W46" s="88">
        <v>43529.76950231481</v>
      </c>
      <c r="X46" s="90" t="s">
        <v>455</v>
      </c>
      <c r="Y46" s="86"/>
      <c r="Z46" s="86"/>
      <c r="AA46" s="92" t="s">
        <v>530</v>
      </c>
      <c r="AB46" s="86"/>
      <c r="AC46" s="86" t="b">
        <v>0</v>
      </c>
      <c r="AD46" s="86">
        <v>0</v>
      </c>
      <c r="AE46" s="92" t="s">
        <v>576</v>
      </c>
      <c r="AF46" s="86" t="b">
        <v>0</v>
      </c>
      <c r="AG46" s="86" t="s">
        <v>577</v>
      </c>
      <c r="AH46" s="86"/>
      <c r="AI46" s="92" t="s">
        <v>576</v>
      </c>
      <c r="AJ46" s="86" t="b">
        <v>0</v>
      </c>
      <c r="AK46" s="86">
        <v>4</v>
      </c>
      <c r="AL46" s="92" t="s">
        <v>542</v>
      </c>
      <c r="AM46" s="86" t="s">
        <v>584</v>
      </c>
      <c r="AN46" s="86" t="b">
        <v>0</v>
      </c>
      <c r="AO46" s="92" t="s">
        <v>542</v>
      </c>
      <c r="AP46" s="86" t="s">
        <v>176</v>
      </c>
      <c r="AQ46" s="86">
        <v>0</v>
      </c>
      <c r="AR46" s="86">
        <v>0</v>
      </c>
      <c r="AS46" s="86"/>
      <c r="AT46" s="86"/>
      <c r="AU46" s="86"/>
      <c r="AV46" s="86"/>
      <c r="AW46" s="86"/>
      <c r="AX46" s="86"/>
      <c r="AY46" s="86"/>
      <c r="AZ46" s="86"/>
      <c r="BA46">
        <v>1</v>
      </c>
      <c r="BB46" s="85" t="str">
        <f>REPLACE(INDEX(GroupVertices[Group],MATCH(Edges[[#This Row],[Vertex 1]],GroupVertices[Vertex],0)),1,1,"")</f>
        <v>2</v>
      </c>
      <c r="BC46" s="85" t="str">
        <f>REPLACE(INDEX(GroupVertices[Group],MATCH(Edges[[#This Row],[Vertex 2]],GroupVertices[Vertex],0)),1,1,"")</f>
        <v>2</v>
      </c>
      <c r="BD46" s="51">
        <v>0</v>
      </c>
      <c r="BE46" s="52">
        <v>0</v>
      </c>
      <c r="BF46" s="51">
        <v>0</v>
      </c>
      <c r="BG46" s="52">
        <v>0</v>
      </c>
      <c r="BH46" s="51">
        <v>0</v>
      </c>
      <c r="BI46" s="52">
        <v>0</v>
      </c>
      <c r="BJ46" s="51">
        <v>14</v>
      </c>
      <c r="BK46" s="52">
        <v>100</v>
      </c>
      <c r="BL46" s="51">
        <v>14</v>
      </c>
    </row>
    <row r="47" spans="1:64" ht="45">
      <c r="A47" s="84" t="s">
        <v>233</v>
      </c>
      <c r="B47" s="84" t="s">
        <v>230</v>
      </c>
      <c r="C47" s="53" t="s">
        <v>1266</v>
      </c>
      <c r="D47" s="54">
        <v>3</v>
      </c>
      <c r="E47" s="65" t="s">
        <v>132</v>
      </c>
      <c r="F47" s="55">
        <v>35</v>
      </c>
      <c r="G47" s="53"/>
      <c r="H47" s="57"/>
      <c r="I47" s="56"/>
      <c r="J47" s="56"/>
      <c r="K47" s="36" t="s">
        <v>65</v>
      </c>
      <c r="L47" s="83">
        <v>47</v>
      </c>
      <c r="M47" s="83"/>
      <c r="N47" s="63"/>
      <c r="O47" s="86" t="s">
        <v>249</v>
      </c>
      <c r="P47" s="88">
        <v>43527.98993055556</v>
      </c>
      <c r="Q47" s="86" t="s">
        <v>260</v>
      </c>
      <c r="R47" s="86"/>
      <c r="S47" s="86"/>
      <c r="T47" s="86"/>
      <c r="U47" s="86"/>
      <c r="V47" s="90" t="s">
        <v>412</v>
      </c>
      <c r="W47" s="88">
        <v>43527.98993055556</v>
      </c>
      <c r="X47" s="90" t="s">
        <v>456</v>
      </c>
      <c r="Y47" s="86"/>
      <c r="Z47" s="86"/>
      <c r="AA47" s="92" t="s">
        <v>531</v>
      </c>
      <c r="AB47" s="86"/>
      <c r="AC47" s="86" t="b">
        <v>0</v>
      </c>
      <c r="AD47" s="86">
        <v>0</v>
      </c>
      <c r="AE47" s="92" t="s">
        <v>576</v>
      </c>
      <c r="AF47" s="86" t="b">
        <v>0</v>
      </c>
      <c r="AG47" s="86" t="s">
        <v>577</v>
      </c>
      <c r="AH47" s="86"/>
      <c r="AI47" s="92" t="s">
        <v>576</v>
      </c>
      <c r="AJ47" s="86" t="b">
        <v>0</v>
      </c>
      <c r="AK47" s="86">
        <v>3</v>
      </c>
      <c r="AL47" s="92" t="s">
        <v>513</v>
      </c>
      <c r="AM47" s="86" t="s">
        <v>584</v>
      </c>
      <c r="AN47" s="86" t="b">
        <v>0</v>
      </c>
      <c r="AO47" s="92" t="s">
        <v>513</v>
      </c>
      <c r="AP47" s="86" t="s">
        <v>176</v>
      </c>
      <c r="AQ47" s="86">
        <v>0</v>
      </c>
      <c r="AR47" s="86">
        <v>0</v>
      </c>
      <c r="AS47" s="86"/>
      <c r="AT47" s="86"/>
      <c r="AU47" s="86"/>
      <c r="AV47" s="86"/>
      <c r="AW47" s="86"/>
      <c r="AX47" s="86"/>
      <c r="AY47" s="86"/>
      <c r="AZ47" s="86"/>
      <c r="BA47">
        <v>1</v>
      </c>
      <c r="BB47" s="85" t="str">
        <f>REPLACE(INDEX(GroupVertices[Group],MATCH(Edges[[#This Row],[Vertex 1]],GroupVertices[Vertex],0)),1,1,"")</f>
        <v>2</v>
      </c>
      <c r="BC47" s="85" t="str">
        <f>REPLACE(INDEX(GroupVertices[Group],MATCH(Edges[[#This Row],[Vertex 2]],GroupVertices[Vertex],0)),1,1,"")</f>
        <v>2</v>
      </c>
      <c r="BD47" s="51"/>
      <c r="BE47" s="52"/>
      <c r="BF47" s="51"/>
      <c r="BG47" s="52"/>
      <c r="BH47" s="51"/>
      <c r="BI47" s="52"/>
      <c r="BJ47" s="51"/>
      <c r="BK47" s="52"/>
      <c r="BL47" s="51"/>
    </row>
    <row r="48" spans="1:64" ht="45">
      <c r="A48" s="84" t="s">
        <v>222</v>
      </c>
      <c r="B48" s="84" t="s">
        <v>239</v>
      </c>
      <c r="C48" s="53" t="s">
        <v>1266</v>
      </c>
      <c r="D48" s="54">
        <v>3</v>
      </c>
      <c r="E48" s="65" t="s">
        <v>132</v>
      </c>
      <c r="F48" s="55">
        <v>35</v>
      </c>
      <c r="G48" s="53"/>
      <c r="H48" s="57"/>
      <c r="I48" s="56"/>
      <c r="J48" s="56"/>
      <c r="K48" s="36" t="s">
        <v>65</v>
      </c>
      <c r="L48" s="83">
        <v>48</v>
      </c>
      <c r="M48" s="83"/>
      <c r="N48" s="63"/>
      <c r="O48" s="86" t="s">
        <v>249</v>
      </c>
      <c r="P48" s="88">
        <v>43527.9862037037</v>
      </c>
      <c r="Q48" s="86" t="s">
        <v>262</v>
      </c>
      <c r="R48" s="86"/>
      <c r="S48" s="86"/>
      <c r="T48" s="86" t="s">
        <v>230</v>
      </c>
      <c r="U48" s="86"/>
      <c r="V48" s="90" t="s">
        <v>402</v>
      </c>
      <c r="W48" s="88">
        <v>43527.9862037037</v>
      </c>
      <c r="X48" s="90" t="s">
        <v>438</v>
      </c>
      <c r="Y48" s="86"/>
      <c r="Z48" s="86"/>
      <c r="AA48" s="92" t="s">
        <v>513</v>
      </c>
      <c r="AB48" s="86"/>
      <c r="AC48" s="86" t="b">
        <v>0</v>
      </c>
      <c r="AD48" s="86">
        <v>5</v>
      </c>
      <c r="AE48" s="92" t="s">
        <v>576</v>
      </c>
      <c r="AF48" s="86" t="b">
        <v>0</v>
      </c>
      <c r="AG48" s="86" t="s">
        <v>577</v>
      </c>
      <c r="AH48" s="86"/>
      <c r="AI48" s="92" t="s">
        <v>576</v>
      </c>
      <c r="AJ48" s="86" t="b">
        <v>0</v>
      </c>
      <c r="AK48" s="86">
        <v>3</v>
      </c>
      <c r="AL48" s="92" t="s">
        <v>576</v>
      </c>
      <c r="AM48" s="86" t="s">
        <v>583</v>
      </c>
      <c r="AN48" s="86" t="b">
        <v>0</v>
      </c>
      <c r="AO48" s="92" t="s">
        <v>513</v>
      </c>
      <c r="AP48" s="86" t="s">
        <v>176</v>
      </c>
      <c r="AQ48" s="86">
        <v>0</v>
      </c>
      <c r="AR48" s="86">
        <v>0</v>
      </c>
      <c r="AS48" s="86"/>
      <c r="AT48" s="86"/>
      <c r="AU48" s="86"/>
      <c r="AV48" s="86"/>
      <c r="AW48" s="86"/>
      <c r="AX48" s="86"/>
      <c r="AY48" s="86"/>
      <c r="AZ48" s="86"/>
      <c r="BA48">
        <v>1</v>
      </c>
      <c r="BB48" s="85" t="str">
        <f>REPLACE(INDEX(GroupVertices[Group],MATCH(Edges[[#This Row],[Vertex 1]],GroupVertices[Vertex],0)),1,1,"")</f>
        <v>4</v>
      </c>
      <c r="BC48" s="85" t="str">
        <f>REPLACE(INDEX(GroupVertices[Group],MATCH(Edges[[#This Row],[Vertex 2]],GroupVertices[Vertex],0)),1,1,"")</f>
        <v>2</v>
      </c>
      <c r="BD48" s="51">
        <v>1</v>
      </c>
      <c r="BE48" s="52">
        <v>2.4390243902439024</v>
      </c>
      <c r="BF48" s="51">
        <v>0</v>
      </c>
      <c r="BG48" s="52">
        <v>0</v>
      </c>
      <c r="BH48" s="51">
        <v>0</v>
      </c>
      <c r="BI48" s="52">
        <v>0</v>
      </c>
      <c r="BJ48" s="51">
        <v>40</v>
      </c>
      <c r="BK48" s="52">
        <v>97.5609756097561</v>
      </c>
      <c r="BL48" s="51">
        <v>41</v>
      </c>
    </row>
    <row r="49" spans="1:64" ht="45">
      <c r="A49" s="84" t="s">
        <v>233</v>
      </c>
      <c r="B49" s="84" t="s">
        <v>222</v>
      </c>
      <c r="C49" s="53" t="s">
        <v>1266</v>
      </c>
      <c r="D49" s="54">
        <v>3</v>
      </c>
      <c r="E49" s="65" t="s">
        <v>132</v>
      </c>
      <c r="F49" s="55">
        <v>35</v>
      </c>
      <c r="G49" s="53"/>
      <c r="H49" s="57"/>
      <c r="I49" s="56"/>
      <c r="J49" s="56"/>
      <c r="K49" s="36" t="s">
        <v>65</v>
      </c>
      <c r="L49" s="83">
        <v>49</v>
      </c>
      <c r="M49" s="83"/>
      <c r="N49" s="63"/>
      <c r="O49" s="86" t="s">
        <v>249</v>
      </c>
      <c r="P49" s="88">
        <v>43527.98993055556</v>
      </c>
      <c r="Q49" s="86" t="s">
        <v>260</v>
      </c>
      <c r="R49" s="86"/>
      <c r="S49" s="86"/>
      <c r="T49" s="86"/>
      <c r="U49" s="86"/>
      <c r="V49" s="90" t="s">
        <v>412</v>
      </c>
      <c r="W49" s="88">
        <v>43527.98993055556</v>
      </c>
      <c r="X49" s="90" t="s">
        <v>456</v>
      </c>
      <c r="Y49" s="86"/>
      <c r="Z49" s="86"/>
      <c r="AA49" s="92" t="s">
        <v>531</v>
      </c>
      <c r="AB49" s="86"/>
      <c r="AC49" s="86" t="b">
        <v>0</v>
      </c>
      <c r="AD49" s="86">
        <v>0</v>
      </c>
      <c r="AE49" s="92" t="s">
        <v>576</v>
      </c>
      <c r="AF49" s="86" t="b">
        <v>0</v>
      </c>
      <c r="AG49" s="86" t="s">
        <v>577</v>
      </c>
      <c r="AH49" s="86"/>
      <c r="AI49" s="92" t="s">
        <v>576</v>
      </c>
      <c r="AJ49" s="86" t="b">
        <v>0</v>
      </c>
      <c r="AK49" s="86">
        <v>3</v>
      </c>
      <c r="AL49" s="92" t="s">
        <v>513</v>
      </c>
      <c r="AM49" s="86" t="s">
        <v>584</v>
      </c>
      <c r="AN49" s="86" t="b">
        <v>0</v>
      </c>
      <c r="AO49" s="92" t="s">
        <v>513</v>
      </c>
      <c r="AP49" s="86" t="s">
        <v>176</v>
      </c>
      <c r="AQ49" s="86">
        <v>0</v>
      </c>
      <c r="AR49" s="86">
        <v>0</v>
      </c>
      <c r="AS49" s="86"/>
      <c r="AT49" s="86"/>
      <c r="AU49" s="86"/>
      <c r="AV49" s="86"/>
      <c r="AW49" s="86"/>
      <c r="AX49" s="86"/>
      <c r="AY49" s="86"/>
      <c r="AZ49" s="86"/>
      <c r="BA49">
        <v>1</v>
      </c>
      <c r="BB49" s="85" t="str">
        <f>REPLACE(INDEX(GroupVertices[Group],MATCH(Edges[[#This Row],[Vertex 1]],GroupVertices[Vertex],0)),1,1,"")</f>
        <v>2</v>
      </c>
      <c r="BC49" s="85" t="str">
        <f>REPLACE(INDEX(GroupVertices[Group],MATCH(Edges[[#This Row],[Vertex 2]],GroupVertices[Vertex],0)),1,1,"")</f>
        <v>4</v>
      </c>
      <c r="BD49" s="51">
        <v>1</v>
      </c>
      <c r="BE49" s="52">
        <v>4.166666666666667</v>
      </c>
      <c r="BF49" s="51">
        <v>0</v>
      </c>
      <c r="BG49" s="52">
        <v>0</v>
      </c>
      <c r="BH49" s="51">
        <v>0</v>
      </c>
      <c r="BI49" s="52">
        <v>0</v>
      </c>
      <c r="BJ49" s="51">
        <v>23</v>
      </c>
      <c r="BK49" s="52">
        <v>95.83333333333333</v>
      </c>
      <c r="BL49" s="51">
        <v>24</v>
      </c>
    </row>
    <row r="50" spans="1:64" ht="45">
      <c r="A50" s="84" t="s">
        <v>234</v>
      </c>
      <c r="B50" s="84" t="s">
        <v>234</v>
      </c>
      <c r="C50" s="53" t="s">
        <v>1266</v>
      </c>
      <c r="D50" s="54">
        <v>3</v>
      </c>
      <c r="E50" s="65" t="s">
        <v>132</v>
      </c>
      <c r="F50" s="55">
        <v>35</v>
      </c>
      <c r="G50" s="53"/>
      <c r="H50" s="57"/>
      <c r="I50" s="56"/>
      <c r="J50" s="56"/>
      <c r="K50" s="36" t="s">
        <v>65</v>
      </c>
      <c r="L50" s="83">
        <v>50</v>
      </c>
      <c r="M50" s="83"/>
      <c r="N50" s="63"/>
      <c r="O50" s="86" t="s">
        <v>176</v>
      </c>
      <c r="P50" s="88">
        <v>43529.732303240744</v>
      </c>
      <c r="Q50" s="86" t="s">
        <v>275</v>
      </c>
      <c r="R50" s="86"/>
      <c r="S50" s="86"/>
      <c r="T50" s="86" t="s">
        <v>388</v>
      </c>
      <c r="U50" s="86"/>
      <c r="V50" s="90" t="s">
        <v>413</v>
      </c>
      <c r="W50" s="88">
        <v>43529.732303240744</v>
      </c>
      <c r="X50" s="90" t="s">
        <v>457</v>
      </c>
      <c r="Y50" s="86"/>
      <c r="Z50" s="86"/>
      <c r="AA50" s="92" t="s">
        <v>532</v>
      </c>
      <c r="AB50" s="86"/>
      <c r="AC50" s="86" t="b">
        <v>0</v>
      </c>
      <c r="AD50" s="86">
        <v>4</v>
      </c>
      <c r="AE50" s="92" t="s">
        <v>576</v>
      </c>
      <c r="AF50" s="86" t="b">
        <v>0</v>
      </c>
      <c r="AG50" s="86" t="s">
        <v>577</v>
      </c>
      <c r="AH50" s="86"/>
      <c r="AI50" s="92" t="s">
        <v>576</v>
      </c>
      <c r="AJ50" s="86" t="b">
        <v>0</v>
      </c>
      <c r="AK50" s="86">
        <v>5</v>
      </c>
      <c r="AL50" s="92" t="s">
        <v>576</v>
      </c>
      <c r="AM50" s="86" t="s">
        <v>584</v>
      </c>
      <c r="AN50" s="86" t="b">
        <v>0</v>
      </c>
      <c r="AO50" s="92" t="s">
        <v>532</v>
      </c>
      <c r="AP50" s="86" t="s">
        <v>176</v>
      </c>
      <c r="AQ50" s="86">
        <v>0</v>
      </c>
      <c r="AR50" s="86">
        <v>0</v>
      </c>
      <c r="AS50" s="86"/>
      <c r="AT50" s="86"/>
      <c r="AU50" s="86"/>
      <c r="AV50" s="86"/>
      <c r="AW50" s="86"/>
      <c r="AX50" s="86"/>
      <c r="AY50" s="86"/>
      <c r="AZ50" s="86"/>
      <c r="BA50">
        <v>1</v>
      </c>
      <c r="BB50" s="85" t="str">
        <f>REPLACE(INDEX(GroupVertices[Group],MATCH(Edges[[#This Row],[Vertex 1]],GroupVertices[Vertex],0)),1,1,"")</f>
        <v>3</v>
      </c>
      <c r="BC50" s="85" t="str">
        <f>REPLACE(INDEX(GroupVertices[Group],MATCH(Edges[[#This Row],[Vertex 2]],GroupVertices[Vertex],0)),1,1,"")</f>
        <v>3</v>
      </c>
      <c r="BD50" s="51">
        <v>1</v>
      </c>
      <c r="BE50" s="52">
        <v>2.9411764705882355</v>
      </c>
      <c r="BF50" s="51">
        <v>0</v>
      </c>
      <c r="BG50" s="52">
        <v>0</v>
      </c>
      <c r="BH50" s="51">
        <v>0</v>
      </c>
      <c r="BI50" s="52">
        <v>0</v>
      </c>
      <c r="BJ50" s="51">
        <v>33</v>
      </c>
      <c r="BK50" s="52">
        <v>97.05882352941177</v>
      </c>
      <c r="BL50" s="51">
        <v>34</v>
      </c>
    </row>
    <row r="51" spans="1:64" ht="45">
      <c r="A51" s="84" t="s">
        <v>233</v>
      </c>
      <c r="B51" s="84" t="s">
        <v>234</v>
      </c>
      <c r="C51" s="53" t="s">
        <v>1266</v>
      </c>
      <c r="D51" s="54">
        <v>3</v>
      </c>
      <c r="E51" s="65" t="s">
        <v>132</v>
      </c>
      <c r="F51" s="55">
        <v>35</v>
      </c>
      <c r="G51" s="53"/>
      <c r="H51" s="57"/>
      <c r="I51" s="56"/>
      <c r="J51" s="56"/>
      <c r="K51" s="36" t="s">
        <v>65</v>
      </c>
      <c r="L51" s="83">
        <v>51</v>
      </c>
      <c r="M51" s="83"/>
      <c r="N51" s="63"/>
      <c r="O51" s="86" t="s">
        <v>249</v>
      </c>
      <c r="P51" s="88">
        <v>43529.74010416667</v>
      </c>
      <c r="Q51" s="86" t="s">
        <v>269</v>
      </c>
      <c r="R51" s="86"/>
      <c r="S51" s="86"/>
      <c r="T51" s="86"/>
      <c r="U51" s="86"/>
      <c r="V51" s="90" t="s">
        <v>412</v>
      </c>
      <c r="W51" s="88">
        <v>43529.74010416667</v>
      </c>
      <c r="X51" s="90" t="s">
        <v>458</v>
      </c>
      <c r="Y51" s="86"/>
      <c r="Z51" s="86"/>
      <c r="AA51" s="92" t="s">
        <v>533</v>
      </c>
      <c r="AB51" s="86"/>
      <c r="AC51" s="86" t="b">
        <v>0</v>
      </c>
      <c r="AD51" s="86">
        <v>0</v>
      </c>
      <c r="AE51" s="92" t="s">
        <v>576</v>
      </c>
      <c r="AF51" s="86" t="b">
        <v>0</v>
      </c>
      <c r="AG51" s="86" t="s">
        <v>577</v>
      </c>
      <c r="AH51" s="86"/>
      <c r="AI51" s="92" t="s">
        <v>576</v>
      </c>
      <c r="AJ51" s="86" t="b">
        <v>0</v>
      </c>
      <c r="AK51" s="86">
        <v>5</v>
      </c>
      <c r="AL51" s="92" t="s">
        <v>532</v>
      </c>
      <c r="AM51" s="86" t="s">
        <v>584</v>
      </c>
      <c r="AN51" s="86" t="b">
        <v>0</v>
      </c>
      <c r="AO51" s="92" t="s">
        <v>532</v>
      </c>
      <c r="AP51" s="86" t="s">
        <v>176</v>
      </c>
      <c r="AQ51" s="86">
        <v>0</v>
      </c>
      <c r="AR51" s="86">
        <v>0</v>
      </c>
      <c r="AS51" s="86"/>
      <c r="AT51" s="86"/>
      <c r="AU51" s="86"/>
      <c r="AV51" s="86"/>
      <c r="AW51" s="86"/>
      <c r="AX51" s="86"/>
      <c r="AY51" s="86"/>
      <c r="AZ51" s="86"/>
      <c r="BA51">
        <v>1</v>
      </c>
      <c r="BB51" s="85" t="str">
        <f>REPLACE(INDEX(GroupVertices[Group],MATCH(Edges[[#This Row],[Vertex 1]],GroupVertices[Vertex],0)),1,1,"")</f>
        <v>2</v>
      </c>
      <c r="BC51" s="85" t="str">
        <f>REPLACE(INDEX(GroupVertices[Group],MATCH(Edges[[#This Row],[Vertex 2]],GroupVertices[Vertex],0)),1,1,"")</f>
        <v>3</v>
      </c>
      <c r="BD51" s="51">
        <v>0</v>
      </c>
      <c r="BE51" s="52">
        <v>0</v>
      </c>
      <c r="BF51" s="51">
        <v>0</v>
      </c>
      <c r="BG51" s="52">
        <v>0</v>
      </c>
      <c r="BH51" s="51">
        <v>0</v>
      </c>
      <c r="BI51" s="52">
        <v>0</v>
      </c>
      <c r="BJ51" s="51">
        <v>27</v>
      </c>
      <c r="BK51" s="52">
        <v>100</v>
      </c>
      <c r="BL51" s="51">
        <v>27</v>
      </c>
    </row>
    <row r="52" spans="1:64" ht="45">
      <c r="A52" s="84" t="s">
        <v>233</v>
      </c>
      <c r="B52" s="84" t="s">
        <v>232</v>
      </c>
      <c r="C52" s="53" t="s">
        <v>1266</v>
      </c>
      <c r="D52" s="54">
        <v>3</v>
      </c>
      <c r="E52" s="65" t="s">
        <v>132</v>
      </c>
      <c r="F52" s="55">
        <v>35</v>
      </c>
      <c r="G52" s="53"/>
      <c r="H52" s="57"/>
      <c r="I52" s="56"/>
      <c r="J52" s="56"/>
      <c r="K52" s="36" t="s">
        <v>65</v>
      </c>
      <c r="L52" s="83">
        <v>52</v>
      </c>
      <c r="M52" s="83"/>
      <c r="N52" s="63"/>
      <c r="O52" s="86" t="s">
        <v>249</v>
      </c>
      <c r="P52" s="88">
        <v>43529.76526620371</v>
      </c>
      <c r="Q52" s="86" t="s">
        <v>274</v>
      </c>
      <c r="R52" s="86"/>
      <c r="S52" s="86"/>
      <c r="T52" s="86"/>
      <c r="U52" s="86"/>
      <c r="V52" s="90" t="s">
        <v>412</v>
      </c>
      <c r="W52" s="88">
        <v>43529.76526620371</v>
      </c>
      <c r="X52" s="90" t="s">
        <v>459</v>
      </c>
      <c r="Y52" s="86"/>
      <c r="Z52" s="86"/>
      <c r="AA52" s="92" t="s">
        <v>534</v>
      </c>
      <c r="AB52" s="86"/>
      <c r="AC52" s="86" t="b">
        <v>0</v>
      </c>
      <c r="AD52" s="86">
        <v>0</v>
      </c>
      <c r="AE52" s="92" t="s">
        <v>576</v>
      </c>
      <c r="AF52" s="86" t="b">
        <v>0</v>
      </c>
      <c r="AG52" s="86" t="s">
        <v>577</v>
      </c>
      <c r="AH52" s="86"/>
      <c r="AI52" s="92" t="s">
        <v>576</v>
      </c>
      <c r="AJ52" s="86" t="b">
        <v>0</v>
      </c>
      <c r="AK52" s="86">
        <v>2</v>
      </c>
      <c r="AL52" s="92" t="s">
        <v>526</v>
      </c>
      <c r="AM52" s="86" t="s">
        <v>584</v>
      </c>
      <c r="AN52" s="86" t="b">
        <v>0</v>
      </c>
      <c r="AO52" s="92" t="s">
        <v>526</v>
      </c>
      <c r="AP52" s="86" t="s">
        <v>176</v>
      </c>
      <c r="AQ52" s="86">
        <v>0</v>
      </c>
      <c r="AR52" s="86">
        <v>0</v>
      </c>
      <c r="AS52" s="86"/>
      <c r="AT52" s="86"/>
      <c r="AU52" s="86"/>
      <c r="AV52" s="86"/>
      <c r="AW52" s="86"/>
      <c r="AX52" s="86"/>
      <c r="AY52" s="86"/>
      <c r="AZ52" s="86"/>
      <c r="BA52">
        <v>1</v>
      </c>
      <c r="BB52" s="85" t="str">
        <f>REPLACE(INDEX(GroupVertices[Group],MATCH(Edges[[#This Row],[Vertex 1]],GroupVertices[Vertex],0)),1,1,"")</f>
        <v>2</v>
      </c>
      <c r="BC52" s="85" t="str">
        <f>REPLACE(INDEX(GroupVertices[Group],MATCH(Edges[[#This Row],[Vertex 2]],GroupVertices[Vertex],0)),1,1,"")</f>
        <v>2</v>
      </c>
      <c r="BD52" s="51">
        <v>0</v>
      </c>
      <c r="BE52" s="52">
        <v>0</v>
      </c>
      <c r="BF52" s="51">
        <v>0</v>
      </c>
      <c r="BG52" s="52">
        <v>0</v>
      </c>
      <c r="BH52" s="51">
        <v>0</v>
      </c>
      <c r="BI52" s="52">
        <v>0</v>
      </c>
      <c r="BJ52" s="51">
        <v>22</v>
      </c>
      <c r="BK52" s="52">
        <v>100</v>
      </c>
      <c r="BL52" s="51">
        <v>22</v>
      </c>
    </row>
    <row r="53" spans="1:64" ht="45">
      <c r="A53" s="84" t="s">
        <v>233</v>
      </c>
      <c r="B53" s="84" t="s">
        <v>239</v>
      </c>
      <c r="C53" s="53" t="s">
        <v>1266</v>
      </c>
      <c r="D53" s="54">
        <v>3</v>
      </c>
      <c r="E53" s="65" t="s">
        <v>132</v>
      </c>
      <c r="F53" s="55">
        <v>35</v>
      </c>
      <c r="G53" s="53"/>
      <c r="H53" s="57"/>
      <c r="I53" s="56"/>
      <c r="J53" s="56"/>
      <c r="K53" s="36" t="s">
        <v>65</v>
      </c>
      <c r="L53" s="83">
        <v>53</v>
      </c>
      <c r="M53" s="83"/>
      <c r="N53" s="63"/>
      <c r="O53" s="86" t="s">
        <v>249</v>
      </c>
      <c r="P53" s="88">
        <v>43529.77752314815</v>
      </c>
      <c r="Q53" s="86" t="s">
        <v>272</v>
      </c>
      <c r="R53" s="86"/>
      <c r="S53" s="86"/>
      <c r="T53" s="86" t="s">
        <v>388</v>
      </c>
      <c r="U53" s="86"/>
      <c r="V53" s="90" t="s">
        <v>412</v>
      </c>
      <c r="W53" s="88">
        <v>43529.77752314815</v>
      </c>
      <c r="X53" s="90" t="s">
        <v>460</v>
      </c>
      <c r="Y53" s="86"/>
      <c r="Z53" s="86"/>
      <c r="AA53" s="92" t="s">
        <v>535</v>
      </c>
      <c r="AB53" s="86"/>
      <c r="AC53" s="86" t="b">
        <v>0</v>
      </c>
      <c r="AD53" s="86">
        <v>0</v>
      </c>
      <c r="AE53" s="92" t="s">
        <v>576</v>
      </c>
      <c r="AF53" s="86" t="b">
        <v>0</v>
      </c>
      <c r="AG53" s="86" t="s">
        <v>577</v>
      </c>
      <c r="AH53" s="86"/>
      <c r="AI53" s="92" t="s">
        <v>576</v>
      </c>
      <c r="AJ53" s="86" t="b">
        <v>0</v>
      </c>
      <c r="AK53" s="86">
        <v>4</v>
      </c>
      <c r="AL53" s="92" t="s">
        <v>542</v>
      </c>
      <c r="AM53" s="86" t="s">
        <v>584</v>
      </c>
      <c r="AN53" s="86" t="b">
        <v>0</v>
      </c>
      <c r="AO53" s="92" t="s">
        <v>542</v>
      </c>
      <c r="AP53" s="86" t="s">
        <v>176</v>
      </c>
      <c r="AQ53" s="86">
        <v>0</v>
      </c>
      <c r="AR53" s="86">
        <v>0</v>
      </c>
      <c r="AS53" s="86"/>
      <c r="AT53" s="86"/>
      <c r="AU53" s="86"/>
      <c r="AV53" s="86"/>
      <c r="AW53" s="86"/>
      <c r="AX53" s="86"/>
      <c r="AY53" s="86"/>
      <c r="AZ53" s="86"/>
      <c r="BA53">
        <v>1</v>
      </c>
      <c r="BB53" s="85" t="str">
        <f>REPLACE(INDEX(GroupVertices[Group],MATCH(Edges[[#This Row],[Vertex 1]],GroupVertices[Vertex],0)),1,1,"")</f>
        <v>2</v>
      </c>
      <c r="BC53" s="85" t="str">
        <f>REPLACE(INDEX(GroupVertices[Group],MATCH(Edges[[#This Row],[Vertex 2]],GroupVertices[Vertex],0)),1,1,"")</f>
        <v>2</v>
      </c>
      <c r="BD53" s="51"/>
      <c r="BE53" s="52"/>
      <c r="BF53" s="51"/>
      <c r="BG53" s="52"/>
      <c r="BH53" s="51"/>
      <c r="BI53" s="52"/>
      <c r="BJ53" s="51"/>
      <c r="BK53" s="52"/>
      <c r="BL53" s="51"/>
    </row>
    <row r="54" spans="1:64" ht="45">
      <c r="A54" s="84" t="s">
        <v>233</v>
      </c>
      <c r="B54" s="84" t="s">
        <v>238</v>
      </c>
      <c r="C54" s="53" t="s">
        <v>1266</v>
      </c>
      <c r="D54" s="54">
        <v>3</v>
      </c>
      <c r="E54" s="65" t="s">
        <v>132</v>
      </c>
      <c r="F54" s="55">
        <v>35</v>
      </c>
      <c r="G54" s="53"/>
      <c r="H54" s="57"/>
      <c r="I54" s="56"/>
      <c r="J54" s="56"/>
      <c r="K54" s="36" t="s">
        <v>65</v>
      </c>
      <c r="L54" s="83">
        <v>54</v>
      </c>
      <c r="M54" s="83"/>
      <c r="N54" s="63"/>
      <c r="O54" s="86" t="s">
        <v>249</v>
      </c>
      <c r="P54" s="88">
        <v>43529.77752314815</v>
      </c>
      <c r="Q54" s="86" t="s">
        <v>272</v>
      </c>
      <c r="R54" s="86"/>
      <c r="S54" s="86"/>
      <c r="T54" s="86" t="s">
        <v>388</v>
      </c>
      <c r="U54" s="86"/>
      <c r="V54" s="90" t="s">
        <v>412</v>
      </c>
      <c r="W54" s="88">
        <v>43529.77752314815</v>
      </c>
      <c r="X54" s="90" t="s">
        <v>460</v>
      </c>
      <c r="Y54" s="86"/>
      <c r="Z54" s="86"/>
      <c r="AA54" s="92" t="s">
        <v>535</v>
      </c>
      <c r="AB54" s="86"/>
      <c r="AC54" s="86" t="b">
        <v>0</v>
      </c>
      <c r="AD54" s="86">
        <v>0</v>
      </c>
      <c r="AE54" s="92" t="s">
        <v>576</v>
      </c>
      <c r="AF54" s="86" t="b">
        <v>0</v>
      </c>
      <c r="AG54" s="86" t="s">
        <v>577</v>
      </c>
      <c r="AH54" s="86"/>
      <c r="AI54" s="92" t="s">
        <v>576</v>
      </c>
      <c r="AJ54" s="86" t="b">
        <v>0</v>
      </c>
      <c r="AK54" s="86">
        <v>4</v>
      </c>
      <c r="AL54" s="92" t="s">
        <v>542</v>
      </c>
      <c r="AM54" s="86" t="s">
        <v>584</v>
      </c>
      <c r="AN54" s="86" t="b">
        <v>0</v>
      </c>
      <c r="AO54" s="92" t="s">
        <v>542</v>
      </c>
      <c r="AP54" s="86" t="s">
        <v>176</v>
      </c>
      <c r="AQ54" s="86">
        <v>0</v>
      </c>
      <c r="AR54" s="86">
        <v>0</v>
      </c>
      <c r="AS54" s="86"/>
      <c r="AT54" s="86"/>
      <c r="AU54" s="86"/>
      <c r="AV54" s="86"/>
      <c r="AW54" s="86"/>
      <c r="AX54" s="86"/>
      <c r="AY54" s="86"/>
      <c r="AZ54" s="86"/>
      <c r="BA54">
        <v>1</v>
      </c>
      <c r="BB54" s="85" t="str">
        <f>REPLACE(INDEX(GroupVertices[Group],MATCH(Edges[[#This Row],[Vertex 1]],GroupVertices[Vertex],0)),1,1,"")</f>
        <v>2</v>
      </c>
      <c r="BC54" s="85" t="str">
        <f>REPLACE(INDEX(GroupVertices[Group],MATCH(Edges[[#This Row],[Vertex 2]],GroupVertices[Vertex],0)),1,1,"")</f>
        <v>2</v>
      </c>
      <c r="BD54" s="51">
        <v>0</v>
      </c>
      <c r="BE54" s="52">
        <v>0</v>
      </c>
      <c r="BF54" s="51">
        <v>0</v>
      </c>
      <c r="BG54" s="52">
        <v>0</v>
      </c>
      <c r="BH54" s="51">
        <v>0</v>
      </c>
      <c r="BI54" s="52">
        <v>0</v>
      </c>
      <c r="BJ54" s="51">
        <v>14</v>
      </c>
      <c r="BK54" s="52">
        <v>100</v>
      </c>
      <c r="BL54" s="51">
        <v>14</v>
      </c>
    </row>
    <row r="55" spans="1:64" ht="30">
      <c r="A55" s="84" t="s">
        <v>235</v>
      </c>
      <c r="B55" s="84" t="s">
        <v>235</v>
      </c>
      <c r="C55" s="53" t="s">
        <v>1268</v>
      </c>
      <c r="D55" s="54">
        <v>5.8</v>
      </c>
      <c r="E55" s="65" t="s">
        <v>136</v>
      </c>
      <c r="F55" s="55">
        <v>25.8</v>
      </c>
      <c r="G55" s="53"/>
      <c r="H55" s="57"/>
      <c r="I55" s="56"/>
      <c r="J55" s="56"/>
      <c r="K55" s="36" t="s">
        <v>65</v>
      </c>
      <c r="L55" s="83">
        <v>55</v>
      </c>
      <c r="M55" s="83"/>
      <c r="N55" s="63"/>
      <c r="O55" s="86" t="s">
        <v>176</v>
      </c>
      <c r="P55" s="88">
        <v>43525.01101851852</v>
      </c>
      <c r="Q55" s="86" t="s">
        <v>276</v>
      </c>
      <c r="R55" s="90" t="s">
        <v>329</v>
      </c>
      <c r="S55" s="86" t="s">
        <v>377</v>
      </c>
      <c r="T55" s="86"/>
      <c r="U55" s="86"/>
      <c r="V55" s="90" t="s">
        <v>414</v>
      </c>
      <c r="W55" s="88">
        <v>43525.01101851852</v>
      </c>
      <c r="X55" s="90" t="s">
        <v>461</v>
      </c>
      <c r="Y55" s="86"/>
      <c r="Z55" s="86"/>
      <c r="AA55" s="92" t="s">
        <v>536</v>
      </c>
      <c r="AB55" s="86"/>
      <c r="AC55" s="86" t="b">
        <v>0</v>
      </c>
      <c r="AD55" s="86">
        <v>0</v>
      </c>
      <c r="AE55" s="92" t="s">
        <v>576</v>
      </c>
      <c r="AF55" s="86" t="b">
        <v>0</v>
      </c>
      <c r="AG55" s="86" t="s">
        <v>577</v>
      </c>
      <c r="AH55" s="86"/>
      <c r="AI55" s="92" t="s">
        <v>576</v>
      </c>
      <c r="AJ55" s="86" t="b">
        <v>0</v>
      </c>
      <c r="AK55" s="86">
        <v>0</v>
      </c>
      <c r="AL55" s="92" t="s">
        <v>576</v>
      </c>
      <c r="AM55" s="86" t="s">
        <v>588</v>
      </c>
      <c r="AN55" s="86" t="b">
        <v>0</v>
      </c>
      <c r="AO55" s="92" t="s">
        <v>536</v>
      </c>
      <c r="AP55" s="86" t="s">
        <v>176</v>
      </c>
      <c r="AQ55" s="86">
        <v>0</v>
      </c>
      <c r="AR55" s="86">
        <v>0</v>
      </c>
      <c r="AS55" s="86"/>
      <c r="AT55" s="86"/>
      <c r="AU55" s="86"/>
      <c r="AV55" s="86"/>
      <c r="AW55" s="86"/>
      <c r="AX55" s="86"/>
      <c r="AY55" s="86"/>
      <c r="AZ55" s="86"/>
      <c r="BA55">
        <v>3</v>
      </c>
      <c r="BB55" s="85" t="str">
        <f>REPLACE(INDEX(GroupVertices[Group],MATCH(Edges[[#This Row],[Vertex 1]],GroupVertices[Vertex],0)),1,1,"")</f>
        <v>1</v>
      </c>
      <c r="BC55" s="85" t="str">
        <f>REPLACE(INDEX(GroupVertices[Group],MATCH(Edges[[#This Row],[Vertex 2]],GroupVertices[Vertex],0)),1,1,"")</f>
        <v>1</v>
      </c>
      <c r="BD55" s="51">
        <v>0</v>
      </c>
      <c r="BE55" s="52">
        <v>0</v>
      </c>
      <c r="BF55" s="51">
        <v>0</v>
      </c>
      <c r="BG55" s="52">
        <v>0</v>
      </c>
      <c r="BH55" s="51">
        <v>0</v>
      </c>
      <c r="BI55" s="52">
        <v>0</v>
      </c>
      <c r="BJ55" s="51">
        <v>13</v>
      </c>
      <c r="BK55" s="52">
        <v>100</v>
      </c>
      <c r="BL55" s="51">
        <v>13</v>
      </c>
    </row>
    <row r="56" spans="1:64" ht="30">
      <c r="A56" s="84" t="s">
        <v>235</v>
      </c>
      <c r="B56" s="84" t="s">
        <v>235</v>
      </c>
      <c r="C56" s="53" t="s">
        <v>1268</v>
      </c>
      <c r="D56" s="54">
        <v>5.8</v>
      </c>
      <c r="E56" s="65" t="s">
        <v>136</v>
      </c>
      <c r="F56" s="55">
        <v>25.8</v>
      </c>
      <c r="G56" s="53"/>
      <c r="H56" s="57"/>
      <c r="I56" s="56"/>
      <c r="J56" s="56"/>
      <c r="K56" s="36" t="s">
        <v>65</v>
      </c>
      <c r="L56" s="83">
        <v>56</v>
      </c>
      <c r="M56" s="83"/>
      <c r="N56" s="63"/>
      <c r="O56" s="86" t="s">
        <v>176</v>
      </c>
      <c r="P56" s="88">
        <v>43525.96939814815</v>
      </c>
      <c r="Q56" s="86" t="s">
        <v>277</v>
      </c>
      <c r="R56" s="90" t="s">
        <v>330</v>
      </c>
      <c r="S56" s="86" t="s">
        <v>377</v>
      </c>
      <c r="T56" s="86"/>
      <c r="U56" s="86"/>
      <c r="V56" s="90" t="s">
        <v>414</v>
      </c>
      <c r="W56" s="88">
        <v>43525.96939814815</v>
      </c>
      <c r="X56" s="90" t="s">
        <v>462</v>
      </c>
      <c r="Y56" s="86"/>
      <c r="Z56" s="86"/>
      <c r="AA56" s="92" t="s">
        <v>537</v>
      </c>
      <c r="AB56" s="86"/>
      <c r="AC56" s="86" t="b">
        <v>0</v>
      </c>
      <c r="AD56" s="86">
        <v>0</v>
      </c>
      <c r="AE56" s="92" t="s">
        <v>576</v>
      </c>
      <c r="AF56" s="86" t="b">
        <v>0</v>
      </c>
      <c r="AG56" s="86" t="s">
        <v>577</v>
      </c>
      <c r="AH56" s="86"/>
      <c r="AI56" s="92" t="s">
        <v>576</v>
      </c>
      <c r="AJ56" s="86" t="b">
        <v>0</v>
      </c>
      <c r="AK56" s="86">
        <v>0</v>
      </c>
      <c r="AL56" s="92" t="s">
        <v>576</v>
      </c>
      <c r="AM56" s="86" t="s">
        <v>588</v>
      </c>
      <c r="AN56" s="86" t="b">
        <v>0</v>
      </c>
      <c r="AO56" s="92" t="s">
        <v>537</v>
      </c>
      <c r="AP56" s="86" t="s">
        <v>176</v>
      </c>
      <c r="AQ56" s="86">
        <v>0</v>
      </c>
      <c r="AR56" s="86">
        <v>0</v>
      </c>
      <c r="AS56" s="86"/>
      <c r="AT56" s="86"/>
      <c r="AU56" s="86"/>
      <c r="AV56" s="86"/>
      <c r="AW56" s="86"/>
      <c r="AX56" s="86"/>
      <c r="AY56" s="86"/>
      <c r="AZ56" s="86"/>
      <c r="BA56">
        <v>3</v>
      </c>
      <c r="BB56" s="85" t="str">
        <f>REPLACE(INDEX(GroupVertices[Group],MATCH(Edges[[#This Row],[Vertex 1]],GroupVertices[Vertex],0)),1,1,"")</f>
        <v>1</v>
      </c>
      <c r="BC56" s="85" t="str">
        <f>REPLACE(INDEX(GroupVertices[Group],MATCH(Edges[[#This Row],[Vertex 2]],GroupVertices[Vertex],0)),1,1,"")</f>
        <v>1</v>
      </c>
      <c r="BD56" s="51">
        <v>0</v>
      </c>
      <c r="BE56" s="52">
        <v>0</v>
      </c>
      <c r="BF56" s="51">
        <v>0</v>
      </c>
      <c r="BG56" s="52">
        <v>0</v>
      </c>
      <c r="BH56" s="51">
        <v>0</v>
      </c>
      <c r="BI56" s="52">
        <v>0</v>
      </c>
      <c r="BJ56" s="51">
        <v>13</v>
      </c>
      <c r="BK56" s="52">
        <v>100</v>
      </c>
      <c r="BL56" s="51">
        <v>13</v>
      </c>
    </row>
    <row r="57" spans="1:64" ht="30">
      <c r="A57" s="84" t="s">
        <v>235</v>
      </c>
      <c r="B57" s="84" t="s">
        <v>235</v>
      </c>
      <c r="C57" s="53" t="s">
        <v>1268</v>
      </c>
      <c r="D57" s="54">
        <v>5.8</v>
      </c>
      <c r="E57" s="65" t="s">
        <v>136</v>
      </c>
      <c r="F57" s="55">
        <v>25.8</v>
      </c>
      <c r="G57" s="53"/>
      <c r="H57" s="57"/>
      <c r="I57" s="56"/>
      <c r="J57" s="56"/>
      <c r="K57" s="36" t="s">
        <v>65</v>
      </c>
      <c r="L57" s="83">
        <v>57</v>
      </c>
      <c r="M57" s="83"/>
      <c r="N57" s="63"/>
      <c r="O57" s="86" t="s">
        <v>176</v>
      </c>
      <c r="P57" s="88">
        <v>43529.879895833335</v>
      </c>
      <c r="Q57" s="86" t="s">
        <v>278</v>
      </c>
      <c r="R57" s="90" t="s">
        <v>331</v>
      </c>
      <c r="S57" s="86" t="s">
        <v>377</v>
      </c>
      <c r="T57" s="86"/>
      <c r="U57" s="86"/>
      <c r="V57" s="90" t="s">
        <v>414</v>
      </c>
      <c r="W57" s="88">
        <v>43529.879895833335</v>
      </c>
      <c r="X57" s="90" t="s">
        <v>463</v>
      </c>
      <c r="Y57" s="86"/>
      <c r="Z57" s="86"/>
      <c r="AA57" s="92" t="s">
        <v>538</v>
      </c>
      <c r="AB57" s="86"/>
      <c r="AC57" s="86" t="b">
        <v>0</v>
      </c>
      <c r="AD57" s="86">
        <v>0</v>
      </c>
      <c r="AE57" s="92" t="s">
        <v>576</v>
      </c>
      <c r="AF57" s="86" t="b">
        <v>0</v>
      </c>
      <c r="AG57" s="86" t="s">
        <v>577</v>
      </c>
      <c r="AH57" s="86"/>
      <c r="AI57" s="92" t="s">
        <v>576</v>
      </c>
      <c r="AJ57" s="86" t="b">
        <v>0</v>
      </c>
      <c r="AK57" s="86">
        <v>0</v>
      </c>
      <c r="AL57" s="92" t="s">
        <v>576</v>
      </c>
      <c r="AM57" s="86" t="s">
        <v>588</v>
      </c>
      <c r="AN57" s="86" t="b">
        <v>0</v>
      </c>
      <c r="AO57" s="92" t="s">
        <v>538</v>
      </c>
      <c r="AP57" s="86" t="s">
        <v>176</v>
      </c>
      <c r="AQ57" s="86">
        <v>0</v>
      </c>
      <c r="AR57" s="86">
        <v>0</v>
      </c>
      <c r="AS57" s="86"/>
      <c r="AT57" s="86"/>
      <c r="AU57" s="86"/>
      <c r="AV57" s="86"/>
      <c r="AW57" s="86"/>
      <c r="AX57" s="86"/>
      <c r="AY57" s="86"/>
      <c r="AZ57" s="86"/>
      <c r="BA57">
        <v>3</v>
      </c>
      <c r="BB57" s="85" t="str">
        <f>REPLACE(INDEX(GroupVertices[Group],MATCH(Edges[[#This Row],[Vertex 1]],GroupVertices[Vertex],0)),1,1,"")</f>
        <v>1</v>
      </c>
      <c r="BC57" s="85" t="str">
        <f>REPLACE(INDEX(GroupVertices[Group],MATCH(Edges[[#This Row],[Vertex 2]],GroupVertices[Vertex],0)),1,1,"")</f>
        <v>1</v>
      </c>
      <c r="BD57" s="51">
        <v>0</v>
      </c>
      <c r="BE57" s="52">
        <v>0</v>
      </c>
      <c r="BF57" s="51">
        <v>0</v>
      </c>
      <c r="BG57" s="52">
        <v>0</v>
      </c>
      <c r="BH57" s="51">
        <v>0</v>
      </c>
      <c r="BI57" s="52">
        <v>0</v>
      </c>
      <c r="BJ57" s="51">
        <v>12</v>
      </c>
      <c r="BK57" s="52">
        <v>100</v>
      </c>
      <c r="BL57" s="51">
        <v>12</v>
      </c>
    </row>
    <row r="58" spans="1:64" ht="45">
      <c r="A58" s="84" t="s">
        <v>236</v>
      </c>
      <c r="B58" s="84" t="s">
        <v>236</v>
      </c>
      <c r="C58" s="53" t="s">
        <v>1267</v>
      </c>
      <c r="D58" s="54">
        <v>4.4</v>
      </c>
      <c r="E58" s="65" t="s">
        <v>136</v>
      </c>
      <c r="F58" s="55">
        <v>30.4</v>
      </c>
      <c r="G58" s="53"/>
      <c r="H58" s="57"/>
      <c r="I58" s="56"/>
      <c r="J58" s="56"/>
      <c r="K58" s="36" t="s">
        <v>65</v>
      </c>
      <c r="L58" s="83">
        <v>58</v>
      </c>
      <c r="M58" s="83"/>
      <c r="N58" s="63"/>
      <c r="O58" s="86" t="s">
        <v>176</v>
      </c>
      <c r="P58" s="88">
        <v>43527.31402777778</v>
      </c>
      <c r="Q58" s="86" t="s">
        <v>279</v>
      </c>
      <c r="R58" s="90" t="s">
        <v>332</v>
      </c>
      <c r="S58" s="86" t="s">
        <v>378</v>
      </c>
      <c r="T58" s="86"/>
      <c r="U58" s="86"/>
      <c r="V58" s="90" t="s">
        <v>415</v>
      </c>
      <c r="W58" s="88">
        <v>43527.31402777778</v>
      </c>
      <c r="X58" s="90" t="s">
        <v>464</v>
      </c>
      <c r="Y58" s="86"/>
      <c r="Z58" s="86"/>
      <c r="AA58" s="92" t="s">
        <v>539</v>
      </c>
      <c r="AB58" s="86"/>
      <c r="AC58" s="86" t="b">
        <v>0</v>
      </c>
      <c r="AD58" s="86">
        <v>0</v>
      </c>
      <c r="AE58" s="92" t="s">
        <v>576</v>
      </c>
      <c r="AF58" s="86" t="b">
        <v>0</v>
      </c>
      <c r="AG58" s="86" t="s">
        <v>577</v>
      </c>
      <c r="AH58" s="86"/>
      <c r="AI58" s="92" t="s">
        <v>576</v>
      </c>
      <c r="AJ58" s="86" t="b">
        <v>0</v>
      </c>
      <c r="AK58" s="86">
        <v>0</v>
      </c>
      <c r="AL58" s="92" t="s">
        <v>576</v>
      </c>
      <c r="AM58" s="86" t="s">
        <v>580</v>
      </c>
      <c r="AN58" s="86" t="b">
        <v>0</v>
      </c>
      <c r="AO58" s="92" t="s">
        <v>539</v>
      </c>
      <c r="AP58" s="86" t="s">
        <v>176</v>
      </c>
      <c r="AQ58" s="86">
        <v>0</v>
      </c>
      <c r="AR58" s="86">
        <v>0</v>
      </c>
      <c r="AS58" s="86"/>
      <c r="AT58" s="86"/>
      <c r="AU58" s="86"/>
      <c r="AV58" s="86"/>
      <c r="AW58" s="86"/>
      <c r="AX58" s="86"/>
      <c r="AY58" s="86"/>
      <c r="AZ58" s="86"/>
      <c r="BA58">
        <v>2</v>
      </c>
      <c r="BB58" s="85" t="str">
        <f>REPLACE(INDEX(GroupVertices[Group],MATCH(Edges[[#This Row],[Vertex 1]],GroupVertices[Vertex],0)),1,1,"")</f>
        <v>1</v>
      </c>
      <c r="BC58" s="85" t="str">
        <f>REPLACE(INDEX(GroupVertices[Group],MATCH(Edges[[#This Row],[Vertex 2]],GroupVertices[Vertex],0)),1,1,"")</f>
        <v>1</v>
      </c>
      <c r="BD58" s="51">
        <v>0</v>
      </c>
      <c r="BE58" s="52">
        <v>0</v>
      </c>
      <c r="BF58" s="51">
        <v>0</v>
      </c>
      <c r="BG58" s="52">
        <v>0</v>
      </c>
      <c r="BH58" s="51">
        <v>0</v>
      </c>
      <c r="BI58" s="52">
        <v>0</v>
      </c>
      <c r="BJ58" s="51">
        <v>14</v>
      </c>
      <c r="BK58" s="52">
        <v>100</v>
      </c>
      <c r="BL58" s="51">
        <v>14</v>
      </c>
    </row>
    <row r="59" spans="1:64" ht="45">
      <c r="A59" s="84" t="s">
        <v>236</v>
      </c>
      <c r="B59" s="84" t="s">
        <v>236</v>
      </c>
      <c r="C59" s="53" t="s">
        <v>1267</v>
      </c>
      <c r="D59" s="54">
        <v>4.4</v>
      </c>
      <c r="E59" s="65" t="s">
        <v>136</v>
      </c>
      <c r="F59" s="55">
        <v>30.4</v>
      </c>
      <c r="G59" s="53"/>
      <c r="H59" s="57"/>
      <c r="I59" s="56"/>
      <c r="J59" s="56"/>
      <c r="K59" s="36" t="s">
        <v>65</v>
      </c>
      <c r="L59" s="83">
        <v>59</v>
      </c>
      <c r="M59" s="83"/>
      <c r="N59" s="63"/>
      <c r="O59" s="86" t="s">
        <v>176</v>
      </c>
      <c r="P59" s="88">
        <v>43530.28291666666</v>
      </c>
      <c r="Q59" s="86" t="s">
        <v>280</v>
      </c>
      <c r="R59" s="90" t="s">
        <v>333</v>
      </c>
      <c r="S59" s="86" t="s">
        <v>378</v>
      </c>
      <c r="T59" s="86"/>
      <c r="U59" s="86"/>
      <c r="V59" s="90" t="s">
        <v>415</v>
      </c>
      <c r="W59" s="88">
        <v>43530.28291666666</v>
      </c>
      <c r="X59" s="90" t="s">
        <v>465</v>
      </c>
      <c r="Y59" s="86"/>
      <c r="Z59" s="86"/>
      <c r="AA59" s="92" t="s">
        <v>540</v>
      </c>
      <c r="AB59" s="86"/>
      <c r="AC59" s="86" t="b">
        <v>0</v>
      </c>
      <c r="AD59" s="86">
        <v>0</v>
      </c>
      <c r="AE59" s="92" t="s">
        <v>576</v>
      </c>
      <c r="AF59" s="86" t="b">
        <v>0</v>
      </c>
      <c r="AG59" s="86" t="s">
        <v>577</v>
      </c>
      <c r="AH59" s="86"/>
      <c r="AI59" s="92" t="s">
        <v>576</v>
      </c>
      <c r="AJ59" s="86" t="b">
        <v>0</v>
      </c>
      <c r="AK59" s="86">
        <v>0</v>
      </c>
      <c r="AL59" s="92" t="s">
        <v>576</v>
      </c>
      <c r="AM59" s="86" t="s">
        <v>580</v>
      </c>
      <c r="AN59" s="86" t="b">
        <v>0</v>
      </c>
      <c r="AO59" s="92" t="s">
        <v>540</v>
      </c>
      <c r="AP59" s="86" t="s">
        <v>176</v>
      </c>
      <c r="AQ59" s="86">
        <v>0</v>
      </c>
      <c r="AR59" s="86">
        <v>0</v>
      </c>
      <c r="AS59" s="86"/>
      <c r="AT59" s="86"/>
      <c r="AU59" s="86"/>
      <c r="AV59" s="86"/>
      <c r="AW59" s="86"/>
      <c r="AX59" s="86"/>
      <c r="AY59" s="86"/>
      <c r="AZ59" s="86"/>
      <c r="BA59">
        <v>2</v>
      </c>
      <c r="BB59" s="85" t="str">
        <f>REPLACE(INDEX(GroupVertices[Group],MATCH(Edges[[#This Row],[Vertex 1]],GroupVertices[Vertex],0)),1,1,"")</f>
        <v>1</v>
      </c>
      <c r="BC59" s="85" t="str">
        <f>REPLACE(INDEX(GroupVertices[Group],MATCH(Edges[[#This Row],[Vertex 2]],GroupVertices[Vertex],0)),1,1,"")</f>
        <v>1</v>
      </c>
      <c r="BD59" s="51">
        <v>0</v>
      </c>
      <c r="BE59" s="52">
        <v>0</v>
      </c>
      <c r="BF59" s="51">
        <v>0</v>
      </c>
      <c r="BG59" s="52">
        <v>0</v>
      </c>
      <c r="BH59" s="51">
        <v>0</v>
      </c>
      <c r="BI59" s="52">
        <v>0</v>
      </c>
      <c r="BJ59" s="51">
        <v>11</v>
      </c>
      <c r="BK59" s="52">
        <v>100</v>
      </c>
      <c r="BL59" s="51">
        <v>11</v>
      </c>
    </row>
    <row r="60" spans="1:64" ht="45">
      <c r="A60" s="84" t="s">
        <v>237</v>
      </c>
      <c r="B60" s="84" t="s">
        <v>237</v>
      </c>
      <c r="C60" s="53" t="s">
        <v>1266</v>
      </c>
      <c r="D60" s="54">
        <v>3</v>
      </c>
      <c r="E60" s="65" t="s">
        <v>132</v>
      </c>
      <c r="F60" s="55">
        <v>35</v>
      </c>
      <c r="G60" s="53"/>
      <c r="H60" s="57"/>
      <c r="I60" s="56"/>
      <c r="J60" s="56"/>
      <c r="K60" s="36" t="s">
        <v>65</v>
      </c>
      <c r="L60" s="83">
        <v>60</v>
      </c>
      <c r="M60" s="83"/>
      <c r="N60" s="63"/>
      <c r="O60" s="86" t="s">
        <v>176</v>
      </c>
      <c r="P60" s="88">
        <v>43530.28606481481</v>
      </c>
      <c r="Q60" s="86" t="s">
        <v>281</v>
      </c>
      <c r="R60" s="90" t="s">
        <v>334</v>
      </c>
      <c r="S60" s="86" t="s">
        <v>379</v>
      </c>
      <c r="T60" s="86"/>
      <c r="U60" s="86"/>
      <c r="V60" s="90" t="s">
        <v>416</v>
      </c>
      <c r="W60" s="88">
        <v>43530.28606481481</v>
      </c>
      <c r="X60" s="90" t="s">
        <v>466</v>
      </c>
      <c r="Y60" s="86"/>
      <c r="Z60" s="86"/>
      <c r="AA60" s="92" t="s">
        <v>541</v>
      </c>
      <c r="AB60" s="86"/>
      <c r="AC60" s="86" t="b">
        <v>0</v>
      </c>
      <c r="AD60" s="86">
        <v>0</v>
      </c>
      <c r="AE60" s="92" t="s">
        <v>576</v>
      </c>
      <c r="AF60" s="86" t="b">
        <v>0</v>
      </c>
      <c r="AG60" s="86" t="s">
        <v>577</v>
      </c>
      <c r="AH60" s="86"/>
      <c r="AI60" s="92" t="s">
        <v>576</v>
      </c>
      <c r="AJ60" s="86" t="b">
        <v>0</v>
      </c>
      <c r="AK60" s="86">
        <v>0</v>
      </c>
      <c r="AL60" s="92" t="s">
        <v>576</v>
      </c>
      <c r="AM60" s="86" t="s">
        <v>580</v>
      </c>
      <c r="AN60" s="86" t="b">
        <v>0</v>
      </c>
      <c r="AO60" s="92" t="s">
        <v>541</v>
      </c>
      <c r="AP60" s="86" t="s">
        <v>176</v>
      </c>
      <c r="AQ60" s="86">
        <v>0</v>
      </c>
      <c r="AR60" s="86">
        <v>0</v>
      </c>
      <c r="AS60" s="86"/>
      <c r="AT60" s="86"/>
      <c r="AU60" s="86"/>
      <c r="AV60" s="86"/>
      <c r="AW60" s="86"/>
      <c r="AX60" s="86"/>
      <c r="AY60" s="86"/>
      <c r="AZ60" s="86"/>
      <c r="BA60">
        <v>1</v>
      </c>
      <c r="BB60" s="85" t="str">
        <f>REPLACE(INDEX(GroupVertices[Group],MATCH(Edges[[#This Row],[Vertex 1]],GroupVertices[Vertex],0)),1,1,"")</f>
        <v>1</v>
      </c>
      <c r="BC60" s="85" t="str">
        <f>REPLACE(INDEX(GroupVertices[Group],MATCH(Edges[[#This Row],[Vertex 2]],GroupVertices[Vertex],0)),1,1,"")</f>
        <v>1</v>
      </c>
      <c r="BD60" s="51">
        <v>0</v>
      </c>
      <c r="BE60" s="52">
        <v>0</v>
      </c>
      <c r="BF60" s="51">
        <v>0</v>
      </c>
      <c r="BG60" s="52">
        <v>0</v>
      </c>
      <c r="BH60" s="51">
        <v>0</v>
      </c>
      <c r="BI60" s="52">
        <v>0</v>
      </c>
      <c r="BJ60" s="51">
        <v>9</v>
      </c>
      <c r="BK60" s="52">
        <v>100</v>
      </c>
      <c r="BL60" s="51">
        <v>9</v>
      </c>
    </row>
    <row r="61" spans="1:64" ht="45">
      <c r="A61" s="84" t="s">
        <v>238</v>
      </c>
      <c r="B61" s="84" t="s">
        <v>239</v>
      </c>
      <c r="C61" s="53" t="s">
        <v>1266</v>
      </c>
      <c r="D61" s="54">
        <v>3</v>
      </c>
      <c r="E61" s="65" t="s">
        <v>132</v>
      </c>
      <c r="F61" s="55">
        <v>35</v>
      </c>
      <c r="G61" s="53"/>
      <c r="H61" s="57"/>
      <c r="I61" s="56"/>
      <c r="J61" s="56"/>
      <c r="K61" s="36" t="s">
        <v>66</v>
      </c>
      <c r="L61" s="83">
        <v>61</v>
      </c>
      <c r="M61" s="83"/>
      <c r="N61" s="63"/>
      <c r="O61" s="86" t="s">
        <v>249</v>
      </c>
      <c r="P61" s="88">
        <v>43529.76909722222</v>
      </c>
      <c r="Q61" s="86" t="s">
        <v>282</v>
      </c>
      <c r="R61" s="86"/>
      <c r="S61" s="86"/>
      <c r="T61" s="86" t="s">
        <v>388</v>
      </c>
      <c r="U61" s="86"/>
      <c r="V61" s="90" t="s">
        <v>417</v>
      </c>
      <c r="W61" s="88">
        <v>43529.76909722222</v>
      </c>
      <c r="X61" s="90" t="s">
        <v>467</v>
      </c>
      <c r="Y61" s="86"/>
      <c r="Z61" s="86"/>
      <c r="AA61" s="92" t="s">
        <v>542</v>
      </c>
      <c r="AB61" s="86"/>
      <c r="AC61" s="86" t="b">
        <v>0</v>
      </c>
      <c r="AD61" s="86">
        <v>4</v>
      </c>
      <c r="AE61" s="92" t="s">
        <v>576</v>
      </c>
      <c r="AF61" s="86" t="b">
        <v>0</v>
      </c>
      <c r="AG61" s="86" t="s">
        <v>577</v>
      </c>
      <c r="AH61" s="86"/>
      <c r="AI61" s="92" t="s">
        <v>576</v>
      </c>
      <c r="AJ61" s="86" t="b">
        <v>0</v>
      </c>
      <c r="AK61" s="86">
        <v>4</v>
      </c>
      <c r="AL61" s="92" t="s">
        <v>576</v>
      </c>
      <c r="AM61" s="86" t="s">
        <v>587</v>
      </c>
      <c r="AN61" s="86" t="b">
        <v>0</v>
      </c>
      <c r="AO61" s="92" t="s">
        <v>542</v>
      </c>
      <c r="AP61" s="86" t="s">
        <v>176</v>
      </c>
      <c r="AQ61" s="86">
        <v>0</v>
      </c>
      <c r="AR61" s="86">
        <v>0</v>
      </c>
      <c r="AS61" s="86"/>
      <c r="AT61" s="86"/>
      <c r="AU61" s="86"/>
      <c r="AV61" s="86"/>
      <c r="AW61" s="86"/>
      <c r="AX61" s="86"/>
      <c r="AY61" s="86"/>
      <c r="AZ61" s="86"/>
      <c r="BA61">
        <v>1</v>
      </c>
      <c r="BB61" s="85" t="str">
        <f>REPLACE(INDEX(GroupVertices[Group],MATCH(Edges[[#This Row],[Vertex 1]],GroupVertices[Vertex],0)),1,1,"")</f>
        <v>2</v>
      </c>
      <c r="BC61" s="85" t="str">
        <f>REPLACE(INDEX(GroupVertices[Group],MATCH(Edges[[#This Row],[Vertex 2]],GroupVertices[Vertex],0)),1,1,"")</f>
        <v>2</v>
      </c>
      <c r="BD61" s="51">
        <v>0</v>
      </c>
      <c r="BE61" s="52">
        <v>0</v>
      </c>
      <c r="BF61" s="51">
        <v>0</v>
      </c>
      <c r="BG61" s="52">
        <v>0</v>
      </c>
      <c r="BH61" s="51">
        <v>0</v>
      </c>
      <c r="BI61" s="52">
        <v>0</v>
      </c>
      <c r="BJ61" s="51">
        <v>12</v>
      </c>
      <c r="BK61" s="52">
        <v>100</v>
      </c>
      <c r="BL61" s="51">
        <v>12</v>
      </c>
    </row>
    <row r="62" spans="1:64" ht="45">
      <c r="A62" s="84" t="s">
        <v>239</v>
      </c>
      <c r="B62" s="84" t="s">
        <v>238</v>
      </c>
      <c r="C62" s="53" t="s">
        <v>1266</v>
      </c>
      <c r="D62" s="54">
        <v>3</v>
      </c>
      <c r="E62" s="65" t="s">
        <v>132</v>
      </c>
      <c r="F62" s="55">
        <v>35</v>
      </c>
      <c r="G62" s="53"/>
      <c r="H62" s="57"/>
      <c r="I62" s="56"/>
      <c r="J62" s="56"/>
      <c r="K62" s="36" t="s">
        <v>66</v>
      </c>
      <c r="L62" s="83">
        <v>62</v>
      </c>
      <c r="M62" s="83"/>
      <c r="N62" s="63"/>
      <c r="O62" s="86" t="s">
        <v>249</v>
      </c>
      <c r="P62" s="88">
        <v>43531.02202546296</v>
      </c>
      <c r="Q62" s="86" t="s">
        <v>272</v>
      </c>
      <c r="R62" s="86"/>
      <c r="S62" s="86"/>
      <c r="T62" s="86" t="s">
        <v>388</v>
      </c>
      <c r="U62" s="86"/>
      <c r="V62" s="90" t="s">
        <v>418</v>
      </c>
      <c r="W62" s="88">
        <v>43531.02202546296</v>
      </c>
      <c r="X62" s="90" t="s">
        <v>468</v>
      </c>
      <c r="Y62" s="86"/>
      <c r="Z62" s="86"/>
      <c r="AA62" s="92" t="s">
        <v>543</v>
      </c>
      <c r="AB62" s="86"/>
      <c r="AC62" s="86" t="b">
        <v>0</v>
      </c>
      <c r="AD62" s="86">
        <v>0</v>
      </c>
      <c r="AE62" s="92" t="s">
        <v>576</v>
      </c>
      <c r="AF62" s="86" t="b">
        <v>0</v>
      </c>
      <c r="AG62" s="86" t="s">
        <v>577</v>
      </c>
      <c r="AH62" s="86"/>
      <c r="AI62" s="92" t="s">
        <v>576</v>
      </c>
      <c r="AJ62" s="86" t="b">
        <v>0</v>
      </c>
      <c r="AK62" s="86">
        <v>4</v>
      </c>
      <c r="AL62" s="92" t="s">
        <v>542</v>
      </c>
      <c r="AM62" s="86" t="s">
        <v>582</v>
      </c>
      <c r="AN62" s="86" t="b">
        <v>0</v>
      </c>
      <c r="AO62" s="92" t="s">
        <v>542</v>
      </c>
      <c r="AP62" s="86" t="s">
        <v>176</v>
      </c>
      <c r="AQ62" s="86">
        <v>0</v>
      </c>
      <c r="AR62" s="86">
        <v>0</v>
      </c>
      <c r="AS62" s="86"/>
      <c r="AT62" s="86"/>
      <c r="AU62" s="86"/>
      <c r="AV62" s="86"/>
      <c r="AW62" s="86"/>
      <c r="AX62" s="86"/>
      <c r="AY62" s="86"/>
      <c r="AZ62" s="86"/>
      <c r="BA62">
        <v>1</v>
      </c>
      <c r="BB62" s="85" t="str">
        <f>REPLACE(INDEX(GroupVertices[Group],MATCH(Edges[[#This Row],[Vertex 1]],GroupVertices[Vertex],0)),1,1,"")</f>
        <v>2</v>
      </c>
      <c r="BC62" s="85" t="str">
        <f>REPLACE(INDEX(GroupVertices[Group],MATCH(Edges[[#This Row],[Vertex 2]],GroupVertices[Vertex],0)),1,1,"")</f>
        <v>2</v>
      </c>
      <c r="BD62" s="51">
        <v>0</v>
      </c>
      <c r="BE62" s="52">
        <v>0</v>
      </c>
      <c r="BF62" s="51">
        <v>0</v>
      </c>
      <c r="BG62" s="52">
        <v>0</v>
      </c>
      <c r="BH62" s="51">
        <v>0</v>
      </c>
      <c r="BI62" s="52">
        <v>0</v>
      </c>
      <c r="BJ62" s="51">
        <v>14</v>
      </c>
      <c r="BK62" s="52">
        <v>100</v>
      </c>
      <c r="BL62" s="51">
        <v>14</v>
      </c>
    </row>
    <row r="63" spans="1:64" ht="45">
      <c r="A63" s="84" t="s">
        <v>240</v>
      </c>
      <c r="B63" s="84" t="s">
        <v>240</v>
      </c>
      <c r="C63" s="53" t="s">
        <v>1266</v>
      </c>
      <c r="D63" s="54">
        <v>3</v>
      </c>
      <c r="E63" s="65" t="s">
        <v>132</v>
      </c>
      <c r="F63" s="55">
        <v>35</v>
      </c>
      <c r="G63" s="53"/>
      <c r="H63" s="57"/>
      <c r="I63" s="56"/>
      <c r="J63" s="56"/>
      <c r="K63" s="36" t="s">
        <v>65</v>
      </c>
      <c r="L63" s="83">
        <v>63</v>
      </c>
      <c r="M63" s="83"/>
      <c r="N63" s="63"/>
      <c r="O63" s="86" t="s">
        <v>176</v>
      </c>
      <c r="P63" s="88">
        <v>43535.606516203705</v>
      </c>
      <c r="Q63" s="86" t="s">
        <v>283</v>
      </c>
      <c r="R63" s="90" t="s">
        <v>335</v>
      </c>
      <c r="S63" s="86" t="s">
        <v>380</v>
      </c>
      <c r="T63" s="86"/>
      <c r="U63" s="86"/>
      <c r="V63" s="90" t="s">
        <v>419</v>
      </c>
      <c r="W63" s="88">
        <v>43535.606516203705</v>
      </c>
      <c r="X63" s="90" t="s">
        <v>469</v>
      </c>
      <c r="Y63" s="86"/>
      <c r="Z63" s="86"/>
      <c r="AA63" s="92" t="s">
        <v>544</v>
      </c>
      <c r="AB63" s="86"/>
      <c r="AC63" s="86" t="b">
        <v>0</v>
      </c>
      <c r="AD63" s="86">
        <v>0</v>
      </c>
      <c r="AE63" s="92" t="s">
        <v>576</v>
      </c>
      <c r="AF63" s="86" t="b">
        <v>0</v>
      </c>
      <c r="AG63" s="86" t="s">
        <v>577</v>
      </c>
      <c r="AH63" s="86"/>
      <c r="AI63" s="92" t="s">
        <v>576</v>
      </c>
      <c r="AJ63" s="86" t="b">
        <v>0</v>
      </c>
      <c r="AK63" s="86">
        <v>0</v>
      </c>
      <c r="AL63" s="92" t="s">
        <v>576</v>
      </c>
      <c r="AM63" s="86" t="s">
        <v>580</v>
      </c>
      <c r="AN63" s="86" t="b">
        <v>0</v>
      </c>
      <c r="AO63" s="92" t="s">
        <v>544</v>
      </c>
      <c r="AP63" s="86" t="s">
        <v>176</v>
      </c>
      <c r="AQ63" s="86">
        <v>0</v>
      </c>
      <c r="AR63" s="86">
        <v>0</v>
      </c>
      <c r="AS63" s="86"/>
      <c r="AT63" s="86"/>
      <c r="AU63" s="86"/>
      <c r="AV63" s="86"/>
      <c r="AW63" s="86"/>
      <c r="AX63" s="86"/>
      <c r="AY63" s="86"/>
      <c r="AZ63" s="86"/>
      <c r="BA63">
        <v>1</v>
      </c>
      <c r="BB63" s="85" t="str">
        <f>REPLACE(INDEX(GroupVertices[Group],MATCH(Edges[[#This Row],[Vertex 1]],GroupVertices[Vertex],0)),1,1,"")</f>
        <v>1</v>
      </c>
      <c r="BC63" s="85" t="str">
        <f>REPLACE(INDEX(GroupVertices[Group],MATCH(Edges[[#This Row],[Vertex 2]],GroupVertices[Vertex],0)),1,1,"")</f>
        <v>1</v>
      </c>
      <c r="BD63" s="51">
        <v>0</v>
      </c>
      <c r="BE63" s="52">
        <v>0</v>
      </c>
      <c r="BF63" s="51">
        <v>0</v>
      </c>
      <c r="BG63" s="52">
        <v>0</v>
      </c>
      <c r="BH63" s="51">
        <v>0</v>
      </c>
      <c r="BI63" s="52">
        <v>0</v>
      </c>
      <c r="BJ63" s="51">
        <v>13</v>
      </c>
      <c r="BK63" s="52">
        <v>100</v>
      </c>
      <c r="BL63" s="51">
        <v>13</v>
      </c>
    </row>
    <row r="64" spans="1:64" ht="45">
      <c r="A64" s="84" t="s">
        <v>241</v>
      </c>
      <c r="B64" s="84" t="s">
        <v>241</v>
      </c>
      <c r="C64" s="53" t="s">
        <v>1266</v>
      </c>
      <c r="D64" s="54">
        <v>3</v>
      </c>
      <c r="E64" s="65" t="s">
        <v>132</v>
      </c>
      <c r="F64" s="55">
        <v>35</v>
      </c>
      <c r="G64" s="53"/>
      <c r="H64" s="57"/>
      <c r="I64" s="56"/>
      <c r="J64" s="56"/>
      <c r="K64" s="36" t="s">
        <v>65</v>
      </c>
      <c r="L64" s="83">
        <v>64</v>
      </c>
      <c r="M64" s="83"/>
      <c r="N64" s="63"/>
      <c r="O64" s="86" t="s">
        <v>176</v>
      </c>
      <c r="P64" s="88">
        <v>43535.60726851852</v>
      </c>
      <c r="Q64" s="86" t="s">
        <v>284</v>
      </c>
      <c r="R64" s="90" t="s">
        <v>336</v>
      </c>
      <c r="S64" s="86" t="s">
        <v>381</v>
      </c>
      <c r="T64" s="86" t="s">
        <v>389</v>
      </c>
      <c r="U64" s="86"/>
      <c r="V64" s="90" t="s">
        <v>420</v>
      </c>
      <c r="W64" s="88">
        <v>43535.60726851852</v>
      </c>
      <c r="X64" s="90" t="s">
        <v>470</v>
      </c>
      <c r="Y64" s="86"/>
      <c r="Z64" s="86"/>
      <c r="AA64" s="92" t="s">
        <v>545</v>
      </c>
      <c r="AB64" s="86"/>
      <c r="AC64" s="86" t="b">
        <v>0</v>
      </c>
      <c r="AD64" s="86">
        <v>0</v>
      </c>
      <c r="AE64" s="92" t="s">
        <v>576</v>
      </c>
      <c r="AF64" s="86" t="b">
        <v>0</v>
      </c>
      <c r="AG64" s="86" t="s">
        <v>577</v>
      </c>
      <c r="AH64" s="86"/>
      <c r="AI64" s="92" t="s">
        <v>576</v>
      </c>
      <c r="AJ64" s="86" t="b">
        <v>0</v>
      </c>
      <c r="AK64" s="86">
        <v>0</v>
      </c>
      <c r="AL64" s="92" t="s">
        <v>576</v>
      </c>
      <c r="AM64" s="86" t="s">
        <v>580</v>
      </c>
      <c r="AN64" s="86" t="b">
        <v>0</v>
      </c>
      <c r="AO64" s="92" t="s">
        <v>545</v>
      </c>
      <c r="AP64" s="86" t="s">
        <v>176</v>
      </c>
      <c r="AQ64" s="86">
        <v>0</v>
      </c>
      <c r="AR64" s="86">
        <v>0</v>
      </c>
      <c r="AS64" s="86"/>
      <c r="AT64" s="86"/>
      <c r="AU64" s="86"/>
      <c r="AV64" s="86"/>
      <c r="AW64" s="86"/>
      <c r="AX64" s="86"/>
      <c r="AY64" s="86"/>
      <c r="AZ64" s="86"/>
      <c r="BA64">
        <v>1</v>
      </c>
      <c r="BB64" s="85" t="str">
        <f>REPLACE(INDEX(GroupVertices[Group],MATCH(Edges[[#This Row],[Vertex 1]],GroupVertices[Vertex],0)),1,1,"")</f>
        <v>1</v>
      </c>
      <c r="BC64" s="85" t="str">
        <f>REPLACE(INDEX(GroupVertices[Group],MATCH(Edges[[#This Row],[Vertex 2]],GroupVertices[Vertex],0)),1,1,"")</f>
        <v>1</v>
      </c>
      <c r="BD64" s="51">
        <v>0</v>
      </c>
      <c r="BE64" s="52">
        <v>0</v>
      </c>
      <c r="BF64" s="51">
        <v>0</v>
      </c>
      <c r="BG64" s="52">
        <v>0</v>
      </c>
      <c r="BH64" s="51">
        <v>0</v>
      </c>
      <c r="BI64" s="52">
        <v>0</v>
      </c>
      <c r="BJ64" s="51">
        <v>14</v>
      </c>
      <c r="BK64" s="52">
        <v>100</v>
      </c>
      <c r="BL64" s="51">
        <v>14</v>
      </c>
    </row>
    <row r="65" spans="1:64" ht="45">
      <c r="A65" s="84" t="s">
        <v>242</v>
      </c>
      <c r="B65" s="84" t="s">
        <v>242</v>
      </c>
      <c r="C65" s="53" t="s">
        <v>1266</v>
      </c>
      <c r="D65" s="54">
        <v>3</v>
      </c>
      <c r="E65" s="65" t="s">
        <v>132</v>
      </c>
      <c r="F65" s="55">
        <v>35</v>
      </c>
      <c r="G65" s="53"/>
      <c r="H65" s="57"/>
      <c r="I65" s="56"/>
      <c r="J65" s="56"/>
      <c r="K65" s="36" t="s">
        <v>65</v>
      </c>
      <c r="L65" s="83">
        <v>65</v>
      </c>
      <c r="M65" s="83"/>
      <c r="N65" s="63"/>
      <c r="O65" s="86" t="s">
        <v>176</v>
      </c>
      <c r="P65" s="88">
        <v>43535.671215277776</v>
      </c>
      <c r="Q65" s="86" t="s">
        <v>285</v>
      </c>
      <c r="R65" s="90" t="s">
        <v>337</v>
      </c>
      <c r="S65" s="86" t="s">
        <v>382</v>
      </c>
      <c r="T65" s="86"/>
      <c r="U65" s="86"/>
      <c r="V65" s="90" t="s">
        <v>421</v>
      </c>
      <c r="W65" s="88">
        <v>43535.671215277776</v>
      </c>
      <c r="X65" s="90" t="s">
        <v>471</v>
      </c>
      <c r="Y65" s="86"/>
      <c r="Z65" s="86"/>
      <c r="AA65" s="92" t="s">
        <v>546</v>
      </c>
      <c r="AB65" s="86"/>
      <c r="AC65" s="86" t="b">
        <v>0</v>
      </c>
      <c r="AD65" s="86">
        <v>0</v>
      </c>
      <c r="AE65" s="92" t="s">
        <v>576</v>
      </c>
      <c r="AF65" s="86" t="b">
        <v>0</v>
      </c>
      <c r="AG65" s="86" t="s">
        <v>577</v>
      </c>
      <c r="AH65" s="86"/>
      <c r="AI65" s="92" t="s">
        <v>576</v>
      </c>
      <c r="AJ65" s="86" t="b">
        <v>0</v>
      </c>
      <c r="AK65" s="86">
        <v>0</v>
      </c>
      <c r="AL65" s="92" t="s">
        <v>576</v>
      </c>
      <c r="AM65" s="86" t="s">
        <v>589</v>
      </c>
      <c r="AN65" s="86" t="b">
        <v>0</v>
      </c>
      <c r="AO65" s="92" t="s">
        <v>546</v>
      </c>
      <c r="AP65" s="86" t="s">
        <v>176</v>
      </c>
      <c r="AQ65" s="86">
        <v>0</v>
      </c>
      <c r="AR65" s="86">
        <v>0</v>
      </c>
      <c r="AS65" s="86"/>
      <c r="AT65" s="86"/>
      <c r="AU65" s="86"/>
      <c r="AV65" s="86"/>
      <c r="AW65" s="86"/>
      <c r="AX65" s="86"/>
      <c r="AY65" s="86"/>
      <c r="AZ65" s="86"/>
      <c r="BA65">
        <v>1</v>
      </c>
      <c r="BB65" s="85" t="str">
        <f>REPLACE(INDEX(GroupVertices[Group],MATCH(Edges[[#This Row],[Vertex 1]],GroupVertices[Vertex],0)),1,1,"")</f>
        <v>1</v>
      </c>
      <c r="BC65" s="85" t="str">
        <f>REPLACE(INDEX(GroupVertices[Group],MATCH(Edges[[#This Row],[Vertex 2]],GroupVertices[Vertex],0)),1,1,"")</f>
        <v>1</v>
      </c>
      <c r="BD65" s="51">
        <v>0</v>
      </c>
      <c r="BE65" s="52">
        <v>0</v>
      </c>
      <c r="BF65" s="51">
        <v>0</v>
      </c>
      <c r="BG65" s="52">
        <v>0</v>
      </c>
      <c r="BH65" s="51">
        <v>0</v>
      </c>
      <c r="BI65" s="52">
        <v>0</v>
      </c>
      <c r="BJ65" s="51">
        <v>13</v>
      </c>
      <c r="BK65" s="52">
        <v>100</v>
      </c>
      <c r="BL65" s="51">
        <v>13</v>
      </c>
    </row>
    <row r="66" spans="1:64" ht="30">
      <c r="A66" s="84" t="s">
        <v>243</v>
      </c>
      <c r="B66" s="84" t="s">
        <v>243</v>
      </c>
      <c r="C66" s="53" t="s">
        <v>1269</v>
      </c>
      <c r="D66" s="54">
        <v>10</v>
      </c>
      <c r="E66" s="65" t="s">
        <v>136</v>
      </c>
      <c r="F66" s="55">
        <v>12</v>
      </c>
      <c r="G66" s="53"/>
      <c r="H66" s="57"/>
      <c r="I66" s="56"/>
      <c r="J66" s="56"/>
      <c r="K66" s="36" t="s">
        <v>65</v>
      </c>
      <c r="L66" s="83">
        <v>66</v>
      </c>
      <c r="M66" s="83"/>
      <c r="N66" s="63"/>
      <c r="O66" s="86" t="s">
        <v>176</v>
      </c>
      <c r="P66" s="88">
        <v>43525.04373842593</v>
      </c>
      <c r="Q66" s="86" t="s">
        <v>286</v>
      </c>
      <c r="R66" s="90" t="s">
        <v>338</v>
      </c>
      <c r="S66" s="86" t="s">
        <v>383</v>
      </c>
      <c r="T66" s="86"/>
      <c r="U66" s="86"/>
      <c r="V66" s="90" t="s">
        <v>422</v>
      </c>
      <c r="W66" s="88">
        <v>43525.04373842593</v>
      </c>
      <c r="X66" s="90" t="s">
        <v>472</v>
      </c>
      <c r="Y66" s="86"/>
      <c r="Z66" s="86"/>
      <c r="AA66" s="92" t="s">
        <v>547</v>
      </c>
      <c r="AB66" s="86"/>
      <c r="AC66" s="86" t="b">
        <v>0</v>
      </c>
      <c r="AD66" s="86">
        <v>0</v>
      </c>
      <c r="AE66" s="92" t="s">
        <v>576</v>
      </c>
      <c r="AF66" s="86" t="b">
        <v>0</v>
      </c>
      <c r="AG66" s="86" t="s">
        <v>577</v>
      </c>
      <c r="AH66" s="86"/>
      <c r="AI66" s="92" t="s">
        <v>576</v>
      </c>
      <c r="AJ66" s="86" t="b">
        <v>0</v>
      </c>
      <c r="AK66" s="86">
        <v>0</v>
      </c>
      <c r="AL66" s="92" t="s">
        <v>576</v>
      </c>
      <c r="AM66" s="86" t="s">
        <v>590</v>
      </c>
      <c r="AN66" s="86" t="b">
        <v>0</v>
      </c>
      <c r="AO66" s="92" t="s">
        <v>547</v>
      </c>
      <c r="AP66" s="86" t="s">
        <v>176</v>
      </c>
      <c r="AQ66" s="86">
        <v>0</v>
      </c>
      <c r="AR66" s="86">
        <v>0</v>
      </c>
      <c r="AS66" s="86"/>
      <c r="AT66" s="86"/>
      <c r="AU66" s="86"/>
      <c r="AV66" s="86"/>
      <c r="AW66" s="86"/>
      <c r="AX66" s="86"/>
      <c r="AY66" s="86"/>
      <c r="AZ66" s="86"/>
      <c r="BA66">
        <v>7</v>
      </c>
      <c r="BB66" s="85" t="str">
        <f>REPLACE(INDEX(GroupVertices[Group],MATCH(Edges[[#This Row],[Vertex 1]],GroupVertices[Vertex],0)),1,1,"")</f>
        <v>1</v>
      </c>
      <c r="BC66" s="85" t="str">
        <f>REPLACE(INDEX(GroupVertices[Group],MATCH(Edges[[#This Row],[Vertex 2]],GroupVertices[Vertex],0)),1,1,"")</f>
        <v>1</v>
      </c>
      <c r="BD66" s="51">
        <v>0</v>
      </c>
      <c r="BE66" s="52">
        <v>0</v>
      </c>
      <c r="BF66" s="51">
        <v>0</v>
      </c>
      <c r="BG66" s="52">
        <v>0</v>
      </c>
      <c r="BH66" s="51">
        <v>0</v>
      </c>
      <c r="BI66" s="52">
        <v>0</v>
      </c>
      <c r="BJ66" s="51">
        <v>9</v>
      </c>
      <c r="BK66" s="52">
        <v>100</v>
      </c>
      <c r="BL66" s="51">
        <v>9</v>
      </c>
    </row>
    <row r="67" spans="1:64" ht="30">
      <c r="A67" s="84" t="s">
        <v>243</v>
      </c>
      <c r="B67" s="84" t="s">
        <v>243</v>
      </c>
      <c r="C67" s="53" t="s">
        <v>1269</v>
      </c>
      <c r="D67" s="54">
        <v>10</v>
      </c>
      <c r="E67" s="65" t="s">
        <v>136</v>
      </c>
      <c r="F67" s="55">
        <v>12</v>
      </c>
      <c r="G67" s="53"/>
      <c r="H67" s="57"/>
      <c r="I67" s="56"/>
      <c r="J67" s="56"/>
      <c r="K67" s="36" t="s">
        <v>65</v>
      </c>
      <c r="L67" s="83">
        <v>67</v>
      </c>
      <c r="M67" s="83"/>
      <c r="N67" s="63"/>
      <c r="O67" s="86" t="s">
        <v>176</v>
      </c>
      <c r="P67" s="88">
        <v>43527.01814814815</v>
      </c>
      <c r="Q67" s="86" t="s">
        <v>287</v>
      </c>
      <c r="R67" s="90" t="s">
        <v>339</v>
      </c>
      <c r="S67" s="86" t="s">
        <v>383</v>
      </c>
      <c r="T67" s="86"/>
      <c r="U67" s="86"/>
      <c r="V67" s="90" t="s">
        <v>422</v>
      </c>
      <c r="W67" s="88">
        <v>43527.01814814815</v>
      </c>
      <c r="X67" s="90" t="s">
        <v>473</v>
      </c>
      <c r="Y67" s="86"/>
      <c r="Z67" s="86"/>
      <c r="AA67" s="92" t="s">
        <v>548</v>
      </c>
      <c r="AB67" s="86"/>
      <c r="AC67" s="86" t="b">
        <v>0</v>
      </c>
      <c r="AD67" s="86">
        <v>0</v>
      </c>
      <c r="AE67" s="92" t="s">
        <v>576</v>
      </c>
      <c r="AF67" s="86" t="b">
        <v>0</v>
      </c>
      <c r="AG67" s="86" t="s">
        <v>577</v>
      </c>
      <c r="AH67" s="86"/>
      <c r="AI67" s="92" t="s">
        <v>576</v>
      </c>
      <c r="AJ67" s="86" t="b">
        <v>0</v>
      </c>
      <c r="AK67" s="86">
        <v>0</v>
      </c>
      <c r="AL67" s="92" t="s">
        <v>576</v>
      </c>
      <c r="AM67" s="86" t="s">
        <v>590</v>
      </c>
      <c r="AN67" s="86" t="b">
        <v>0</v>
      </c>
      <c r="AO67" s="92" t="s">
        <v>548</v>
      </c>
      <c r="AP67" s="86" t="s">
        <v>176</v>
      </c>
      <c r="AQ67" s="86">
        <v>0</v>
      </c>
      <c r="AR67" s="86">
        <v>0</v>
      </c>
      <c r="AS67" s="86"/>
      <c r="AT67" s="86"/>
      <c r="AU67" s="86"/>
      <c r="AV67" s="86"/>
      <c r="AW67" s="86"/>
      <c r="AX67" s="86"/>
      <c r="AY67" s="86"/>
      <c r="AZ67" s="86"/>
      <c r="BA67">
        <v>7</v>
      </c>
      <c r="BB67" s="85" t="str">
        <f>REPLACE(INDEX(GroupVertices[Group],MATCH(Edges[[#This Row],[Vertex 1]],GroupVertices[Vertex],0)),1,1,"")</f>
        <v>1</v>
      </c>
      <c r="BC67" s="85" t="str">
        <f>REPLACE(INDEX(GroupVertices[Group],MATCH(Edges[[#This Row],[Vertex 2]],GroupVertices[Vertex],0)),1,1,"")</f>
        <v>1</v>
      </c>
      <c r="BD67" s="51">
        <v>0</v>
      </c>
      <c r="BE67" s="52">
        <v>0</v>
      </c>
      <c r="BF67" s="51">
        <v>0</v>
      </c>
      <c r="BG67" s="52">
        <v>0</v>
      </c>
      <c r="BH67" s="51">
        <v>0</v>
      </c>
      <c r="BI67" s="52">
        <v>0</v>
      </c>
      <c r="BJ67" s="51">
        <v>10</v>
      </c>
      <c r="BK67" s="52">
        <v>100</v>
      </c>
      <c r="BL67" s="51">
        <v>10</v>
      </c>
    </row>
    <row r="68" spans="1:64" ht="30">
      <c r="A68" s="84" t="s">
        <v>243</v>
      </c>
      <c r="B68" s="84" t="s">
        <v>243</v>
      </c>
      <c r="C68" s="53" t="s">
        <v>1269</v>
      </c>
      <c r="D68" s="54">
        <v>10</v>
      </c>
      <c r="E68" s="65" t="s">
        <v>136</v>
      </c>
      <c r="F68" s="55">
        <v>12</v>
      </c>
      <c r="G68" s="53"/>
      <c r="H68" s="57"/>
      <c r="I68" s="56"/>
      <c r="J68" s="56"/>
      <c r="K68" s="36" t="s">
        <v>65</v>
      </c>
      <c r="L68" s="83">
        <v>68</v>
      </c>
      <c r="M68" s="83"/>
      <c r="N68" s="63"/>
      <c r="O68" s="86" t="s">
        <v>176</v>
      </c>
      <c r="P68" s="88">
        <v>43529.94969907407</v>
      </c>
      <c r="Q68" s="86" t="s">
        <v>288</v>
      </c>
      <c r="R68" s="90" t="s">
        <v>340</v>
      </c>
      <c r="S68" s="86" t="s">
        <v>383</v>
      </c>
      <c r="T68" s="86"/>
      <c r="U68" s="86"/>
      <c r="V68" s="90" t="s">
        <v>422</v>
      </c>
      <c r="W68" s="88">
        <v>43529.94969907407</v>
      </c>
      <c r="X68" s="90" t="s">
        <v>474</v>
      </c>
      <c r="Y68" s="86"/>
      <c r="Z68" s="86"/>
      <c r="AA68" s="92" t="s">
        <v>549</v>
      </c>
      <c r="AB68" s="86"/>
      <c r="AC68" s="86" t="b">
        <v>0</v>
      </c>
      <c r="AD68" s="86">
        <v>0</v>
      </c>
      <c r="AE68" s="92" t="s">
        <v>576</v>
      </c>
      <c r="AF68" s="86" t="b">
        <v>0</v>
      </c>
      <c r="AG68" s="86" t="s">
        <v>577</v>
      </c>
      <c r="AH68" s="86"/>
      <c r="AI68" s="92" t="s">
        <v>576</v>
      </c>
      <c r="AJ68" s="86" t="b">
        <v>0</v>
      </c>
      <c r="AK68" s="86">
        <v>0</v>
      </c>
      <c r="AL68" s="92" t="s">
        <v>576</v>
      </c>
      <c r="AM68" s="86" t="s">
        <v>590</v>
      </c>
      <c r="AN68" s="86" t="b">
        <v>0</v>
      </c>
      <c r="AO68" s="92" t="s">
        <v>549</v>
      </c>
      <c r="AP68" s="86" t="s">
        <v>176</v>
      </c>
      <c r="AQ68" s="86">
        <v>0</v>
      </c>
      <c r="AR68" s="86">
        <v>0</v>
      </c>
      <c r="AS68" s="86"/>
      <c r="AT68" s="86"/>
      <c r="AU68" s="86"/>
      <c r="AV68" s="86"/>
      <c r="AW68" s="86"/>
      <c r="AX68" s="86"/>
      <c r="AY68" s="86"/>
      <c r="AZ68" s="86"/>
      <c r="BA68">
        <v>7</v>
      </c>
      <c r="BB68" s="85" t="str">
        <f>REPLACE(INDEX(GroupVertices[Group],MATCH(Edges[[#This Row],[Vertex 1]],GroupVertices[Vertex],0)),1,1,"")</f>
        <v>1</v>
      </c>
      <c r="BC68" s="85" t="str">
        <f>REPLACE(INDEX(GroupVertices[Group],MATCH(Edges[[#This Row],[Vertex 2]],GroupVertices[Vertex],0)),1,1,"")</f>
        <v>1</v>
      </c>
      <c r="BD68" s="51">
        <v>0</v>
      </c>
      <c r="BE68" s="52">
        <v>0</v>
      </c>
      <c r="BF68" s="51">
        <v>0</v>
      </c>
      <c r="BG68" s="52">
        <v>0</v>
      </c>
      <c r="BH68" s="51">
        <v>0</v>
      </c>
      <c r="BI68" s="52">
        <v>0</v>
      </c>
      <c r="BJ68" s="51">
        <v>9</v>
      </c>
      <c r="BK68" s="52">
        <v>100</v>
      </c>
      <c r="BL68" s="51">
        <v>9</v>
      </c>
    </row>
    <row r="69" spans="1:64" ht="30">
      <c r="A69" s="84" t="s">
        <v>243</v>
      </c>
      <c r="B69" s="84" t="s">
        <v>243</v>
      </c>
      <c r="C69" s="53" t="s">
        <v>1269</v>
      </c>
      <c r="D69" s="54">
        <v>10</v>
      </c>
      <c r="E69" s="65" t="s">
        <v>136</v>
      </c>
      <c r="F69" s="55">
        <v>12</v>
      </c>
      <c r="G69" s="53"/>
      <c r="H69" s="57"/>
      <c r="I69" s="56"/>
      <c r="J69" s="56"/>
      <c r="K69" s="36" t="s">
        <v>65</v>
      </c>
      <c r="L69" s="83">
        <v>69</v>
      </c>
      <c r="M69" s="83"/>
      <c r="N69" s="63"/>
      <c r="O69" s="86" t="s">
        <v>176</v>
      </c>
      <c r="P69" s="88">
        <v>43530.98412037037</v>
      </c>
      <c r="Q69" s="86" t="s">
        <v>289</v>
      </c>
      <c r="R69" s="90" t="s">
        <v>341</v>
      </c>
      <c r="S69" s="86" t="s">
        <v>383</v>
      </c>
      <c r="T69" s="86"/>
      <c r="U69" s="86"/>
      <c r="V69" s="90" t="s">
        <v>422</v>
      </c>
      <c r="W69" s="88">
        <v>43530.98412037037</v>
      </c>
      <c r="X69" s="90" t="s">
        <v>475</v>
      </c>
      <c r="Y69" s="86"/>
      <c r="Z69" s="86"/>
      <c r="AA69" s="92" t="s">
        <v>550</v>
      </c>
      <c r="AB69" s="86"/>
      <c r="AC69" s="86" t="b">
        <v>0</v>
      </c>
      <c r="AD69" s="86">
        <v>0</v>
      </c>
      <c r="AE69" s="92" t="s">
        <v>576</v>
      </c>
      <c r="AF69" s="86" t="b">
        <v>0</v>
      </c>
      <c r="AG69" s="86" t="s">
        <v>577</v>
      </c>
      <c r="AH69" s="86"/>
      <c r="AI69" s="92" t="s">
        <v>576</v>
      </c>
      <c r="AJ69" s="86" t="b">
        <v>0</v>
      </c>
      <c r="AK69" s="86">
        <v>0</v>
      </c>
      <c r="AL69" s="92" t="s">
        <v>576</v>
      </c>
      <c r="AM69" s="86" t="s">
        <v>590</v>
      </c>
      <c r="AN69" s="86" t="b">
        <v>0</v>
      </c>
      <c r="AO69" s="92" t="s">
        <v>550</v>
      </c>
      <c r="AP69" s="86" t="s">
        <v>176</v>
      </c>
      <c r="AQ69" s="86">
        <v>0</v>
      </c>
      <c r="AR69" s="86">
        <v>0</v>
      </c>
      <c r="AS69" s="86"/>
      <c r="AT69" s="86"/>
      <c r="AU69" s="86"/>
      <c r="AV69" s="86"/>
      <c r="AW69" s="86"/>
      <c r="AX69" s="86"/>
      <c r="AY69" s="86"/>
      <c r="AZ69" s="86"/>
      <c r="BA69">
        <v>7</v>
      </c>
      <c r="BB69" s="85" t="str">
        <f>REPLACE(INDEX(GroupVertices[Group],MATCH(Edges[[#This Row],[Vertex 1]],GroupVertices[Vertex],0)),1,1,"")</f>
        <v>1</v>
      </c>
      <c r="BC69" s="85" t="str">
        <f>REPLACE(INDEX(GroupVertices[Group],MATCH(Edges[[#This Row],[Vertex 2]],GroupVertices[Vertex],0)),1,1,"")</f>
        <v>1</v>
      </c>
      <c r="BD69" s="51">
        <v>0</v>
      </c>
      <c r="BE69" s="52">
        <v>0</v>
      </c>
      <c r="BF69" s="51">
        <v>0</v>
      </c>
      <c r="BG69" s="52">
        <v>0</v>
      </c>
      <c r="BH69" s="51">
        <v>0</v>
      </c>
      <c r="BI69" s="52">
        <v>0</v>
      </c>
      <c r="BJ69" s="51">
        <v>9</v>
      </c>
      <c r="BK69" s="52">
        <v>100</v>
      </c>
      <c r="BL69" s="51">
        <v>9</v>
      </c>
    </row>
    <row r="70" spans="1:64" ht="30">
      <c r="A70" s="84" t="s">
        <v>243</v>
      </c>
      <c r="B70" s="84" t="s">
        <v>243</v>
      </c>
      <c r="C70" s="53" t="s">
        <v>1269</v>
      </c>
      <c r="D70" s="54">
        <v>10</v>
      </c>
      <c r="E70" s="65" t="s">
        <v>136</v>
      </c>
      <c r="F70" s="55">
        <v>12</v>
      </c>
      <c r="G70" s="53"/>
      <c r="H70" s="57"/>
      <c r="I70" s="56"/>
      <c r="J70" s="56"/>
      <c r="K70" s="36" t="s">
        <v>65</v>
      </c>
      <c r="L70" s="83">
        <v>70</v>
      </c>
      <c r="M70" s="83"/>
      <c r="N70" s="63"/>
      <c r="O70" s="86" t="s">
        <v>176</v>
      </c>
      <c r="P70" s="88">
        <v>43534.64224537037</v>
      </c>
      <c r="Q70" s="86" t="s">
        <v>290</v>
      </c>
      <c r="R70" s="90" t="s">
        <v>342</v>
      </c>
      <c r="S70" s="86" t="s">
        <v>383</v>
      </c>
      <c r="T70" s="86"/>
      <c r="U70" s="86"/>
      <c r="V70" s="90" t="s">
        <v>422</v>
      </c>
      <c r="W70" s="88">
        <v>43534.64224537037</v>
      </c>
      <c r="X70" s="90" t="s">
        <v>476</v>
      </c>
      <c r="Y70" s="86"/>
      <c r="Z70" s="86"/>
      <c r="AA70" s="92" t="s">
        <v>551</v>
      </c>
      <c r="AB70" s="86"/>
      <c r="AC70" s="86" t="b">
        <v>0</v>
      </c>
      <c r="AD70" s="86">
        <v>0</v>
      </c>
      <c r="AE70" s="92" t="s">
        <v>576</v>
      </c>
      <c r="AF70" s="86" t="b">
        <v>0</v>
      </c>
      <c r="AG70" s="86" t="s">
        <v>577</v>
      </c>
      <c r="AH70" s="86"/>
      <c r="AI70" s="92" t="s">
        <v>576</v>
      </c>
      <c r="AJ70" s="86" t="b">
        <v>0</v>
      </c>
      <c r="AK70" s="86">
        <v>0</v>
      </c>
      <c r="AL70" s="92" t="s">
        <v>576</v>
      </c>
      <c r="AM70" s="86" t="s">
        <v>590</v>
      </c>
      <c r="AN70" s="86" t="b">
        <v>0</v>
      </c>
      <c r="AO70" s="92" t="s">
        <v>551</v>
      </c>
      <c r="AP70" s="86" t="s">
        <v>176</v>
      </c>
      <c r="AQ70" s="86">
        <v>0</v>
      </c>
      <c r="AR70" s="86">
        <v>0</v>
      </c>
      <c r="AS70" s="86"/>
      <c r="AT70" s="86"/>
      <c r="AU70" s="86"/>
      <c r="AV70" s="86"/>
      <c r="AW70" s="86"/>
      <c r="AX70" s="86"/>
      <c r="AY70" s="86"/>
      <c r="AZ70" s="86"/>
      <c r="BA70">
        <v>7</v>
      </c>
      <c r="BB70" s="85" t="str">
        <f>REPLACE(INDEX(GroupVertices[Group],MATCH(Edges[[#This Row],[Vertex 1]],GroupVertices[Vertex],0)),1,1,"")</f>
        <v>1</v>
      </c>
      <c r="BC70" s="85" t="str">
        <f>REPLACE(INDEX(GroupVertices[Group],MATCH(Edges[[#This Row],[Vertex 2]],GroupVertices[Vertex],0)),1,1,"")</f>
        <v>1</v>
      </c>
      <c r="BD70" s="51">
        <v>0</v>
      </c>
      <c r="BE70" s="52">
        <v>0</v>
      </c>
      <c r="BF70" s="51">
        <v>0</v>
      </c>
      <c r="BG70" s="52">
        <v>0</v>
      </c>
      <c r="BH70" s="51">
        <v>0</v>
      </c>
      <c r="BI70" s="52">
        <v>0</v>
      </c>
      <c r="BJ70" s="51">
        <v>9</v>
      </c>
      <c r="BK70" s="52">
        <v>100</v>
      </c>
      <c r="BL70" s="51">
        <v>9</v>
      </c>
    </row>
    <row r="71" spans="1:64" ht="30">
      <c r="A71" s="84" t="s">
        <v>243</v>
      </c>
      <c r="B71" s="84" t="s">
        <v>243</v>
      </c>
      <c r="C71" s="53" t="s">
        <v>1269</v>
      </c>
      <c r="D71" s="54">
        <v>10</v>
      </c>
      <c r="E71" s="65" t="s">
        <v>136</v>
      </c>
      <c r="F71" s="55">
        <v>12</v>
      </c>
      <c r="G71" s="53"/>
      <c r="H71" s="57"/>
      <c r="I71" s="56"/>
      <c r="J71" s="56"/>
      <c r="K71" s="36" t="s">
        <v>65</v>
      </c>
      <c r="L71" s="83">
        <v>71</v>
      </c>
      <c r="M71" s="83"/>
      <c r="N71" s="63"/>
      <c r="O71" s="86" t="s">
        <v>176</v>
      </c>
      <c r="P71" s="88">
        <v>43535.70142361111</v>
      </c>
      <c r="Q71" s="86" t="s">
        <v>291</v>
      </c>
      <c r="R71" s="90" t="s">
        <v>343</v>
      </c>
      <c r="S71" s="86" t="s">
        <v>383</v>
      </c>
      <c r="T71" s="86"/>
      <c r="U71" s="86"/>
      <c r="V71" s="90" t="s">
        <v>422</v>
      </c>
      <c r="W71" s="88">
        <v>43535.70142361111</v>
      </c>
      <c r="X71" s="90" t="s">
        <v>477</v>
      </c>
      <c r="Y71" s="86"/>
      <c r="Z71" s="86"/>
      <c r="AA71" s="92" t="s">
        <v>552</v>
      </c>
      <c r="AB71" s="86"/>
      <c r="AC71" s="86" t="b">
        <v>0</v>
      </c>
      <c r="AD71" s="86">
        <v>0</v>
      </c>
      <c r="AE71" s="92" t="s">
        <v>576</v>
      </c>
      <c r="AF71" s="86" t="b">
        <v>0</v>
      </c>
      <c r="AG71" s="86" t="s">
        <v>577</v>
      </c>
      <c r="AH71" s="86"/>
      <c r="AI71" s="92" t="s">
        <v>576</v>
      </c>
      <c r="AJ71" s="86" t="b">
        <v>0</v>
      </c>
      <c r="AK71" s="86">
        <v>0</v>
      </c>
      <c r="AL71" s="92" t="s">
        <v>576</v>
      </c>
      <c r="AM71" s="86" t="s">
        <v>590</v>
      </c>
      <c r="AN71" s="86" t="b">
        <v>0</v>
      </c>
      <c r="AO71" s="92" t="s">
        <v>552</v>
      </c>
      <c r="AP71" s="86" t="s">
        <v>176</v>
      </c>
      <c r="AQ71" s="86">
        <v>0</v>
      </c>
      <c r="AR71" s="86">
        <v>0</v>
      </c>
      <c r="AS71" s="86"/>
      <c r="AT71" s="86"/>
      <c r="AU71" s="86"/>
      <c r="AV71" s="86"/>
      <c r="AW71" s="86"/>
      <c r="AX71" s="86"/>
      <c r="AY71" s="86"/>
      <c r="AZ71" s="86"/>
      <c r="BA71">
        <v>7</v>
      </c>
      <c r="BB71" s="85" t="str">
        <f>REPLACE(INDEX(GroupVertices[Group],MATCH(Edges[[#This Row],[Vertex 1]],GroupVertices[Vertex],0)),1,1,"")</f>
        <v>1</v>
      </c>
      <c r="BC71" s="85" t="str">
        <f>REPLACE(INDEX(GroupVertices[Group],MATCH(Edges[[#This Row],[Vertex 2]],GroupVertices[Vertex],0)),1,1,"")</f>
        <v>1</v>
      </c>
      <c r="BD71" s="51">
        <v>0</v>
      </c>
      <c r="BE71" s="52">
        <v>0</v>
      </c>
      <c r="BF71" s="51">
        <v>0</v>
      </c>
      <c r="BG71" s="52">
        <v>0</v>
      </c>
      <c r="BH71" s="51">
        <v>0</v>
      </c>
      <c r="BI71" s="52">
        <v>0</v>
      </c>
      <c r="BJ71" s="51">
        <v>9</v>
      </c>
      <c r="BK71" s="52">
        <v>100</v>
      </c>
      <c r="BL71" s="51">
        <v>9</v>
      </c>
    </row>
    <row r="72" spans="1:64" ht="30">
      <c r="A72" s="84" t="s">
        <v>243</v>
      </c>
      <c r="B72" s="84" t="s">
        <v>243</v>
      </c>
      <c r="C72" s="53" t="s">
        <v>1269</v>
      </c>
      <c r="D72" s="54">
        <v>10</v>
      </c>
      <c r="E72" s="65" t="s">
        <v>136</v>
      </c>
      <c r="F72" s="55">
        <v>12</v>
      </c>
      <c r="G72" s="53"/>
      <c r="H72" s="57"/>
      <c r="I72" s="56"/>
      <c r="J72" s="56"/>
      <c r="K72" s="36" t="s">
        <v>65</v>
      </c>
      <c r="L72" s="83">
        <v>72</v>
      </c>
      <c r="M72" s="83"/>
      <c r="N72" s="63"/>
      <c r="O72" s="86" t="s">
        <v>176</v>
      </c>
      <c r="P72" s="88">
        <v>43535.977638888886</v>
      </c>
      <c r="Q72" s="86" t="s">
        <v>292</v>
      </c>
      <c r="R72" s="90" t="s">
        <v>344</v>
      </c>
      <c r="S72" s="86" t="s">
        <v>383</v>
      </c>
      <c r="T72" s="86"/>
      <c r="U72" s="86"/>
      <c r="V72" s="90" t="s">
        <v>422</v>
      </c>
      <c r="W72" s="88">
        <v>43535.977638888886</v>
      </c>
      <c r="X72" s="90" t="s">
        <v>478</v>
      </c>
      <c r="Y72" s="86"/>
      <c r="Z72" s="86"/>
      <c r="AA72" s="92" t="s">
        <v>553</v>
      </c>
      <c r="AB72" s="86"/>
      <c r="AC72" s="86" t="b">
        <v>0</v>
      </c>
      <c r="AD72" s="86">
        <v>0</v>
      </c>
      <c r="AE72" s="92" t="s">
        <v>576</v>
      </c>
      <c r="AF72" s="86" t="b">
        <v>0</v>
      </c>
      <c r="AG72" s="86" t="s">
        <v>577</v>
      </c>
      <c r="AH72" s="86"/>
      <c r="AI72" s="92" t="s">
        <v>576</v>
      </c>
      <c r="AJ72" s="86" t="b">
        <v>0</v>
      </c>
      <c r="AK72" s="86">
        <v>0</v>
      </c>
      <c r="AL72" s="92" t="s">
        <v>576</v>
      </c>
      <c r="AM72" s="86" t="s">
        <v>590</v>
      </c>
      <c r="AN72" s="86" t="b">
        <v>0</v>
      </c>
      <c r="AO72" s="92" t="s">
        <v>553</v>
      </c>
      <c r="AP72" s="86" t="s">
        <v>176</v>
      </c>
      <c r="AQ72" s="86">
        <v>0</v>
      </c>
      <c r="AR72" s="86">
        <v>0</v>
      </c>
      <c r="AS72" s="86"/>
      <c r="AT72" s="86"/>
      <c r="AU72" s="86"/>
      <c r="AV72" s="86"/>
      <c r="AW72" s="86"/>
      <c r="AX72" s="86"/>
      <c r="AY72" s="86"/>
      <c r="AZ72" s="86"/>
      <c r="BA72">
        <v>7</v>
      </c>
      <c r="BB72" s="85" t="str">
        <f>REPLACE(INDEX(GroupVertices[Group],MATCH(Edges[[#This Row],[Vertex 1]],GroupVertices[Vertex],0)),1,1,"")</f>
        <v>1</v>
      </c>
      <c r="BC72" s="85" t="str">
        <f>REPLACE(INDEX(GroupVertices[Group],MATCH(Edges[[#This Row],[Vertex 2]],GroupVertices[Vertex],0)),1,1,"")</f>
        <v>1</v>
      </c>
      <c r="BD72" s="51">
        <v>0</v>
      </c>
      <c r="BE72" s="52">
        <v>0</v>
      </c>
      <c r="BF72" s="51">
        <v>0</v>
      </c>
      <c r="BG72" s="52">
        <v>0</v>
      </c>
      <c r="BH72" s="51">
        <v>0</v>
      </c>
      <c r="BI72" s="52">
        <v>0</v>
      </c>
      <c r="BJ72" s="51">
        <v>9</v>
      </c>
      <c r="BK72" s="52">
        <v>100</v>
      </c>
      <c r="BL72" s="51">
        <v>9</v>
      </c>
    </row>
    <row r="73" spans="1:64" ht="30">
      <c r="A73" s="84" t="s">
        <v>244</v>
      </c>
      <c r="B73" s="84" t="s">
        <v>244</v>
      </c>
      <c r="C73" s="53" t="s">
        <v>1269</v>
      </c>
      <c r="D73" s="54">
        <v>10</v>
      </c>
      <c r="E73" s="65" t="s">
        <v>136</v>
      </c>
      <c r="F73" s="55">
        <v>12</v>
      </c>
      <c r="G73" s="53"/>
      <c r="H73" s="57"/>
      <c r="I73" s="56"/>
      <c r="J73" s="56"/>
      <c r="K73" s="36" t="s">
        <v>65</v>
      </c>
      <c r="L73" s="83">
        <v>73</v>
      </c>
      <c r="M73" s="83"/>
      <c r="N73" s="63"/>
      <c r="O73" s="86" t="s">
        <v>176</v>
      </c>
      <c r="P73" s="88">
        <v>43525.0437962963</v>
      </c>
      <c r="Q73" s="86" t="s">
        <v>293</v>
      </c>
      <c r="R73" s="90" t="s">
        <v>345</v>
      </c>
      <c r="S73" s="86" t="s">
        <v>384</v>
      </c>
      <c r="T73" s="86"/>
      <c r="U73" s="86"/>
      <c r="V73" s="90" t="s">
        <v>423</v>
      </c>
      <c r="W73" s="88">
        <v>43525.0437962963</v>
      </c>
      <c r="X73" s="90" t="s">
        <v>479</v>
      </c>
      <c r="Y73" s="86"/>
      <c r="Z73" s="86"/>
      <c r="AA73" s="92" t="s">
        <v>554</v>
      </c>
      <c r="AB73" s="86"/>
      <c r="AC73" s="86" t="b">
        <v>0</v>
      </c>
      <c r="AD73" s="86">
        <v>0</v>
      </c>
      <c r="AE73" s="92" t="s">
        <v>576</v>
      </c>
      <c r="AF73" s="86" t="b">
        <v>0</v>
      </c>
      <c r="AG73" s="86" t="s">
        <v>577</v>
      </c>
      <c r="AH73" s="86"/>
      <c r="AI73" s="92" t="s">
        <v>576</v>
      </c>
      <c r="AJ73" s="86" t="b">
        <v>0</v>
      </c>
      <c r="AK73" s="86">
        <v>0</v>
      </c>
      <c r="AL73" s="92" t="s">
        <v>576</v>
      </c>
      <c r="AM73" s="86" t="s">
        <v>591</v>
      </c>
      <c r="AN73" s="86" t="b">
        <v>0</v>
      </c>
      <c r="AO73" s="92" t="s">
        <v>554</v>
      </c>
      <c r="AP73" s="86" t="s">
        <v>176</v>
      </c>
      <c r="AQ73" s="86">
        <v>0</v>
      </c>
      <c r="AR73" s="86">
        <v>0</v>
      </c>
      <c r="AS73" s="86"/>
      <c r="AT73" s="86"/>
      <c r="AU73" s="86"/>
      <c r="AV73" s="86"/>
      <c r="AW73" s="86"/>
      <c r="AX73" s="86"/>
      <c r="AY73" s="86"/>
      <c r="AZ73" s="86"/>
      <c r="BA73">
        <v>9</v>
      </c>
      <c r="BB73" s="85" t="str">
        <f>REPLACE(INDEX(GroupVertices[Group],MATCH(Edges[[#This Row],[Vertex 1]],GroupVertices[Vertex],0)),1,1,"")</f>
        <v>1</v>
      </c>
      <c r="BC73" s="85" t="str">
        <f>REPLACE(INDEX(GroupVertices[Group],MATCH(Edges[[#This Row],[Vertex 2]],GroupVertices[Vertex],0)),1,1,"")</f>
        <v>1</v>
      </c>
      <c r="BD73" s="51">
        <v>0</v>
      </c>
      <c r="BE73" s="52">
        <v>0</v>
      </c>
      <c r="BF73" s="51">
        <v>0</v>
      </c>
      <c r="BG73" s="52">
        <v>0</v>
      </c>
      <c r="BH73" s="51">
        <v>0</v>
      </c>
      <c r="BI73" s="52">
        <v>0</v>
      </c>
      <c r="BJ73" s="51">
        <v>9</v>
      </c>
      <c r="BK73" s="52">
        <v>100</v>
      </c>
      <c r="BL73" s="51">
        <v>9</v>
      </c>
    </row>
    <row r="74" spans="1:64" ht="30">
      <c r="A74" s="84" t="s">
        <v>244</v>
      </c>
      <c r="B74" s="84" t="s">
        <v>244</v>
      </c>
      <c r="C74" s="53" t="s">
        <v>1269</v>
      </c>
      <c r="D74" s="54">
        <v>10</v>
      </c>
      <c r="E74" s="65" t="s">
        <v>136</v>
      </c>
      <c r="F74" s="55">
        <v>12</v>
      </c>
      <c r="G74" s="53"/>
      <c r="H74" s="57"/>
      <c r="I74" s="56"/>
      <c r="J74" s="56"/>
      <c r="K74" s="36" t="s">
        <v>65</v>
      </c>
      <c r="L74" s="83">
        <v>74</v>
      </c>
      <c r="M74" s="83"/>
      <c r="N74" s="63"/>
      <c r="O74" s="86" t="s">
        <v>176</v>
      </c>
      <c r="P74" s="88">
        <v>43526.05113425926</v>
      </c>
      <c r="Q74" s="86" t="s">
        <v>294</v>
      </c>
      <c r="R74" s="90" t="s">
        <v>346</v>
      </c>
      <c r="S74" s="86" t="s">
        <v>384</v>
      </c>
      <c r="T74" s="86"/>
      <c r="U74" s="86"/>
      <c r="V74" s="90" t="s">
        <v>423</v>
      </c>
      <c r="W74" s="88">
        <v>43526.05113425926</v>
      </c>
      <c r="X74" s="90" t="s">
        <v>480</v>
      </c>
      <c r="Y74" s="86"/>
      <c r="Z74" s="86"/>
      <c r="AA74" s="92" t="s">
        <v>555</v>
      </c>
      <c r="AB74" s="86"/>
      <c r="AC74" s="86" t="b">
        <v>0</v>
      </c>
      <c r="AD74" s="86">
        <v>0</v>
      </c>
      <c r="AE74" s="92" t="s">
        <v>576</v>
      </c>
      <c r="AF74" s="86" t="b">
        <v>0</v>
      </c>
      <c r="AG74" s="86" t="s">
        <v>577</v>
      </c>
      <c r="AH74" s="86"/>
      <c r="AI74" s="92" t="s">
        <v>576</v>
      </c>
      <c r="AJ74" s="86" t="b">
        <v>0</v>
      </c>
      <c r="AK74" s="86">
        <v>0</v>
      </c>
      <c r="AL74" s="92" t="s">
        <v>576</v>
      </c>
      <c r="AM74" s="86" t="s">
        <v>591</v>
      </c>
      <c r="AN74" s="86" t="b">
        <v>0</v>
      </c>
      <c r="AO74" s="92" t="s">
        <v>555</v>
      </c>
      <c r="AP74" s="86" t="s">
        <v>176</v>
      </c>
      <c r="AQ74" s="86">
        <v>0</v>
      </c>
      <c r="AR74" s="86">
        <v>0</v>
      </c>
      <c r="AS74" s="86"/>
      <c r="AT74" s="86"/>
      <c r="AU74" s="86"/>
      <c r="AV74" s="86"/>
      <c r="AW74" s="86"/>
      <c r="AX74" s="86"/>
      <c r="AY74" s="86"/>
      <c r="AZ74" s="86"/>
      <c r="BA74">
        <v>9</v>
      </c>
      <c r="BB74" s="85" t="str">
        <f>REPLACE(INDEX(GroupVertices[Group],MATCH(Edges[[#This Row],[Vertex 1]],GroupVertices[Vertex],0)),1,1,"")</f>
        <v>1</v>
      </c>
      <c r="BC74" s="85" t="str">
        <f>REPLACE(INDEX(GroupVertices[Group],MATCH(Edges[[#This Row],[Vertex 2]],GroupVertices[Vertex],0)),1,1,"")</f>
        <v>1</v>
      </c>
      <c r="BD74" s="51">
        <v>0</v>
      </c>
      <c r="BE74" s="52">
        <v>0</v>
      </c>
      <c r="BF74" s="51">
        <v>0</v>
      </c>
      <c r="BG74" s="52">
        <v>0</v>
      </c>
      <c r="BH74" s="51">
        <v>0</v>
      </c>
      <c r="BI74" s="52">
        <v>0</v>
      </c>
      <c r="BJ74" s="51">
        <v>10</v>
      </c>
      <c r="BK74" s="52">
        <v>100</v>
      </c>
      <c r="BL74" s="51">
        <v>10</v>
      </c>
    </row>
    <row r="75" spans="1:64" ht="30">
      <c r="A75" s="84" t="s">
        <v>244</v>
      </c>
      <c r="B75" s="84" t="s">
        <v>244</v>
      </c>
      <c r="C75" s="53" t="s">
        <v>1269</v>
      </c>
      <c r="D75" s="54">
        <v>10</v>
      </c>
      <c r="E75" s="65" t="s">
        <v>136</v>
      </c>
      <c r="F75" s="55">
        <v>12</v>
      </c>
      <c r="G75" s="53"/>
      <c r="H75" s="57"/>
      <c r="I75" s="56"/>
      <c r="J75" s="56"/>
      <c r="K75" s="36" t="s">
        <v>65</v>
      </c>
      <c r="L75" s="83">
        <v>75</v>
      </c>
      <c r="M75" s="83"/>
      <c r="N75" s="63"/>
      <c r="O75" s="86" t="s">
        <v>176</v>
      </c>
      <c r="P75" s="88">
        <v>43527.92429398148</v>
      </c>
      <c r="Q75" s="86" t="s">
        <v>295</v>
      </c>
      <c r="R75" s="90" t="s">
        <v>347</v>
      </c>
      <c r="S75" s="86" t="s">
        <v>384</v>
      </c>
      <c r="T75" s="86"/>
      <c r="U75" s="86"/>
      <c r="V75" s="90" t="s">
        <v>423</v>
      </c>
      <c r="W75" s="88">
        <v>43527.92429398148</v>
      </c>
      <c r="X75" s="90" t="s">
        <v>481</v>
      </c>
      <c r="Y75" s="86"/>
      <c r="Z75" s="86"/>
      <c r="AA75" s="92" t="s">
        <v>556</v>
      </c>
      <c r="AB75" s="86"/>
      <c r="AC75" s="86" t="b">
        <v>0</v>
      </c>
      <c r="AD75" s="86">
        <v>0</v>
      </c>
      <c r="AE75" s="92" t="s">
        <v>576</v>
      </c>
      <c r="AF75" s="86" t="b">
        <v>0</v>
      </c>
      <c r="AG75" s="86" t="s">
        <v>577</v>
      </c>
      <c r="AH75" s="86"/>
      <c r="AI75" s="92" t="s">
        <v>576</v>
      </c>
      <c r="AJ75" s="86" t="b">
        <v>0</v>
      </c>
      <c r="AK75" s="86">
        <v>0</v>
      </c>
      <c r="AL75" s="92" t="s">
        <v>576</v>
      </c>
      <c r="AM75" s="86" t="s">
        <v>591</v>
      </c>
      <c r="AN75" s="86" t="b">
        <v>0</v>
      </c>
      <c r="AO75" s="92" t="s">
        <v>556</v>
      </c>
      <c r="AP75" s="86" t="s">
        <v>176</v>
      </c>
      <c r="AQ75" s="86">
        <v>0</v>
      </c>
      <c r="AR75" s="86">
        <v>0</v>
      </c>
      <c r="AS75" s="86"/>
      <c r="AT75" s="86"/>
      <c r="AU75" s="86"/>
      <c r="AV75" s="86"/>
      <c r="AW75" s="86"/>
      <c r="AX75" s="86"/>
      <c r="AY75" s="86"/>
      <c r="AZ75" s="86"/>
      <c r="BA75">
        <v>9</v>
      </c>
      <c r="BB75" s="85" t="str">
        <f>REPLACE(INDEX(GroupVertices[Group],MATCH(Edges[[#This Row],[Vertex 1]],GroupVertices[Vertex],0)),1,1,"")</f>
        <v>1</v>
      </c>
      <c r="BC75" s="85" t="str">
        <f>REPLACE(INDEX(GroupVertices[Group],MATCH(Edges[[#This Row],[Vertex 2]],GroupVertices[Vertex],0)),1,1,"")</f>
        <v>1</v>
      </c>
      <c r="BD75" s="51">
        <v>0</v>
      </c>
      <c r="BE75" s="52">
        <v>0</v>
      </c>
      <c r="BF75" s="51">
        <v>0</v>
      </c>
      <c r="BG75" s="52">
        <v>0</v>
      </c>
      <c r="BH75" s="51">
        <v>0</v>
      </c>
      <c r="BI75" s="52">
        <v>0</v>
      </c>
      <c r="BJ75" s="51">
        <v>10</v>
      </c>
      <c r="BK75" s="52">
        <v>100</v>
      </c>
      <c r="BL75" s="51">
        <v>10</v>
      </c>
    </row>
    <row r="76" spans="1:64" ht="30">
      <c r="A76" s="84" t="s">
        <v>244</v>
      </c>
      <c r="B76" s="84" t="s">
        <v>244</v>
      </c>
      <c r="C76" s="53" t="s">
        <v>1269</v>
      </c>
      <c r="D76" s="54">
        <v>10</v>
      </c>
      <c r="E76" s="65" t="s">
        <v>136</v>
      </c>
      <c r="F76" s="55">
        <v>12</v>
      </c>
      <c r="G76" s="53"/>
      <c r="H76" s="57"/>
      <c r="I76" s="56"/>
      <c r="J76" s="56"/>
      <c r="K76" s="36" t="s">
        <v>65</v>
      </c>
      <c r="L76" s="83">
        <v>76</v>
      </c>
      <c r="M76" s="83"/>
      <c r="N76" s="63"/>
      <c r="O76" s="86" t="s">
        <v>176</v>
      </c>
      <c r="P76" s="88">
        <v>43528.95376157408</v>
      </c>
      <c r="Q76" s="86" t="s">
        <v>296</v>
      </c>
      <c r="R76" s="90" t="s">
        <v>348</v>
      </c>
      <c r="S76" s="86" t="s">
        <v>384</v>
      </c>
      <c r="T76" s="86"/>
      <c r="U76" s="86"/>
      <c r="V76" s="90" t="s">
        <v>423</v>
      </c>
      <c r="W76" s="88">
        <v>43528.95376157408</v>
      </c>
      <c r="X76" s="90" t="s">
        <v>482</v>
      </c>
      <c r="Y76" s="86"/>
      <c r="Z76" s="86"/>
      <c r="AA76" s="92" t="s">
        <v>557</v>
      </c>
      <c r="AB76" s="86"/>
      <c r="AC76" s="86" t="b">
        <v>0</v>
      </c>
      <c r="AD76" s="86">
        <v>0</v>
      </c>
      <c r="AE76" s="92" t="s">
        <v>576</v>
      </c>
      <c r="AF76" s="86" t="b">
        <v>0</v>
      </c>
      <c r="AG76" s="86" t="s">
        <v>577</v>
      </c>
      <c r="AH76" s="86"/>
      <c r="AI76" s="92" t="s">
        <v>576</v>
      </c>
      <c r="AJ76" s="86" t="b">
        <v>0</v>
      </c>
      <c r="AK76" s="86">
        <v>0</v>
      </c>
      <c r="AL76" s="92" t="s">
        <v>576</v>
      </c>
      <c r="AM76" s="86" t="s">
        <v>591</v>
      </c>
      <c r="AN76" s="86" t="b">
        <v>0</v>
      </c>
      <c r="AO76" s="92" t="s">
        <v>557</v>
      </c>
      <c r="AP76" s="86" t="s">
        <v>176</v>
      </c>
      <c r="AQ76" s="86">
        <v>0</v>
      </c>
      <c r="AR76" s="86">
        <v>0</v>
      </c>
      <c r="AS76" s="86"/>
      <c r="AT76" s="86"/>
      <c r="AU76" s="86"/>
      <c r="AV76" s="86"/>
      <c r="AW76" s="86"/>
      <c r="AX76" s="86"/>
      <c r="AY76" s="86"/>
      <c r="AZ76" s="86"/>
      <c r="BA76">
        <v>9</v>
      </c>
      <c r="BB76" s="85" t="str">
        <f>REPLACE(INDEX(GroupVertices[Group],MATCH(Edges[[#This Row],[Vertex 1]],GroupVertices[Vertex],0)),1,1,"")</f>
        <v>1</v>
      </c>
      <c r="BC76" s="85" t="str">
        <f>REPLACE(INDEX(GroupVertices[Group],MATCH(Edges[[#This Row],[Vertex 2]],GroupVertices[Vertex],0)),1,1,"")</f>
        <v>1</v>
      </c>
      <c r="BD76" s="51">
        <v>0</v>
      </c>
      <c r="BE76" s="52">
        <v>0</v>
      </c>
      <c r="BF76" s="51">
        <v>0</v>
      </c>
      <c r="BG76" s="52">
        <v>0</v>
      </c>
      <c r="BH76" s="51">
        <v>0</v>
      </c>
      <c r="BI76" s="52">
        <v>0</v>
      </c>
      <c r="BJ76" s="51">
        <v>9</v>
      </c>
      <c r="BK76" s="52">
        <v>100</v>
      </c>
      <c r="BL76" s="51">
        <v>9</v>
      </c>
    </row>
    <row r="77" spans="1:64" ht="30">
      <c r="A77" s="84" t="s">
        <v>244</v>
      </c>
      <c r="B77" s="84" t="s">
        <v>244</v>
      </c>
      <c r="C77" s="53" t="s">
        <v>1269</v>
      </c>
      <c r="D77" s="54">
        <v>10</v>
      </c>
      <c r="E77" s="65" t="s">
        <v>136</v>
      </c>
      <c r="F77" s="55">
        <v>12</v>
      </c>
      <c r="G77" s="53"/>
      <c r="H77" s="57"/>
      <c r="I77" s="56"/>
      <c r="J77" s="56"/>
      <c r="K77" s="36" t="s">
        <v>65</v>
      </c>
      <c r="L77" s="83">
        <v>77</v>
      </c>
      <c r="M77" s="83"/>
      <c r="N77" s="63"/>
      <c r="O77" s="86" t="s">
        <v>176</v>
      </c>
      <c r="P77" s="88">
        <v>43528.95527777778</v>
      </c>
      <c r="Q77" s="86" t="s">
        <v>297</v>
      </c>
      <c r="R77" s="90" t="s">
        <v>349</v>
      </c>
      <c r="S77" s="86" t="s">
        <v>384</v>
      </c>
      <c r="T77" s="86"/>
      <c r="U77" s="86"/>
      <c r="V77" s="90" t="s">
        <v>423</v>
      </c>
      <c r="W77" s="88">
        <v>43528.95527777778</v>
      </c>
      <c r="X77" s="90" t="s">
        <v>483</v>
      </c>
      <c r="Y77" s="86"/>
      <c r="Z77" s="86"/>
      <c r="AA77" s="92" t="s">
        <v>558</v>
      </c>
      <c r="AB77" s="86"/>
      <c r="AC77" s="86" t="b">
        <v>0</v>
      </c>
      <c r="AD77" s="86">
        <v>0</v>
      </c>
      <c r="AE77" s="92" t="s">
        <v>576</v>
      </c>
      <c r="AF77" s="86" t="b">
        <v>0</v>
      </c>
      <c r="AG77" s="86" t="s">
        <v>577</v>
      </c>
      <c r="AH77" s="86"/>
      <c r="AI77" s="92" t="s">
        <v>576</v>
      </c>
      <c r="AJ77" s="86" t="b">
        <v>0</v>
      </c>
      <c r="AK77" s="86">
        <v>0</v>
      </c>
      <c r="AL77" s="92" t="s">
        <v>576</v>
      </c>
      <c r="AM77" s="86" t="s">
        <v>591</v>
      </c>
      <c r="AN77" s="86" t="b">
        <v>0</v>
      </c>
      <c r="AO77" s="92" t="s">
        <v>558</v>
      </c>
      <c r="AP77" s="86" t="s">
        <v>176</v>
      </c>
      <c r="AQ77" s="86">
        <v>0</v>
      </c>
      <c r="AR77" s="86">
        <v>0</v>
      </c>
      <c r="AS77" s="86"/>
      <c r="AT77" s="86"/>
      <c r="AU77" s="86"/>
      <c r="AV77" s="86"/>
      <c r="AW77" s="86"/>
      <c r="AX77" s="86"/>
      <c r="AY77" s="86"/>
      <c r="AZ77" s="86"/>
      <c r="BA77">
        <v>9</v>
      </c>
      <c r="BB77" s="85" t="str">
        <f>REPLACE(INDEX(GroupVertices[Group],MATCH(Edges[[#This Row],[Vertex 1]],GroupVertices[Vertex],0)),1,1,"")</f>
        <v>1</v>
      </c>
      <c r="BC77" s="85" t="str">
        <f>REPLACE(INDEX(GroupVertices[Group],MATCH(Edges[[#This Row],[Vertex 2]],GroupVertices[Vertex],0)),1,1,"")</f>
        <v>1</v>
      </c>
      <c r="BD77" s="51">
        <v>1</v>
      </c>
      <c r="BE77" s="52">
        <v>6.666666666666667</v>
      </c>
      <c r="BF77" s="51">
        <v>0</v>
      </c>
      <c r="BG77" s="52">
        <v>0</v>
      </c>
      <c r="BH77" s="51">
        <v>0</v>
      </c>
      <c r="BI77" s="52">
        <v>0</v>
      </c>
      <c r="BJ77" s="51">
        <v>14</v>
      </c>
      <c r="BK77" s="52">
        <v>93.33333333333333</v>
      </c>
      <c r="BL77" s="51">
        <v>15</v>
      </c>
    </row>
    <row r="78" spans="1:64" ht="30">
      <c r="A78" s="84" t="s">
        <v>244</v>
      </c>
      <c r="B78" s="84" t="s">
        <v>244</v>
      </c>
      <c r="C78" s="53" t="s">
        <v>1269</v>
      </c>
      <c r="D78" s="54">
        <v>10</v>
      </c>
      <c r="E78" s="65" t="s">
        <v>136</v>
      </c>
      <c r="F78" s="55">
        <v>12</v>
      </c>
      <c r="G78" s="53"/>
      <c r="H78" s="57"/>
      <c r="I78" s="56"/>
      <c r="J78" s="56"/>
      <c r="K78" s="36" t="s">
        <v>65</v>
      </c>
      <c r="L78" s="83">
        <v>78</v>
      </c>
      <c r="M78" s="83"/>
      <c r="N78" s="63"/>
      <c r="O78" s="86" t="s">
        <v>176</v>
      </c>
      <c r="P78" s="88">
        <v>43529.94987268518</v>
      </c>
      <c r="Q78" s="86" t="s">
        <v>298</v>
      </c>
      <c r="R78" s="90" t="s">
        <v>350</v>
      </c>
      <c r="S78" s="86" t="s">
        <v>384</v>
      </c>
      <c r="T78" s="86"/>
      <c r="U78" s="86"/>
      <c r="V78" s="90" t="s">
        <v>423</v>
      </c>
      <c r="W78" s="88">
        <v>43529.94987268518</v>
      </c>
      <c r="X78" s="90" t="s">
        <v>484</v>
      </c>
      <c r="Y78" s="86"/>
      <c r="Z78" s="86"/>
      <c r="AA78" s="92" t="s">
        <v>559</v>
      </c>
      <c r="AB78" s="86"/>
      <c r="AC78" s="86" t="b">
        <v>0</v>
      </c>
      <c r="AD78" s="86">
        <v>0</v>
      </c>
      <c r="AE78" s="92" t="s">
        <v>576</v>
      </c>
      <c r="AF78" s="86" t="b">
        <v>0</v>
      </c>
      <c r="AG78" s="86" t="s">
        <v>577</v>
      </c>
      <c r="AH78" s="86"/>
      <c r="AI78" s="92" t="s">
        <v>576</v>
      </c>
      <c r="AJ78" s="86" t="b">
        <v>0</v>
      </c>
      <c r="AK78" s="86">
        <v>0</v>
      </c>
      <c r="AL78" s="92" t="s">
        <v>576</v>
      </c>
      <c r="AM78" s="86" t="s">
        <v>591</v>
      </c>
      <c r="AN78" s="86" t="b">
        <v>0</v>
      </c>
      <c r="AO78" s="92" t="s">
        <v>559</v>
      </c>
      <c r="AP78" s="86" t="s">
        <v>176</v>
      </c>
      <c r="AQ78" s="86">
        <v>0</v>
      </c>
      <c r="AR78" s="86">
        <v>0</v>
      </c>
      <c r="AS78" s="86"/>
      <c r="AT78" s="86"/>
      <c r="AU78" s="86"/>
      <c r="AV78" s="86"/>
      <c r="AW78" s="86"/>
      <c r="AX78" s="86"/>
      <c r="AY78" s="86"/>
      <c r="AZ78" s="86"/>
      <c r="BA78">
        <v>9</v>
      </c>
      <c r="BB78" s="85" t="str">
        <f>REPLACE(INDEX(GroupVertices[Group],MATCH(Edges[[#This Row],[Vertex 1]],GroupVertices[Vertex],0)),1,1,"")</f>
        <v>1</v>
      </c>
      <c r="BC78" s="85" t="str">
        <f>REPLACE(INDEX(GroupVertices[Group],MATCH(Edges[[#This Row],[Vertex 2]],GroupVertices[Vertex],0)),1,1,"")</f>
        <v>1</v>
      </c>
      <c r="BD78" s="51">
        <v>0</v>
      </c>
      <c r="BE78" s="52">
        <v>0</v>
      </c>
      <c r="BF78" s="51">
        <v>0</v>
      </c>
      <c r="BG78" s="52">
        <v>0</v>
      </c>
      <c r="BH78" s="51">
        <v>0</v>
      </c>
      <c r="BI78" s="52">
        <v>0</v>
      </c>
      <c r="BJ78" s="51">
        <v>9</v>
      </c>
      <c r="BK78" s="52">
        <v>100</v>
      </c>
      <c r="BL78" s="51">
        <v>9</v>
      </c>
    </row>
    <row r="79" spans="1:64" ht="30">
      <c r="A79" s="84" t="s">
        <v>244</v>
      </c>
      <c r="B79" s="84" t="s">
        <v>244</v>
      </c>
      <c r="C79" s="53" t="s">
        <v>1269</v>
      </c>
      <c r="D79" s="54">
        <v>10</v>
      </c>
      <c r="E79" s="65" t="s">
        <v>136</v>
      </c>
      <c r="F79" s="55">
        <v>12</v>
      </c>
      <c r="G79" s="53"/>
      <c r="H79" s="57"/>
      <c r="I79" s="56"/>
      <c r="J79" s="56"/>
      <c r="K79" s="36" t="s">
        <v>65</v>
      </c>
      <c r="L79" s="83">
        <v>79</v>
      </c>
      <c r="M79" s="83"/>
      <c r="N79" s="63"/>
      <c r="O79" s="86" t="s">
        <v>176</v>
      </c>
      <c r="P79" s="88">
        <v>43530.984189814815</v>
      </c>
      <c r="Q79" s="86" t="s">
        <v>299</v>
      </c>
      <c r="R79" s="90" t="s">
        <v>351</v>
      </c>
      <c r="S79" s="86" t="s">
        <v>384</v>
      </c>
      <c r="T79" s="86"/>
      <c r="U79" s="86"/>
      <c r="V79" s="90" t="s">
        <v>423</v>
      </c>
      <c r="W79" s="88">
        <v>43530.984189814815</v>
      </c>
      <c r="X79" s="90" t="s">
        <v>485</v>
      </c>
      <c r="Y79" s="86"/>
      <c r="Z79" s="86"/>
      <c r="AA79" s="92" t="s">
        <v>560</v>
      </c>
      <c r="AB79" s="86"/>
      <c r="AC79" s="86" t="b">
        <v>0</v>
      </c>
      <c r="AD79" s="86">
        <v>0</v>
      </c>
      <c r="AE79" s="92" t="s">
        <v>576</v>
      </c>
      <c r="AF79" s="86" t="b">
        <v>0</v>
      </c>
      <c r="AG79" s="86" t="s">
        <v>577</v>
      </c>
      <c r="AH79" s="86"/>
      <c r="AI79" s="92" t="s">
        <v>576</v>
      </c>
      <c r="AJ79" s="86" t="b">
        <v>0</v>
      </c>
      <c r="AK79" s="86">
        <v>0</v>
      </c>
      <c r="AL79" s="92" t="s">
        <v>576</v>
      </c>
      <c r="AM79" s="86" t="s">
        <v>591</v>
      </c>
      <c r="AN79" s="86" t="b">
        <v>0</v>
      </c>
      <c r="AO79" s="92" t="s">
        <v>560</v>
      </c>
      <c r="AP79" s="86" t="s">
        <v>176</v>
      </c>
      <c r="AQ79" s="86">
        <v>0</v>
      </c>
      <c r="AR79" s="86">
        <v>0</v>
      </c>
      <c r="AS79" s="86"/>
      <c r="AT79" s="86"/>
      <c r="AU79" s="86"/>
      <c r="AV79" s="86"/>
      <c r="AW79" s="86"/>
      <c r="AX79" s="86"/>
      <c r="AY79" s="86"/>
      <c r="AZ79" s="86"/>
      <c r="BA79">
        <v>9</v>
      </c>
      <c r="BB79" s="85" t="str">
        <f>REPLACE(INDEX(GroupVertices[Group],MATCH(Edges[[#This Row],[Vertex 1]],GroupVertices[Vertex],0)),1,1,"")</f>
        <v>1</v>
      </c>
      <c r="BC79" s="85" t="str">
        <f>REPLACE(INDEX(GroupVertices[Group],MATCH(Edges[[#This Row],[Vertex 2]],GroupVertices[Vertex],0)),1,1,"")</f>
        <v>1</v>
      </c>
      <c r="BD79" s="51">
        <v>0</v>
      </c>
      <c r="BE79" s="52">
        <v>0</v>
      </c>
      <c r="BF79" s="51">
        <v>0</v>
      </c>
      <c r="BG79" s="52">
        <v>0</v>
      </c>
      <c r="BH79" s="51">
        <v>0</v>
      </c>
      <c r="BI79" s="52">
        <v>0</v>
      </c>
      <c r="BJ79" s="51">
        <v>9</v>
      </c>
      <c r="BK79" s="52">
        <v>100</v>
      </c>
      <c r="BL79" s="51">
        <v>9</v>
      </c>
    </row>
    <row r="80" spans="1:64" ht="30">
      <c r="A80" s="84" t="s">
        <v>244</v>
      </c>
      <c r="B80" s="84" t="s">
        <v>244</v>
      </c>
      <c r="C80" s="53" t="s">
        <v>1269</v>
      </c>
      <c r="D80" s="54">
        <v>10</v>
      </c>
      <c r="E80" s="65" t="s">
        <v>136</v>
      </c>
      <c r="F80" s="55">
        <v>12</v>
      </c>
      <c r="G80" s="53"/>
      <c r="H80" s="57"/>
      <c r="I80" s="56"/>
      <c r="J80" s="56"/>
      <c r="K80" s="36" t="s">
        <v>65</v>
      </c>
      <c r="L80" s="83">
        <v>80</v>
      </c>
      <c r="M80" s="83"/>
      <c r="N80" s="63"/>
      <c r="O80" s="86" t="s">
        <v>176</v>
      </c>
      <c r="P80" s="88">
        <v>43535.70155092593</v>
      </c>
      <c r="Q80" s="86" t="s">
        <v>300</v>
      </c>
      <c r="R80" s="90" t="s">
        <v>352</v>
      </c>
      <c r="S80" s="86" t="s">
        <v>384</v>
      </c>
      <c r="T80" s="86"/>
      <c r="U80" s="86"/>
      <c r="V80" s="90" t="s">
        <v>423</v>
      </c>
      <c r="W80" s="88">
        <v>43535.70155092593</v>
      </c>
      <c r="X80" s="90" t="s">
        <v>486</v>
      </c>
      <c r="Y80" s="86"/>
      <c r="Z80" s="86"/>
      <c r="AA80" s="92" t="s">
        <v>561</v>
      </c>
      <c r="AB80" s="86"/>
      <c r="AC80" s="86" t="b">
        <v>0</v>
      </c>
      <c r="AD80" s="86">
        <v>0</v>
      </c>
      <c r="AE80" s="92" t="s">
        <v>576</v>
      </c>
      <c r="AF80" s="86" t="b">
        <v>0</v>
      </c>
      <c r="AG80" s="86" t="s">
        <v>577</v>
      </c>
      <c r="AH80" s="86"/>
      <c r="AI80" s="92" t="s">
        <v>576</v>
      </c>
      <c r="AJ80" s="86" t="b">
        <v>0</v>
      </c>
      <c r="AK80" s="86">
        <v>0</v>
      </c>
      <c r="AL80" s="92" t="s">
        <v>576</v>
      </c>
      <c r="AM80" s="86" t="s">
        <v>591</v>
      </c>
      <c r="AN80" s="86" t="b">
        <v>0</v>
      </c>
      <c r="AO80" s="92" t="s">
        <v>561</v>
      </c>
      <c r="AP80" s="86" t="s">
        <v>176</v>
      </c>
      <c r="AQ80" s="86">
        <v>0</v>
      </c>
      <c r="AR80" s="86">
        <v>0</v>
      </c>
      <c r="AS80" s="86"/>
      <c r="AT80" s="86"/>
      <c r="AU80" s="86"/>
      <c r="AV80" s="86"/>
      <c r="AW80" s="86"/>
      <c r="AX80" s="86"/>
      <c r="AY80" s="86"/>
      <c r="AZ80" s="86"/>
      <c r="BA80">
        <v>9</v>
      </c>
      <c r="BB80" s="85" t="str">
        <f>REPLACE(INDEX(GroupVertices[Group],MATCH(Edges[[#This Row],[Vertex 1]],GroupVertices[Vertex],0)),1,1,"")</f>
        <v>1</v>
      </c>
      <c r="BC80" s="85" t="str">
        <f>REPLACE(INDEX(GroupVertices[Group],MATCH(Edges[[#This Row],[Vertex 2]],GroupVertices[Vertex],0)),1,1,"")</f>
        <v>1</v>
      </c>
      <c r="BD80" s="51">
        <v>0</v>
      </c>
      <c r="BE80" s="52">
        <v>0</v>
      </c>
      <c r="BF80" s="51">
        <v>0</v>
      </c>
      <c r="BG80" s="52">
        <v>0</v>
      </c>
      <c r="BH80" s="51">
        <v>0</v>
      </c>
      <c r="BI80" s="52">
        <v>0</v>
      </c>
      <c r="BJ80" s="51">
        <v>10</v>
      </c>
      <c r="BK80" s="52">
        <v>100</v>
      </c>
      <c r="BL80" s="51">
        <v>10</v>
      </c>
    </row>
    <row r="81" spans="1:64" ht="30">
      <c r="A81" s="84" t="s">
        <v>244</v>
      </c>
      <c r="B81" s="84" t="s">
        <v>244</v>
      </c>
      <c r="C81" s="53" t="s">
        <v>1269</v>
      </c>
      <c r="D81" s="54">
        <v>10</v>
      </c>
      <c r="E81" s="65" t="s">
        <v>136</v>
      </c>
      <c r="F81" s="55">
        <v>12</v>
      </c>
      <c r="G81" s="53"/>
      <c r="H81" s="57"/>
      <c r="I81" s="56"/>
      <c r="J81" s="56"/>
      <c r="K81" s="36" t="s">
        <v>65</v>
      </c>
      <c r="L81" s="83">
        <v>81</v>
      </c>
      <c r="M81" s="83"/>
      <c r="N81" s="63"/>
      <c r="O81" s="86" t="s">
        <v>176</v>
      </c>
      <c r="P81" s="88">
        <v>43535.97827546296</v>
      </c>
      <c r="Q81" s="86" t="s">
        <v>301</v>
      </c>
      <c r="R81" s="90" t="s">
        <v>353</v>
      </c>
      <c r="S81" s="86" t="s">
        <v>384</v>
      </c>
      <c r="T81" s="86"/>
      <c r="U81" s="86"/>
      <c r="V81" s="90" t="s">
        <v>423</v>
      </c>
      <c r="W81" s="88">
        <v>43535.97827546296</v>
      </c>
      <c r="X81" s="90" t="s">
        <v>487</v>
      </c>
      <c r="Y81" s="86"/>
      <c r="Z81" s="86"/>
      <c r="AA81" s="92" t="s">
        <v>562</v>
      </c>
      <c r="AB81" s="86"/>
      <c r="AC81" s="86" t="b">
        <v>0</v>
      </c>
      <c r="AD81" s="86">
        <v>0</v>
      </c>
      <c r="AE81" s="92" t="s">
        <v>576</v>
      </c>
      <c r="AF81" s="86" t="b">
        <v>0</v>
      </c>
      <c r="AG81" s="86" t="s">
        <v>577</v>
      </c>
      <c r="AH81" s="86"/>
      <c r="AI81" s="92" t="s">
        <v>576</v>
      </c>
      <c r="AJ81" s="86" t="b">
        <v>0</v>
      </c>
      <c r="AK81" s="86">
        <v>0</v>
      </c>
      <c r="AL81" s="92" t="s">
        <v>576</v>
      </c>
      <c r="AM81" s="86" t="s">
        <v>591</v>
      </c>
      <c r="AN81" s="86" t="b">
        <v>0</v>
      </c>
      <c r="AO81" s="92" t="s">
        <v>562</v>
      </c>
      <c r="AP81" s="86" t="s">
        <v>176</v>
      </c>
      <c r="AQ81" s="86">
        <v>0</v>
      </c>
      <c r="AR81" s="86">
        <v>0</v>
      </c>
      <c r="AS81" s="86"/>
      <c r="AT81" s="86"/>
      <c r="AU81" s="86"/>
      <c r="AV81" s="86"/>
      <c r="AW81" s="86"/>
      <c r="AX81" s="86"/>
      <c r="AY81" s="86"/>
      <c r="AZ81" s="86"/>
      <c r="BA81">
        <v>9</v>
      </c>
      <c r="BB81" s="85" t="str">
        <f>REPLACE(INDEX(GroupVertices[Group],MATCH(Edges[[#This Row],[Vertex 1]],GroupVertices[Vertex],0)),1,1,"")</f>
        <v>1</v>
      </c>
      <c r="BC81" s="85" t="str">
        <f>REPLACE(INDEX(GroupVertices[Group],MATCH(Edges[[#This Row],[Vertex 2]],GroupVertices[Vertex],0)),1,1,"")</f>
        <v>1</v>
      </c>
      <c r="BD81" s="51">
        <v>0</v>
      </c>
      <c r="BE81" s="52">
        <v>0</v>
      </c>
      <c r="BF81" s="51">
        <v>0</v>
      </c>
      <c r="BG81" s="52">
        <v>0</v>
      </c>
      <c r="BH81" s="51">
        <v>0</v>
      </c>
      <c r="BI81" s="52">
        <v>0</v>
      </c>
      <c r="BJ81" s="51">
        <v>7</v>
      </c>
      <c r="BK81" s="52">
        <v>100</v>
      </c>
      <c r="BL81" s="51">
        <v>7</v>
      </c>
    </row>
    <row r="82" spans="1:64" ht="30">
      <c r="A82" s="84" t="s">
        <v>245</v>
      </c>
      <c r="B82" s="84" t="s">
        <v>245</v>
      </c>
      <c r="C82" s="53" t="s">
        <v>1269</v>
      </c>
      <c r="D82" s="54">
        <v>10</v>
      </c>
      <c r="E82" s="65" t="s">
        <v>136</v>
      </c>
      <c r="F82" s="55">
        <v>12</v>
      </c>
      <c r="G82" s="53"/>
      <c r="H82" s="57"/>
      <c r="I82" s="56"/>
      <c r="J82" s="56"/>
      <c r="K82" s="36" t="s">
        <v>65</v>
      </c>
      <c r="L82" s="83">
        <v>82</v>
      </c>
      <c r="M82" s="83"/>
      <c r="N82" s="63"/>
      <c r="O82" s="86" t="s">
        <v>176</v>
      </c>
      <c r="P82" s="88">
        <v>43525.043657407405</v>
      </c>
      <c r="Q82" s="86" t="s">
        <v>302</v>
      </c>
      <c r="R82" s="90" t="s">
        <v>354</v>
      </c>
      <c r="S82" s="86" t="s">
        <v>385</v>
      </c>
      <c r="T82" s="86"/>
      <c r="U82" s="86"/>
      <c r="V82" s="90" t="s">
        <v>424</v>
      </c>
      <c r="W82" s="88">
        <v>43525.043657407405</v>
      </c>
      <c r="X82" s="90" t="s">
        <v>488</v>
      </c>
      <c r="Y82" s="86"/>
      <c r="Z82" s="86"/>
      <c r="AA82" s="92" t="s">
        <v>563</v>
      </c>
      <c r="AB82" s="86"/>
      <c r="AC82" s="86" t="b">
        <v>0</v>
      </c>
      <c r="AD82" s="86">
        <v>0</v>
      </c>
      <c r="AE82" s="92" t="s">
        <v>576</v>
      </c>
      <c r="AF82" s="86" t="b">
        <v>0</v>
      </c>
      <c r="AG82" s="86" t="s">
        <v>577</v>
      </c>
      <c r="AH82" s="86"/>
      <c r="AI82" s="92" t="s">
        <v>576</v>
      </c>
      <c r="AJ82" s="86" t="b">
        <v>0</v>
      </c>
      <c r="AK82" s="86">
        <v>0</v>
      </c>
      <c r="AL82" s="92" t="s">
        <v>576</v>
      </c>
      <c r="AM82" s="86" t="s">
        <v>592</v>
      </c>
      <c r="AN82" s="86" t="b">
        <v>0</v>
      </c>
      <c r="AO82" s="92" t="s">
        <v>563</v>
      </c>
      <c r="AP82" s="86" t="s">
        <v>176</v>
      </c>
      <c r="AQ82" s="86">
        <v>0</v>
      </c>
      <c r="AR82" s="86">
        <v>0</v>
      </c>
      <c r="AS82" s="86"/>
      <c r="AT82" s="86"/>
      <c r="AU82" s="86"/>
      <c r="AV82" s="86"/>
      <c r="AW82" s="86"/>
      <c r="AX82" s="86"/>
      <c r="AY82" s="86"/>
      <c r="AZ82" s="86"/>
      <c r="BA82">
        <v>7</v>
      </c>
      <c r="BB82" s="85" t="str">
        <f>REPLACE(INDEX(GroupVertices[Group],MATCH(Edges[[#This Row],[Vertex 1]],GroupVertices[Vertex],0)),1,1,"")</f>
        <v>1</v>
      </c>
      <c r="BC82" s="85" t="str">
        <f>REPLACE(INDEX(GroupVertices[Group],MATCH(Edges[[#This Row],[Vertex 2]],GroupVertices[Vertex],0)),1,1,"")</f>
        <v>1</v>
      </c>
      <c r="BD82" s="51">
        <v>0</v>
      </c>
      <c r="BE82" s="52">
        <v>0</v>
      </c>
      <c r="BF82" s="51">
        <v>0</v>
      </c>
      <c r="BG82" s="52">
        <v>0</v>
      </c>
      <c r="BH82" s="51">
        <v>0</v>
      </c>
      <c r="BI82" s="52">
        <v>0</v>
      </c>
      <c r="BJ82" s="51">
        <v>10</v>
      </c>
      <c r="BK82" s="52">
        <v>100</v>
      </c>
      <c r="BL82" s="51">
        <v>10</v>
      </c>
    </row>
    <row r="83" spans="1:64" ht="30">
      <c r="A83" s="84" t="s">
        <v>245</v>
      </c>
      <c r="B83" s="84" t="s">
        <v>245</v>
      </c>
      <c r="C83" s="53" t="s">
        <v>1269</v>
      </c>
      <c r="D83" s="54">
        <v>10</v>
      </c>
      <c r="E83" s="65" t="s">
        <v>136</v>
      </c>
      <c r="F83" s="55">
        <v>12</v>
      </c>
      <c r="G83" s="53"/>
      <c r="H83" s="57"/>
      <c r="I83" s="56"/>
      <c r="J83" s="56"/>
      <c r="K83" s="36" t="s">
        <v>65</v>
      </c>
      <c r="L83" s="83">
        <v>83</v>
      </c>
      <c r="M83" s="83"/>
      <c r="N83" s="63"/>
      <c r="O83" s="86" t="s">
        <v>176</v>
      </c>
      <c r="P83" s="88">
        <v>43526.05085648148</v>
      </c>
      <c r="Q83" s="86" t="s">
        <v>303</v>
      </c>
      <c r="R83" s="90" t="s">
        <v>355</v>
      </c>
      <c r="S83" s="86" t="s">
        <v>385</v>
      </c>
      <c r="T83" s="86"/>
      <c r="U83" s="86"/>
      <c r="V83" s="90" t="s">
        <v>424</v>
      </c>
      <c r="W83" s="88">
        <v>43526.05085648148</v>
      </c>
      <c r="X83" s="90" t="s">
        <v>489</v>
      </c>
      <c r="Y83" s="86"/>
      <c r="Z83" s="86"/>
      <c r="AA83" s="92" t="s">
        <v>564</v>
      </c>
      <c r="AB83" s="86"/>
      <c r="AC83" s="86" t="b">
        <v>0</v>
      </c>
      <c r="AD83" s="86">
        <v>0</v>
      </c>
      <c r="AE83" s="92" t="s">
        <v>576</v>
      </c>
      <c r="AF83" s="86" t="b">
        <v>0</v>
      </c>
      <c r="AG83" s="86" t="s">
        <v>577</v>
      </c>
      <c r="AH83" s="86"/>
      <c r="AI83" s="92" t="s">
        <v>576</v>
      </c>
      <c r="AJ83" s="86" t="b">
        <v>0</v>
      </c>
      <c r="AK83" s="86">
        <v>0</v>
      </c>
      <c r="AL83" s="92" t="s">
        <v>576</v>
      </c>
      <c r="AM83" s="86" t="s">
        <v>592</v>
      </c>
      <c r="AN83" s="86" t="b">
        <v>0</v>
      </c>
      <c r="AO83" s="92" t="s">
        <v>564</v>
      </c>
      <c r="AP83" s="86" t="s">
        <v>176</v>
      </c>
      <c r="AQ83" s="86">
        <v>0</v>
      </c>
      <c r="AR83" s="86">
        <v>0</v>
      </c>
      <c r="AS83" s="86"/>
      <c r="AT83" s="86"/>
      <c r="AU83" s="86"/>
      <c r="AV83" s="86"/>
      <c r="AW83" s="86"/>
      <c r="AX83" s="86"/>
      <c r="AY83" s="86"/>
      <c r="AZ83" s="86"/>
      <c r="BA83">
        <v>7</v>
      </c>
      <c r="BB83" s="85" t="str">
        <f>REPLACE(INDEX(GroupVertices[Group],MATCH(Edges[[#This Row],[Vertex 1]],GroupVertices[Vertex],0)),1,1,"")</f>
        <v>1</v>
      </c>
      <c r="BC83" s="85" t="str">
        <f>REPLACE(INDEX(GroupVertices[Group],MATCH(Edges[[#This Row],[Vertex 2]],GroupVertices[Vertex],0)),1,1,"")</f>
        <v>1</v>
      </c>
      <c r="BD83" s="51">
        <v>0</v>
      </c>
      <c r="BE83" s="52">
        <v>0</v>
      </c>
      <c r="BF83" s="51">
        <v>0</v>
      </c>
      <c r="BG83" s="52">
        <v>0</v>
      </c>
      <c r="BH83" s="51">
        <v>0</v>
      </c>
      <c r="BI83" s="52">
        <v>0</v>
      </c>
      <c r="BJ83" s="51">
        <v>10</v>
      </c>
      <c r="BK83" s="52">
        <v>100</v>
      </c>
      <c r="BL83" s="51">
        <v>10</v>
      </c>
    </row>
    <row r="84" spans="1:64" ht="30">
      <c r="A84" s="84" t="s">
        <v>245</v>
      </c>
      <c r="B84" s="84" t="s">
        <v>245</v>
      </c>
      <c r="C84" s="53" t="s">
        <v>1269</v>
      </c>
      <c r="D84" s="54">
        <v>10</v>
      </c>
      <c r="E84" s="65" t="s">
        <v>136</v>
      </c>
      <c r="F84" s="55">
        <v>12</v>
      </c>
      <c r="G84" s="53"/>
      <c r="H84" s="57"/>
      <c r="I84" s="56"/>
      <c r="J84" s="56"/>
      <c r="K84" s="36" t="s">
        <v>65</v>
      </c>
      <c r="L84" s="83">
        <v>84</v>
      </c>
      <c r="M84" s="83"/>
      <c r="N84" s="63"/>
      <c r="O84" s="86" t="s">
        <v>176</v>
      </c>
      <c r="P84" s="88">
        <v>43527.018055555556</v>
      </c>
      <c r="Q84" s="86" t="s">
        <v>304</v>
      </c>
      <c r="R84" s="90" t="s">
        <v>356</v>
      </c>
      <c r="S84" s="86" t="s">
        <v>385</v>
      </c>
      <c r="T84" s="86"/>
      <c r="U84" s="86"/>
      <c r="V84" s="90" t="s">
        <v>424</v>
      </c>
      <c r="W84" s="88">
        <v>43527.018055555556</v>
      </c>
      <c r="X84" s="90" t="s">
        <v>490</v>
      </c>
      <c r="Y84" s="86"/>
      <c r="Z84" s="86"/>
      <c r="AA84" s="92" t="s">
        <v>565</v>
      </c>
      <c r="AB84" s="86"/>
      <c r="AC84" s="86" t="b">
        <v>0</v>
      </c>
      <c r="AD84" s="86">
        <v>0</v>
      </c>
      <c r="AE84" s="92" t="s">
        <v>576</v>
      </c>
      <c r="AF84" s="86" t="b">
        <v>0</v>
      </c>
      <c r="AG84" s="86" t="s">
        <v>577</v>
      </c>
      <c r="AH84" s="86"/>
      <c r="AI84" s="92" t="s">
        <v>576</v>
      </c>
      <c r="AJ84" s="86" t="b">
        <v>0</v>
      </c>
      <c r="AK84" s="86">
        <v>0</v>
      </c>
      <c r="AL84" s="92" t="s">
        <v>576</v>
      </c>
      <c r="AM84" s="86" t="s">
        <v>592</v>
      </c>
      <c r="AN84" s="86" t="b">
        <v>0</v>
      </c>
      <c r="AO84" s="92" t="s">
        <v>565</v>
      </c>
      <c r="AP84" s="86" t="s">
        <v>176</v>
      </c>
      <c r="AQ84" s="86">
        <v>0</v>
      </c>
      <c r="AR84" s="86">
        <v>0</v>
      </c>
      <c r="AS84" s="86"/>
      <c r="AT84" s="86"/>
      <c r="AU84" s="86"/>
      <c r="AV84" s="86"/>
      <c r="AW84" s="86"/>
      <c r="AX84" s="86"/>
      <c r="AY84" s="86"/>
      <c r="AZ84" s="86"/>
      <c r="BA84">
        <v>7</v>
      </c>
      <c r="BB84" s="85" t="str">
        <f>REPLACE(INDEX(GroupVertices[Group],MATCH(Edges[[#This Row],[Vertex 1]],GroupVertices[Vertex],0)),1,1,"")</f>
        <v>1</v>
      </c>
      <c r="BC84" s="85" t="str">
        <f>REPLACE(INDEX(GroupVertices[Group],MATCH(Edges[[#This Row],[Vertex 2]],GroupVertices[Vertex],0)),1,1,"")</f>
        <v>1</v>
      </c>
      <c r="BD84" s="51">
        <v>0</v>
      </c>
      <c r="BE84" s="52">
        <v>0</v>
      </c>
      <c r="BF84" s="51">
        <v>0</v>
      </c>
      <c r="BG84" s="52">
        <v>0</v>
      </c>
      <c r="BH84" s="51">
        <v>0</v>
      </c>
      <c r="BI84" s="52">
        <v>0</v>
      </c>
      <c r="BJ84" s="51">
        <v>10</v>
      </c>
      <c r="BK84" s="52">
        <v>100</v>
      </c>
      <c r="BL84" s="51">
        <v>10</v>
      </c>
    </row>
    <row r="85" spans="1:64" ht="30">
      <c r="A85" s="84" t="s">
        <v>245</v>
      </c>
      <c r="B85" s="84" t="s">
        <v>245</v>
      </c>
      <c r="C85" s="53" t="s">
        <v>1269</v>
      </c>
      <c r="D85" s="54">
        <v>10</v>
      </c>
      <c r="E85" s="65" t="s">
        <v>136</v>
      </c>
      <c r="F85" s="55">
        <v>12</v>
      </c>
      <c r="G85" s="53"/>
      <c r="H85" s="57"/>
      <c r="I85" s="56"/>
      <c r="J85" s="56"/>
      <c r="K85" s="36" t="s">
        <v>65</v>
      </c>
      <c r="L85" s="83">
        <v>85</v>
      </c>
      <c r="M85" s="83"/>
      <c r="N85" s="63"/>
      <c r="O85" s="86" t="s">
        <v>176</v>
      </c>
      <c r="P85" s="88">
        <v>43528.95359953704</v>
      </c>
      <c r="Q85" s="86" t="s">
        <v>305</v>
      </c>
      <c r="R85" s="90" t="s">
        <v>357</v>
      </c>
      <c r="S85" s="86" t="s">
        <v>385</v>
      </c>
      <c r="T85" s="86"/>
      <c r="U85" s="86"/>
      <c r="V85" s="90" t="s">
        <v>424</v>
      </c>
      <c r="W85" s="88">
        <v>43528.95359953704</v>
      </c>
      <c r="X85" s="90" t="s">
        <v>491</v>
      </c>
      <c r="Y85" s="86"/>
      <c r="Z85" s="86"/>
      <c r="AA85" s="92" t="s">
        <v>566</v>
      </c>
      <c r="AB85" s="86"/>
      <c r="AC85" s="86" t="b">
        <v>0</v>
      </c>
      <c r="AD85" s="86">
        <v>0</v>
      </c>
      <c r="AE85" s="92" t="s">
        <v>576</v>
      </c>
      <c r="AF85" s="86" t="b">
        <v>0</v>
      </c>
      <c r="AG85" s="86" t="s">
        <v>577</v>
      </c>
      <c r="AH85" s="86"/>
      <c r="AI85" s="92" t="s">
        <v>576</v>
      </c>
      <c r="AJ85" s="86" t="b">
        <v>0</v>
      </c>
      <c r="AK85" s="86">
        <v>0</v>
      </c>
      <c r="AL85" s="92" t="s">
        <v>576</v>
      </c>
      <c r="AM85" s="86" t="s">
        <v>592</v>
      </c>
      <c r="AN85" s="86" t="b">
        <v>0</v>
      </c>
      <c r="AO85" s="92" t="s">
        <v>566</v>
      </c>
      <c r="AP85" s="86" t="s">
        <v>176</v>
      </c>
      <c r="AQ85" s="86">
        <v>0</v>
      </c>
      <c r="AR85" s="86">
        <v>0</v>
      </c>
      <c r="AS85" s="86"/>
      <c r="AT85" s="86"/>
      <c r="AU85" s="86"/>
      <c r="AV85" s="86"/>
      <c r="AW85" s="86"/>
      <c r="AX85" s="86"/>
      <c r="AY85" s="86"/>
      <c r="AZ85" s="86"/>
      <c r="BA85">
        <v>7</v>
      </c>
      <c r="BB85" s="85" t="str">
        <f>REPLACE(INDEX(GroupVertices[Group],MATCH(Edges[[#This Row],[Vertex 1]],GroupVertices[Vertex],0)),1,1,"")</f>
        <v>1</v>
      </c>
      <c r="BC85" s="85" t="str">
        <f>REPLACE(INDEX(GroupVertices[Group],MATCH(Edges[[#This Row],[Vertex 2]],GroupVertices[Vertex],0)),1,1,"")</f>
        <v>1</v>
      </c>
      <c r="BD85" s="51">
        <v>0</v>
      </c>
      <c r="BE85" s="52">
        <v>0</v>
      </c>
      <c r="BF85" s="51">
        <v>0</v>
      </c>
      <c r="BG85" s="52">
        <v>0</v>
      </c>
      <c r="BH85" s="51">
        <v>0</v>
      </c>
      <c r="BI85" s="52">
        <v>0</v>
      </c>
      <c r="BJ85" s="51">
        <v>10</v>
      </c>
      <c r="BK85" s="52">
        <v>100</v>
      </c>
      <c r="BL85" s="51">
        <v>10</v>
      </c>
    </row>
    <row r="86" spans="1:64" ht="30">
      <c r="A86" s="84" t="s">
        <v>245</v>
      </c>
      <c r="B86" s="84" t="s">
        <v>245</v>
      </c>
      <c r="C86" s="53" t="s">
        <v>1269</v>
      </c>
      <c r="D86" s="54">
        <v>10</v>
      </c>
      <c r="E86" s="65" t="s">
        <v>136</v>
      </c>
      <c r="F86" s="55">
        <v>12</v>
      </c>
      <c r="G86" s="53"/>
      <c r="H86" s="57"/>
      <c r="I86" s="56"/>
      <c r="J86" s="56"/>
      <c r="K86" s="36" t="s">
        <v>65</v>
      </c>
      <c r="L86" s="83">
        <v>86</v>
      </c>
      <c r="M86" s="83"/>
      <c r="N86" s="63"/>
      <c r="O86" s="86" t="s">
        <v>176</v>
      </c>
      <c r="P86" s="88">
        <v>43530.98407407408</v>
      </c>
      <c r="Q86" s="86" t="s">
        <v>306</v>
      </c>
      <c r="R86" s="90" t="s">
        <v>358</v>
      </c>
      <c r="S86" s="86" t="s">
        <v>385</v>
      </c>
      <c r="T86" s="86"/>
      <c r="U86" s="86"/>
      <c r="V86" s="90" t="s">
        <v>424</v>
      </c>
      <c r="W86" s="88">
        <v>43530.98407407408</v>
      </c>
      <c r="X86" s="90" t="s">
        <v>492</v>
      </c>
      <c r="Y86" s="86"/>
      <c r="Z86" s="86"/>
      <c r="AA86" s="92" t="s">
        <v>567</v>
      </c>
      <c r="AB86" s="86"/>
      <c r="AC86" s="86" t="b">
        <v>0</v>
      </c>
      <c r="AD86" s="86">
        <v>0</v>
      </c>
      <c r="AE86" s="92" t="s">
        <v>576</v>
      </c>
      <c r="AF86" s="86" t="b">
        <v>0</v>
      </c>
      <c r="AG86" s="86" t="s">
        <v>577</v>
      </c>
      <c r="AH86" s="86"/>
      <c r="AI86" s="92" t="s">
        <v>576</v>
      </c>
      <c r="AJ86" s="86" t="b">
        <v>0</v>
      </c>
      <c r="AK86" s="86">
        <v>0</v>
      </c>
      <c r="AL86" s="92" t="s">
        <v>576</v>
      </c>
      <c r="AM86" s="86" t="s">
        <v>592</v>
      </c>
      <c r="AN86" s="86" t="b">
        <v>0</v>
      </c>
      <c r="AO86" s="92" t="s">
        <v>567</v>
      </c>
      <c r="AP86" s="86" t="s">
        <v>176</v>
      </c>
      <c r="AQ86" s="86">
        <v>0</v>
      </c>
      <c r="AR86" s="86">
        <v>0</v>
      </c>
      <c r="AS86" s="86"/>
      <c r="AT86" s="86"/>
      <c r="AU86" s="86"/>
      <c r="AV86" s="86"/>
      <c r="AW86" s="86"/>
      <c r="AX86" s="86"/>
      <c r="AY86" s="86"/>
      <c r="AZ86" s="86"/>
      <c r="BA86">
        <v>7</v>
      </c>
      <c r="BB86" s="85" t="str">
        <f>REPLACE(INDEX(GroupVertices[Group],MATCH(Edges[[#This Row],[Vertex 1]],GroupVertices[Vertex],0)),1,1,"")</f>
        <v>1</v>
      </c>
      <c r="BC86" s="85" t="str">
        <f>REPLACE(INDEX(GroupVertices[Group],MATCH(Edges[[#This Row],[Vertex 2]],GroupVertices[Vertex],0)),1,1,"")</f>
        <v>1</v>
      </c>
      <c r="BD86" s="51">
        <v>0</v>
      </c>
      <c r="BE86" s="52">
        <v>0</v>
      </c>
      <c r="BF86" s="51">
        <v>0</v>
      </c>
      <c r="BG86" s="52">
        <v>0</v>
      </c>
      <c r="BH86" s="51">
        <v>0</v>
      </c>
      <c r="BI86" s="52">
        <v>0</v>
      </c>
      <c r="BJ86" s="51">
        <v>9</v>
      </c>
      <c r="BK86" s="52">
        <v>100</v>
      </c>
      <c r="BL86" s="51">
        <v>9</v>
      </c>
    </row>
    <row r="87" spans="1:64" ht="30">
      <c r="A87" s="84" t="s">
        <v>245</v>
      </c>
      <c r="B87" s="84" t="s">
        <v>245</v>
      </c>
      <c r="C87" s="53" t="s">
        <v>1269</v>
      </c>
      <c r="D87" s="54">
        <v>10</v>
      </c>
      <c r="E87" s="65" t="s">
        <v>136</v>
      </c>
      <c r="F87" s="55">
        <v>12</v>
      </c>
      <c r="G87" s="53"/>
      <c r="H87" s="57"/>
      <c r="I87" s="56"/>
      <c r="J87" s="56"/>
      <c r="K87" s="36" t="s">
        <v>65</v>
      </c>
      <c r="L87" s="83">
        <v>87</v>
      </c>
      <c r="M87" s="83"/>
      <c r="N87" s="63"/>
      <c r="O87" s="86" t="s">
        <v>176</v>
      </c>
      <c r="P87" s="88">
        <v>43535.977326388886</v>
      </c>
      <c r="Q87" s="86" t="s">
        <v>307</v>
      </c>
      <c r="R87" s="90" t="s">
        <v>359</v>
      </c>
      <c r="S87" s="86" t="s">
        <v>385</v>
      </c>
      <c r="T87" s="86"/>
      <c r="U87" s="86"/>
      <c r="V87" s="90" t="s">
        <v>424</v>
      </c>
      <c r="W87" s="88">
        <v>43535.977326388886</v>
      </c>
      <c r="X87" s="90" t="s">
        <v>493</v>
      </c>
      <c r="Y87" s="86"/>
      <c r="Z87" s="86"/>
      <c r="AA87" s="92" t="s">
        <v>568</v>
      </c>
      <c r="AB87" s="86"/>
      <c r="AC87" s="86" t="b">
        <v>0</v>
      </c>
      <c r="AD87" s="86">
        <v>0</v>
      </c>
      <c r="AE87" s="92" t="s">
        <v>576</v>
      </c>
      <c r="AF87" s="86" t="b">
        <v>0</v>
      </c>
      <c r="AG87" s="86" t="s">
        <v>577</v>
      </c>
      <c r="AH87" s="86"/>
      <c r="AI87" s="92" t="s">
        <v>576</v>
      </c>
      <c r="AJ87" s="86" t="b">
        <v>0</v>
      </c>
      <c r="AK87" s="86">
        <v>0</v>
      </c>
      <c r="AL87" s="92" t="s">
        <v>576</v>
      </c>
      <c r="AM87" s="86" t="s">
        <v>592</v>
      </c>
      <c r="AN87" s="86" t="b">
        <v>0</v>
      </c>
      <c r="AO87" s="92" t="s">
        <v>568</v>
      </c>
      <c r="AP87" s="86" t="s">
        <v>176</v>
      </c>
      <c r="AQ87" s="86">
        <v>0</v>
      </c>
      <c r="AR87" s="86">
        <v>0</v>
      </c>
      <c r="AS87" s="86"/>
      <c r="AT87" s="86"/>
      <c r="AU87" s="86"/>
      <c r="AV87" s="86"/>
      <c r="AW87" s="86"/>
      <c r="AX87" s="86"/>
      <c r="AY87" s="86"/>
      <c r="AZ87" s="86"/>
      <c r="BA87">
        <v>7</v>
      </c>
      <c r="BB87" s="85" t="str">
        <f>REPLACE(INDEX(GroupVertices[Group],MATCH(Edges[[#This Row],[Vertex 1]],GroupVertices[Vertex],0)),1,1,"")</f>
        <v>1</v>
      </c>
      <c r="BC87" s="85" t="str">
        <f>REPLACE(INDEX(GroupVertices[Group],MATCH(Edges[[#This Row],[Vertex 2]],GroupVertices[Vertex],0)),1,1,"")</f>
        <v>1</v>
      </c>
      <c r="BD87" s="51">
        <v>0</v>
      </c>
      <c r="BE87" s="52">
        <v>0</v>
      </c>
      <c r="BF87" s="51">
        <v>0</v>
      </c>
      <c r="BG87" s="52">
        <v>0</v>
      </c>
      <c r="BH87" s="51">
        <v>0</v>
      </c>
      <c r="BI87" s="52">
        <v>0</v>
      </c>
      <c r="BJ87" s="51">
        <v>12</v>
      </c>
      <c r="BK87" s="52">
        <v>100</v>
      </c>
      <c r="BL87" s="51">
        <v>12</v>
      </c>
    </row>
    <row r="88" spans="1:64" ht="30">
      <c r="A88" s="84" t="s">
        <v>245</v>
      </c>
      <c r="B88" s="84" t="s">
        <v>245</v>
      </c>
      <c r="C88" s="53" t="s">
        <v>1269</v>
      </c>
      <c r="D88" s="54">
        <v>10</v>
      </c>
      <c r="E88" s="65" t="s">
        <v>136</v>
      </c>
      <c r="F88" s="55">
        <v>12</v>
      </c>
      <c r="G88" s="53"/>
      <c r="H88" s="57"/>
      <c r="I88" s="56"/>
      <c r="J88" s="56"/>
      <c r="K88" s="36" t="s">
        <v>65</v>
      </c>
      <c r="L88" s="83">
        <v>88</v>
      </c>
      <c r="M88" s="83"/>
      <c r="N88" s="63"/>
      <c r="O88" s="86" t="s">
        <v>176</v>
      </c>
      <c r="P88" s="88">
        <v>43536.69675925926</v>
      </c>
      <c r="Q88" s="86" t="s">
        <v>308</v>
      </c>
      <c r="R88" s="90" t="s">
        <v>360</v>
      </c>
      <c r="S88" s="86" t="s">
        <v>385</v>
      </c>
      <c r="T88" s="86"/>
      <c r="U88" s="86"/>
      <c r="V88" s="90" t="s">
        <v>424</v>
      </c>
      <c r="W88" s="88">
        <v>43536.69675925926</v>
      </c>
      <c r="X88" s="90" t="s">
        <v>494</v>
      </c>
      <c r="Y88" s="86"/>
      <c r="Z88" s="86"/>
      <c r="AA88" s="92" t="s">
        <v>569</v>
      </c>
      <c r="AB88" s="86"/>
      <c r="AC88" s="86" t="b">
        <v>0</v>
      </c>
      <c r="AD88" s="86">
        <v>0</v>
      </c>
      <c r="AE88" s="92" t="s">
        <v>576</v>
      </c>
      <c r="AF88" s="86" t="b">
        <v>0</v>
      </c>
      <c r="AG88" s="86" t="s">
        <v>577</v>
      </c>
      <c r="AH88" s="86"/>
      <c r="AI88" s="92" t="s">
        <v>576</v>
      </c>
      <c r="AJ88" s="86" t="b">
        <v>0</v>
      </c>
      <c r="AK88" s="86">
        <v>0</v>
      </c>
      <c r="AL88" s="92" t="s">
        <v>576</v>
      </c>
      <c r="AM88" s="86" t="s">
        <v>592</v>
      </c>
      <c r="AN88" s="86" t="b">
        <v>0</v>
      </c>
      <c r="AO88" s="92" t="s">
        <v>569</v>
      </c>
      <c r="AP88" s="86" t="s">
        <v>176</v>
      </c>
      <c r="AQ88" s="86">
        <v>0</v>
      </c>
      <c r="AR88" s="86">
        <v>0</v>
      </c>
      <c r="AS88" s="86"/>
      <c r="AT88" s="86"/>
      <c r="AU88" s="86"/>
      <c r="AV88" s="86"/>
      <c r="AW88" s="86"/>
      <c r="AX88" s="86"/>
      <c r="AY88" s="86"/>
      <c r="AZ88" s="86"/>
      <c r="BA88">
        <v>7</v>
      </c>
      <c r="BB88" s="85" t="str">
        <f>REPLACE(INDEX(GroupVertices[Group],MATCH(Edges[[#This Row],[Vertex 1]],GroupVertices[Vertex],0)),1,1,"")</f>
        <v>1</v>
      </c>
      <c r="BC88" s="85" t="str">
        <f>REPLACE(INDEX(GroupVertices[Group],MATCH(Edges[[#This Row],[Vertex 2]],GroupVertices[Vertex],0)),1,1,"")</f>
        <v>1</v>
      </c>
      <c r="BD88" s="51">
        <v>0</v>
      </c>
      <c r="BE88" s="52">
        <v>0</v>
      </c>
      <c r="BF88" s="51">
        <v>0</v>
      </c>
      <c r="BG88" s="52">
        <v>0</v>
      </c>
      <c r="BH88" s="51">
        <v>0</v>
      </c>
      <c r="BI88" s="52">
        <v>0</v>
      </c>
      <c r="BJ88" s="51">
        <v>9</v>
      </c>
      <c r="BK88" s="52">
        <v>100</v>
      </c>
      <c r="BL88" s="51">
        <v>9</v>
      </c>
    </row>
    <row r="89" spans="1:64" ht="30">
      <c r="A89" s="84" t="s">
        <v>246</v>
      </c>
      <c r="B89" s="84" t="s">
        <v>246</v>
      </c>
      <c r="C89" s="53" t="s">
        <v>1269</v>
      </c>
      <c r="D89" s="54">
        <v>10</v>
      </c>
      <c r="E89" s="65" t="s">
        <v>136</v>
      </c>
      <c r="F89" s="55">
        <v>12</v>
      </c>
      <c r="G89" s="53"/>
      <c r="H89" s="57"/>
      <c r="I89" s="56"/>
      <c r="J89" s="56"/>
      <c r="K89" s="36" t="s">
        <v>65</v>
      </c>
      <c r="L89" s="83">
        <v>89</v>
      </c>
      <c r="M89" s="83"/>
      <c r="N89" s="63"/>
      <c r="O89" s="86" t="s">
        <v>176</v>
      </c>
      <c r="P89" s="88">
        <v>43525.04377314815</v>
      </c>
      <c r="Q89" s="86" t="s">
        <v>309</v>
      </c>
      <c r="R89" s="90" t="s">
        <v>361</v>
      </c>
      <c r="S89" s="86" t="s">
        <v>386</v>
      </c>
      <c r="T89" s="86"/>
      <c r="U89" s="86"/>
      <c r="V89" s="90" t="s">
        <v>425</v>
      </c>
      <c r="W89" s="88">
        <v>43525.04377314815</v>
      </c>
      <c r="X89" s="90" t="s">
        <v>495</v>
      </c>
      <c r="Y89" s="86"/>
      <c r="Z89" s="86"/>
      <c r="AA89" s="92" t="s">
        <v>570</v>
      </c>
      <c r="AB89" s="86"/>
      <c r="AC89" s="86" t="b">
        <v>0</v>
      </c>
      <c r="AD89" s="86">
        <v>0</v>
      </c>
      <c r="AE89" s="92" t="s">
        <v>576</v>
      </c>
      <c r="AF89" s="86" t="b">
        <v>0</v>
      </c>
      <c r="AG89" s="86" t="s">
        <v>577</v>
      </c>
      <c r="AH89" s="86"/>
      <c r="AI89" s="92" t="s">
        <v>576</v>
      </c>
      <c r="AJ89" s="86" t="b">
        <v>0</v>
      </c>
      <c r="AK89" s="86">
        <v>0</v>
      </c>
      <c r="AL89" s="92" t="s">
        <v>576</v>
      </c>
      <c r="AM89" s="86" t="s">
        <v>246</v>
      </c>
      <c r="AN89" s="86" t="b">
        <v>0</v>
      </c>
      <c r="AO89" s="92" t="s">
        <v>570</v>
      </c>
      <c r="AP89" s="86" t="s">
        <v>176</v>
      </c>
      <c r="AQ89" s="86">
        <v>0</v>
      </c>
      <c r="AR89" s="86">
        <v>0</v>
      </c>
      <c r="AS89" s="86"/>
      <c r="AT89" s="86"/>
      <c r="AU89" s="86"/>
      <c r="AV89" s="86"/>
      <c r="AW89" s="86"/>
      <c r="AX89" s="86"/>
      <c r="AY89" s="86"/>
      <c r="AZ89" s="86"/>
      <c r="BA89">
        <v>6</v>
      </c>
      <c r="BB89" s="85" t="str">
        <f>REPLACE(INDEX(GroupVertices[Group],MATCH(Edges[[#This Row],[Vertex 1]],GroupVertices[Vertex],0)),1,1,"")</f>
        <v>1</v>
      </c>
      <c r="BC89" s="85" t="str">
        <f>REPLACE(INDEX(GroupVertices[Group],MATCH(Edges[[#This Row],[Vertex 2]],GroupVertices[Vertex],0)),1,1,"")</f>
        <v>1</v>
      </c>
      <c r="BD89" s="51">
        <v>0</v>
      </c>
      <c r="BE89" s="52">
        <v>0</v>
      </c>
      <c r="BF89" s="51">
        <v>0</v>
      </c>
      <c r="BG89" s="52">
        <v>0</v>
      </c>
      <c r="BH89" s="51">
        <v>0</v>
      </c>
      <c r="BI89" s="52">
        <v>0</v>
      </c>
      <c r="BJ89" s="51">
        <v>10</v>
      </c>
      <c r="BK89" s="52">
        <v>100</v>
      </c>
      <c r="BL89" s="51">
        <v>10</v>
      </c>
    </row>
    <row r="90" spans="1:64" ht="30">
      <c r="A90" s="84" t="s">
        <v>246</v>
      </c>
      <c r="B90" s="84" t="s">
        <v>246</v>
      </c>
      <c r="C90" s="53" t="s">
        <v>1269</v>
      </c>
      <c r="D90" s="54">
        <v>10</v>
      </c>
      <c r="E90" s="65" t="s">
        <v>136</v>
      </c>
      <c r="F90" s="55">
        <v>12</v>
      </c>
      <c r="G90" s="53"/>
      <c r="H90" s="57"/>
      <c r="I90" s="56"/>
      <c r="J90" s="56"/>
      <c r="K90" s="36" t="s">
        <v>65</v>
      </c>
      <c r="L90" s="83">
        <v>90</v>
      </c>
      <c r="M90" s="83"/>
      <c r="N90" s="63"/>
      <c r="O90" s="86" t="s">
        <v>176</v>
      </c>
      <c r="P90" s="88">
        <v>43526.05107638889</v>
      </c>
      <c r="Q90" s="86" t="s">
        <v>310</v>
      </c>
      <c r="R90" s="90" t="s">
        <v>362</v>
      </c>
      <c r="S90" s="86" t="s">
        <v>386</v>
      </c>
      <c r="T90" s="86"/>
      <c r="U90" s="86"/>
      <c r="V90" s="90" t="s">
        <v>425</v>
      </c>
      <c r="W90" s="88">
        <v>43526.05107638889</v>
      </c>
      <c r="X90" s="90" t="s">
        <v>496</v>
      </c>
      <c r="Y90" s="86"/>
      <c r="Z90" s="86"/>
      <c r="AA90" s="92" t="s">
        <v>571</v>
      </c>
      <c r="AB90" s="86"/>
      <c r="AC90" s="86" t="b">
        <v>0</v>
      </c>
      <c r="AD90" s="86">
        <v>0</v>
      </c>
      <c r="AE90" s="92" t="s">
        <v>576</v>
      </c>
      <c r="AF90" s="86" t="b">
        <v>0</v>
      </c>
      <c r="AG90" s="86" t="s">
        <v>577</v>
      </c>
      <c r="AH90" s="86"/>
      <c r="AI90" s="92" t="s">
        <v>576</v>
      </c>
      <c r="AJ90" s="86" t="b">
        <v>0</v>
      </c>
      <c r="AK90" s="86">
        <v>0</v>
      </c>
      <c r="AL90" s="92" t="s">
        <v>576</v>
      </c>
      <c r="AM90" s="86" t="s">
        <v>246</v>
      </c>
      <c r="AN90" s="86" t="b">
        <v>0</v>
      </c>
      <c r="AO90" s="92" t="s">
        <v>571</v>
      </c>
      <c r="AP90" s="86" t="s">
        <v>176</v>
      </c>
      <c r="AQ90" s="86">
        <v>0</v>
      </c>
      <c r="AR90" s="86">
        <v>0</v>
      </c>
      <c r="AS90" s="86"/>
      <c r="AT90" s="86"/>
      <c r="AU90" s="86"/>
      <c r="AV90" s="86"/>
      <c r="AW90" s="86"/>
      <c r="AX90" s="86"/>
      <c r="AY90" s="86"/>
      <c r="AZ90" s="86"/>
      <c r="BA90">
        <v>6</v>
      </c>
      <c r="BB90" s="85" t="str">
        <f>REPLACE(INDEX(GroupVertices[Group],MATCH(Edges[[#This Row],[Vertex 1]],GroupVertices[Vertex],0)),1,1,"")</f>
        <v>1</v>
      </c>
      <c r="BC90" s="85" t="str">
        <f>REPLACE(INDEX(GroupVertices[Group],MATCH(Edges[[#This Row],[Vertex 2]],GroupVertices[Vertex],0)),1,1,"")</f>
        <v>1</v>
      </c>
      <c r="BD90" s="51">
        <v>0</v>
      </c>
      <c r="BE90" s="52">
        <v>0</v>
      </c>
      <c r="BF90" s="51">
        <v>0</v>
      </c>
      <c r="BG90" s="52">
        <v>0</v>
      </c>
      <c r="BH90" s="51">
        <v>0</v>
      </c>
      <c r="BI90" s="52">
        <v>0</v>
      </c>
      <c r="BJ90" s="51">
        <v>10</v>
      </c>
      <c r="BK90" s="52">
        <v>100</v>
      </c>
      <c r="BL90" s="51">
        <v>10</v>
      </c>
    </row>
    <row r="91" spans="1:64" ht="30">
      <c r="A91" s="84" t="s">
        <v>246</v>
      </c>
      <c r="B91" s="84" t="s">
        <v>246</v>
      </c>
      <c r="C91" s="53" t="s">
        <v>1269</v>
      </c>
      <c r="D91" s="54">
        <v>10</v>
      </c>
      <c r="E91" s="65" t="s">
        <v>136</v>
      </c>
      <c r="F91" s="55">
        <v>12</v>
      </c>
      <c r="G91" s="53"/>
      <c r="H91" s="57"/>
      <c r="I91" s="56"/>
      <c r="J91" s="56"/>
      <c r="K91" s="36" t="s">
        <v>65</v>
      </c>
      <c r="L91" s="83">
        <v>91</v>
      </c>
      <c r="M91" s="83"/>
      <c r="N91" s="63"/>
      <c r="O91" s="86" t="s">
        <v>176</v>
      </c>
      <c r="P91" s="88">
        <v>43527.01825231482</v>
      </c>
      <c r="Q91" s="86" t="s">
        <v>311</v>
      </c>
      <c r="R91" s="90" t="s">
        <v>363</v>
      </c>
      <c r="S91" s="86" t="s">
        <v>386</v>
      </c>
      <c r="T91" s="86"/>
      <c r="U91" s="86"/>
      <c r="V91" s="90" t="s">
        <v>425</v>
      </c>
      <c r="W91" s="88">
        <v>43527.01825231482</v>
      </c>
      <c r="X91" s="90" t="s">
        <v>497</v>
      </c>
      <c r="Y91" s="86"/>
      <c r="Z91" s="86"/>
      <c r="AA91" s="92" t="s">
        <v>572</v>
      </c>
      <c r="AB91" s="86"/>
      <c r="AC91" s="86" t="b">
        <v>0</v>
      </c>
      <c r="AD91" s="86">
        <v>0</v>
      </c>
      <c r="AE91" s="92" t="s">
        <v>576</v>
      </c>
      <c r="AF91" s="86" t="b">
        <v>0</v>
      </c>
      <c r="AG91" s="86" t="s">
        <v>577</v>
      </c>
      <c r="AH91" s="86"/>
      <c r="AI91" s="92" t="s">
        <v>576</v>
      </c>
      <c r="AJ91" s="86" t="b">
        <v>0</v>
      </c>
      <c r="AK91" s="86">
        <v>0</v>
      </c>
      <c r="AL91" s="92" t="s">
        <v>576</v>
      </c>
      <c r="AM91" s="86" t="s">
        <v>246</v>
      </c>
      <c r="AN91" s="86" t="b">
        <v>0</v>
      </c>
      <c r="AO91" s="92" t="s">
        <v>572</v>
      </c>
      <c r="AP91" s="86" t="s">
        <v>176</v>
      </c>
      <c r="AQ91" s="86">
        <v>0</v>
      </c>
      <c r="AR91" s="86">
        <v>0</v>
      </c>
      <c r="AS91" s="86"/>
      <c r="AT91" s="86"/>
      <c r="AU91" s="86"/>
      <c r="AV91" s="86"/>
      <c r="AW91" s="86"/>
      <c r="AX91" s="86"/>
      <c r="AY91" s="86"/>
      <c r="AZ91" s="86"/>
      <c r="BA91">
        <v>6</v>
      </c>
      <c r="BB91" s="85" t="str">
        <f>REPLACE(INDEX(GroupVertices[Group],MATCH(Edges[[#This Row],[Vertex 1]],GroupVertices[Vertex],0)),1,1,"")</f>
        <v>1</v>
      </c>
      <c r="BC91" s="85" t="str">
        <f>REPLACE(INDEX(GroupVertices[Group],MATCH(Edges[[#This Row],[Vertex 2]],GroupVertices[Vertex],0)),1,1,"")</f>
        <v>1</v>
      </c>
      <c r="BD91" s="51">
        <v>0</v>
      </c>
      <c r="BE91" s="52">
        <v>0</v>
      </c>
      <c r="BF91" s="51">
        <v>0</v>
      </c>
      <c r="BG91" s="52">
        <v>0</v>
      </c>
      <c r="BH91" s="51">
        <v>0</v>
      </c>
      <c r="BI91" s="52">
        <v>0</v>
      </c>
      <c r="BJ91" s="51">
        <v>9</v>
      </c>
      <c r="BK91" s="52">
        <v>100</v>
      </c>
      <c r="BL91" s="51">
        <v>9</v>
      </c>
    </row>
    <row r="92" spans="1:64" ht="30">
      <c r="A92" s="84" t="s">
        <v>246</v>
      </c>
      <c r="B92" s="84" t="s">
        <v>246</v>
      </c>
      <c r="C92" s="53" t="s">
        <v>1269</v>
      </c>
      <c r="D92" s="54">
        <v>10</v>
      </c>
      <c r="E92" s="65" t="s">
        <v>136</v>
      </c>
      <c r="F92" s="55">
        <v>12</v>
      </c>
      <c r="G92" s="53"/>
      <c r="H92" s="57"/>
      <c r="I92" s="56"/>
      <c r="J92" s="56"/>
      <c r="K92" s="36" t="s">
        <v>65</v>
      </c>
      <c r="L92" s="83">
        <v>92</v>
      </c>
      <c r="M92" s="83"/>
      <c r="N92" s="63"/>
      <c r="O92" s="86" t="s">
        <v>176</v>
      </c>
      <c r="P92" s="88">
        <v>43529.94981481481</v>
      </c>
      <c r="Q92" s="86" t="s">
        <v>312</v>
      </c>
      <c r="R92" s="90" t="s">
        <v>364</v>
      </c>
      <c r="S92" s="86" t="s">
        <v>386</v>
      </c>
      <c r="T92" s="86"/>
      <c r="U92" s="86"/>
      <c r="V92" s="90" t="s">
        <v>425</v>
      </c>
      <c r="W92" s="88">
        <v>43529.94981481481</v>
      </c>
      <c r="X92" s="90" t="s">
        <v>498</v>
      </c>
      <c r="Y92" s="86"/>
      <c r="Z92" s="86"/>
      <c r="AA92" s="92" t="s">
        <v>573</v>
      </c>
      <c r="AB92" s="86"/>
      <c r="AC92" s="86" t="b">
        <v>0</v>
      </c>
      <c r="AD92" s="86">
        <v>0</v>
      </c>
      <c r="AE92" s="92" t="s">
        <v>576</v>
      </c>
      <c r="AF92" s="86" t="b">
        <v>0</v>
      </c>
      <c r="AG92" s="86" t="s">
        <v>577</v>
      </c>
      <c r="AH92" s="86"/>
      <c r="AI92" s="92" t="s">
        <v>576</v>
      </c>
      <c r="AJ92" s="86" t="b">
        <v>0</v>
      </c>
      <c r="AK92" s="86">
        <v>0</v>
      </c>
      <c r="AL92" s="92" t="s">
        <v>576</v>
      </c>
      <c r="AM92" s="86" t="s">
        <v>246</v>
      </c>
      <c r="AN92" s="86" t="b">
        <v>0</v>
      </c>
      <c r="AO92" s="92" t="s">
        <v>573</v>
      </c>
      <c r="AP92" s="86" t="s">
        <v>176</v>
      </c>
      <c r="AQ92" s="86">
        <v>0</v>
      </c>
      <c r="AR92" s="86">
        <v>0</v>
      </c>
      <c r="AS92" s="86"/>
      <c r="AT92" s="86"/>
      <c r="AU92" s="86"/>
      <c r="AV92" s="86"/>
      <c r="AW92" s="86"/>
      <c r="AX92" s="86"/>
      <c r="AY92" s="86"/>
      <c r="AZ92" s="86"/>
      <c r="BA92">
        <v>6</v>
      </c>
      <c r="BB92" s="85" t="str">
        <f>REPLACE(INDEX(GroupVertices[Group],MATCH(Edges[[#This Row],[Vertex 1]],GroupVertices[Vertex],0)),1,1,"")</f>
        <v>1</v>
      </c>
      <c r="BC92" s="85" t="str">
        <f>REPLACE(INDEX(GroupVertices[Group],MATCH(Edges[[#This Row],[Vertex 2]],GroupVertices[Vertex],0)),1,1,"")</f>
        <v>1</v>
      </c>
      <c r="BD92" s="51">
        <v>0</v>
      </c>
      <c r="BE92" s="52">
        <v>0</v>
      </c>
      <c r="BF92" s="51">
        <v>0</v>
      </c>
      <c r="BG92" s="52">
        <v>0</v>
      </c>
      <c r="BH92" s="51">
        <v>0</v>
      </c>
      <c r="BI92" s="52">
        <v>0</v>
      </c>
      <c r="BJ92" s="51">
        <v>9</v>
      </c>
      <c r="BK92" s="52">
        <v>100</v>
      </c>
      <c r="BL92" s="51">
        <v>9</v>
      </c>
    </row>
    <row r="93" spans="1:64" ht="30">
      <c r="A93" s="84" t="s">
        <v>246</v>
      </c>
      <c r="B93" s="84" t="s">
        <v>246</v>
      </c>
      <c r="C93" s="53" t="s">
        <v>1269</v>
      </c>
      <c r="D93" s="54">
        <v>10</v>
      </c>
      <c r="E93" s="65" t="s">
        <v>136</v>
      </c>
      <c r="F93" s="55">
        <v>12</v>
      </c>
      <c r="G93" s="53"/>
      <c r="H93" s="57"/>
      <c r="I93" s="56"/>
      <c r="J93" s="56"/>
      <c r="K93" s="36" t="s">
        <v>65</v>
      </c>
      <c r="L93" s="83">
        <v>93</v>
      </c>
      <c r="M93" s="83"/>
      <c r="N93" s="63"/>
      <c r="O93" s="86" t="s">
        <v>176</v>
      </c>
      <c r="P93" s="88">
        <v>43535.97798611111</v>
      </c>
      <c r="Q93" s="86" t="s">
        <v>313</v>
      </c>
      <c r="R93" s="90" t="s">
        <v>365</v>
      </c>
      <c r="S93" s="86" t="s">
        <v>386</v>
      </c>
      <c r="T93" s="86"/>
      <c r="U93" s="86"/>
      <c r="V93" s="90" t="s">
        <v>425</v>
      </c>
      <c r="W93" s="88">
        <v>43535.97798611111</v>
      </c>
      <c r="X93" s="90" t="s">
        <v>499</v>
      </c>
      <c r="Y93" s="86"/>
      <c r="Z93" s="86"/>
      <c r="AA93" s="92" t="s">
        <v>574</v>
      </c>
      <c r="AB93" s="86"/>
      <c r="AC93" s="86" t="b">
        <v>0</v>
      </c>
      <c r="AD93" s="86">
        <v>0</v>
      </c>
      <c r="AE93" s="92" t="s">
        <v>576</v>
      </c>
      <c r="AF93" s="86" t="b">
        <v>0</v>
      </c>
      <c r="AG93" s="86" t="s">
        <v>577</v>
      </c>
      <c r="AH93" s="86"/>
      <c r="AI93" s="92" t="s">
        <v>576</v>
      </c>
      <c r="AJ93" s="86" t="b">
        <v>0</v>
      </c>
      <c r="AK93" s="86">
        <v>0</v>
      </c>
      <c r="AL93" s="92" t="s">
        <v>576</v>
      </c>
      <c r="AM93" s="86" t="s">
        <v>246</v>
      </c>
      <c r="AN93" s="86" t="b">
        <v>0</v>
      </c>
      <c r="AO93" s="92" t="s">
        <v>574</v>
      </c>
      <c r="AP93" s="86" t="s">
        <v>176</v>
      </c>
      <c r="AQ93" s="86">
        <v>0</v>
      </c>
      <c r="AR93" s="86">
        <v>0</v>
      </c>
      <c r="AS93" s="86"/>
      <c r="AT93" s="86"/>
      <c r="AU93" s="86"/>
      <c r="AV93" s="86"/>
      <c r="AW93" s="86"/>
      <c r="AX93" s="86"/>
      <c r="AY93" s="86"/>
      <c r="AZ93" s="86"/>
      <c r="BA93">
        <v>6</v>
      </c>
      <c r="BB93" s="85" t="str">
        <f>REPLACE(INDEX(GroupVertices[Group],MATCH(Edges[[#This Row],[Vertex 1]],GroupVertices[Vertex],0)),1,1,"")</f>
        <v>1</v>
      </c>
      <c r="BC93" s="85" t="str">
        <f>REPLACE(INDEX(GroupVertices[Group],MATCH(Edges[[#This Row],[Vertex 2]],GroupVertices[Vertex],0)),1,1,"")</f>
        <v>1</v>
      </c>
      <c r="BD93" s="51">
        <v>0</v>
      </c>
      <c r="BE93" s="52">
        <v>0</v>
      </c>
      <c r="BF93" s="51">
        <v>0</v>
      </c>
      <c r="BG93" s="52">
        <v>0</v>
      </c>
      <c r="BH93" s="51">
        <v>0</v>
      </c>
      <c r="BI93" s="52">
        <v>0</v>
      </c>
      <c r="BJ93" s="51">
        <v>12</v>
      </c>
      <c r="BK93" s="52">
        <v>100</v>
      </c>
      <c r="BL93" s="51">
        <v>12</v>
      </c>
    </row>
    <row r="94" spans="1:64" ht="30">
      <c r="A94" s="84" t="s">
        <v>246</v>
      </c>
      <c r="B94" s="84" t="s">
        <v>246</v>
      </c>
      <c r="C94" s="53" t="s">
        <v>1269</v>
      </c>
      <c r="D94" s="54">
        <v>10</v>
      </c>
      <c r="E94" s="65" t="s">
        <v>136</v>
      </c>
      <c r="F94" s="55">
        <v>12</v>
      </c>
      <c r="G94" s="53"/>
      <c r="H94" s="57"/>
      <c r="I94" s="56"/>
      <c r="J94" s="56"/>
      <c r="K94" s="36" t="s">
        <v>65</v>
      </c>
      <c r="L94" s="83">
        <v>94</v>
      </c>
      <c r="M94" s="83"/>
      <c r="N94" s="63"/>
      <c r="O94" s="86" t="s">
        <v>176</v>
      </c>
      <c r="P94" s="88">
        <v>43536.697118055556</v>
      </c>
      <c r="Q94" s="86" t="s">
        <v>314</v>
      </c>
      <c r="R94" s="90" t="s">
        <v>366</v>
      </c>
      <c r="S94" s="86" t="s">
        <v>386</v>
      </c>
      <c r="T94" s="86"/>
      <c r="U94" s="86"/>
      <c r="V94" s="90" t="s">
        <v>425</v>
      </c>
      <c r="W94" s="88">
        <v>43536.697118055556</v>
      </c>
      <c r="X94" s="90" t="s">
        <v>500</v>
      </c>
      <c r="Y94" s="86"/>
      <c r="Z94" s="86"/>
      <c r="AA94" s="92" t="s">
        <v>575</v>
      </c>
      <c r="AB94" s="86"/>
      <c r="AC94" s="86" t="b">
        <v>0</v>
      </c>
      <c r="AD94" s="86">
        <v>0</v>
      </c>
      <c r="AE94" s="92" t="s">
        <v>576</v>
      </c>
      <c r="AF94" s="86" t="b">
        <v>0</v>
      </c>
      <c r="AG94" s="86" t="s">
        <v>577</v>
      </c>
      <c r="AH94" s="86"/>
      <c r="AI94" s="92" t="s">
        <v>576</v>
      </c>
      <c r="AJ94" s="86" t="b">
        <v>0</v>
      </c>
      <c r="AK94" s="86">
        <v>0</v>
      </c>
      <c r="AL94" s="92" t="s">
        <v>576</v>
      </c>
      <c r="AM94" s="86" t="s">
        <v>246</v>
      </c>
      <c r="AN94" s="86" t="b">
        <v>0</v>
      </c>
      <c r="AO94" s="92" t="s">
        <v>575</v>
      </c>
      <c r="AP94" s="86" t="s">
        <v>176</v>
      </c>
      <c r="AQ94" s="86">
        <v>0</v>
      </c>
      <c r="AR94" s="86">
        <v>0</v>
      </c>
      <c r="AS94" s="86"/>
      <c r="AT94" s="86"/>
      <c r="AU94" s="86"/>
      <c r="AV94" s="86"/>
      <c r="AW94" s="86"/>
      <c r="AX94" s="86"/>
      <c r="AY94" s="86"/>
      <c r="AZ94" s="86"/>
      <c r="BA94">
        <v>6</v>
      </c>
      <c r="BB94" s="85" t="str">
        <f>REPLACE(INDEX(GroupVertices[Group],MATCH(Edges[[#This Row],[Vertex 1]],GroupVertices[Vertex],0)),1,1,"")</f>
        <v>1</v>
      </c>
      <c r="BC94" s="85" t="str">
        <f>REPLACE(INDEX(GroupVertices[Group],MATCH(Edges[[#This Row],[Vertex 2]],GroupVertices[Vertex],0)),1,1,"")</f>
        <v>1</v>
      </c>
      <c r="BD94" s="51">
        <v>0</v>
      </c>
      <c r="BE94" s="52">
        <v>0</v>
      </c>
      <c r="BF94" s="51">
        <v>0</v>
      </c>
      <c r="BG94" s="52">
        <v>0</v>
      </c>
      <c r="BH94" s="51">
        <v>0</v>
      </c>
      <c r="BI94" s="52">
        <v>0</v>
      </c>
      <c r="BJ94" s="51">
        <v>10</v>
      </c>
      <c r="BK94" s="52">
        <v>100</v>
      </c>
      <c r="BL94"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
    <dataValidation allowBlank="1" showErrorMessage="1" sqref="N2:N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
    <dataValidation allowBlank="1" showInputMessage="1" promptTitle="Edge Color" prompt="To select an optional edge color, right-click and select Select Color on the right-click menu." sqref="C3:C94"/>
    <dataValidation allowBlank="1" showInputMessage="1" promptTitle="Edge Width" prompt="Enter an optional edge width between 1 and 10." errorTitle="Invalid Edge Width" error="The optional edge width must be a whole number between 1 and 10." sqref="D3:D94"/>
    <dataValidation allowBlank="1" showInputMessage="1" promptTitle="Edge Opacity" prompt="Enter an optional edge opacity between 0 (transparent) and 100 (opaque)." errorTitle="Invalid Edge Opacity" error="The optional edge opacity must be a whole number between 0 and 10." sqref="F3:F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
      <formula1>ValidEdgeVisibilities</formula1>
    </dataValidation>
    <dataValidation allowBlank="1" showInputMessage="1" showErrorMessage="1" promptTitle="Vertex 1 Name" prompt="Enter the name of the edge's first vertex." sqref="A3:A94"/>
    <dataValidation allowBlank="1" showInputMessage="1" showErrorMessage="1" promptTitle="Vertex 2 Name" prompt="Enter the name of the edge's second vertex." sqref="B3:B94"/>
    <dataValidation allowBlank="1" showInputMessage="1" showErrorMessage="1" promptTitle="Edge Label" prompt="Enter an optional edge label." errorTitle="Invalid Edge Visibility" error="You have entered an unrecognized edge visibility.  Try selecting from the drop-down list instead." sqref="H3:H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4"/>
  </dataValidations>
  <hyperlinks>
    <hyperlink ref="R3" r:id="rId1" display="https://yomiblog.com/2019/03/01/analysts-see-0-03-eps-for-xcel-brands-inc-xelb-shorts-at-nutritional-high-intl-ordinary-share-splif-raised-by-1072/"/>
    <hyperlink ref="R4" r:id="rId2" display="https://dispatchtribunal.com/?p=2606563"/>
    <hyperlink ref="R5" r:id="rId3" display="http://www.themarketsdaily.com/?p=2276181"/>
    <hyperlink ref="R6" r:id="rId4" display="https://tickerreport.com/?p=4190465"/>
    <hyperlink ref="R7" r:id="rId5" display="https://tickerreport.com/?p=4192584"/>
    <hyperlink ref="R8" r:id="rId6" display="http://candicerodriguez.com/post/183187578345?utm_source=dlvr.it&amp;utm_medium=twitter"/>
    <hyperlink ref="R9" r:id="rId7" display="http://www.transcriptdaily.com/?p=2173880"/>
    <hyperlink ref="R10" r:id="rId8" display="https://www.thestockobserver.com/?p=1978951"/>
    <hyperlink ref="R11" r:id="rId9" display="https://macondaily.com/?p=1576229"/>
    <hyperlink ref="R12" r:id="rId10" display="https://macondaily.com/?p=1579997"/>
    <hyperlink ref="R15" r:id="rId11" display="https://www.fibre2fashion.com/interviews/face2face/xcel-brands-cgs/chairman-and-ceo-president/12100-1/"/>
    <hyperlink ref="R22" r:id="rId12" display="https://dakotafinancialnews.com/?p=872631"/>
    <hyperlink ref="R23" r:id="rId13" display="https://dakotafinancialnews.com/?p=876404"/>
    <hyperlink ref="R24" r:id="rId14" display="https://dakotafinancialnews.com/?p=879171"/>
    <hyperlink ref="R55" r:id="rId15" display="https://enbulletin.com/2019/03/01/anticipated-0-03-eps-for-xcel-brands-inc-xelb-as-of-april-4/"/>
    <hyperlink ref="R56" r:id="rId16" display="https://enbulletin.com/2019/03/01/as-of-april-4-xcel-brands-inc-xelb-analysts-see-0-03-eps/"/>
    <hyperlink ref="R57" r:id="rId17" display="https://enbulletin.com/2019/03/05/0-03-eps-expected-for-xcel-brands-inc-xelb-on-april-4/"/>
    <hyperlink ref="R58" r:id="rId18" display="https://www.dailypolitical.com/?p=2760712"/>
    <hyperlink ref="R59" r:id="rId19" display="https://www.dailypolitical.com/?p=2767962"/>
    <hyperlink ref="R60" r:id="rId20" display="https://zolmax.com/?p=2941134"/>
    <hyperlink ref="R63" r:id="rId21" display="http://thecerbatgem.com/?p=2914593"/>
    <hyperlink ref="R64" r:id="rId22" display="https://americanbankingnews.com/?p=9766925"/>
    <hyperlink ref="R65" r:id="rId23" display="https://ztribune.com/2019/03/11/xcel-brands-inc-xelb-analysts-see-0-03-eps-as-of-april-4-2/"/>
    <hyperlink ref="R66" r:id="rId24" display="https://www.bibeypost.com/xcel-brands-inc-xelb-analysts-see-0-03-eps/"/>
    <hyperlink ref="R67" r:id="rId25" display="https://www.bibeypost.com/eps-for-xcel-brands-inc-xelb-expected-at-0-03/"/>
    <hyperlink ref="R68" r:id="rId26" display="https://www.bibeypost.com/xcel-brands-inc-xelb-eps-estimated-at-0-03-2/"/>
    <hyperlink ref="R69" r:id="rId27" display="https://www.bibeypost.com/xcel-brands-inc-xelb-analysts-see-0-03-eps-2/"/>
    <hyperlink ref="R70" r:id="rId28" display="https://www.bibeypost.com/xcel-brands-inc-xelb-analysts-see-0-03-eps-5/"/>
    <hyperlink ref="R71" r:id="rId29" display="https://www.bibeypost.com/0-03-eps-expected-for-xcel-brands-inc-xelb/"/>
    <hyperlink ref="R72" r:id="rId30" display="https://www.bibeypost.com/analysts-at-bidaskscore-give-xcel-brands-nasdaqxelb-an-upgrade/"/>
    <hyperlink ref="R73" r:id="rId31" display="https://www.mmahotstuff.com/2019/03/01/0-03-eps-expected-for-xcel-brands-inc-xelb.html"/>
    <hyperlink ref="R74" r:id="rId32" display="https://www.mmahotstuff.com/2019/03/02/analysts-see-0-03-eps-for-xcel-brands-inc-xelb.html"/>
    <hyperlink ref="R75" r:id="rId33" display="https://www.mmahotstuff.com/2019/03/03/eps-for-xcel-brands-inc-xelb-expected-at-0-03.html"/>
    <hyperlink ref="R76" r:id="rId34" display="https://www.mmahotstuff.com/2019/03/04/xcel-brands-inc-xelb-eps-estimated-at-0-03.html"/>
    <hyperlink ref="R77" r:id="rId35" display="https://www.mmahotstuff.com/2019/03/04/is-xcel-brands-nasdaqxelb-now-worth-your-time-and-dime-after-a-recent-bidaskscore-upgrade.html"/>
    <hyperlink ref="R78" r:id="rId36" display="https://www.mmahotstuff.com/2019/03/05/0-03-eps-expected-for-xcel-brands-inc-xelb-3.html"/>
    <hyperlink ref="R79" r:id="rId37" display="https://www.mmahotstuff.com/2019/03/06/xcel-brands-inc-xelb-eps-estimated-at-0-03-2.html"/>
    <hyperlink ref="R80" r:id="rId38" display="https://www.mmahotstuff.com/2019/03/11/analysts-see-0-03-eps-for-xcel-brands-inc-xelb-2.html"/>
    <hyperlink ref="R81" r:id="rId39" display="https://www.mmahotstuff.com/2019/03/11/bidaskscore-finally-upgrades-xcel-brands-nasdaqxelb-stock.html"/>
    <hyperlink ref="R82" r:id="rId40" display="https://reurope.com/2019/03/01/analysts-see-0-03-eps-for-xcel-brands-inc-xelb/"/>
    <hyperlink ref="R83" r:id="rId41" display="https://reurope.com/2019/03/02/eps-for-xcel-brands-inc-xelb-expected-at-0-03/"/>
    <hyperlink ref="R84" r:id="rId42" display="https://reurope.com/2019/03/03/analysts-see-0-03-eps-for-xcel-brands-inc-xelb-2/"/>
    <hyperlink ref="R85" r:id="rId43" display="https://reurope.com/2019/03/04/eps-for-xcel-brands-inc-xelb-expected-at-0-03-3/"/>
    <hyperlink ref="R86" r:id="rId44" display="https://reurope.com/2019/03/06/0-03-eps-expected-for-xcel-brands-inc-xelb/"/>
    <hyperlink ref="R87" r:id="rId45" display="https://reurope.com/2019/03/11/bidaskscore-decides-to-upgrade-xcel-brands-nasdaqxelb-will-other-analysts-follow-suit/"/>
    <hyperlink ref="R88" r:id="rId46" display="https://reurope.com/2019/03/12/xcel-brands-inc-xelb-analysts-see-0-03-eps-3/"/>
    <hyperlink ref="R89" r:id="rId47" display="https://whatsonthorold.com/2019/03/01/eps-for-xcel-brands-inc-xelb-expected-at-0-03/"/>
    <hyperlink ref="R90" r:id="rId48" display="https://whatsonthorold.com/2019/03/02/analysts-see-0-03-eps-for-xcel-brands-inc-xelb/"/>
    <hyperlink ref="R91" r:id="rId49" display="https://whatsonthorold.com/2019/03/03/xcel-brands-inc-xelb-analysts-see-0-03-eps/"/>
    <hyperlink ref="R92" r:id="rId50" display="https://whatsonthorold.com/2019/03/05/0-03-eps-expected-for-xcel-brands-inc-xelb-3/"/>
    <hyperlink ref="R93" r:id="rId51" display="https://whatsonthorold.com/2019/03/11/what-can-we-expect-following-a-xcel-brands-nasdaqxelb-upgrade-by-bidaskscore/"/>
    <hyperlink ref="R94" r:id="rId52" display="https://whatsonthorold.com/2019/03/12/analysts-see-0-03-eps-for-xcel-brands-inc-xelb-4/"/>
    <hyperlink ref="U8" r:id="rId53" display="https://pbs.twimg.com/media/D0v_fcQV4AA7b58.jpg"/>
    <hyperlink ref="U15" r:id="rId54" display="https://pbs.twimg.com/media/D0yuBHmXcAMU4s8.jpg"/>
    <hyperlink ref="U18" r:id="rId55" display="https://pbs.twimg.com/media/D01Qh90XgAAlsg6.jpg"/>
    <hyperlink ref="U21" r:id="rId56" display="https://pbs.twimg.com/media/D01Qh90XgAAlsg6.jpg"/>
    <hyperlink ref="U33" r:id="rId57" display="https://pbs.twimg.com/media/D01Qh90XgAAlsg6.jpg"/>
    <hyperlink ref="U34" r:id="rId58" display="https://pbs.twimg.com/media/D01Qh90XgAAlsg6.jpg"/>
    <hyperlink ref="U35" r:id="rId59" display="https://pbs.twimg.com/media/D01Qh90XgAAlsg6.jpg"/>
    <hyperlink ref="U40" r:id="rId60" display="https://pbs.twimg.com/media/D06e1ZQWwAEOyyE.jpg"/>
    <hyperlink ref="V3" r:id="rId61" display="http://pbs.twimg.com/profile_images/1085076484426027008/lsOq-1SH_normal.jpg"/>
    <hyperlink ref="V4" r:id="rId62" display="http://pbs.twimg.com/profile_images/901201131174363137/f5XejW6W_normal.jpg"/>
    <hyperlink ref="V5" r:id="rId63" display="http://pbs.twimg.com/profile_images/849428984488185857/i3dIvJVS_normal.jpg"/>
    <hyperlink ref="V6" r:id="rId64" display="http://pbs.twimg.com/profile_images/378800000629011324/02a58ce4852fa2c0b053a8853393c35c_normal.png"/>
    <hyperlink ref="V7" r:id="rId65" display="http://pbs.twimg.com/profile_images/378800000629011324/02a58ce4852fa2c0b053a8853393c35c_normal.png"/>
    <hyperlink ref="V8" r:id="rId66" display="https://pbs.twimg.com/media/D0v_fcQV4AA7b58.jpg"/>
    <hyperlink ref="V9" r:id="rId67" display="http://pbs.twimg.com/profile_images/852935198387732480/RZ-jnMw__normal.jpg"/>
    <hyperlink ref="V10" r:id="rId68" display="http://pbs.twimg.com/profile_images/887064077482065920/iIK7OfFQ_normal.jpg"/>
    <hyperlink ref="V11" r:id="rId69" display="http://pbs.twimg.com/profile_images/966766832458674176/9rnz8MMA_normal.jpg"/>
    <hyperlink ref="V12" r:id="rId70" display="http://pbs.twimg.com/profile_images/966766832458674176/9rnz8MMA_normal.jpg"/>
    <hyperlink ref="V13" r:id="rId71" display="http://pbs.twimg.com/profile_images/736279971367378944/hsuVnIam_normal.jpg"/>
    <hyperlink ref="V14" r:id="rId72" display="http://pbs.twimg.com/profile_images/736279971367378944/hsuVnIam_normal.jpg"/>
    <hyperlink ref="V15" r:id="rId73" display="https://pbs.twimg.com/media/D0yuBHmXcAMU4s8.jpg"/>
    <hyperlink ref="V16" r:id="rId74" display="http://pbs.twimg.com/profile_images/695129017289195520/GV56oj7x_normal.jpg"/>
    <hyperlink ref="V17" r:id="rId75" display="http://pbs.twimg.com/profile_images/987081629008039939/qr9SudMu_normal.jpg"/>
    <hyperlink ref="V18" r:id="rId76" display="https://pbs.twimg.com/media/D01Qh90XgAAlsg6.jpg"/>
    <hyperlink ref="V19" r:id="rId77" display="http://pbs.twimg.com/profile_images/695129017289195520/GV56oj7x_normal.jpg"/>
    <hyperlink ref="V20" r:id="rId78" display="http://pbs.twimg.com/profile_images/987081629008039939/qr9SudMu_normal.jpg"/>
    <hyperlink ref="V21" r:id="rId79" display="https://pbs.twimg.com/media/D01Qh90XgAAlsg6.jpg"/>
    <hyperlink ref="V22" r:id="rId80" display="http://abs.twimg.com/sticky/default_profile_images/default_profile_normal.png"/>
    <hyperlink ref="V23" r:id="rId81" display="http://abs.twimg.com/sticky/default_profile_images/default_profile_normal.png"/>
    <hyperlink ref="V24" r:id="rId82" display="http://abs.twimg.com/sticky/default_profile_images/default_profile_normal.png"/>
    <hyperlink ref="V25" r:id="rId83" display="http://pbs.twimg.com/profile_images/3633329025/762342d5e35f4afe61c61d6391bae199_normal.jpeg"/>
    <hyperlink ref="V26" r:id="rId84" display="http://pbs.twimg.com/profile_images/950788552639488000/DjsTknxk_normal.jpg"/>
    <hyperlink ref="V27" r:id="rId85" display="http://pbs.twimg.com/profile_images/951567624634322945/vRSgs7dx_normal.jpg"/>
    <hyperlink ref="V28" r:id="rId86" display="http://pbs.twimg.com/profile_images/2096334927/Anil_2012_Photo_normal.jpg"/>
    <hyperlink ref="V29" r:id="rId87" display="http://pbs.twimg.com/profile_images/1097626738379579397/YgvKtd69_normal.png"/>
    <hyperlink ref="V30" r:id="rId88" display="http://pbs.twimg.com/profile_images/1097626738379579397/YgvKtd69_normal.png"/>
    <hyperlink ref="V31" r:id="rId89" display="http://pbs.twimg.com/profile_images/987081629008039939/qr9SudMu_normal.jpg"/>
    <hyperlink ref="V32" r:id="rId90" display="http://pbs.twimg.com/profile_images/987081629008039939/qr9SudMu_normal.jpg"/>
    <hyperlink ref="V33" r:id="rId91" display="https://pbs.twimg.com/media/D01Qh90XgAAlsg6.jpg"/>
    <hyperlink ref="V34" r:id="rId92" display="https://pbs.twimg.com/media/D01Qh90XgAAlsg6.jpg"/>
    <hyperlink ref="V35" r:id="rId93" display="https://pbs.twimg.com/media/D01Qh90XgAAlsg6.jpg"/>
    <hyperlink ref="V36" r:id="rId94" display="http://pbs.twimg.com/profile_images/1045331614316748800/oOUCS9ED_normal.jpg"/>
    <hyperlink ref="V37" r:id="rId95" display="http://pbs.twimg.com/profile_images/1101567109426040832/vi8rIooN_normal.jpg"/>
    <hyperlink ref="V38" r:id="rId96" display="http://pbs.twimg.com/profile_images/1101567109426040832/vi8rIooN_normal.jpg"/>
    <hyperlink ref="V39" r:id="rId97" display="http://pbs.twimg.com/profile_images/695129017289195520/GV56oj7x_normal.jpg"/>
    <hyperlink ref="V40" r:id="rId98" display="https://pbs.twimg.com/media/D06e1ZQWwAEOyyE.jpg"/>
    <hyperlink ref="V41" r:id="rId99" display="http://pbs.twimg.com/profile_images/1045331614316748800/oOUCS9ED_normal.jpg"/>
    <hyperlink ref="V42" r:id="rId100" display="http://pbs.twimg.com/profile_images/1045331614316748800/oOUCS9ED_normal.jpg"/>
    <hyperlink ref="V43" r:id="rId101" display="http://pbs.twimg.com/profile_images/1045331614316748800/oOUCS9ED_normal.jpg"/>
    <hyperlink ref="V44" r:id="rId102" display="http://pbs.twimg.com/profile_images/1045331614316748800/oOUCS9ED_normal.jpg"/>
    <hyperlink ref="V45" r:id="rId103" display="http://pbs.twimg.com/profile_images/1045331614316748800/oOUCS9ED_normal.jpg"/>
    <hyperlink ref="V46" r:id="rId104" display="http://pbs.twimg.com/profile_images/1045331614316748800/oOUCS9ED_normal.jpg"/>
    <hyperlink ref="V47" r:id="rId105" display="http://pbs.twimg.com/profile_images/1102262669371879424/AidNyqDl_normal.jpg"/>
    <hyperlink ref="V48" r:id="rId106" display="http://pbs.twimg.com/profile_images/695129017289195520/GV56oj7x_normal.jpg"/>
    <hyperlink ref="V49" r:id="rId107" display="http://pbs.twimg.com/profile_images/1102262669371879424/AidNyqDl_normal.jpg"/>
    <hyperlink ref="V50" r:id="rId108" display="http://pbs.twimg.com/profile_images/910695376818262016/y1-7Nyxr_normal.jpg"/>
    <hyperlink ref="V51" r:id="rId109" display="http://pbs.twimg.com/profile_images/1102262669371879424/AidNyqDl_normal.jpg"/>
    <hyperlink ref="V52" r:id="rId110" display="http://pbs.twimg.com/profile_images/1102262669371879424/AidNyqDl_normal.jpg"/>
    <hyperlink ref="V53" r:id="rId111" display="http://pbs.twimg.com/profile_images/1102262669371879424/AidNyqDl_normal.jpg"/>
    <hyperlink ref="V54" r:id="rId112" display="http://pbs.twimg.com/profile_images/1102262669371879424/AidNyqDl_normal.jpg"/>
    <hyperlink ref="V55" r:id="rId113" display="http://pbs.twimg.com/profile_images/1085910561286541319/kAXjRGEt_normal.jpg"/>
    <hyperlink ref="V56" r:id="rId114" display="http://pbs.twimg.com/profile_images/1085910561286541319/kAXjRGEt_normal.jpg"/>
    <hyperlink ref="V57" r:id="rId115" display="http://pbs.twimg.com/profile_images/1085910561286541319/kAXjRGEt_normal.jpg"/>
    <hyperlink ref="V58" r:id="rId116" display="http://pbs.twimg.com/profile_images/433324818658623488/hxhCoePy_normal.jpeg"/>
    <hyperlink ref="V59" r:id="rId117" display="http://pbs.twimg.com/profile_images/433324818658623488/hxhCoePy_normal.jpeg"/>
    <hyperlink ref="V60" r:id="rId118" display="http://pbs.twimg.com/profile_images/2172961480/zolmax_big_normal.jpg"/>
    <hyperlink ref="V61" r:id="rId119" display="http://pbs.twimg.com/profile_images/867161203457634307/jC2bP22Y_normal.jpg"/>
    <hyperlink ref="V62" r:id="rId120" display="http://pbs.twimg.com/profile_images/869991724025860096/skEKfF2m_normal.jpg"/>
    <hyperlink ref="V63" r:id="rId121" display="http://pbs.twimg.com/profile_images/379977873/msn_normal.jpg"/>
    <hyperlink ref="V64" r:id="rId122" display="http://pbs.twimg.com/profile_images/541252987/Image5_normal.jpg"/>
    <hyperlink ref="V65" r:id="rId123" display="http://pbs.twimg.com/profile_images/1085506999557619712/ICabm1dF_normal.jpg"/>
    <hyperlink ref="V66" r:id="rId124" display="http://pbs.twimg.com/profile_images/993098710606405634/e_Ca05nw_normal.jpg"/>
    <hyperlink ref="V67" r:id="rId125" display="http://pbs.twimg.com/profile_images/993098710606405634/e_Ca05nw_normal.jpg"/>
    <hyperlink ref="V68" r:id="rId126" display="http://pbs.twimg.com/profile_images/993098710606405634/e_Ca05nw_normal.jpg"/>
    <hyperlink ref="V69" r:id="rId127" display="http://pbs.twimg.com/profile_images/993098710606405634/e_Ca05nw_normal.jpg"/>
    <hyperlink ref="V70" r:id="rId128" display="http://pbs.twimg.com/profile_images/993098710606405634/e_Ca05nw_normal.jpg"/>
    <hyperlink ref="V71" r:id="rId129" display="http://pbs.twimg.com/profile_images/993098710606405634/e_Ca05nw_normal.jpg"/>
    <hyperlink ref="V72" r:id="rId130" display="http://pbs.twimg.com/profile_images/993098710606405634/e_Ca05nw_normal.jpg"/>
    <hyperlink ref="V73" r:id="rId131" display="http://pbs.twimg.com/profile_images/992420916855476225/adM6bWeV_normal.jpg"/>
    <hyperlink ref="V74" r:id="rId132" display="http://pbs.twimg.com/profile_images/992420916855476225/adM6bWeV_normal.jpg"/>
    <hyperlink ref="V75" r:id="rId133" display="http://pbs.twimg.com/profile_images/992420916855476225/adM6bWeV_normal.jpg"/>
    <hyperlink ref="V76" r:id="rId134" display="http://pbs.twimg.com/profile_images/992420916855476225/adM6bWeV_normal.jpg"/>
    <hyperlink ref="V77" r:id="rId135" display="http://pbs.twimg.com/profile_images/992420916855476225/adM6bWeV_normal.jpg"/>
    <hyperlink ref="V78" r:id="rId136" display="http://pbs.twimg.com/profile_images/992420916855476225/adM6bWeV_normal.jpg"/>
    <hyperlink ref="V79" r:id="rId137" display="http://pbs.twimg.com/profile_images/992420916855476225/adM6bWeV_normal.jpg"/>
    <hyperlink ref="V80" r:id="rId138" display="http://pbs.twimg.com/profile_images/992420916855476225/adM6bWeV_normal.jpg"/>
    <hyperlink ref="V81" r:id="rId139" display="http://pbs.twimg.com/profile_images/992420916855476225/adM6bWeV_normal.jpg"/>
    <hyperlink ref="V82" r:id="rId140" display="http://pbs.twimg.com/profile_images/999247402442801152/Zotj3QpV_normal.jpg"/>
    <hyperlink ref="V83" r:id="rId141" display="http://pbs.twimg.com/profile_images/999247402442801152/Zotj3QpV_normal.jpg"/>
    <hyperlink ref="V84" r:id="rId142" display="http://pbs.twimg.com/profile_images/999247402442801152/Zotj3QpV_normal.jpg"/>
    <hyperlink ref="V85" r:id="rId143" display="http://pbs.twimg.com/profile_images/999247402442801152/Zotj3QpV_normal.jpg"/>
    <hyperlink ref="V86" r:id="rId144" display="http://pbs.twimg.com/profile_images/999247402442801152/Zotj3QpV_normal.jpg"/>
    <hyperlink ref="V87" r:id="rId145" display="http://pbs.twimg.com/profile_images/999247402442801152/Zotj3QpV_normal.jpg"/>
    <hyperlink ref="V88" r:id="rId146" display="http://pbs.twimg.com/profile_images/999247402442801152/Zotj3QpV_normal.jpg"/>
    <hyperlink ref="V89" r:id="rId147" display="http://pbs.twimg.com/profile_images/993129821290016768/IVBUYjvH_normal.jpg"/>
    <hyperlink ref="V90" r:id="rId148" display="http://pbs.twimg.com/profile_images/993129821290016768/IVBUYjvH_normal.jpg"/>
    <hyperlink ref="V91" r:id="rId149" display="http://pbs.twimg.com/profile_images/993129821290016768/IVBUYjvH_normal.jpg"/>
    <hyperlink ref="V92" r:id="rId150" display="http://pbs.twimg.com/profile_images/993129821290016768/IVBUYjvH_normal.jpg"/>
    <hyperlink ref="V93" r:id="rId151" display="http://pbs.twimg.com/profile_images/993129821290016768/IVBUYjvH_normal.jpg"/>
    <hyperlink ref="V94" r:id="rId152" display="http://pbs.twimg.com/profile_images/993129821290016768/IVBUYjvH_normal.jpg"/>
    <hyperlink ref="X3" r:id="rId153" display="https://twitter.com/#!/blogyomi/status/1101520062731767808"/>
    <hyperlink ref="X4" r:id="rId154" display="https://twitter.com/#!/dispatchtribune/status/1101672852389007360"/>
    <hyperlink ref="X5" r:id="rId155" display="https://twitter.com/#!/themarketsdaily/status/1101977291264061441"/>
    <hyperlink ref="X6" r:id="rId156" display="https://twitter.com/#!/tickerreport/status/1101937476585906178"/>
    <hyperlink ref="X7" r:id="rId157" display="https://twitter.com/#!/tickerreport/status/1102109412645314560"/>
    <hyperlink ref="X8" r:id="rId158" display="https://twitter.com/#!/dicerod/status/1102255450974633984"/>
    <hyperlink ref="X9" r:id="rId159" display="https://twitter.com/#!/transcriptdaily/status/1102277209639784448"/>
    <hyperlink ref="X10" r:id="rId160" display="https://twitter.com/#!/stocknewstimes/status/1102277375092551681"/>
    <hyperlink ref="X11" r:id="rId161" display="https://twitter.com/#!/macondailynews/status/1101976497714327552"/>
    <hyperlink ref="X12" r:id="rId162" display="https://twitter.com/#!/macondailynews/status/1102345377297113088"/>
    <hyperlink ref="X13" r:id="rId163" display="https://twitter.com/#!/ricardo_belmar/status/1102430434359734272"/>
    <hyperlink ref="X14" r:id="rId164" display="https://twitter.com/#!/ricardo_belmar/status/1102430434359734272"/>
    <hyperlink ref="X15" r:id="rId165" display="https://twitter.com/#!/fibre2fashion/status/1102447344572862464"/>
    <hyperlink ref="X16" r:id="rId166" display="https://twitter.com/#!/edwardhertzman/status/1102352991640866819"/>
    <hyperlink ref="X17" r:id="rId167" display="https://twitter.com/#!/sourcingjournal/status/1102335103571652608"/>
    <hyperlink ref="X18" r:id="rId168" display="https://twitter.com/#!/sourcingjournal/status/1102626029997305856"/>
    <hyperlink ref="X19" r:id="rId169" display="https://twitter.com/#!/edwardhertzman/status/1102352991640866819"/>
    <hyperlink ref="X20" r:id="rId170" display="https://twitter.com/#!/sourcingjournal/status/1102335103571652608"/>
    <hyperlink ref="X21" r:id="rId171" display="https://twitter.com/#!/sourcingjournal/status/1102626029997305856"/>
    <hyperlink ref="X22" r:id="rId172" display="https://twitter.com/#!/dakotafinancial/status/1101132858683465728"/>
    <hyperlink ref="X23" r:id="rId173" display="https://twitter.com/#!/dakotafinancial/status/1102344163847294976"/>
    <hyperlink ref="X24" r:id="rId174" display="https://twitter.com/#!/dakotafinancial/status/1102821590528651264"/>
    <hyperlink ref="X25" r:id="rId175" display="https://twitter.com/#!/ezdia/status/1102980879629107202"/>
    <hyperlink ref="X26" r:id="rId176" display="https://twitter.com/#!/inforgtnexus/status/1102985895282532353"/>
    <hyperlink ref="X27" r:id="rId177" display="https://twitter.com/#!/bpbourke/status/1102993651469148160"/>
    <hyperlink ref="X28" r:id="rId178" display="https://twitter.com/#!/anildaggarwal/status/1102996992626753536"/>
    <hyperlink ref="X29" r:id="rId179" display="https://twitter.com/#!/ideaconnect2/status/1102997007541518337"/>
    <hyperlink ref="X30" r:id="rId180" display="https://twitter.com/#!/ideaconnect2/status/1102997007541518337"/>
    <hyperlink ref="X31" r:id="rId181" display="https://twitter.com/#!/sourcingjournal/status/1102335103571652608"/>
    <hyperlink ref="X32" r:id="rId182" display="https://twitter.com/#!/sourcingjournal/status/1102335103571652608"/>
    <hyperlink ref="X33" r:id="rId183" display="https://twitter.com/#!/sourcingjournal/status/1102626029997305856"/>
    <hyperlink ref="X34" r:id="rId184" display="https://twitter.com/#!/sourcingjournal/status/1102626029997305856"/>
    <hyperlink ref="X35" r:id="rId185" display="https://twitter.com/#!/sourcingjournal/status/1102626029997305856"/>
    <hyperlink ref="X36" r:id="rId186" display="https://twitter.com/#!/shoptalk/status/1102641541485490176"/>
    <hyperlink ref="X37" r:id="rId187" display="https://twitter.com/#!/gnaneeka/status/1102999396202016768"/>
    <hyperlink ref="X38" r:id="rId188" display="https://twitter.com/#!/gnaneeka/status/1102999396202016768"/>
    <hyperlink ref="X39" r:id="rId189" display="https://twitter.com/#!/edwardhertzman/status/1102352991640866819"/>
    <hyperlink ref="X40" r:id="rId190" display="https://twitter.com/#!/stibosystems/status/1102993602110730245"/>
    <hyperlink ref="X41" r:id="rId191" display="https://twitter.com/#!/shoptalk/status/1102353151213023232"/>
    <hyperlink ref="X42" r:id="rId192" display="https://twitter.com/#!/shoptalk/status/1102641541485490176"/>
    <hyperlink ref="X43" r:id="rId193" display="https://twitter.com/#!/shoptalk/status/1102986314218008576"/>
    <hyperlink ref="X44" r:id="rId194" display="https://twitter.com/#!/shoptalk/status/1102995776223866882"/>
    <hyperlink ref="X45" r:id="rId195" display="https://twitter.com/#!/shoptalk/status/1102999235971018752"/>
    <hyperlink ref="X46" r:id="rId196" display="https://twitter.com/#!/shoptalk/status/1102999235971018752"/>
    <hyperlink ref="X47" r:id="rId197" display="https://twitter.com/#!/shop/status/1102354340553973763"/>
    <hyperlink ref="X48" r:id="rId198" display="https://twitter.com/#!/edwardhertzman/status/1102352991640866819"/>
    <hyperlink ref="X49" r:id="rId199" display="https://twitter.com/#!/shop/status/1102354340553973763"/>
    <hyperlink ref="X50" r:id="rId200" display="https://twitter.com/#!/mattgunn/status/1102985757378002944"/>
    <hyperlink ref="X51" r:id="rId201" display="https://twitter.com/#!/shop/status/1102988582522740736"/>
    <hyperlink ref="X52" r:id="rId202" display="https://twitter.com/#!/shop/status/1102997700893532161"/>
    <hyperlink ref="X53" r:id="rId203" display="https://twitter.com/#!/shop/status/1103002142598557698"/>
    <hyperlink ref="X54" r:id="rId204" display="https://twitter.com/#!/shop/status/1103002142598557698"/>
    <hyperlink ref="X55" r:id="rId205" display="https://twitter.com/#!/bulletin_en/status/1101274818387824641"/>
    <hyperlink ref="X56" r:id="rId206" display="https://twitter.com/#!/bulletin_en/status/1101622126925238273"/>
    <hyperlink ref="X57" r:id="rId207" display="https://twitter.com/#!/bulletin_en/status/1103039241007886343"/>
    <hyperlink ref="X58" r:id="rId208" display="https://twitter.com/#!/dailypoliticaln/status/1102109400813178880"/>
    <hyperlink ref="X59" r:id="rId209" display="https://twitter.com/#!/dailypoliticaln/status/1103185290355716098"/>
    <hyperlink ref="X60" r:id="rId210" display="https://twitter.com/#!/zolmaxnews/status/1103186431277715456"/>
    <hyperlink ref="X61" r:id="rId211" display="https://twitter.com/#!/avenuecode/status/1102999089690619905"/>
    <hyperlink ref="X62" r:id="rId212" display="https://twitter.com/#!/robertdloren/status/1103453134414843904"/>
    <hyperlink ref="X63" r:id="rId213" display="https://twitter.com/#!/consumerfeed/status/1105114500926181381"/>
    <hyperlink ref="X64" r:id="rId214" display="https://twitter.com/#!/americanbanking/status/1105114771622379527"/>
    <hyperlink ref="X65" r:id="rId215" display="https://twitter.com/#!/finztribune/status/1105137944510246912"/>
    <hyperlink ref="X66" r:id="rId216" display="https://twitter.com/#!/bibeypost_stock/status/1101286677983698945"/>
    <hyperlink ref="X67" r:id="rId217" display="https://twitter.com/#!/bibeypost_stock/status/1102002179060256768"/>
    <hyperlink ref="X68" r:id="rId218" display="https://twitter.com/#!/bibeypost_stock/status/1103064538348437505"/>
    <hyperlink ref="X69" r:id="rId219" display="https://twitter.com/#!/bibeypost_stock/status/1103439398866219009"/>
    <hyperlink ref="X70" r:id="rId220" display="https://twitter.com/#!/bibeypost_stock/status/1104765061598343168"/>
    <hyperlink ref="X71" r:id="rId221" display="https://twitter.com/#!/bibeypost_stock/status/1105148892470018048"/>
    <hyperlink ref="X72" r:id="rId222" display="https://twitter.com/#!/bibeypost_stock/status/1105248988742201345"/>
    <hyperlink ref="X73" r:id="rId223" display="https://twitter.com/#!/mmahotstuff1/status/1101286698103787520"/>
    <hyperlink ref="X74" r:id="rId224" display="https://twitter.com/#!/mmahotstuff1/status/1101651745829195782"/>
    <hyperlink ref="X75" r:id="rId225" display="https://twitter.com/#!/mmahotstuff1/status/1102330554731638784"/>
    <hyperlink ref="X76" r:id="rId226" display="https://twitter.com/#!/mmahotstuff1/status/1102703621618221057"/>
    <hyperlink ref="X77" r:id="rId227" display="https://twitter.com/#!/mmahotstuff1/status/1102704173391462406"/>
    <hyperlink ref="X78" r:id="rId228" display="https://twitter.com/#!/mmahotstuff1/status/1103064601892147200"/>
    <hyperlink ref="X79" r:id="rId229" display="https://twitter.com/#!/mmahotstuff1/status/1103439424468193285"/>
    <hyperlink ref="X80" r:id="rId230" display="https://twitter.com/#!/mmahotstuff1/status/1105148938544467968"/>
    <hyperlink ref="X81" r:id="rId231" display="https://twitter.com/#!/mmahotstuff1/status/1105249220204920832"/>
    <hyperlink ref="X82" r:id="rId232" display="https://twitter.com/#!/reurope_stock/status/1101286646878744576"/>
    <hyperlink ref="X83" r:id="rId233" display="https://twitter.com/#!/reurope_stock/status/1101651645484589056"/>
    <hyperlink ref="X84" r:id="rId234" display="https://twitter.com/#!/reurope_stock/status/1102002145702936576"/>
    <hyperlink ref="X85" r:id="rId235" display="https://twitter.com/#!/reurope_stock/status/1102703564173070341"/>
    <hyperlink ref="X86" r:id="rId236" display="https://twitter.com/#!/reurope_stock/status/1103439381648547840"/>
    <hyperlink ref="X87" r:id="rId237" display="https://twitter.com/#!/reurope_stock/status/1105248876271947776"/>
    <hyperlink ref="X88" r:id="rId238" display="https://twitter.com/#!/reurope_stock/status/1105509589305491456"/>
    <hyperlink ref="X89" r:id="rId239" display="https://twitter.com/#!/whatsonthorold2/status/1101286688905707520"/>
    <hyperlink ref="X90" r:id="rId240" display="https://twitter.com/#!/whatsonthorold2/status/1101651725004476418"/>
    <hyperlink ref="X91" r:id="rId241" display="https://twitter.com/#!/whatsonthorold2/status/1102002215508758528"/>
    <hyperlink ref="X92" r:id="rId242" display="https://twitter.com/#!/whatsonthorold2/status/1103064578529857536"/>
    <hyperlink ref="X93" r:id="rId243" display="https://twitter.com/#!/whatsonthorold2/status/1105249114516848642"/>
    <hyperlink ref="X94" r:id="rId244" display="https://twitter.com/#!/whatsonthorold2/status/1105509722839375872"/>
  </hyperlinks>
  <printOptions/>
  <pageMargins left="0.7" right="0.7" top="0.75" bottom="0.75" header="0.3" footer="0.3"/>
  <pageSetup horizontalDpi="600" verticalDpi="600" orientation="portrait" r:id="rId248"/>
  <legacyDrawing r:id="rId246"/>
  <tableParts>
    <tablePart r:id="rId24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1140</v>
      </c>
      <c r="B1" s="13" t="s">
        <v>1205</v>
      </c>
      <c r="C1" s="13" t="s">
        <v>1206</v>
      </c>
      <c r="D1" s="13" t="s">
        <v>144</v>
      </c>
      <c r="E1" s="13" t="s">
        <v>1208</v>
      </c>
      <c r="F1" s="13" t="s">
        <v>1209</v>
      </c>
      <c r="G1" s="13" t="s">
        <v>1210</v>
      </c>
    </row>
    <row r="2" spans="1:7" ht="15">
      <c r="A2" s="85" t="s">
        <v>926</v>
      </c>
      <c r="B2" s="85">
        <v>17</v>
      </c>
      <c r="C2" s="132">
        <v>0.014143094841930118</v>
      </c>
      <c r="D2" s="85" t="s">
        <v>1207</v>
      </c>
      <c r="E2" s="85"/>
      <c r="F2" s="85"/>
      <c r="G2" s="85"/>
    </row>
    <row r="3" spans="1:7" ht="15">
      <c r="A3" s="85" t="s">
        <v>927</v>
      </c>
      <c r="B3" s="85">
        <v>2</v>
      </c>
      <c r="C3" s="132">
        <v>0.0016638935108153076</v>
      </c>
      <c r="D3" s="85" t="s">
        <v>1207</v>
      </c>
      <c r="E3" s="85"/>
      <c r="F3" s="85"/>
      <c r="G3" s="85"/>
    </row>
    <row r="4" spans="1:7" ht="15">
      <c r="A4" s="85" t="s">
        <v>928</v>
      </c>
      <c r="B4" s="85">
        <v>0</v>
      </c>
      <c r="C4" s="132">
        <v>0</v>
      </c>
      <c r="D4" s="85" t="s">
        <v>1207</v>
      </c>
      <c r="E4" s="85"/>
      <c r="F4" s="85"/>
      <c r="G4" s="85"/>
    </row>
    <row r="5" spans="1:7" ht="15">
      <c r="A5" s="85" t="s">
        <v>929</v>
      </c>
      <c r="B5" s="85">
        <v>1183</v>
      </c>
      <c r="C5" s="132">
        <v>0.9841930116472546</v>
      </c>
      <c r="D5" s="85" t="s">
        <v>1207</v>
      </c>
      <c r="E5" s="85"/>
      <c r="F5" s="85"/>
      <c r="G5" s="85"/>
    </row>
    <row r="6" spans="1:7" ht="15">
      <c r="A6" s="85" t="s">
        <v>930</v>
      </c>
      <c r="B6" s="85">
        <v>1202</v>
      </c>
      <c r="C6" s="132">
        <v>1</v>
      </c>
      <c r="D6" s="85" t="s">
        <v>1207</v>
      </c>
      <c r="E6" s="85"/>
      <c r="F6" s="85"/>
      <c r="G6" s="85"/>
    </row>
    <row r="7" spans="1:7" ht="15">
      <c r="A7" s="91" t="s">
        <v>931</v>
      </c>
      <c r="B7" s="91">
        <v>69</v>
      </c>
      <c r="C7" s="133">
        <v>0.0027886606173623714</v>
      </c>
      <c r="D7" s="91" t="s">
        <v>1207</v>
      </c>
      <c r="E7" s="91" t="b">
        <v>0</v>
      </c>
      <c r="F7" s="91" t="b">
        <v>0</v>
      </c>
      <c r="G7" s="91" t="b">
        <v>0</v>
      </c>
    </row>
    <row r="8" spans="1:7" ht="15">
      <c r="A8" s="91" t="s">
        <v>932</v>
      </c>
      <c r="B8" s="91">
        <v>69</v>
      </c>
      <c r="C8" s="133">
        <v>0.0027886606173623714</v>
      </c>
      <c r="D8" s="91" t="s">
        <v>1207</v>
      </c>
      <c r="E8" s="91" t="b">
        <v>0</v>
      </c>
      <c r="F8" s="91" t="b">
        <v>0</v>
      </c>
      <c r="G8" s="91" t="b">
        <v>0</v>
      </c>
    </row>
    <row r="9" spans="1:7" ht="15">
      <c r="A9" s="91" t="s">
        <v>933</v>
      </c>
      <c r="B9" s="91">
        <v>50</v>
      </c>
      <c r="C9" s="133">
        <v>0.009826521152660785</v>
      </c>
      <c r="D9" s="91" t="s">
        <v>1207</v>
      </c>
      <c r="E9" s="91" t="b">
        <v>0</v>
      </c>
      <c r="F9" s="91" t="b">
        <v>0</v>
      </c>
      <c r="G9" s="91" t="b">
        <v>0</v>
      </c>
    </row>
    <row r="10" spans="1:7" ht="15">
      <c r="A10" s="91" t="s">
        <v>934</v>
      </c>
      <c r="B10" s="91">
        <v>35</v>
      </c>
      <c r="C10" s="133">
        <v>0.012929422618805642</v>
      </c>
      <c r="D10" s="91" t="s">
        <v>1207</v>
      </c>
      <c r="E10" s="91" t="b">
        <v>0</v>
      </c>
      <c r="F10" s="91" t="b">
        <v>0</v>
      </c>
      <c r="G10" s="91" t="b">
        <v>0</v>
      </c>
    </row>
    <row r="11" spans="1:7" ht="15">
      <c r="A11" s="91" t="s">
        <v>935</v>
      </c>
      <c r="B11" s="91">
        <v>30</v>
      </c>
      <c r="C11" s="133">
        <v>0.01332388421892983</v>
      </c>
      <c r="D11" s="91" t="s">
        <v>1207</v>
      </c>
      <c r="E11" s="91" t="b">
        <v>0</v>
      </c>
      <c r="F11" s="91" t="b">
        <v>0</v>
      </c>
      <c r="G11" s="91" t="b">
        <v>0</v>
      </c>
    </row>
    <row r="12" spans="1:7" ht="15">
      <c r="A12" s="91" t="s">
        <v>937</v>
      </c>
      <c r="B12" s="91">
        <v>29</v>
      </c>
      <c r="C12" s="133">
        <v>0.013356288726885688</v>
      </c>
      <c r="D12" s="91" t="s">
        <v>1207</v>
      </c>
      <c r="E12" s="91" t="b">
        <v>0</v>
      </c>
      <c r="F12" s="91" t="b">
        <v>0</v>
      </c>
      <c r="G12" s="91" t="b">
        <v>0</v>
      </c>
    </row>
    <row r="13" spans="1:7" ht="15">
      <c r="A13" s="91" t="s">
        <v>938</v>
      </c>
      <c r="B13" s="91">
        <v>29</v>
      </c>
      <c r="C13" s="133">
        <v>0.013356288726885688</v>
      </c>
      <c r="D13" s="91" t="s">
        <v>1207</v>
      </c>
      <c r="E13" s="91" t="b">
        <v>0</v>
      </c>
      <c r="F13" s="91" t="b">
        <v>0</v>
      </c>
      <c r="G13" s="91" t="b">
        <v>0</v>
      </c>
    </row>
    <row r="14" spans="1:7" ht="15">
      <c r="A14" s="91" t="s">
        <v>943</v>
      </c>
      <c r="B14" s="91">
        <v>21</v>
      </c>
      <c r="C14" s="133">
        <v>0.018653437906501764</v>
      </c>
      <c r="D14" s="91" t="s">
        <v>1207</v>
      </c>
      <c r="E14" s="91" t="b">
        <v>0</v>
      </c>
      <c r="F14" s="91" t="b">
        <v>0</v>
      </c>
      <c r="G14" s="91" t="b">
        <v>0</v>
      </c>
    </row>
    <row r="15" spans="1:7" ht="15">
      <c r="A15" s="91" t="s">
        <v>939</v>
      </c>
      <c r="B15" s="91">
        <v>18</v>
      </c>
      <c r="C15" s="133">
        <v>0.012451113447757916</v>
      </c>
      <c r="D15" s="91" t="s">
        <v>1207</v>
      </c>
      <c r="E15" s="91" t="b">
        <v>0</v>
      </c>
      <c r="F15" s="91" t="b">
        <v>0</v>
      </c>
      <c r="G15" s="91" t="b">
        <v>0</v>
      </c>
    </row>
    <row r="16" spans="1:7" ht="15">
      <c r="A16" s="91" t="s">
        <v>940</v>
      </c>
      <c r="B16" s="91">
        <v>14</v>
      </c>
      <c r="C16" s="133">
        <v>0.011389581683022844</v>
      </c>
      <c r="D16" s="91" t="s">
        <v>1207</v>
      </c>
      <c r="E16" s="91" t="b">
        <v>0</v>
      </c>
      <c r="F16" s="91" t="b">
        <v>0</v>
      </c>
      <c r="G16" s="91" t="b">
        <v>0</v>
      </c>
    </row>
    <row r="17" spans="1:7" ht="15">
      <c r="A17" s="91" t="s">
        <v>944</v>
      </c>
      <c r="B17" s="91">
        <v>13</v>
      </c>
      <c r="C17" s="133">
        <v>0.011043005406365203</v>
      </c>
      <c r="D17" s="91" t="s">
        <v>1207</v>
      </c>
      <c r="E17" s="91" t="b">
        <v>0</v>
      </c>
      <c r="F17" s="91" t="b">
        <v>0</v>
      </c>
      <c r="G17" s="91" t="b">
        <v>0</v>
      </c>
    </row>
    <row r="18" spans="1:7" ht="15">
      <c r="A18" s="91" t="s">
        <v>945</v>
      </c>
      <c r="B18" s="91">
        <v>12</v>
      </c>
      <c r="C18" s="133">
        <v>0.010659107375143863</v>
      </c>
      <c r="D18" s="91" t="s">
        <v>1207</v>
      </c>
      <c r="E18" s="91" t="b">
        <v>0</v>
      </c>
      <c r="F18" s="91" t="b">
        <v>0</v>
      </c>
      <c r="G18" s="91" t="b">
        <v>0</v>
      </c>
    </row>
    <row r="19" spans="1:7" ht="15">
      <c r="A19" s="91" t="s">
        <v>946</v>
      </c>
      <c r="B19" s="91">
        <v>12</v>
      </c>
      <c r="C19" s="133">
        <v>0.010659107375143863</v>
      </c>
      <c r="D19" s="91" t="s">
        <v>1207</v>
      </c>
      <c r="E19" s="91" t="b">
        <v>0</v>
      </c>
      <c r="F19" s="91" t="b">
        <v>0</v>
      </c>
      <c r="G19" s="91" t="b">
        <v>0</v>
      </c>
    </row>
    <row r="20" spans="1:7" ht="15">
      <c r="A20" s="91" t="s">
        <v>941</v>
      </c>
      <c r="B20" s="91">
        <v>11</v>
      </c>
      <c r="C20" s="133">
        <v>0.01023477049170561</v>
      </c>
      <c r="D20" s="91" t="s">
        <v>1207</v>
      </c>
      <c r="E20" s="91" t="b">
        <v>0</v>
      </c>
      <c r="F20" s="91" t="b">
        <v>0</v>
      </c>
      <c r="G20" s="91" t="b">
        <v>0</v>
      </c>
    </row>
    <row r="21" spans="1:7" ht="15">
      <c r="A21" s="91" t="s">
        <v>230</v>
      </c>
      <c r="B21" s="91">
        <v>11</v>
      </c>
      <c r="C21" s="133">
        <v>0.011304694523968891</v>
      </c>
      <c r="D21" s="91" t="s">
        <v>1207</v>
      </c>
      <c r="E21" s="91" t="b">
        <v>0</v>
      </c>
      <c r="F21" s="91" t="b">
        <v>0</v>
      </c>
      <c r="G21" s="91" t="b">
        <v>0</v>
      </c>
    </row>
    <row r="22" spans="1:7" ht="15">
      <c r="A22" s="91" t="s">
        <v>1141</v>
      </c>
      <c r="B22" s="91">
        <v>10</v>
      </c>
      <c r="C22" s="133">
        <v>0.009766308743210939</v>
      </c>
      <c r="D22" s="91" t="s">
        <v>1207</v>
      </c>
      <c r="E22" s="91" t="b">
        <v>0</v>
      </c>
      <c r="F22" s="91" t="b">
        <v>0</v>
      </c>
      <c r="G22" s="91" t="b">
        <v>0</v>
      </c>
    </row>
    <row r="23" spans="1:7" ht="15">
      <c r="A23" s="91" t="s">
        <v>952</v>
      </c>
      <c r="B23" s="91">
        <v>10</v>
      </c>
      <c r="C23" s="133">
        <v>0.009766308743210939</v>
      </c>
      <c r="D23" s="91" t="s">
        <v>1207</v>
      </c>
      <c r="E23" s="91" t="b">
        <v>0</v>
      </c>
      <c r="F23" s="91" t="b">
        <v>0</v>
      </c>
      <c r="G23" s="91" t="b">
        <v>0</v>
      </c>
    </row>
    <row r="24" spans="1:7" ht="15">
      <c r="A24" s="91" t="s">
        <v>949</v>
      </c>
      <c r="B24" s="91">
        <v>9</v>
      </c>
      <c r="C24" s="133">
        <v>0.010345612734818068</v>
      </c>
      <c r="D24" s="91" t="s">
        <v>1207</v>
      </c>
      <c r="E24" s="91" t="b">
        <v>0</v>
      </c>
      <c r="F24" s="91" t="b">
        <v>0</v>
      </c>
      <c r="G24" s="91" t="b">
        <v>0</v>
      </c>
    </row>
    <row r="25" spans="1:7" ht="15">
      <c r="A25" s="91" t="s">
        <v>960</v>
      </c>
      <c r="B25" s="91">
        <v>9</v>
      </c>
      <c r="C25" s="133">
        <v>0.009249295519610913</v>
      </c>
      <c r="D25" s="91" t="s">
        <v>1207</v>
      </c>
      <c r="E25" s="91" t="b">
        <v>0</v>
      </c>
      <c r="F25" s="91" t="b">
        <v>0</v>
      </c>
      <c r="G25" s="91" t="b">
        <v>0</v>
      </c>
    </row>
    <row r="26" spans="1:7" ht="15">
      <c r="A26" s="91" t="s">
        <v>1142</v>
      </c>
      <c r="B26" s="91">
        <v>8</v>
      </c>
      <c r="C26" s="133">
        <v>0.008678314967854968</v>
      </c>
      <c r="D26" s="91" t="s">
        <v>1207</v>
      </c>
      <c r="E26" s="91" t="b">
        <v>0</v>
      </c>
      <c r="F26" s="91" t="b">
        <v>0</v>
      </c>
      <c r="G26" s="91" t="b">
        <v>0</v>
      </c>
    </row>
    <row r="27" spans="1:7" ht="15">
      <c r="A27" s="91" t="s">
        <v>239</v>
      </c>
      <c r="B27" s="91">
        <v>8</v>
      </c>
      <c r="C27" s="133">
        <v>0.008678314967854968</v>
      </c>
      <c r="D27" s="91" t="s">
        <v>1207</v>
      </c>
      <c r="E27" s="91" t="b">
        <v>0</v>
      </c>
      <c r="F27" s="91" t="b">
        <v>0</v>
      </c>
      <c r="G27" s="91" t="b">
        <v>0</v>
      </c>
    </row>
    <row r="28" spans="1:7" ht="15">
      <c r="A28" s="91" t="s">
        <v>388</v>
      </c>
      <c r="B28" s="91">
        <v>8</v>
      </c>
      <c r="C28" s="133">
        <v>0.008678314967854968</v>
      </c>
      <c r="D28" s="91" t="s">
        <v>1207</v>
      </c>
      <c r="E28" s="91" t="b">
        <v>0</v>
      </c>
      <c r="F28" s="91" t="b">
        <v>0</v>
      </c>
      <c r="G28" s="91" t="b">
        <v>0</v>
      </c>
    </row>
    <row r="29" spans="1:7" ht="15">
      <c r="A29" s="91" t="s">
        <v>1143</v>
      </c>
      <c r="B29" s="91">
        <v>8</v>
      </c>
      <c r="C29" s="133">
        <v>0.008678314967854968</v>
      </c>
      <c r="D29" s="91" t="s">
        <v>1207</v>
      </c>
      <c r="E29" s="91" t="b">
        <v>0</v>
      </c>
      <c r="F29" s="91" t="b">
        <v>0</v>
      </c>
      <c r="G29" s="91" t="b">
        <v>0</v>
      </c>
    </row>
    <row r="30" spans="1:7" ht="15">
      <c r="A30" s="91" t="s">
        <v>917</v>
      </c>
      <c r="B30" s="91">
        <v>8</v>
      </c>
      <c r="C30" s="133">
        <v>0.008678314967854968</v>
      </c>
      <c r="D30" s="91" t="s">
        <v>1207</v>
      </c>
      <c r="E30" s="91" t="b">
        <v>0</v>
      </c>
      <c r="F30" s="91" t="b">
        <v>0</v>
      </c>
      <c r="G30" s="91" t="b">
        <v>0</v>
      </c>
    </row>
    <row r="31" spans="1:7" ht="15">
      <c r="A31" s="91" t="s">
        <v>1144</v>
      </c>
      <c r="B31" s="91">
        <v>7</v>
      </c>
      <c r="C31" s="133">
        <v>0.008046587682636275</v>
      </c>
      <c r="D31" s="91" t="s">
        <v>1207</v>
      </c>
      <c r="E31" s="91" t="b">
        <v>0</v>
      </c>
      <c r="F31" s="91" t="b">
        <v>0</v>
      </c>
      <c r="G31" s="91" t="b">
        <v>0</v>
      </c>
    </row>
    <row r="32" spans="1:7" ht="15">
      <c r="A32" s="91" t="s">
        <v>1145</v>
      </c>
      <c r="B32" s="91">
        <v>7</v>
      </c>
      <c r="C32" s="133">
        <v>0.008046587682636275</v>
      </c>
      <c r="D32" s="91" t="s">
        <v>1207</v>
      </c>
      <c r="E32" s="91" t="b">
        <v>0</v>
      </c>
      <c r="F32" s="91" t="b">
        <v>0</v>
      </c>
      <c r="G32" s="91" t="b">
        <v>0</v>
      </c>
    </row>
    <row r="33" spans="1:7" ht="15">
      <c r="A33" s="91" t="s">
        <v>947</v>
      </c>
      <c r="B33" s="91">
        <v>7</v>
      </c>
      <c r="C33" s="133">
        <v>0.008046587682636275</v>
      </c>
      <c r="D33" s="91" t="s">
        <v>1207</v>
      </c>
      <c r="E33" s="91" t="b">
        <v>0</v>
      </c>
      <c r="F33" s="91" t="b">
        <v>0</v>
      </c>
      <c r="G33" s="91" t="b">
        <v>0</v>
      </c>
    </row>
    <row r="34" spans="1:7" ht="15">
      <c r="A34" s="91" t="s">
        <v>950</v>
      </c>
      <c r="B34" s="91">
        <v>7</v>
      </c>
      <c r="C34" s="133">
        <v>0.008046587682636275</v>
      </c>
      <c r="D34" s="91" t="s">
        <v>1207</v>
      </c>
      <c r="E34" s="91" t="b">
        <v>0</v>
      </c>
      <c r="F34" s="91" t="b">
        <v>0</v>
      </c>
      <c r="G34" s="91" t="b">
        <v>0</v>
      </c>
    </row>
    <row r="35" spans="1:7" ht="15">
      <c r="A35" s="91" t="s">
        <v>951</v>
      </c>
      <c r="B35" s="91">
        <v>7</v>
      </c>
      <c r="C35" s="133">
        <v>0.008046587682636275</v>
      </c>
      <c r="D35" s="91" t="s">
        <v>1207</v>
      </c>
      <c r="E35" s="91" t="b">
        <v>0</v>
      </c>
      <c r="F35" s="91" t="b">
        <v>0</v>
      </c>
      <c r="G35" s="91" t="b">
        <v>0</v>
      </c>
    </row>
    <row r="36" spans="1:7" ht="15">
      <c r="A36" s="91" t="s">
        <v>1146</v>
      </c>
      <c r="B36" s="91">
        <v>7</v>
      </c>
      <c r="C36" s="133">
        <v>0.008046587682636275</v>
      </c>
      <c r="D36" s="91" t="s">
        <v>1207</v>
      </c>
      <c r="E36" s="91" t="b">
        <v>0</v>
      </c>
      <c r="F36" s="91" t="b">
        <v>0</v>
      </c>
      <c r="G36" s="91" t="b">
        <v>0</v>
      </c>
    </row>
    <row r="37" spans="1:7" ht="15">
      <c r="A37" s="91" t="s">
        <v>1147</v>
      </c>
      <c r="B37" s="91">
        <v>7</v>
      </c>
      <c r="C37" s="133">
        <v>0.008046587682636275</v>
      </c>
      <c r="D37" s="91" t="s">
        <v>1207</v>
      </c>
      <c r="E37" s="91" t="b">
        <v>0</v>
      </c>
      <c r="F37" s="91" t="b">
        <v>0</v>
      </c>
      <c r="G37" s="91" t="b">
        <v>0</v>
      </c>
    </row>
    <row r="38" spans="1:7" ht="15">
      <c r="A38" s="91" t="s">
        <v>1148</v>
      </c>
      <c r="B38" s="91">
        <v>7</v>
      </c>
      <c r="C38" s="133">
        <v>0.008046587682636275</v>
      </c>
      <c r="D38" s="91" t="s">
        <v>1207</v>
      </c>
      <c r="E38" s="91" t="b">
        <v>0</v>
      </c>
      <c r="F38" s="91" t="b">
        <v>0</v>
      </c>
      <c r="G38" s="91" t="b">
        <v>0</v>
      </c>
    </row>
    <row r="39" spans="1:7" ht="15">
      <c r="A39" s="91" t="s">
        <v>954</v>
      </c>
      <c r="B39" s="91">
        <v>7</v>
      </c>
      <c r="C39" s="133">
        <v>0.008046587682636275</v>
      </c>
      <c r="D39" s="91" t="s">
        <v>1207</v>
      </c>
      <c r="E39" s="91" t="b">
        <v>0</v>
      </c>
      <c r="F39" s="91" t="b">
        <v>0</v>
      </c>
      <c r="G39" s="91" t="b">
        <v>0</v>
      </c>
    </row>
    <row r="40" spans="1:7" ht="15">
      <c r="A40" s="91" t="s">
        <v>955</v>
      </c>
      <c r="B40" s="91">
        <v>7</v>
      </c>
      <c r="C40" s="133">
        <v>0.008046587682636275</v>
      </c>
      <c r="D40" s="91" t="s">
        <v>1207</v>
      </c>
      <c r="E40" s="91" t="b">
        <v>0</v>
      </c>
      <c r="F40" s="91" t="b">
        <v>0</v>
      </c>
      <c r="G40" s="91" t="b">
        <v>0</v>
      </c>
    </row>
    <row r="41" spans="1:7" ht="15">
      <c r="A41" s="91" t="s">
        <v>956</v>
      </c>
      <c r="B41" s="91">
        <v>7</v>
      </c>
      <c r="C41" s="133">
        <v>0.008046587682636275</v>
      </c>
      <c r="D41" s="91" t="s">
        <v>1207</v>
      </c>
      <c r="E41" s="91" t="b">
        <v>1</v>
      </c>
      <c r="F41" s="91" t="b">
        <v>0</v>
      </c>
      <c r="G41" s="91" t="b">
        <v>0</v>
      </c>
    </row>
    <row r="42" spans="1:7" ht="15">
      <c r="A42" s="91" t="s">
        <v>957</v>
      </c>
      <c r="B42" s="91">
        <v>7</v>
      </c>
      <c r="C42" s="133">
        <v>0.008046587682636275</v>
      </c>
      <c r="D42" s="91" t="s">
        <v>1207</v>
      </c>
      <c r="E42" s="91" t="b">
        <v>0</v>
      </c>
      <c r="F42" s="91" t="b">
        <v>0</v>
      </c>
      <c r="G42" s="91" t="b">
        <v>0</v>
      </c>
    </row>
    <row r="43" spans="1:7" ht="15">
      <c r="A43" s="91" t="s">
        <v>958</v>
      </c>
      <c r="B43" s="91">
        <v>7</v>
      </c>
      <c r="C43" s="133">
        <v>0.008046587682636275</v>
      </c>
      <c r="D43" s="91" t="s">
        <v>1207</v>
      </c>
      <c r="E43" s="91" t="b">
        <v>0</v>
      </c>
      <c r="F43" s="91" t="b">
        <v>0</v>
      </c>
      <c r="G43" s="91" t="b">
        <v>0</v>
      </c>
    </row>
    <row r="44" spans="1:7" ht="15">
      <c r="A44" s="91" t="s">
        <v>959</v>
      </c>
      <c r="B44" s="91">
        <v>7</v>
      </c>
      <c r="C44" s="133">
        <v>0.008046587682636275</v>
      </c>
      <c r="D44" s="91" t="s">
        <v>1207</v>
      </c>
      <c r="E44" s="91" t="b">
        <v>0</v>
      </c>
      <c r="F44" s="91" t="b">
        <v>0</v>
      </c>
      <c r="G44" s="91" t="b">
        <v>0</v>
      </c>
    </row>
    <row r="45" spans="1:7" ht="15">
      <c r="A45" s="91" t="s">
        <v>961</v>
      </c>
      <c r="B45" s="91">
        <v>7</v>
      </c>
      <c r="C45" s="133">
        <v>0.008046587682636275</v>
      </c>
      <c r="D45" s="91" t="s">
        <v>1207</v>
      </c>
      <c r="E45" s="91" t="b">
        <v>0</v>
      </c>
      <c r="F45" s="91" t="b">
        <v>0</v>
      </c>
      <c r="G45" s="91" t="b">
        <v>0</v>
      </c>
    </row>
    <row r="46" spans="1:7" ht="15">
      <c r="A46" s="91" t="s">
        <v>1149</v>
      </c>
      <c r="B46" s="91">
        <v>7</v>
      </c>
      <c r="C46" s="133">
        <v>0.008046587682636275</v>
      </c>
      <c r="D46" s="91" t="s">
        <v>1207</v>
      </c>
      <c r="E46" s="91" t="b">
        <v>0</v>
      </c>
      <c r="F46" s="91" t="b">
        <v>0</v>
      </c>
      <c r="G46" s="91" t="b">
        <v>0</v>
      </c>
    </row>
    <row r="47" spans="1:7" ht="15">
      <c r="A47" s="91" t="s">
        <v>1150</v>
      </c>
      <c r="B47" s="91">
        <v>6</v>
      </c>
      <c r="C47" s="133">
        <v>0.007345379551393235</v>
      </c>
      <c r="D47" s="91" t="s">
        <v>1207</v>
      </c>
      <c r="E47" s="91" t="b">
        <v>0</v>
      </c>
      <c r="F47" s="91" t="b">
        <v>0</v>
      </c>
      <c r="G47" s="91" t="b">
        <v>0</v>
      </c>
    </row>
    <row r="48" spans="1:7" ht="15">
      <c r="A48" s="91" t="s">
        <v>1151</v>
      </c>
      <c r="B48" s="91">
        <v>6</v>
      </c>
      <c r="C48" s="133">
        <v>0.007345379551393235</v>
      </c>
      <c r="D48" s="91" t="s">
        <v>1207</v>
      </c>
      <c r="E48" s="91" t="b">
        <v>0</v>
      </c>
      <c r="F48" s="91" t="b">
        <v>0</v>
      </c>
      <c r="G48" s="91" t="b">
        <v>0</v>
      </c>
    </row>
    <row r="49" spans="1:7" ht="15">
      <c r="A49" s="91" t="s">
        <v>234</v>
      </c>
      <c r="B49" s="91">
        <v>6</v>
      </c>
      <c r="C49" s="133">
        <v>0.007345379551393235</v>
      </c>
      <c r="D49" s="91" t="s">
        <v>1207</v>
      </c>
      <c r="E49" s="91" t="b">
        <v>0</v>
      </c>
      <c r="F49" s="91" t="b">
        <v>0</v>
      </c>
      <c r="G49" s="91" t="b">
        <v>0</v>
      </c>
    </row>
    <row r="50" spans="1:7" ht="15">
      <c r="A50" s="91" t="s">
        <v>222</v>
      </c>
      <c r="B50" s="91">
        <v>6</v>
      </c>
      <c r="C50" s="133">
        <v>0.007345379551393235</v>
      </c>
      <c r="D50" s="91" t="s">
        <v>1207</v>
      </c>
      <c r="E50" s="91" t="b">
        <v>0</v>
      </c>
      <c r="F50" s="91" t="b">
        <v>0</v>
      </c>
      <c r="G50" s="91" t="b">
        <v>0</v>
      </c>
    </row>
    <row r="51" spans="1:7" ht="15">
      <c r="A51" s="91" t="s">
        <v>1152</v>
      </c>
      <c r="B51" s="91">
        <v>5</v>
      </c>
      <c r="C51" s="133">
        <v>0.006563009258123222</v>
      </c>
      <c r="D51" s="91" t="s">
        <v>1207</v>
      </c>
      <c r="E51" s="91" t="b">
        <v>0</v>
      </c>
      <c r="F51" s="91" t="b">
        <v>0</v>
      </c>
      <c r="G51" s="91" t="b">
        <v>0</v>
      </c>
    </row>
    <row r="52" spans="1:7" ht="15">
      <c r="A52" s="91" t="s">
        <v>1153</v>
      </c>
      <c r="B52" s="91">
        <v>5</v>
      </c>
      <c r="C52" s="133">
        <v>0.006563009258123222</v>
      </c>
      <c r="D52" s="91" t="s">
        <v>1207</v>
      </c>
      <c r="E52" s="91" t="b">
        <v>0</v>
      </c>
      <c r="F52" s="91" t="b">
        <v>0</v>
      </c>
      <c r="G52" s="91" t="b">
        <v>0</v>
      </c>
    </row>
    <row r="53" spans="1:7" ht="15">
      <c r="A53" s="91" t="s">
        <v>1154</v>
      </c>
      <c r="B53" s="91">
        <v>5</v>
      </c>
      <c r="C53" s="133">
        <v>0.007103801741427107</v>
      </c>
      <c r="D53" s="91" t="s">
        <v>1207</v>
      </c>
      <c r="E53" s="91" t="b">
        <v>0</v>
      </c>
      <c r="F53" s="91" t="b">
        <v>0</v>
      </c>
      <c r="G53" s="91" t="b">
        <v>0</v>
      </c>
    </row>
    <row r="54" spans="1:7" ht="15">
      <c r="A54" s="91" t="s">
        <v>1155</v>
      </c>
      <c r="B54" s="91">
        <v>4</v>
      </c>
      <c r="C54" s="133">
        <v>0.005683041393141686</v>
      </c>
      <c r="D54" s="91" t="s">
        <v>1207</v>
      </c>
      <c r="E54" s="91" t="b">
        <v>0</v>
      </c>
      <c r="F54" s="91" t="b">
        <v>0</v>
      </c>
      <c r="G54" s="91" t="b">
        <v>0</v>
      </c>
    </row>
    <row r="55" spans="1:7" ht="15">
      <c r="A55" s="91" t="s">
        <v>1156</v>
      </c>
      <c r="B55" s="91">
        <v>4</v>
      </c>
      <c r="C55" s="133">
        <v>0.005683041393141686</v>
      </c>
      <c r="D55" s="91" t="s">
        <v>1207</v>
      </c>
      <c r="E55" s="91" t="b">
        <v>0</v>
      </c>
      <c r="F55" s="91" t="b">
        <v>0</v>
      </c>
      <c r="G55" s="91" t="b">
        <v>0</v>
      </c>
    </row>
    <row r="56" spans="1:7" ht="15">
      <c r="A56" s="91" t="s">
        <v>1157</v>
      </c>
      <c r="B56" s="91">
        <v>4</v>
      </c>
      <c r="C56" s="133">
        <v>0.005683041393141686</v>
      </c>
      <c r="D56" s="91" t="s">
        <v>1207</v>
      </c>
      <c r="E56" s="91" t="b">
        <v>0</v>
      </c>
      <c r="F56" s="91" t="b">
        <v>0</v>
      </c>
      <c r="G56" s="91" t="b">
        <v>0</v>
      </c>
    </row>
    <row r="57" spans="1:7" ht="15">
      <c r="A57" s="91" t="s">
        <v>1158</v>
      </c>
      <c r="B57" s="91">
        <v>4</v>
      </c>
      <c r="C57" s="133">
        <v>0.005683041393141686</v>
      </c>
      <c r="D57" s="91" t="s">
        <v>1207</v>
      </c>
      <c r="E57" s="91" t="b">
        <v>0</v>
      </c>
      <c r="F57" s="91" t="b">
        <v>0</v>
      </c>
      <c r="G57" s="91" t="b">
        <v>0</v>
      </c>
    </row>
    <row r="58" spans="1:7" ht="15">
      <c r="A58" s="91" t="s">
        <v>1159</v>
      </c>
      <c r="B58" s="91">
        <v>4</v>
      </c>
      <c r="C58" s="133">
        <v>0.005683041393141686</v>
      </c>
      <c r="D58" s="91" t="s">
        <v>1207</v>
      </c>
      <c r="E58" s="91" t="b">
        <v>0</v>
      </c>
      <c r="F58" s="91" t="b">
        <v>0</v>
      </c>
      <c r="G58" s="91" t="b">
        <v>0</v>
      </c>
    </row>
    <row r="59" spans="1:7" ht="15">
      <c r="A59" s="91" t="s">
        <v>1160</v>
      </c>
      <c r="B59" s="91">
        <v>4</v>
      </c>
      <c r="C59" s="133">
        <v>0.005683041393141686</v>
      </c>
      <c r="D59" s="91" t="s">
        <v>1207</v>
      </c>
      <c r="E59" s="91" t="b">
        <v>0</v>
      </c>
      <c r="F59" s="91" t="b">
        <v>0</v>
      </c>
      <c r="G59" s="91" t="b">
        <v>0</v>
      </c>
    </row>
    <row r="60" spans="1:7" ht="15">
      <c r="A60" s="91" t="s">
        <v>1161</v>
      </c>
      <c r="B60" s="91">
        <v>4</v>
      </c>
      <c r="C60" s="133">
        <v>0.005683041393141686</v>
      </c>
      <c r="D60" s="91" t="s">
        <v>1207</v>
      </c>
      <c r="E60" s="91" t="b">
        <v>0</v>
      </c>
      <c r="F60" s="91" t="b">
        <v>0</v>
      </c>
      <c r="G60" s="91" t="b">
        <v>0</v>
      </c>
    </row>
    <row r="61" spans="1:7" ht="15">
      <c r="A61" s="91" t="s">
        <v>1162</v>
      </c>
      <c r="B61" s="91">
        <v>4</v>
      </c>
      <c r="C61" s="133">
        <v>0.005683041393141686</v>
      </c>
      <c r="D61" s="91" t="s">
        <v>1207</v>
      </c>
      <c r="E61" s="91" t="b">
        <v>0</v>
      </c>
      <c r="F61" s="91" t="b">
        <v>0</v>
      </c>
      <c r="G61" s="91" t="b">
        <v>0</v>
      </c>
    </row>
    <row r="62" spans="1:7" ht="15">
      <c r="A62" s="91" t="s">
        <v>1163</v>
      </c>
      <c r="B62" s="91">
        <v>4</v>
      </c>
      <c r="C62" s="133">
        <v>0.005683041393141686</v>
      </c>
      <c r="D62" s="91" t="s">
        <v>1207</v>
      </c>
      <c r="E62" s="91" t="b">
        <v>0</v>
      </c>
      <c r="F62" s="91" t="b">
        <v>0</v>
      </c>
      <c r="G62" s="91" t="b">
        <v>0</v>
      </c>
    </row>
    <row r="63" spans="1:7" ht="15">
      <c r="A63" s="91" t="s">
        <v>1164</v>
      </c>
      <c r="B63" s="91">
        <v>4</v>
      </c>
      <c r="C63" s="133">
        <v>0.005683041393141686</v>
      </c>
      <c r="D63" s="91" t="s">
        <v>1207</v>
      </c>
      <c r="E63" s="91" t="b">
        <v>0</v>
      </c>
      <c r="F63" s="91" t="b">
        <v>0</v>
      </c>
      <c r="G63" s="91" t="b">
        <v>0</v>
      </c>
    </row>
    <row r="64" spans="1:7" ht="15">
      <c r="A64" s="91" t="s">
        <v>1165</v>
      </c>
      <c r="B64" s="91">
        <v>4</v>
      </c>
      <c r="C64" s="133">
        <v>0.005683041393141686</v>
      </c>
      <c r="D64" s="91" t="s">
        <v>1207</v>
      </c>
      <c r="E64" s="91" t="b">
        <v>0</v>
      </c>
      <c r="F64" s="91" t="b">
        <v>0</v>
      </c>
      <c r="G64" s="91" t="b">
        <v>0</v>
      </c>
    </row>
    <row r="65" spans="1:7" ht="15">
      <c r="A65" s="91" t="s">
        <v>238</v>
      </c>
      <c r="B65" s="91">
        <v>4</v>
      </c>
      <c r="C65" s="133">
        <v>0.005683041393141686</v>
      </c>
      <c r="D65" s="91" t="s">
        <v>1207</v>
      </c>
      <c r="E65" s="91" t="b">
        <v>0</v>
      </c>
      <c r="F65" s="91" t="b">
        <v>0</v>
      </c>
      <c r="G65" s="91" t="b">
        <v>0</v>
      </c>
    </row>
    <row r="66" spans="1:7" ht="15">
      <c r="A66" s="91" t="s">
        <v>1166</v>
      </c>
      <c r="B66" s="91">
        <v>4</v>
      </c>
      <c r="C66" s="133">
        <v>0.005683041393141686</v>
      </c>
      <c r="D66" s="91" t="s">
        <v>1207</v>
      </c>
      <c r="E66" s="91" t="b">
        <v>0</v>
      </c>
      <c r="F66" s="91" t="b">
        <v>0</v>
      </c>
      <c r="G66" s="91" t="b">
        <v>0</v>
      </c>
    </row>
    <row r="67" spans="1:7" ht="15">
      <c r="A67" s="91" t="s">
        <v>1167</v>
      </c>
      <c r="B67" s="91">
        <v>4</v>
      </c>
      <c r="C67" s="133">
        <v>0.005683041393141686</v>
      </c>
      <c r="D67" s="91" t="s">
        <v>1207</v>
      </c>
      <c r="E67" s="91" t="b">
        <v>0</v>
      </c>
      <c r="F67" s="91" t="b">
        <v>0</v>
      </c>
      <c r="G67" s="91" t="b">
        <v>0</v>
      </c>
    </row>
    <row r="68" spans="1:7" ht="15">
      <c r="A68" s="91" t="s">
        <v>1168</v>
      </c>
      <c r="B68" s="91">
        <v>4</v>
      </c>
      <c r="C68" s="133">
        <v>0.005683041393141686</v>
      </c>
      <c r="D68" s="91" t="s">
        <v>1207</v>
      </c>
      <c r="E68" s="91" t="b">
        <v>0</v>
      </c>
      <c r="F68" s="91" t="b">
        <v>0</v>
      </c>
      <c r="G68" s="91" t="b">
        <v>0</v>
      </c>
    </row>
    <row r="69" spans="1:7" ht="15">
      <c r="A69" s="91" t="s">
        <v>1169</v>
      </c>
      <c r="B69" s="91">
        <v>4</v>
      </c>
      <c r="C69" s="133">
        <v>0.005683041393141686</v>
      </c>
      <c r="D69" s="91" t="s">
        <v>1207</v>
      </c>
      <c r="E69" s="91" t="b">
        <v>0</v>
      </c>
      <c r="F69" s="91" t="b">
        <v>0</v>
      </c>
      <c r="G69" s="91" t="b">
        <v>0</v>
      </c>
    </row>
    <row r="70" spans="1:7" ht="15">
      <c r="A70" s="91" t="s">
        <v>1170</v>
      </c>
      <c r="B70" s="91">
        <v>4</v>
      </c>
      <c r="C70" s="133">
        <v>0.005683041393141686</v>
      </c>
      <c r="D70" s="91" t="s">
        <v>1207</v>
      </c>
      <c r="E70" s="91" t="b">
        <v>0</v>
      </c>
      <c r="F70" s="91" t="b">
        <v>0</v>
      </c>
      <c r="G70" s="91" t="b">
        <v>0</v>
      </c>
    </row>
    <row r="71" spans="1:7" ht="15">
      <c r="A71" s="91" t="s">
        <v>1171</v>
      </c>
      <c r="B71" s="91">
        <v>4</v>
      </c>
      <c r="C71" s="133">
        <v>0.005683041393141686</v>
      </c>
      <c r="D71" s="91" t="s">
        <v>1207</v>
      </c>
      <c r="E71" s="91" t="b">
        <v>0</v>
      </c>
      <c r="F71" s="91" t="b">
        <v>0</v>
      </c>
      <c r="G71" s="91" t="b">
        <v>0</v>
      </c>
    </row>
    <row r="72" spans="1:7" ht="15">
      <c r="A72" s="91" t="s">
        <v>1172</v>
      </c>
      <c r="B72" s="91">
        <v>4</v>
      </c>
      <c r="C72" s="133">
        <v>0.005683041393141686</v>
      </c>
      <c r="D72" s="91" t="s">
        <v>1207</v>
      </c>
      <c r="E72" s="91" t="b">
        <v>0</v>
      </c>
      <c r="F72" s="91" t="b">
        <v>0</v>
      </c>
      <c r="G72" s="91" t="b">
        <v>0</v>
      </c>
    </row>
    <row r="73" spans="1:7" ht="15">
      <c r="A73" s="91" t="s">
        <v>1173</v>
      </c>
      <c r="B73" s="91">
        <v>4</v>
      </c>
      <c r="C73" s="133">
        <v>0.005683041393141686</v>
      </c>
      <c r="D73" s="91" t="s">
        <v>1207</v>
      </c>
      <c r="E73" s="91" t="b">
        <v>0</v>
      </c>
      <c r="F73" s="91" t="b">
        <v>0</v>
      </c>
      <c r="G73" s="91" t="b">
        <v>0</v>
      </c>
    </row>
    <row r="74" spans="1:7" ht="15">
      <c r="A74" s="91" t="s">
        <v>1174</v>
      </c>
      <c r="B74" s="91">
        <v>4</v>
      </c>
      <c r="C74" s="133">
        <v>0.005683041393141686</v>
      </c>
      <c r="D74" s="91" t="s">
        <v>1207</v>
      </c>
      <c r="E74" s="91" t="b">
        <v>1</v>
      </c>
      <c r="F74" s="91" t="b">
        <v>0</v>
      </c>
      <c r="G74" s="91" t="b">
        <v>0</v>
      </c>
    </row>
    <row r="75" spans="1:7" ht="15">
      <c r="A75" s="91" t="s">
        <v>1175</v>
      </c>
      <c r="B75" s="91">
        <v>3</v>
      </c>
      <c r="C75" s="133">
        <v>0.004680602707607269</v>
      </c>
      <c r="D75" s="91" t="s">
        <v>1207</v>
      </c>
      <c r="E75" s="91" t="b">
        <v>0</v>
      </c>
      <c r="F75" s="91" t="b">
        <v>0</v>
      </c>
      <c r="G75" s="91" t="b">
        <v>0</v>
      </c>
    </row>
    <row r="76" spans="1:7" ht="15">
      <c r="A76" s="91" t="s">
        <v>1176</v>
      </c>
      <c r="B76" s="91">
        <v>3</v>
      </c>
      <c r="C76" s="133">
        <v>0.004680602707607269</v>
      </c>
      <c r="D76" s="91" t="s">
        <v>1207</v>
      </c>
      <c r="E76" s="91" t="b">
        <v>0</v>
      </c>
      <c r="F76" s="91" t="b">
        <v>0</v>
      </c>
      <c r="G76" s="91" t="b">
        <v>0</v>
      </c>
    </row>
    <row r="77" spans="1:7" ht="15">
      <c r="A77" s="91" t="s">
        <v>1177</v>
      </c>
      <c r="B77" s="91">
        <v>3</v>
      </c>
      <c r="C77" s="133">
        <v>0.004680602707607269</v>
      </c>
      <c r="D77" s="91" t="s">
        <v>1207</v>
      </c>
      <c r="E77" s="91" t="b">
        <v>0</v>
      </c>
      <c r="F77" s="91" t="b">
        <v>0</v>
      </c>
      <c r="G77" s="91" t="b">
        <v>0</v>
      </c>
    </row>
    <row r="78" spans="1:7" ht="15">
      <c r="A78" s="91" t="s">
        <v>1178</v>
      </c>
      <c r="B78" s="91">
        <v>3</v>
      </c>
      <c r="C78" s="133">
        <v>0.004680602707607269</v>
      </c>
      <c r="D78" s="91" t="s">
        <v>1207</v>
      </c>
      <c r="E78" s="91" t="b">
        <v>0</v>
      </c>
      <c r="F78" s="91" t="b">
        <v>0</v>
      </c>
      <c r="G78" s="91" t="b">
        <v>0</v>
      </c>
    </row>
    <row r="79" spans="1:7" ht="15">
      <c r="A79" s="91" t="s">
        <v>1179</v>
      </c>
      <c r="B79" s="91">
        <v>3</v>
      </c>
      <c r="C79" s="133">
        <v>0.004680602707607269</v>
      </c>
      <c r="D79" s="91" t="s">
        <v>1207</v>
      </c>
      <c r="E79" s="91" t="b">
        <v>0</v>
      </c>
      <c r="F79" s="91" t="b">
        <v>0</v>
      </c>
      <c r="G79" s="91" t="b">
        <v>0</v>
      </c>
    </row>
    <row r="80" spans="1:7" ht="15">
      <c r="A80" s="91" t="s">
        <v>1180</v>
      </c>
      <c r="B80" s="91">
        <v>3</v>
      </c>
      <c r="C80" s="133">
        <v>0.004680602707607269</v>
      </c>
      <c r="D80" s="91" t="s">
        <v>1207</v>
      </c>
      <c r="E80" s="91" t="b">
        <v>0</v>
      </c>
      <c r="F80" s="91" t="b">
        <v>0</v>
      </c>
      <c r="G80" s="91" t="b">
        <v>0</v>
      </c>
    </row>
    <row r="81" spans="1:7" ht="15">
      <c r="A81" s="91" t="s">
        <v>1181</v>
      </c>
      <c r="B81" s="91">
        <v>3</v>
      </c>
      <c r="C81" s="133">
        <v>0.004680602707607269</v>
      </c>
      <c r="D81" s="91" t="s">
        <v>1207</v>
      </c>
      <c r="E81" s="91" t="b">
        <v>0</v>
      </c>
      <c r="F81" s="91" t="b">
        <v>0</v>
      </c>
      <c r="G81" s="91" t="b">
        <v>0</v>
      </c>
    </row>
    <row r="82" spans="1:7" ht="15">
      <c r="A82" s="91" t="s">
        <v>1182</v>
      </c>
      <c r="B82" s="91">
        <v>3</v>
      </c>
      <c r="C82" s="133">
        <v>0.004680602707607269</v>
      </c>
      <c r="D82" s="91" t="s">
        <v>1207</v>
      </c>
      <c r="E82" s="91" t="b">
        <v>0</v>
      </c>
      <c r="F82" s="91" t="b">
        <v>0</v>
      </c>
      <c r="G82" s="91" t="b">
        <v>0</v>
      </c>
    </row>
    <row r="83" spans="1:7" ht="15">
      <c r="A83" s="91" t="s">
        <v>1183</v>
      </c>
      <c r="B83" s="91">
        <v>3</v>
      </c>
      <c r="C83" s="133">
        <v>0.004680602707607269</v>
      </c>
      <c r="D83" s="91" t="s">
        <v>1207</v>
      </c>
      <c r="E83" s="91" t="b">
        <v>0</v>
      </c>
      <c r="F83" s="91" t="b">
        <v>0</v>
      </c>
      <c r="G83" s="91" t="b">
        <v>0</v>
      </c>
    </row>
    <row r="84" spans="1:7" ht="15">
      <c r="A84" s="91" t="s">
        <v>1184</v>
      </c>
      <c r="B84" s="91">
        <v>3</v>
      </c>
      <c r="C84" s="133">
        <v>0.004680602707607269</v>
      </c>
      <c r="D84" s="91" t="s">
        <v>1207</v>
      </c>
      <c r="E84" s="91" t="b">
        <v>0</v>
      </c>
      <c r="F84" s="91" t="b">
        <v>0</v>
      </c>
      <c r="G84" s="91" t="b">
        <v>0</v>
      </c>
    </row>
    <row r="85" spans="1:7" ht="15">
      <c r="A85" s="91" t="s">
        <v>1185</v>
      </c>
      <c r="B85" s="91">
        <v>3</v>
      </c>
      <c r="C85" s="133">
        <v>0.004680602707607269</v>
      </c>
      <c r="D85" s="91" t="s">
        <v>1207</v>
      </c>
      <c r="E85" s="91" t="b">
        <v>0</v>
      </c>
      <c r="F85" s="91" t="b">
        <v>0</v>
      </c>
      <c r="G85" s="91" t="b">
        <v>0</v>
      </c>
    </row>
    <row r="86" spans="1:7" ht="15">
      <c r="A86" s="91" t="s">
        <v>1186</v>
      </c>
      <c r="B86" s="91">
        <v>3</v>
      </c>
      <c r="C86" s="133">
        <v>0.004680602707607269</v>
      </c>
      <c r="D86" s="91" t="s">
        <v>1207</v>
      </c>
      <c r="E86" s="91" t="b">
        <v>0</v>
      </c>
      <c r="F86" s="91" t="b">
        <v>0</v>
      </c>
      <c r="G86" s="91" t="b">
        <v>0</v>
      </c>
    </row>
    <row r="87" spans="1:7" ht="15">
      <c r="A87" s="91" t="s">
        <v>1187</v>
      </c>
      <c r="B87" s="91">
        <v>3</v>
      </c>
      <c r="C87" s="133">
        <v>0.004680602707607269</v>
      </c>
      <c r="D87" s="91" t="s">
        <v>1207</v>
      </c>
      <c r="E87" s="91" t="b">
        <v>0</v>
      </c>
      <c r="F87" s="91" t="b">
        <v>0</v>
      </c>
      <c r="G87" s="91" t="b">
        <v>0</v>
      </c>
    </row>
    <row r="88" spans="1:7" ht="15">
      <c r="A88" s="91" t="s">
        <v>248</v>
      </c>
      <c r="B88" s="91">
        <v>3</v>
      </c>
      <c r="C88" s="133">
        <v>0.004680602707607269</v>
      </c>
      <c r="D88" s="91" t="s">
        <v>1207</v>
      </c>
      <c r="E88" s="91" t="b">
        <v>0</v>
      </c>
      <c r="F88" s="91" t="b">
        <v>0</v>
      </c>
      <c r="G88" s="91" t="b">
        <v>0</v>
      </c>
    </row>
    <row r="89" spans="1:7" ht="15">
      <c r="A89" s="91" t="s">
        <v>247</v>
      </c>
      <c r="B89" s="91">
        <v>3</v>
      </c>
      <c r="C89" s="133">
        <v>0.004680602707607269</v>
      </c>
      <c r="D89" s="91" t="s">
        <v>1207</v>
      </c>
      <c r="E89" s="91" t="b">
        <v>0</v>
      </c>
      <c r="F89" s="91" t="b">
        <v>0</v>
      </c>
      <c r="G89" s="91" t="b">
        <v>0</v>
      </c>
    </row>
    <row r="90" spans="1:7" ht="15">
      <c r="A90" s="91" t="s">
        <v>1188</v>
      </c>
      <c r="B90" s="91">
        <v>3</v>
      </c>
      <c r="C90" s="133">
        <v>0.004680602707607269</v>
      </c>
      <c r="D90" s="91" t="s">
        <v>1207</v>
      </c>
      <c r="E90" s="91" t="b">
        <v>0</v>
      </c>
      <c r="F90" s="91" t="b">
        <v>0</v>
      </c>
      <c r="G90" s="91" t="b">
        <v>0</v>
      </c>
    </row>
    <row r="91" spans="1:7" ht="15">
      <c r="A91" s="91" t="s">
        <v>1189</v>
      </c>
      <c r="B91" s="91">
        <v>2</v>
      </c>
      <c r="C91" s="133">
        <v>0.0035134626511779438</v>
      </c>
      <c r="D91" s="91" t="s">
        <v>1207</v>
      </c>
      <c r="E91" s="91" t="b">
        <v>0</v>
      </c>
      <c r="F91" s="91" t="b">
        <v>0</v>
      </c>
      <c r="G91" s="91" t="b">
        <v>0</v>
      </c>
    </row>
    <row r="92" spans="1:7" ht="15">
      <c r="A92" s="91" t="s">
        <v>1190</v>
      </c>
      <c r="B92" s="91">
        <v>2</v>
      </c>
      <c r="C92" s="133">
        <v>0.0035134626511779438</v>
      </c>
      <c r="D92" s="91" t="s">
        <v>1207</v>
      </c>
      <c r="E92" s="91" t="b">
        <v>0</v>
      </c>
      <c r="F92" s="91" t="b">
        <v>0</v>
      </c>
      <c r="G92" s="91" t="b">
        <v>0</v>
      </c>
    </row>
    <row r="93" spans="1:7" ht="15">
      <c r="A93" s="91" t="s">
        <v>1191</v>
      </c>
      <c r="B93" s="91">
        <v>2</v>
      </c>
      <c r="C93" s="133">
        <v>0.0035134626511779438</v>
      </c>
      <c r="D93" s="91" t="s">
        <v>1207</v>
      </c>
      <c r="E93" s="91" t="b">
        <v>0</v>
      </c>
      <c r="F93" s="91" t="b">
        <v>0</v>
      </c>
      <c r="G93" s="91" t="b">
        <v>0</v>
      </c>
    </row>
    <row r="94" spans="1:7" ht="15">
      <c r="A94" s="91" t="s">
        <v>1192</v>
      </c>
      <c r="B94" s="91">
        <v>2</v>
      </c>
      <c r="C94" s="133">
        <v>0.0035134626511779438</v>
      </c>
      <c r="D94" s="91" t="s">
        <v>1207</v>
      </c>
      <c r="E94" s="91" t="b">
        <v>0</v>
      </c>
      <c r="F94" s="91" t="b">
        <v>0</v>
      </c>
      <c r="G94" s="91" t="b">
        <v>0</v>
      </c>
    </row>
    <row r="95" spans="1:7" ht="15">
      <c r="A95" s="91" t="s">
        <v>1193</v>
      </c>
      <c r="B95" s="91">
        <v>2</v>
      </c>
      <c r="C95" s="133">
        <v>0.0035134626511779438</v>
      </c>
      <c r="D95" s="91" t="s">
        <v>1207</v>
      </c>
      <c r="E95" s="91" t="b">
        <v>0</v>
      </c>
      <c r="F95" s="91" t="b">
        <v>0</v>
      </c>
      <c r="G95" s="91" t="b">
        <v>0</v>
      </c>
    </row>
    <row r="96" spans="1:7" ht="15">
      <c r="A96" s="91" t="s">
        <v>1194</v>
      </c>
      <c r="B96" s="91">
        <v>2</v>
      </c>
      <c r="C96" s="133">
        <v>0.0035134626511779438</v>
      </c>
      <c r="D96" s="91" t="s">
        <v>1207</v>
      </c>
      <c r="E96" s="91" t="b">
        <v>0</v>
      </c>
      <c r="F96" s="91" t="b">
        <v>0</v>
      </c>
      <c r="G96" s="91" t="b">
        <v>0</v>
      </c>
    </row>
    <row r="97" spans="1:7" ht="15">
      <c r="A97" s="91" t="s">
        <v>1195</v>
      </c>
      <c r="B97" s="91">
        <v>2</v>
      </c>
      <c r="C97" s="133">
        <v>0.0035134626511779438</v>
      </c>
      <c r="D97" s="91" t="s">
        <v>1207</v>
      </c>
      <c r="E97" s="91" t="b">
        <v>0</v>
      </c>
      <c r="F97" s="91" t="b">
        <v>0</v>
      </c>
      <c r="G97" s="91" t="b">
        <v>0</v>
      </c>
    </row>
    <row r="98" spans="1:7" ht="15">
      <c r="A98" s="91" t="s">
        <v>232</v>
      </c>
      <c r="B98" s="91">
        <v>2</v>
      </c>
      <c r="C98" s="133">
        <v>0.0035134626511779438</v>
      </c>
      <c r="D98" s="91" t="s">
        <v>1207</v>
      </c>
      <c r="E98" s="91" t="b">
        <v>0</v>
      </c>
      <c r="F98" s="91" t="b">
        <v>0</v>
      </c>
      <c r="G98" s="91" t="b">
        <v>0</v>
      </c>
    </row>
    <row r="99" spans="1:7" ht="15">
      <c r="A99" s="91" t="s">
        <v>1196</v>
      </c>
      <c r="B99" s="91">
        <v>2</v>
      </c>
      <c r="C99" s="133">
        <v>0.0035134626511779438</v>
      </c>
      <c r="D99" s="91" t="s">
        <v>1207</v>
      </c>
      <c r="E99" s="91" t="b">
        <v>0</v>
      </c>
      <c r="F99" s="91" t="b">
        <v>0</v>
      </c>
      <c r="G99" s="91" t="b">
        <v>0</v>
      </c>
    </row>
    <row r="100" spans="1:7" ht="15">
      <c r="A100" s="91" t="s">
        <v>1197</v>
      </c>
      <c r="B100" s="91">
        <v>2</v>
      </c>
      <c r="C100" s="133">
        <v>0.0035134626511779438</v>
      </c>
      <c r="D100" s="91" t="s">
        <v>1207</v>
      </c>
      <c r="E100" s="91" t="b">
        <v>0</v>
      </c>
      <c r="F100" s="91" t="b">
        <v>1</v>
      </c>
      <c r="G100" s="91" t="b">
        <v>0</v>
      </c>
    </row>
    <row r="101" spans="1:7" ht="15">
      <c r="A101" s="91" t="s">
        <v>1198</v>
      </c>
      <c r="B101" s="91">
        <v>2</v>
      </c>
      <c r="C101" s="133">
        <v>0.0035134626511779438</v>
      </c>
      <c r="D101" s="91" t="s">
        <v>1207</v>
      </c>
      <c r="E101" s="91" t="b">
        <v>0</v>
      </c>
      <c r="F101" s="91" t="b">
        <v>0</v>
      </c>
      <c r="G101" s="91" t="b">
        <v>0</v>
      </c>
    </row>
    <row r="102" spans="1:7" ht="15">
      <c r="A102" s="91" t="s">
        <v>1199</v>
      </c>
      <c r="B102" s="91">
        <v>2</v>
      </c>
      <c r="C102" s="133">
        <v>0.0035134626511779438</v>
      </c>
      <c r="D102" s="91" t="s">
        <v>1207</v>
      </c>
      <c r="E102" s="91" t="b">
        <v>0</v>
      </c>
      <c r="F102" s="91" t="b">
        <v>0</v>
      </c>
      <c r="G102" s="91" t="b">
        <v>0</v>
      </c>
    </row>
    <row r="103" spans="1:7" ht="15">
      <c r="A103" s="91" t="s">
        <v>1200</v>
      </c>
      <c r="B103" s="91">
        <v>2</v>
      </c>
      <c r="C103" s="133">
        <v>0.0035134626511779438</v>
      </c>
      <c r="D103" s="91" t="s">
        <v>1207</v>
      </c>
      <c r="E103" s="91" t="b">
        <v>0</v>
      </c>
      <c r="F103" s="91" t="b">
        <v>0</v>
      </c>
      <c r="G103" s="91" t="b">
        <v>0</v>
      </c>
    </row>
    <row r="104" spans="1:7" ht="15">
      <c r="A104" s="91" t="s">
        <v>1201</v>
      </c>
      <c r="B104" s="91">
        <v>2</v>
      </c>
      <c r="C104" s="133">
        <v>0.0035134626511779438</v>
      </c>
      <c r="D104" s="91" t="s">
        <v>1207</v>
      </c>
      <c r="E104" s="91" t="b">
        <v>1</v>
      </c>
      <c r="F104" s="91" t="b">
        <v>0</v>
      </c>
      <c r="G104" s="91" t="b">
        <v>0</v>
      </c>
    </row>
    <row r="105" spans="1:7" ht="15">
      <c r="A105" s="91" t="s">
        <v>1202</v>
      </c>
      <c r="B105" s="91">
        <v>2</v>
      </c>
      <c r="C105" s="133">
        <v>0.0035134626511779438</v>
      </c>
      <c r="D105" s="91" t="s">
        <v>1207</v>
      </c>
      <c r="E105" s="91" t="b">
        <v>1</v>
      </c>
      <c r="F105" s="91" t="b">
        <v>0</v>
      </c>
      <c r="G105" s="91" t="b">
        <v>0</v>
      </c>
    </row>
    <row r="106" spans="1:7" ht="15">
      <c r="A106" s="91" t="s">
        <v>1203</v>
      </c>
      <c r="B106" s="91">
        <v>2</v>
      </c>
      <c r="C106" s="133">
        <v>0.0035134626511779438</v>
      </c>
      <c r="D106" s="91" t="s">
        <v>1207</v>
      </c>
      <c r="E106" s="91" t="b">
        <v>0</v>
      </c>
      <c r="F106" s="91" t="b">
        <v>0</v>
      </c>
      <c r="G106" s="91" t="b">
        <v>0</v>
      </c>
    </row>
    <row r="107" spans="1:7" ht="15">
      <c r="A107" s="91" t="s">
        <v>1204</v>
      </c>
      <c r="B107" s="91">
        <v>2</v>
      </c>
      <c r="C107" s="133">
        <v>0.0035134626511779438</v>
      </c>
      <c r="D107" s="91" t="s">
        <v>1207</v>
      </c>
      <c r="E107" s="91" t="b">
        <v>0</v>
      </c>
      <c r="F107" s="91" t="b">
        <v>0</v>
      </c>
      <c r="G107" s="91" t="b">
        <v>0</v>
      </c>
    </row>
    <row r="108" spans="1:7" ht="15">
      <c r="A108" s="91" t="s">
        <v>931</v>
      </c>
      <c r="B108" s="91">
        <v>51</v>
      </c>
      <c r="C108" s="133">
        <v>0.0015895342698609859</v>
      </c>
      <c r="D108" s="91" t="s">
        <v>876</v>
      </c>
      <c r="E108" s="91" t="b">
        <v>0</v>
      </c>
      <c r="F108" s="91" t="b">
        <v>0</v>
      </c>
      <c r="G108" s="91" t="b">
        <v>0</v>
      </c>
    </row>
    <row r="109" spans="1:7" ht="15">
      <c r="A109" s="91" t="s">
        <v>932</v>
      </c>
      <c r="B109" s="91">
        <v>51</v>
      </c>
      <c r="C109" s="133">
        <v>0.0015895342698609859</v>
      </c>
      <c r="D109" s="91" t="s">
        <v>876</v>
      </c>
      <c r="E109" s="91" t="b">
        <v>0</v>
      </c>
      <c r="F109" s="91" t="b">
        <v>0</v>
      </c>
      <c r="G109" s="91" t="b">
        <v>0</v>
      </c>
    </row>
    <row r="110" spans="1:7" ht="15">
      <c r="A110" s="91" t="s">
        <v>933</v>
      </c>
      <c r="B110" s="91">
        <v>50</v>
      </c>
      <c r="C110" s="133">
        <v>0.0023606217597733456</v>
      </c>
      <c r="D110" s="91" t="s">
        <v>876</v>
      </c>
      <c r="E110" s="91" t="b">
        <v>0</v>
      </c>
      <c r="F110" s="91" t="b">
        <v>0</v>
      </c>
      <c r="G110" s="91" t="b">
        <v>0</v>
      </c>
    </row>
    <row r="111" spans="1:7" ht="15">
      <c r="A111" s="91" t="s">
        <v>934</v>
      </c>
      <c r="B111" s="91">
        <v>35</v>
      </c>
      <c r="C111" s="133">
        <v>0.011767302021955165</v>
      </c>
      <c r="D111" s="91" t="s">
        <v>876</v>
      </c>
      <c r="E111" s="91" t="b">
        <v>0</v>
      </c>
      <c r="F111" s="91" t="b">
        <v>0</v>
      </c>
      <c r="G111" s="91" t="b">
        <v>0</v>
      </c>
    </row>
    <row r="112" spans="1:7" ht="15">
      <c r="A112" s="91" t="s">
        <v>935</v>
      </c>
      <c r="B112" s="91">
        <v>30</v>
      </c>
      <c r="C112" s="133">
        <v>0.013833280683645146</v>
      </c>
      <c r="D112" s="91" t="s">
        <v>876</v>
      </c>
      <c r="E112" s="91" t="b">
        <v>0</v>
      </c>
      <c r="F112" s="91" t="b">
        <v>0</v>
      </c>
      <c r="G112" s="91" t="b">
        <v>0</v>
      </c>
    </row>
    <row r="113" spans="1:7" ht="15">
      <c r="A113" s="91" t="s">
        <v>937</v>
      </c>
      <c r="B113" s="91">
        <v>29</v>
      </c>
      <c r="C113" s="133">
        <v>0.014168765446554394</v>
      </c>
      <c r="D113" s="91" t="s">
        <v>876</v>
      </c>
      <c r="E113" s="91" t="b">
        <v>0</v>
      </c>
      <c r="F113" s="91" t="b">
        <v>0</v>
      </c>
      <c r="G113" s="91" t="b">
        <v>0</v>
      </c>
    </row>
    <row r="114" spans="1:7" ht="15">
      <c r="A114" s="91" t="s">
        <v>938</v>
      </c>
      <c r="B114" s="91">
        <v>29</v>
      </c>
      <c r="C114" s="133">
        <v>0.014168765446554394</v>
      </c>
      <c r="D114" s="91" t="s">
        <v>876</v>
      </c>
      <c r="E114" s="91" t="b">
        <v>0</v>
      </c>
      <c r="F114" s="91" t="b">
        <v>0</v>
      </c>
      <c r="G114" s="91" t="b">
        <v>0</v>
      </c>
    </row>
    <row r="115" spans="1:7" ht="15">
      <c r="A115" s="91" t="s">
        <v>939</v>
      </c>
      <c r="B115" s="91">
        <v>18</v>
      </c>
      <c r="C115" s="133">
        <v>0.01575011298685577</v>
      </c>
      <c r="D115" s="91" t="s">
        <v>876</v>
      </c>
      <c r="E115" s="91" t="b">
        <v>0</v>
      </c>
      <c r="F115" s="91" t="b">
        <v>0</v>
      </c>
      <c r="G115" s="91" t="b">
        <v>0</v>
      </c>
    </row>
    <row r="116" spans="1:7" ht="15">
      <c r="A116" s="91" t="s">
        <v>940</v>
      </c>
      <c r="B116" s="91">
        <v>14</v>
      </c>
      <c r="C116" s="133">
        <v>0.015100876259171107</v>
      </c>
      <c r="D116" s="91" t="s">
        <v>876</v>
      </c>
      <c r="E116" s="91" t="b">
        <v>0</v>
      </c>
      <c r="F116" s="91" t="b">
        <v>0</v>
      </c>
      <c r="G116" s="91" t="b">
        <v>0</v>
      </c>
    </row>
    <row r="117" spans="1:7" ht="15">
      <c r="A117" s="91" t="s">
        <v>941</v>
      </c>
      <c r="B117" s="91">
        <v>11</v>
      </c>
      <c r="C117" s="133">
        <v>0.014014393710575009</v>
      </c>
      <c r="D117" s="91" t="s">
        <v>876</v>
      </c>
      <c r="E117" s="91" t="b">
        <v>0</v>
      </c>
      <c r="F117" s="91" t="b">
        <v>0</v>
      </c>
      <c r="G117" s="91" t="b">
        <v>0</v>
      </c>
    </row>
    <row r="118" spans="1:7" ht="15">
      <c r="A118" s="91" t="s">
        <v>1141</v>
      </c>
      <c r="B118" s="91">
        <v>10</v>
      </c>
      <c r="C118" s="133">
        <v>0.013512609507477406</v>
      </c>
      <c r="D118" s="91" t="s">
        <v>876</v>
      </c>
      <c r="E118" s="91" t="b">
        <v>0</v>
      </c>
      <c r="F118" s="91" t="b">
        <v>0</v>
      </c>
      <c r="G118" s="91" t="b">
        <v>0</v>
      </c>
    </row>
    <row r="119" spans="1:7" ht="15">
      <c r="A119" s="91" t="s">
        <v>1144</v>
      </c>
      <c r="B119" s="91">
        <v>7</v>
      </c>
      <c r="C119" s="133">
        <v>0.01148180001325695</v>
      </c>
      <c r="D119" s="91" t="s">
        <v>876</v>
      </c>
      <c r="E119" s="91" t="b">
        <v>0</v>
      </c>
      <c r="F119" s="91" t="b">
        <v>0</v>
      </c>
      <c r="G119" s="91" t="b">
        <v>0</v>
      </c>
    </row>
    <row r="120" spans="1:7" ht="15">
      <c r="A120" s="91" t="s">
        <v>1145</v>
      </c>
      <c r="B120" s="91">
        <v>7</v>
      </c>
      <c r="C120" s="133">
        <v>0.01148180001325695</v>
      </c>
      <c r="D120" s="91" t="s">
        <v>876</v>
      </c>
      <c r="E120" s="91" t="b">
        <v>0</v>
      </c>
      <c r="F120" s="91" t="b">
        <v>0</v>
      </c>
      <c r="G120" s="91" t="b">
        <v>0</v>
      </c>
    </row>
    <row r="121" spans="1:7" ht="15">
      <c r="A121" s="91" t="s">
        <v>1151</v>
      </c>
      <c r="B121" s="91">
        <v>6</v>
      </c>
      <c r="C121" s="133">
        <v>0.010590947230042672</v>
      </c>
      <c r="D121" s="91" t="s">
        <v>876</v>
      </c>
      <c r="E121" s="91" t="b">
        <v>0</v>
      </c>
      <c r="F121" s="91" t="b">
        <v>0</v>
      </c>
      <c r="G121" s="91" t="b">
        <v>0</v>
      </c>
    </row>
    <row r="122" spans="1:7" ht="15">
      <c r="A122" s="91" t="s">
        <v>1150</v>
      </c>
      <c r="B122" s="91">
        <v>6</v>
      </c>
      <c r="C122" s="133">
        <v>0.010590947230042672</v>
      </c>
      <c r="D122" s="91" t="s">
        <v>876</v>
      </c>
      <c r="E122" s="91" t="b">
        <v>0</v>
      </c>
      <c r="F122" s="91" t="b">
        <v>0</v>
      </c>
      <c r="G122" s="91" t="b">
        <v>0</v>
      </c>
    </row>
    <row r="123" spans="1:7" ht="15">
      <c r="A123" s="91" t="s">
        <v>1153</v>
      </c>
      <c r="B123" s="91">
        <v>5</v>
      </c>
      <c r="C123" s="133">
        <v>0.009564420384932557</v>
      </c>
      <c r="D123" s="91" t="s">
        <v>876</v>
      </c>
      <c r="E123" s="91" t="b">
        <v>0</v>
      </c>
      <c r="F123" s="91" t="b">
        <v>0</v>
      </c>
      <c r="G123" s="91" t="b">
        <v>0</v>
      </c>
    </row>
    <row r="124" spans="1:7" ht="15">
      <c r="A124" s="91" t="s">
        <v>1142</v>
      </c>
      <c r="B124" s="91">
        <v>5</v>
      </c>
      <c r="C124" s="133">
        <v>0.009564420384932557</v>
      </c>
      <c r="D124" s="91" t="s">
        <v>876</v>
      </c>
      <c r="E124" s="91" t="b">
        <v>0</v>
      </c>
      <c r="F124" s="91" t="b">
        <v>0</v>
      </c>
      <c r="G124" s="91" t="b">
        <v>0</v>
      </c>
    </row>
    <row r="125" spans="1:7" ht="15">
      <c r="A125" s="91" t="s">
        <v>1152</v>
      </c>
      <c r="B125" s="91">
        <v>5</v>
      </c>
      <c r="C125" s="133">
        <v>0.009564420384932557</v>
      </c>
      <c r="D125" s="91" t="s">
        <v>876</v>
      </c>
      <c r="E125" s="91" t="b">
        <v>0</v>
      </c>
      <c r="F125" s="91" t="b">
        <v>0</v>
      </c>
      <c r="G125" s="91" t="b">
        <v>0</v>
      </c>
    </row>
    <row r="126" spans="1:7" ht="15">
      <c r="A126" s="91" t="s">
        <v>1174</v>
      </c>
      <c r="B126" s="91">
        <v>4</v>
      </c>
      <c r="C126" s="133">
        <v>0.008374745360244976</v>
      </c>
      <c r="D126" s="91" t="s">
        <v>876</v>
      </c>
      <c r="E126" s="91" t="b">
        <v>1</v>
      </c>
      <c r="F126" s="91" t="b">
        <v>0</v>
      </c>
      <c r="G126" s="91" t="b">
        <v>0</v>
      </c>
    </row>
    <row r="127" spans="1:7" ht="15">
      <c r="A127" s="91" t="s">
        <v>1158</v>
      </c>
      <c r="B127" s="91">
        <v>4</v>
      </c>
      <c r="C127" s="133">
        <v>0.008374745360244976</v>
      </c>
      <c r="D127" s="91" t="s">
        <v>876</v>
      </c>
      <c r="E127" s="91" t="b">
        <v>0</v>
      </c>
      <c r="F127" s="91" t="b">
        <v>0</v>
      </c>
      <c r="G127" s="91" t="b">
        <v>0</v>
      </c>
    </row>
    <row r="128" spans="1:7" ht="15">
      <c r="A128" s="91" t="s">
        <v>1159</v>
      </c>
      <c r="B128" s="91">
        <v>4</v>
      </c>
      <c r="C128" s="133">
        <v>0.008374745360244976</v>
      </c>
      <c r="D128" s="91" t="s">
        <v>876</v>
      </c>
      <c r="E128" s="91" t="b">
        <v>0</v>
      </c>
      <c r="F128" s="91" t="b">
        <v>0</v>
      </c>
      <c r="G128" s="91" t="b">
        <v>0</v>
      </c>
    </row>
    <row r="129" spans="1:7" ht="15">
      <c r="A129" s="91" t="s">
        <v>1160</v>
      </c>
      <c r="B129" s="91">
        <v>4</v>
      </c>
      <c r="C129" s="133">
        <v>0.008374745360244976</v>
      </c>
      <c r="D129" s="91" t="s">
        <v>876</v>
      </c>
      <c r="E129" s="91" t="b">
        <v>0</v>
      </c>
      <c r="F129" s="91" t="b">
        <v>0</v>
      </c>
      <c r="G129" s="91" t="b">
        <v>0</v>
      </c>
    </row>
    <row r="130" spans="1:7" ht="15">
      <c r="A130" s="91" t="s">
        <v>1161</v>
      </c>
      <c r="B130" s="91">
        <v>4</v>
      </c>
      <c r="C130" s="133">
        <v>0.008374745360244976</v>
      </c>
      <c r="D130" s="91" t="s">
        <v>876</v>
      </c>
      <c r="E130" s="91" t="b">
        <v>0</v>
      </c>
      <c r="F130" s="91" t="b">
        <v>0</v>
      </c>
      <c r="G130" s="91" t="b">
        <v>0</v>
      </c>
    </row>
    <row r="131" spans="1:7" ht="15">
      <c r="A131" s="91" t="s">
        <v>1162</v>
      </c>
      <c r="B131" s="91">
        <v>4</v>
      </c>
      <c r="C131" s="133">
        <v>0.008374745360244976</v>
      </c>
      <c r="D131" s="91" t="s">
        <v>876</v>
      </c>
      <c r="E131" s="91" t="b">
        <v>0</v>
      </c>
      <c r="F131" s="91" t="b">
        <v>0</v>
      </c>
      <c r="G131" s="91" t="b">
        <v>0</v>
      </c>
    </row>
    <row r="132" spans="1:7" ht="15">
      <c r="A132" s="91" t="s">
        <v>1163</v>
      </c>
      <c r="B132" s="91">
        <v>4</v>
      </c>
      <c r="C132" s="133">
        <v>0.008374745360244976</v>
      </c>
      <c r="D132" s="91" t="s">
        <v>876</v>
      </c>
      <c r="E132" s="91" t="b">
        <v>0</v>
      </c>
      <c r="F132" s="91" t="b">
        <v>0</v>
      </c>
      <c r="G132" s="91" t="b">
        <v>0</v>
      </c>
    </row>
    <row r="133" spans="1:7" ht="15">
      <c r="A133" s="91" t="s">
        <v>1164</v>
      </c>
      <c r="B133" s="91">
        <v>4</v>
      </c>
      <c r="C133" s="133">
        <v>0.008374745360244976</v>
      </c>
      <c r="D133" s="91" t="s">
        <v>876</v>
      </c>
      <c r="E133" s="91" t="b">
        <v>0</v>
      </c>
      <c r="F133" s="91" t="b">
        <v>0</v>
      </c>
      <c r="G133" s="91" t="b">
        <v>0</v>
      </c>
    </row>
    <row r="134" spans="1:7" ht="15">
      <c r="A134" s="91" t="s">
        <v>1165</v>
      </c>
      <c r="B134" s="91">
        <v>4</v>
      </c>
      <c r="C134" s="133">
        <v>0.008374745360244976</v>
      </c>
      <c r="D134" s="91" t="s">
        <v>876</v>
      </c>
      <c r="E134" s="91" t="b">
        <v>0</v>
      </c>
      <c r="F134" s="91" t="b">
        <v>0</v>
      </c>
      <c r="G134" s="91" t="b">
        <v>0</v>
      </c>
    </row>
    <row r="135" spans="1:7" ht="15">
      <c r="A135" s="91" t="s">
        <v>1157</v>
      </c>
      <c r="B135" s="91">
        <v>4</v>
      </c>
      <c r="C135" s="133">
        <v>0.008374745360244976</v>
      </c>
      <c r="D135" s="91" t="s">
        <v>876</v>
      </c>
      <c r="E135" s="91" t="b">
        <v>0</v>
      </c>
      <c r="F135" s="91" t="b">
        <v>0</v>
      </c>
      <c r="G135" s="91" t="b">
        <v>0</v>
      </c>
    </row>
    <row r="136" spans="1:7" ht="15">
      <c r="A136" s="91" t="s">
        <v>1155</v>
      </c>
      <c r="B136" s="91">
        <v>4</v>
      </c>
      <c r="C136" s="133">
        <v>0.008374745360244976</v>
      </c>
      <c r="D136" s="91" t="s">
        <v>876</v>
      </c>
      <c r="E136" s="91" t="b">
        <v>0</v>
      </c>
      <c r="F136" s="91" t="b">
        <v>0</v>
      </c>
      <c r="G136" s="91" t="b">
        <v>0</v>
      </c>
    </row>
    <row r="137" spans="1:7" ht="15">
      <c r="A137" s="91" t="s">
        <v>1176</v>
      </c>
      <c r="B137" s="91">
        <v>3</v>
      </c>
      <c r="C137" s="133">
        <v>0.006980342993737648</v>
      </c>
      <c r="D137" s="91" t="s">
        <v>876</v>
      </c>
      <c r="E137" s="91" t="b">
        <v>0</v>
      </c>
      <c r="F137" s="91" t="b">
        <v>0</v>
      </c>
      <c r="G137" s="91" t="b">
        <v>0</v>
      </c>
    </row>
    <row r="138" spans="1:7" ht="15">
      <c r="A138" s="91" t="s">
        <v>1177</v>
      </c>
      <c r="B138" s="91">
        <v>3</v>
      </c>
      <c r="C138" s="133">
        <v>0.006980342993737648</v>
      </c>
      <c r="D138" s="91" t="s">
        <v>876</v>
      </c>
      <c r="E138" s="91" t="b">
        <v>0</v>
      </c>
      <c r="F138" s="91" t="b">
        <v>0</v>
      </c>
      <c r="G138" s="91" t="b">
        <v>0</v>
      </c>
    </row>
    <row r="139" spans="1:7" ht="15">
      <c r="A139" s="91" t="s">
        <v>1178</v>
      </c>
      <c r="B139" s="91">
        <v>3</v>
      </c>
      <c r="C139" s="133">
        <v>0.006980342993737648</v>
      </c>
      <c r="D139" s="91" t="s">
        <v>876</v>
      </c>
      <c r="E139" s="91" t="b">
        <v>0</v>
      </c>
      <c r="F139" s="91" t="b">
        <v>0</v>
      </c>
      <c r="G139" s="91" t="b">
        <v>0</v>
      </c>
    </row>
    <row r="140" spans="1:7" ht="15">
      <c r="A140" s="91" t="s">
        <v>1175</v>
      </c>
      <c r="B140" s="91">
        <v>3</v>
      </c>
      <c r="C140" s="133">
        <v>0.006980342993737648</v>
      </c>
      <c r="D140" s="91" t="s">
        <v>876</v>
      </c>
      <c r="E140" s="91" t="b">
        <v>0</v>
      </c>
      <c r="F140" s="91" t="b">
        <v>0</v>
      </c>
      <c r="G140" s="91" t="b">
        <v>0</v>
      </c>
    </row>
    <row r="141" spans="1:7" ht="15">
      <c r="A141" s="91" t="s">
        <v>1191</v>
      </c>
      <c r="B141" s="91">
        <v>2</v>
      </c>
      <c r="C141" s="133">
        <v>0.00531061893260003</v>
      </c>
      <c r="D141" s="91" t="s">
        <v>876</v>
      </c>
      <c r="E141" s="91" t="b">
        <v>0</v>
      </c>
      <c r="F141" s="91" t="b">
        <v>0</v>
      </c>
      <c r="G141" s="91" t="b">
        <v>0</v>
      </c>
    </row>
    <row r="142" spans="1:7" ht="15">
      <c r="A142" s="91" t="s">
        <v>1203</v>
      </c>
      <c r="B142" s="91">
        <v>2</v>
      </c>
      <c r="C142" s="133">
        <v>0.00531061893260003</v>
      </c>
      <c r="D142" s="91" t="s">
        <v>876</v>
      </c>
      <c r="E142" s="91" t="b">
        <v>0</v>
      </c>
      <c r="F142" s="91" t="b">
        <v>0</v>
      </c>
      <c r="G142" s="91" t="b">
        <v>0</v>
      </c>
    </row>
    <row r="143" spans="1:7" ht="15">
      <c r="A143" s="91" t="s">
        <v>1204</v>
      </c>
      <c r="B143" s="91">
        <v>2</v>
      </c>
      <c r="C143" s="133">
        <v>0.00531061893260003</v>
      </c>
      <c r="D143" s="91" t="s">
        <v>876</v>
      </c>
      <c r="E143" s="91" t="b">
        <v>0</v>
      </c>
      <c r="F143" s="91" t="b">
        <v>0</v>
      </c>
      <c r="G143" s="91" t="b">
        <v>0</v>
      </c>
    </row>
    <row r="144" spans="1:7" ht="15">
      <c r="A144" s="91" t="s">
        <v>1202</v>
      </c>
      <c r="B144" s="91">
        <v>2</v>
      </c>
      <c r="C144" s="133">
        <v>0.00531061893260003</v>
      </c>
      <c r="D144" s="91" t="s">
        <v>876</v>
      </c>
      <c r="E144" s="91" t="b">
        <v>1</v>
      </c>
      <c r="F144" s="91" t="b">
        <v>0</v>
      </c>
      <c r="G144" s="91" t="b">
        <v>0</v>
      </c>
    </row>
    <row r="145" spans="1:7" ht="15">
      <c r="A145" s="91" t="s">
        <v>952</v>
      </c>
      <c r="B145" s="91">
        <v>2</v>
      </c>
      <c r="C145" s="133">
        <v>0.00531061893260003</v>
      </c>
      <c r="D145" s="91" t="s">
        <v>876</v>
      </c>
      <c r="E145" s="91" t="b">
        <v>0</v>
      </c>
      <c r="F145" s="91" t="b">
        <v>0</v>
      </c>
      <c r="G145" s="91" t="b">
        <v>0</v>
      </c>
    </row>
    <row r="146" spans="1:7" ht="15">
      <c r="A146" s="91" t="s">
        <v>1185</v>
      </c>
      <c r="B146" s="91">
        <v>2</v>
      </c>
      <c r="C146" s="133">
        <v>0.00531061893260003</v>
      </c>
      <c r="D146" s="91" t="s">
        <v>876</v>
      </c>
      <c r="E146" s="91" t="b">
        <v>0</v>
      </c>
      <c r="F146" s="91" t="b">
        <v>0</v>
      </c>
      <c r="G146" s="91" t="b">
        <v>0</v>
      </c>
    </row>
    <row r="147" spans="1:7" ht="15">
      <c r="A147" s="91" t="s">
        <v>960</v>
      </c>
      <c r="B147" s="91">
        <v>2</v>
      </c>
      <c r="C147" s="133">
        <v>0.00531061893260003</v>
      </c>
      <c r="D147" s="91" t="s">
        <v>876</v>
      </c>
      <c r="E147" s="91" t="b">
        <v>0</v>
      </c>
      <c r="F147" s="91" t="b">
        <v>0</v>
      </c>
      <c r="G147" s="91" t="b">
        <v>0</v>
      </c>
    </row>
    <row r="148" spans="1:7" ht="15">
      <c r="A148" s="91" t="s">
        <v>1192</v>
      </c>
      <c r="B148" s="91">
        <v>2</v>
      </c>
      <c r="C148" s="133">
        <v>0.00531061893260003</v>
      </c>
      <c r="D148" s="91" t="s">
        <v>876</v>
      </c>
      <c r="E148" s="91" t="b">
        <v>0</v>
      </c>
      <c r="F148" s="91" t="b">
        <v>0</v>
      </c>
      <c r="G148" s="91" t="b">
        <v>0</v>
      </c>
    </row>
    <row r="149" spans="1:7" ht="15">
      <c r="A149" s="91" t="s">
        <v>1193</v>
      </c>
      <c r="B149" s="91">
        <v>2</v>
      </c>
      <c r="C149" s="133">
        <v>0.00531061893260003</v>
      </c>
      <c r="D149" s="91" t="s">
        <v>876</v>
      </c>
      <c r="E149" s="91" t="b">
        <v>0</v>
      </c>
      <c r="F149" s="91" t="b">
        <v>0</v>
      </c>
      <c r="G149" s="91" t="b">
        <v>0</v>
      </c>
    </row>
    <row r="150" spans="1:7" ht="15">
      <c r="A150" s="91" t="s">
        <v>1195</v>
      </c>
      <c r="B150" s="91">
        <v>2</v>
      </c>
      <c r="C150" s="133">
        <v>0.00531061893260003</v>
      </c>
      <c r="D150" s="91" t="s">
        <v>876</v>
      </c>
      <c r="E150" s="91" t="b">
        <v>0</v>
      </c>
      <c r="F150" s="91" t="b">
        <v>0</v>
      </c>
      <c r="G150" s="91" t="b">
        <v>0</v>
      </c>
    </row>
    <row r="151" spans="1:7" ht="15">
      <c r="A151" s="91" t="s">
        <v>1194</v>
      </c>
      <c r="B151" s="91">
        <v>2</v>
      </c>
      <c r="C151" s="133">
        <v>0.00531061893260003</v>
      </c>
      <c r="D151" s="91" t="s">
        <v>876</v>
      </c>
      <c r="E151" s="91" t="b">
        <v>0</v>
      </c>
      <c r="F151" s="91" t="b">
        <v>0</v>
      </c>
      <c r="G151" s="91" t="b">
        <v>0</v>
      </c>
    </row>
    <row r="152" spans="1:7" ht="15">
      <c r="A152" s="91" t="s">
        <v>1154</v>
      </c>
      <c r="B152" s="91">
        <v>2</v>
      </c>
      <c r="C152" s="133">
        <v>0.006433865185077571</v>
      </c>
      <c r="D152" s="91" t="s">
        <v>876</v>
      </c>
      <c r="E152" s="91" t="b">
        <v>0</v>
      </c>
      <c r="F152" s="91" t="b">
        <v>0</v>
      </c>
      <c r="G152" s="91" t="b">
        <v>0</v>
      </c>
    </row>
    <row r="153" spans="1:7" ht="15">
      <c r="A153" s="91" t="s">
        <v>1190</v>
      </c>
      <c r="B153" s="91">
        <v>2</v>
      </c>
      <c r="C153" s="133">
        <v>0.00531061893260003</v>
      </c>
      <c r="D153" s="91" t="s">
        <v>876</v>
      </c>
      <c r="E153" s="91" t="b">
        <v>0</v>
      </c>
      <c r="F153" s="91" t="b">
        <v>0</v>
      </c>
      <c r="G153" s="91" t="b">
        <v>0</v>
      </c>
    </row>
    <row r="154" spans="1:7" ht="15">
      <c r="A154" s="91" t="s">
        <v>1189</v>
      </c>
      <c r="B154" s="91">
        <v>2</v>
      </c>
      <c r="C154" s="133">
        <v>0.00531061893260003</v>
      </c>
      <c r="D154" s="91" t="s">
        <v>876</v>
      </c>
      <c r="E154" s="91" t="b">
        <v>0</v>
      </c>
      <c r="F154" s="91" t="b">
        <v>0</v>
      </c>
      <c r="G154" s="91" t="b">
        <v>0</v>
      </c>
    </row>
    <row r="155" spans="1:7" ht="15">
      <c r="A155" s="91" t="s">
        <v>931</v>
      </c>
      <c r="B155" s="91">
        <v>10</v>
      </c>
      <c r="C155" s="133">
        <v>0.006905657715565866</v>
      </c>
      <c r="D155" s="91" t="s">
        <v>877</v>
      </c>
      <c r="E155" s="91" t="b">
        <v>0</v>
      </c>
      <c r="F155" s="91" t="b">
        <v>0</v>
      </c>
      <c r="G155" s="91" t="b">
        <v>0</v>
      </c>
    </row>
    <row r="156" spans="1:7" ht="15">
      <c r="A156" s="91" t="s">
        <v>932</v>
      </c>
      <c r="B156" s="91">
        <v>10</v>
      </c>
      <c r="C156" s="133">
        <v>0.006905657715565866</v>
      </c>
      <c r="D156" s="91" t="s">
        <v>877</v>
      </c>
      <c r="E156" s="91" t="b">
        <v>0</v>
      </c>
      <c r="F156" s="91" t="b">
        <v>0</v>
      </c>
      <c r="G156" s="91" t="b">
        <v>0</v>
      </c>
    </row>
    <row r="157" spans="1:7" ht="15">
      <c r="A157" s="91" t="s">
        <v>943</v>
      </c>
      <c r="B157" s="91">
        <v>9</v>
      </c>
      <c r="C157" s="133">
        <v>0.014664289761413452</v>
      </c>
      <c r="D157" s="91" t="s">
        <v>877</v>
      </c>
      <c r="E157" s="91" t="b">
        <v>0</v>
      </c>
      <c r="F157" s="91" t="b">
        <v>0</v>
      </c>
      <c r="G157" s="91" t="b">
        <v>0</v>
      </c>
    </row>
    <row r="158" spans="1:7" ht="15">
      <c r="A158" s="91" t="s">
        <v>944</v>
      </c>
      <c r="B158" s="91">
        <v>8</v>
      </c>
      <c r="C158" s="133">
        <v>0.010223193469813003</v>
      </c>
      <c r="D158" s="91" t="s">
        <v>877</v>
      </c>
      <c r="E158" s="91" t="b">
        <v>0</v>
      </c>
      <c r="F158" s="91" t="b">
        <v>0</v>
      </c>
      <c r="G158" s="91" t="b">
        <v>0</v>
      </c>
    </row>
    <row r="159" spans="1:7" ht="15">
      <c r="A159" s="91" t="s">
        <v>945</v>
      </c>
      <c r="B159" s="91">
        <v>7</v>
      </c>
      <c r="C159" s="133">
        <v>0.011405558703321574</v>
      </c>
      <c r="D159" s="91" t="s">
        <v>877</v>
      </c>
      <c r="E159" s="91" t="b">
        <v>0</v>
      </c>
      <c r="F159" s="91" t="b">
        <v>0</v>
      </c>
      <c r="G159" s="91" t="b">
        <v>0</v>
      </c>
    </row>
    <row r="160" spans="1:7" ht="15">
      <c r="A160" s="91" t="s">
        <v>946</v>
      </c>
      <c r="B160" s="91">
        <v>7</v>
      </c>
      <c r="C160" s="133">
        <v>0.011405558703321574</v>
      </c>
      <c r="D160" s="91" t="s">
        <v>877</v>
      </c>
      <c r="E160" s="91" t="b">
        <v>0</v>
      </c>
      <c r="F160" s="91" t="b">
        <v>0</v>
      </c>
      <c r="G160" s="91" t="b">
        <v>0</v>
      </c>
    </row>
    <row r="161" spans="1:7" ht="15">
      <c r="A161" s="91" t="s">
        <v>947</v>
      </c>
      <c r="B161" s="91">
        <v>6</v>
      </c>
      <c r="C161" s="133">
        <v>0.012210621888116112</v>
      </c>
      <c r="D161" s="91" t="s">
        <v>877</v>
      </c>
      <c r="E161" s="91" t="b">
        <v>0</v>
      </c>
      <c r="F161" s="91" t="b">
        <v>0</v>
      </c>
      <c r="G161" s="91" t="b">
        <v>0</v>
      </c>
    </row>
    <row r="162" spans="1:7" ht="15">
      <c r="A162" s="91" t="s">
        <v>388</v>
      </c>
      <c r="B162" s="91">
        <v>6</v>
      </c>
      <c r="C162" s="133">
        <v>0.012210621888116112</v>
      </c>
      <c r="D162" s="91" t="s">
        <v>877</v>
      </c>
      <c r="E162" s="91" t="b">
        <v>0</v>
      </c>
      <c r="F162" s="91" t="b">
        <v>0</v>
      </c>
      <c r="G162" s="91" t="b">
        <v>0</v>
      </c>
    </row>
    <row r="163" spans="1:7" ht="15">
      <c r="A163" s="91" t="s">
        <v>239</v>
      </c>
      <c r="B163" s="91">
        <v>5</v>
      </c>
      <c r="C163" s="133">
        <v>0.012574949938509637</v>
      </c>
      <c r="D163" s="91" t="s">
        <v>877</v>
      </c>
      <c r="E163" s="91" t="b">
        <v>0</v>
      </c>
      <c r="F163" s="91" t="b">
        <v>0</v>
      </c>
      <c r="G163" s="91" t="b">
        <v>0</v>
      </c>
    </row>
    <row r="164" spans="1:7" ht="15">
      <c r="A164" s="91" t="s">
        <v>238</v>
      </c>
      <c r="B164" s="91">
        <v>4</v>
      </c>
      <c r="C164" s="133">
        <v>0.012409293599487862</v>
      </c>
      <c r="D164" s="91" t="s">
        <v>877</v>
      </c>
      <c r="E164" s="91" t="b">
        <v>0</v>
      </c>
      <c r="F164" s="91" t="b">
        <v>0</v>
      </c>
      <c r="G164" s="91" t="b">
        <v>0</v>
      </c>
    </row>
    <row r="165" spans="1:7" ht="15">
      <c r="A165" s="91" t="s">
        <v>222</v>
      </c>
      <c r="B165" s="91">
        <v>3</v>
      </c>
      <c r="C165" s="133">
        <v>0.011578583592494078</v>
      </c>
      <c r="D165" s="91" t="s">
        <v>877</v>
      </c>
      <c r="E165" s="91" t="b">
        <v>0</v>
      </c>
      <c r="F165" s="91" t="b">
        <v>0</v>
      </c>
      <c r="G165" s="91" t="b">
        <v>0</v>
      </c>
    </row>
    <row r="166" spans="1:7" ht="15">
      <c r="A166" s="91" t="s">
        <v>230</v>
      </c>
      <c r="B166" s="91">
        <v>3</v>
      </c>
      <c r="C166" s="133">
        <v>0.011578583592494078</v>
      </c>
      <c r="D166" s="91" t="s">
        <v>877</v>
      </c>
      <c r="E166" s="91" t="b">
        <v>0</v>
      </c>
      <c r="F166" s="91" t="b">
        <v>0</v>
      </c>
      <c r="G166" s="91" t="b">
        <v>0</v>
      </c>
    </row>
    <row r="167" spans="1:7" ht="15">
      <c r="A167" s="91" t="s">
        <v>954</v>
      </c>
      <c r="B167" s="91">
        <v>3</v>
      </c>
      <c r="C167" s="133">
        <v>0.011578583592494078</v>
      </c>
      <c r="D167" s="91" t="s">
        <v>877</v>
      </c>
      <c r="E167" s="91" t="b">
        <v>0</v>
      </c>
      <c r="F167" s="91" t="b">
        <v>0</v>
      </c>
      <c r="G167" s="91" t="b">
        <v>0</v>
      </c>
    </row>
    <row r="168" spans="1:7" ht="15">
      <c r="A168" s="91" t="s">
        <v>955</v>
      </c>
      <c r="B168" s="91">
        <v>3</v>
      </c>
      <c r="C168" s="133">
        <v>0.011578583592494078</v>
      </c>
      <c r="D168" s="91" t="s">
        <v>877</v>
      </c>
      <c r="E168" s="91" t="b">
        <v>0</v>
      </c>
      <c r="F168" s="91" t="b">
        <v>0</v>
      </c>
      <c r="G168" s="91" t="b">
        <v>0</v>
      </c>
    </row>
    <row r="169" spans="1:7" ht="15">
      <c r="A169" s="91" t="s">
        <v>956</v>
      </c>
      <c r="B169" s="91">
        <v>3</v>
      </c>
      <c r="C169" s="133">
        <v>0.011578583592494078</v>
      </c>
      <c r="D169" s="91" t="s">
        <v>877</v>
      </c>
      <c r="E169" s="91" t="b">
        <v>1</v>
      </c>
      <c r="F169" s="91" t="b">
        <v>0</v>
      </c>
      <c r="G169" s="91" t="b">
        <v>0</v>
      </c>
    </row>
    <row r="170" spans="1:7" ht="15">
      <c r="A170" s="91" t="s">
        <v>917</v>
      </c>
      <c r="B170" s="91">
        <v>3</v>
      </c>
      <c r="C170" s="133">
        <v>0.011578583592494078</v>
      </c>
      <c r="D170" s="91" t="s">
        <v>877</v>
      </c>
      <c r="E170" s="91" t="b">
        <v>0</v>
      </c>
      <c r="F170" s="91" t="b">
        <v>0</v>
      </c>
      <c r="G170" s="91" t="b">
        <v>0</v>
      </c>
    </row>
    <row r="171" spans="1:7" ht="15">
      <c r="A171" s="91" t="s">
        <v>957</v>
      </c>
      <c r="B171" s="91">
        <v>3</v>
      </c>
      <c r="C171" s="133">
        <v>0.011578583592494078</v>
      </c>
      <c r="D171" s="91" t="s">
        <v>877</v>
      </c>
      <c r="E171" s="91" t="b">
        <v>0</v>
      </c>
      <c r="F171" s="91" t="b">
        <v>0</v>
      </c>
      <c r="G171" s="91" t="b">
        <v>0</v>
      </c>
    </row>
    <row r="172" spans="1:7" ht="15">
      <c r="A172" s="91" t="s">
        <v>958</v>
      </c>
      <c r="B172" s="91">
        <v>3</v>
      </c>
      <c r="C172" s="133">
        <v>0.011578583592494078</v>
      </c>
      <c r="D172" s="91" t="s">
        <v>877</v>
      </c>
      <c r="E172" s="91" t="b">
        <v>0</v>
      </c>
      <c r="F172" s="91" t="b">
        <v>0</v>
      </c>
      <c r="G172" s="91" t="b">
        <v>0</v>
      </c>
    </row>
    <row r="173" spans="1:7" ht="15">
      <c r="A173" s="91" t="s">
        <v>959</v>
      </c>
      <c r="B173" s="91">
        <v>3</v>
      </c>
      <c r="C173" s="133">
        <v>0.011578583592494078</v>
      </c>
      <c r="D173" s="91" t="s">
        <v>877</v>
      </c>
      <c r="E173" s="91" t="b">
        <v>0</v>
      </c>
      <c r="F173" s="91" t="b">
        <v>0</v>
      </c>
      <c r="G173" s="91" t="b">
        <v>0</v>
      </c>
    </row>
    <row r="174" spans="1:7" ht="15">
      <c r="A174" s="91" t="s">
        <v>960</v>
      </c>
      <c r="B174" s="91">
        <v>3</v>
      </c>
      <c r="C174" s="133">
        <v>0.011578583592494078</v>
      </c>
      <c r="D174" s="91" t="s">
        <v>877</v>
      </c>
      <c r="E174" s="91" t="b">
        <v>0</v>
      </c>
      <c r="F174" s="91" t="b">
        <v>0</v>
      </c>
      <c r="G174" s="91" t="b">
        <v>0</v>
      </c>
    </row>
    <row r="175" spans="1:7" ht="15">
      <c r="A175" s="91" t="s">
        <v>952</v>
      </c>
      <c r="B175" s="91">
        <v>3</v>
      </c>
      <c r="C175" s="133">
        <v>0.011578583592494078</v>
      </c>
      <c r="D175" s="91" t="s">
        <v>877</v>
      </c>
      <c r="E175" s="91" t="b">
        <v>0</v>
      </c>
      <c r="F175" s="91" t="b">
        <v>0</v>
      </c>
      <c r="G175" s="91" t="b">
        <v>0</v>
      </c>
    </row>
    <row r="176" spans="1:7" ht="15">
      <c r="A176" s="91" t="s">
        <v>1143</v>
      </c>
      <c r="B176" s="91">
        <v>3</v>
      </c>
      <c r="C176" s="133">
        <v>0.011578583592494078</v>
      </c>
      <c r="D176" s="91" t="s">
        <v>877</v>
      </c>
      <c r="E176" s="91" t="b">
        <v>0</v>
      </c>
      <c r="F176" s="91" t="b">
        <v>0</v>
      </c>
      <c r="G176" s="91" t="b">
        <v>0</v>
      </c>
    </row>
    <row r="177" spans="1:7" ht="15">
      <c r="A177" s="91" t="s">
        <v>1179</v>
      </c>
      <c r="B177" s="91">
        <v>3</v>
      </c>
      <c r="C177" s="133">
        <v>0.011578583592494078</v>
      </c>
      <c r="D177" s="91" t="s">
        <v>877</v>
      </c>
      <c r="E177" s="91" t="b">
        <v>0</v>
      </c>
      <c r="F177" s="91" t="b">
        <v>0</v>
      </c>
      <c r="G177" s="91" t="b">
        <v>0</v>
      </c>
    </row>
    <row r="178" spans="1:7" ht="15">
      <c r="A178" s="91" t="s">
        <v>1180</v>
      </c>
      <c r="B178" s="91">
        <v>3</v>
      </c>
      <c r="C178" s="133">
        <v>0.011578583592494078</v>
      </c>
      <c r="D178" s="91" t="s">
        <v>877</v>
      </c>
      <c r="E178" s="91" t="b">
        <v>0</v>
      </c>
      <c r="F178" s="91" t="b">
        <v>0</v>
      </c>
      <c r="G178" s="91" t="b">
        <v>0</v>
      </c>
    </row>
    <row r="179" spans="1:7" ht="15">
      <c r="A179" s="91" t="s">
        <v>1181</v>
      </c>
      <c r="B179" s="91">
        <v>3</v>
      </c>
      <c r="C179" s="133">
        <v>0.011578583592494078</v>
      </c>
      <c r="D179" s="91" t="s">
        <v>877</v>
      </c>
      <c r="E179" s="91" t="b">
        <v>0</v>
      </c>
      <c r="F179" s="91" t="b">
        <v>0</v>
      </c>
      <c r="G179" s="91" t="b">
        <v>0</v>
      </c>
    </row>
    <row r="180" spans="1:7" ht="15">
      <c r="A180" s="91" t="s">
        <v>1156</v>
      </c>
      <c r="B180" s="91">
        <v>3</v>
      </c>
      <c r="C180" s="133">
        <v>0.011578583592494078</v>
      </c>
      <c r="D180" s="91" t="s">
        <v>877</v>
      </c>
      <c r="E180" s="91" t="b">
        <v>0</v>
      </c>
      <c r="F180" s="91" t="b">
        <v>0</v>
      </c>
      <c r="G180" s="91" t="b">
        <v>0</v>
      </c>
    </row>
    <row r="181" spans="1:7" ht="15">
      <c r="A181" s="91" t="s">
        <v>1182</v>
      </c>
      <c r="B181" s="91">
        <v>3</v>
      </c>
      <c r="C181" s="133">
        <v>0.011578583592494078</v>
      </c>
      <c r="D181" s="91" t="s">
        <v>877</v>
      </c>
      <c r="E181" s="91" t="b">
        <v>0</v>
      </c>
      <c r="F181" s="91" t="b">
        <v>0</v>
      </c>
      <c r="G181" s="91" t="b">
        <v>0</v>
      </c>
    </row>
    <row r="182" spans="1:7" ht="15">
      <c r="A182" s="91" t="s">
        <v>1183</v>
      </c>
      <c r="B182" s="91">
        <v>3</v>
      </c>
      <c r="C182" s="133">
        <v>0.011578583592494078</v>
      </c>
      <c r="D182" s="91" t="s">
        <v>877</v>
      </c>
      <c r="E182" s="91" t="b">
        <v>0</v>
      </c>
      <c r="F182" s="91" t="b">
        <v>0</v>
      </c>
      <c r="G182" s="91" t="b">
        <v>0</v>
      </c>
    </row>
    <row r="183" spans="1:7" ht="15">
      <c r="A183" s="91" t="s">
        <v>1184</v>
      </c>
      <c r="B183" s="91">
        <v>3</v>
      </c>
      <c r="C183" s="133">
        <v>0.011578583592494078</v>
      </c>
      <c r="D183" s="91" t="s">
        <v>877</v>
      </c>
      <c r="E183" s="91" t="b">
        <v>0</v>
      </c>
      <c r="F183" s="91" t="b">
        <v>0</v>
      </c>
      <c r="G183" s="91" t="b">
        <v>0</v>
      </c>
    </row>
    <row r="184" spans="1:7" ht="15">
      <c r="A184" s="91" t="s">
        <v>1166</v>
      </c>
      <c r="B184" s="91">
        <v>2</v>
      </c>
      <c r="C184" s="133">
        <v>0.009853495232034612</v>
      </c>
      <c r="D184" s="91" t="s">
        <v>877</v>
      </c>
      <c r="E184" s="91" t="b">
        <v>0</v>
      </c>
      <c r="F184" s="91" t="b">
        <v>0</v>
      </c>
      <c r="G184" s="91" t="b">
        <v>0</v>
      </c>
    </row>
    <row r="185" spans="1:7" ht="15">
      <c r="A185" s="91" t="s">
        <v>1167</v>
      </c>
      <c r="B185" s="91">
        <v>2</v>
      </c>
      <c r="C185" s="133">
        <v>0.009853495232034612</v>
      </c>
      <c r="D185" s="91" t="s">
        <v>877</v>
      </c>
      <c r="E185" s="91" t="b">
        <v>0</v>
      </c>
      <c r="F185" s="91" t="b">
        <v>0</v>
      </c>
      <c r="G185" s="91" t="b">
        <v>0</v>
      </c>
    </row>
    <row r="186" spans="1:7" ht="15">
      <c r="A186" s="91" t="s">
        <v>961</v>
      </c>
      <c r="B186" s="91">
        <v>2</v>
      </c>
      <c r="C186" s="133">
        <v>0.009853495232034612</v>
      </c>
      <c r="D186" s="91" t="s">
        <v>877</v>
      </c>
      <c r="E186" s="91" t="b">
        <v>0</v>
      </c>
      <c r="F186" s="91" t="b">
        <v>0</v>
      </c>
      <c r="G186" s="91" t="b">
        <v>0</v>
      </c>
    </row>
    <row r="187" spans="1:7" ht="15">
      <c r="A187" s="91" t="s">
        <v>1149</v>
      </c>
      <c r="B187" s="91">
        <v>2</v>
      </c>
      <c r="C187" s="133">
        <v>0.009853495232034612</v>
      </c>
      <c r="D187" s="91" t="s">
        <v>877</v>
      </c>
      <c r="E187" s="91" t="b">
        <v>0</v>
      </c>
      <c r="F187" s="91" t="b">
        <v>0</v>
      </c>
      <c r="G187" s="91" t="b">
        <v>0</v>
      </c>
    </row>
    <row r="188" spans="1:7" ht="15">
      <c r="A188" s="91" t="s">
        <v>234</v>
      </c>
      <c r="B188" s="91">
        <v>2</v>
      </c>
      <c r="C188" s="133">
        <v>0.009853495232034612</v>
      </c>
      <c r="D188" s="91" t="s">
        <v>877</v>
      </c>
      <c r="E188" s="91" t="b">
        <v>0</v>
      </c>
      <c r="F188" s="91" t="b">
        <v>0</v>
      </c>
      <c r="G188" s="91" t="b">
        <v>0</v>
      </c>
    </row>
    <row r="189" spans="1:7" ht="15">
      <c r="A189" s="91" t="s">
        <v>950</v>
      </c>
      <c r="B189" s="91">
        <v>2</v>
      </c>
      <c r="C189" s="133">
        <v>0.009853495232034612</v>
      </c>
      <c r="D189" s="91" t="s">
        <v>877</v>
      </c>
      <c r="E189" s="91" t="b">
        <v>0</v>
      </c>
      <c r="F189" s="91" t="b">
        <v>0</v>
      </c>
      <c r="G189" s="91" t="b">
        <v>0</v>
      </c>
    </row>
    <row r="190" spans="1:7" ht="15">
      <c r="A190" s="91" t="s">
        <v>949</v>
      </c>
      <c r="B190" s="91">
        <v>2</v>
      </c>
      <c r="C190" s="133">
        <v>0.009853495232034612</v>
      </c>
      <c r="D190" s="91" t="s">
        <v>877</v>
      </c>
      <c r="E190" s="91" t="b">
        <v>0</v>
      </c>
      <c r="F190" s="91" t="b">
        <v>0</v>
      </c>
      <c r="G190" s="91" t="b">
        <v>0</v>
      </c>
    </row>
    <row r="191" spans="1:7" ht="15">
      <c r="A191" s="91" t="s">
        <v>951</v>
      </c>
      <c r="B191" s="91">
        <v>2</v>
      </c>
      <c r="C191" s="133">
        <v>0.009853495232034612</v>
      </c>
      <c r="D191" s="91" t="s">
        <v>877</v>
      </c>
      <c r="E191" s="91" t="b">
        <v>0</v>
      </c>
      <c r="F191" s="91" t="b">
        <v>0</v>
      </c>
      <c r="G191" s="91" t="b">
        <v>0</v>
      </c>
    </row>
    <row r="192" spans="1:7" ht="15">
      <c r="A192" s="91" t="s">
        <v>1146</v>
      </c>
      <c r="B192" s="91">
        <v>2</v>
      </c>
      <c r="C192" s="133">
        <v>0.009853495232034612</v>
      </c>
      <c r="D192" s="91" t="s">
        <v>877</v>
      </c>
      <c r="E192" s="91" t="b">
        <v>0</v>
      </c>
      <c r="F192" s="91" t="b">
        <v>0</v>
      </c>
      <c r="G192" s="91" t="b">
        <v>0</v>
      </c>
    </row>
    <row r="193" spans="1:7" ht="15">
      <c r="A193" s="91" t="s">
        <v>1147</v>
      </c>
      <c r="B193" s="91">
        <v>2</v>
      </c>
      <c r="C193" s="133">
        <v>0.009853495232034612</v>
      </c>
      <c r="D193" s="91" t="s">
        <v>877</v>
      </c>
      <c r="E193" s="91" t="b">
        <v>0</v>
      </c>
      <c r="F193" s="91" t="b">
        <v>0</v>
      </c>
      <c r="G193" s="91" t="b">
        <v>0</v>
      </c>
    </row>
    <row r="194" spans="1:7" ht="15">
      <c r="A194" s="91" t="s">
        <v>1148</v>
      </c>
      <c r="B194" s="91">
        <v>2</v>
      </c>
      <c r="C194" s="133">
        <v>0.009853495232034612</v>
      </c>
      <c r="D194" s="91" t="s">
        <v>877</v>
      </c>
      <c r="E194" s="91" t="b">
        <v>0</v>
      </c>
      <c r="F194" s="91" t="b">
        <v>0</v>
      </c>
      <c r="G194" s="91" t="b">
        <v>0</v>
      </c>
    </row>
    <row r="195" spans="1:7" ht="15">
      <c r="A195" s="91" t="s">
        <v>232</v>
      </c>
      <c r="B195" s="91">
        <v>2</v>
      </c>
      <c r="C195" s="133">
        <v>0.009853495232034612</v>
      </c>
      <c r="D195" s="91" t="s">
        <v>877</v>
      </c>
      <c r="E195" s="91" t="b">
        <v>0</v>
      </c>
      <c r="F195" s="91" t="b">
        <v>0</v>
      </c>
      <c r="G195" s="91" t="b">
        <v>0</v>
      </c>
    </row>
    <row r="196" spans="1:7" ht="15">
      <c r="A196" s="91" t="s">
        <v>1196</v>
      </c>
      <c r="B196" s="91">
        <v>2</v>
      </c>
      <c r="C196" s="133">
        <v>0.009853495232034612</v>
      </c>
      <c r="D196" s="91" t="s">
        <v>877</v>
      </c>
      <c r="E196" s="91" t="b">
        <v>0</v>
      </c>
      <c r="F196" s="91" t="b">
        <v>0</v>
      </c>
      <c r="G196" s="91" t="b">
        <v>0</v>
      </c>
    </row>
    <row r="197" spans="1:7" ht="15">
      <c r="A197" s="91" t="s">
        <v>943</v>
      </c>
      <c r="B197" s="91">
        <v>12</v>
      </c>
      <c r="C197" s="133">
        <v>0</v>
      </c>
      <c r="D197" s="91" t="s">
        <v>878</v>
      </c>
      <c r="E197" s="91" t="b">
        <v>0</v>
      </c>
      <c r="F197" s="91" t="b">
        <v>0</v>
      </c>
      <c r="G197" s="91" t="b">
        <v>0</v>
      </c>
    </row>
    <row r="198" spans="1:7" ht="15">
      <c r="A198" s="91" t="s">
        <v>949</v>
      </c>
      <c r="B198" s="91">
        <v>7</v>
      </c>
      <c r="C198" s="133">
        <v>0</v>
      </c>
      <c r="D198" s="91" t="s">
        <v>878</v>
      </c>
      <c r="E198" s="91" t="b">
        <v>0</v>
      </c>
      <c r="F198" s="91" t="b">
        <v>0</v>
      </c>
      <c r="G198" s="91" t="b">
        <v>0</v>
      </c>
    </row>
    <row r="199" spans="1:7" ht="15">
      <c r="A199" s="91" t="s">
        <v>945</v>
      </c>
      <c r="B199" s="91">
        <v>5</v>
      </c>
      <c r="C199" s="133">
        <v>0</v>
      </c>
      <c r="D199" s="91" t="s">
        <v>878</v>
      </c>
      <c r="E199" s="91" t="b">
        <v>0</v>
      </c>
      <c r="F199" s="91" t="b">
        <v>0</v>
      </c>
      <c r="G199" s="91" t="b">
        <v>0</v>
      </c>
    </row>
    <row r="200" spans="1:7" ht="15">
      <c r="A200" s="91" t="s">
        <v>946</v>
      </c>
      <c r="B200" s="91">
        <v>5</v>
      </c>
      <c r="C200" s="133">
        <v>0</v>
      </c>
      <c r="D200" s="91" t="s">
        <v>878</v>
      </c>
      <c r="E200" s="91" t="b">
        <v>0</v>
      </c>
      <c r="F200" s="91" t="b">
        <v>0</v>
      </c>
      <c r="G200" s="91" t="b">
        <v>0</v>
      </c>
    </row>
    <row r="201" spans="1:7" ht="15">
      <c r="A201" s="91" t="s">
        <v>950</v>
      </c>
      <c r="B201" s="91">
        <v>5</v>
      </c>
      <c r="C201" s="133">
        <v>0</v>
      </c>
      <c r="D201" s="91" t="s">
        <v>878</v>
      </c>
      <c r="E201" s="91" t="b">
        <v>0</v>
      </c>
      <c r="F201" s="91" t="b">
        <v>0</v>
      </c>
      <c r="G201" s="91" t="b">
        <v>0</v>
      </c>
    </row>
    <row r="202" spans="1:7" ht="15">
      <c r="A202" s="91" t="s">
        <v>951</v>
      </c>
      <c r="B202" s="91">
        <v>5</v>
      </c>
      <c r="C202" s="133">
        <v>0</v>
      </c>
      <c r="D202" s="91" t="s">
        <v>878</v>
      </c>
      <c r="E202" s="91" t="b">
        <v>0</v>
      </c>
      <c r="F202" s="91" t="b">
        <v>0</v>
      </c>
      <c r="G202" s="91" t="b">
        <v>0</v>
      </c>
    </row>
    <row r="203" spans="1:7" ht="15">
      <c r="A203" s="91" t="s">
        <v>931</v>
      </c>
      <c r="B203" s="91">
        <v>5</v>
      </c>
      <c r="C203" s="133">
        <v>0</v>
      </c>
      <c r="D203" s="91" t="s">
        <v>878</v>
      </c>
      <c r="E203" s="91" t="b">
        <v>0</v>
      </c>
      <c r="F203" s="91" t="b">
        <v>0</v>
      </c>
      <c r="G203" s="91" t="b">
        <v>0</v>
      </c>
    </row>
    <row r="204" spans="1:7" ht="15">
      <c r="A204" s="91" t="s">
        <v>932</v>
      </c>
      <c r="B204" s="91">
        <v>5</v>
      </c>
      <c r="C204" s="133">
        <v>0</v>
      </c>
      <c r="D204" s="91" t="s">
        <v>878</v>
      </c>
      <c r="E204" s="91" t="b">
        <v>0</v>
      </c>
      <c r="F204" s="91" t="b">
        <v>0</v>
      </c>
      <c r="G204" s="91" t="b">
        <v>0</v>
      </c>
    </row>
    <row r="205" spans="1:7" ht="15">
      <c r="A205" s="91" t="s">
        <v>944</v>
      </c>
      <c r="B205" s="91">
        <v>5</v>
      </c>
      <c r="C205" s="133">
        <v>0</v>
      </c>
      <c r="D205" s="91" t="s">
        <v>878</v>
      </c>
      <c r="E205" s="91" t="b">
        <v>0</v>
      </c>
      <c r="F205" s="91" t="b">
        <v>0</v>
      </c>
      <c r="G205" s="91" t="b">
        <v>0</v>
      </c>
    </row>
    <row r="206" spans="1:7" ht="15">
      <c r="A206" s="91" t="s">
        <v>952</v>
      </c>
      <c r="B206" s="91">
        <v>5</v>
      </c>
      <c r="C206" s="133">
        <v>0</v>
      </c>
      <c r="D206" s="91" t="s">
        <v>878</v>
      </c>
      <c r="E206" s="91" t="b">
        <v>0</v>
      </c>
      <c r="F206" s="91" t="b">
        <v>0</v>
      </c>
      <c r="G206" s="91" t="b">
        <v>0</v>
      </c>
    </row>
    <row r="207" spans="1:7" ht="15">
      <c r="A207" s="91" t="s">
        <v>1146</v>
      </c>
      <c r="B207" s="91">
        <v>5</v>
      </c>
      <c r="C207" s="133">
        <v>0</v>
      </c>
      <c r="D207" s="91" t="s">
        <v>878</v>
      </c>
      <c r="E207" s="91" t="b">
        <v>0</v>
      </c>
      <c r="F207" s="91" t="b">
        <v>0</v>
      </c>
      <c r="G207" s="91" t="b">
        <v>0</v>
      </c>
    </row>
    <row r="208" spans="1:7" ht="15">
      <c r="A208" s="91" t="s">
        <v>1147</v>
      </c>
      <c r="B208" s="91">
        <v>5</v>
      </c>
      <c r="C208" s="133">
        <v>0</v>
      </c>
      <c r="D208" s="91" t="s">
        <v>878</v>
      </c>
      <c r="E208" s="91" t="b">
        <v>0</v>
      </c>
      <c r="F208" s="91" t="b">
        <v>0</v>
      </c>
      <c r="G208" s="91" t="b">
        <v>0</v>
      </c>
    </row>
    <row r="209" spans="1:7" ht="15">
      <c r="A209" s="91" t="s">
        <v>1148</v>
      </c>
      <c r="B209" s="91">
        <v>5</v>
      </c>
      <c r="C209" s="133">
        <v>0</v>
      </c>
      <c r="D209" s="91" t="s">
        <v>878</v>
      </c>
      <c r="E209" s="91" t="b">
        <v>0</v>
      </c>
      <c r="F209" s="91" t="b">
        <v>0</v>
      </c>
      <c r="G209" s="91" t="b">
        <v>0</v>
      </c>
    </row>
    <row r="210" spans="1:7" ht="15">
      <c r="A210" s="91" t="s">
        <v>234</v>
      </c>
      <c r="B210" s="91">
        <v>4</v>
      </c>
      <c r="C210" s="133">
        <v>0.004307111689246952</v>
      </c>
      <c r="D210" s="91" t="s">
        <v>878</v>
      </c>
      <c r="E210" s="91" t="b">
        <v>0</v>
      </c>
      <c r="F210" s="91" t="b">
        <v>0</v>
      </c>
      <c r="G210" s="91" t="b">
        <v>0</v>
      </c>
    </row>
    <row r="211" spans="1:7" ht="15">
      <c r="A211" s="91" t="s">
        <v>1143</v>
      </c>
      <c r="B211" s="91">
        <v>3</v>
      </c>
      <c r="C211" s="133">
        <v>0.007394958320545213</v>
      </c>
      <c r="D211" s="91" t="s">
        <v>878</v>
      </c>
      <c r="E211" s="91" t="b">
        <v>0</v>
      </c>
      <c r="F211" s="91" t="b">
        <v>0</v>
      </c>
      <c r="G211" s="91" t="b">
        <v>0</v>
      </c>
    </row>
    <row r="212" spans="1:7" ht="15">
      <c r="A212" s="91" t="s">
        <v>1199</v>
      </c>
      <c r="B212" s="91">
        <v>2</v>
      </c>
      <c r="C212" s="133">
        <v>0.008843111303823058</v>
      </c>
      <c r="D212" s="91" t="s">
        <v>878</v>
      </c>
      <c r="E212" s="91" t="b">
        <v>0</v>
      </c>
      <c r="F212" s="91" t="b">
        <v>0</v>
      </c>
      <c r="G212" s="91" t="b">
        <v>0</v>
      </c>
    </row>
    <row r="213" spans="1:7" ht="15">
      <c r="A213" s="91" t="s">
        <v>1200</v>
      </c>
      <c r="B213" s="91">
        <v>2</v>
      </c>
      <c r="C213" s="133">
        <v>0.008843111303823058</v>
      </c>
      <c r="D213" s="91" t="s">
        <v>878</v>
      </c>
      <c r="E213" s="91" t="b">
        <v>0</v>
      </c>
      <c r="F213" s="91" t="b">
        <v>0</v>
      </c>
      <c r="G213" s="91" t="b">
        <v>0</v>
      </c>
    </row>
    <row r="214" spans="1:7" ht="15">
      <c r="A214" s="91" t="s">
        <v>1201</v>
      </c>
      <c r="B214" s="91">
        <v>2</v>
      </c>
      <c r="C214" s="133">
        <v>0.008843111303823058</v>
      </c>
      <c r="D214" s="91" t="s">
        <v>878</v>
      </c>
      <c r="E214" s="91" t="b">
        <v>1</v>
      </c>
      <c r="F214" s="91" t="b">
        <v>0</v>
      </c>
      <c r="G214" s="91" t="b">
        <v>0</v>
      </c>
    </row>
    <row r="215" spans="1:7" ht="15">
      <c r="A215" s="91" t="s">
        <v>388</v>
      </c>
      <c r="B215" s="91">
        <v>2</v>
      </c>
      <c r="C215" s="133">
        <v>0.008843111303823058</v>
      </c>
      <c r="D215" s="91" t="s">
        <v>878</v>
      </c>
      <c r="E215" s="91" t="b">
        <v>0</v>
      </c>
      <c r="F215" s="91" t="b">
        <v>0</v>
      </c>
      <c r="G215" s="91" t="b">
        <v>0</v>
      </c>
    </row>
    <row r="216" spans="1:7" ht="15">
      <c r="A216" s="91" t="s">
        <v>230</v>
      </c>
      <c r="B216" s="91">
        <v>6</v>
      </c>
      <c r="C216" s="133">
        <v>0</v>
      </c>
      <c r="D216" s="91" t="s">
        <v>879</v>
      </c>
      <c r="E216" s="91" t="b">
        <v>0</v>
      </c>
      <c r="F216" s="91" t="b">
        <v>0</v>
      </c>
      <c r="G216" s="91" t="b">
        <v>0</v>
      </c>
    </row>
    <row r="217" spans="1:7" ht="15">
      <c r="A217" s="91" t="s">
        <v>954</v>
      </c>
      <c r="B217" s="91">
        <v>4</v>
      </c>
      <c r="C217" s="133">
        <v>0</v>
      </c>
      <c r="D217" s="91" t="s">
        <v>879</v>
      </c>
      <c r="E217" s="91" t="b">
        <v>0</v>
      </c>
      <c r="F217" s="91" t="b">
        <v>0</v>
      </c>
      <c r="G217" s="91" t="b">
        <v>0</v>
      </c>
    </row>
    <row r="218" spans="1:7" ht="15">
      <c r="A218" s="91" t="s">
        <v>955</v>
      </c>
      <c r="B218" s="91">
        <v>4</v>
      </c>
      <c r="C218" s="133">
        <v>0</v>
      </c>
      <c r="D218" s="91" t="s">
        <v>879</v>
      </c>
      <c r="E218" s="91" t="b">
        <v>0</v>
      </c>
      <c r="F218" s="91" t="b">
        <v>0</v>
      </c>
      <c r="G218" s="91" t="b">
        <v>0</v>
      </c>
    </row>
    <row r="219" spans="1:7" ht="15">
      <c r="A219" s="91" t="s">
        <v>956</v>
      </c>
      <c r="B219" s="91">
        <v>4</v>
      </c>
      <c r="C219" s="133">
        <v>0</v>
      </c>
      <c r="D219" s="91" t="s">
        <v>879</v>
      </c>
      <c r="E219" s="91" t="b">
        <v>1</v>
      </c>
      <c r="F219" s="91" t="b">
        <v>0</v>
      </c>
      <c r="G219" s="91" t="b">
        <v>0</v>
      </c>
    </row>
    <row r="220" spans="1:7" ht="15">
      <c r="A220" s="91" t="s">
        <v>917</v>
      </c>
      <c r="B220" s="91">
        <v>4</v>
      </c>
      <c r="C220" s="133">
        <v>0</v>
      </c>
      <c r="D220" s="91" t="s">
        <v>879</v>
      </c>
      <c r="E220" s="91" t="b">
        <v>0</v>
      </c>
      <c r="F220" s="91" t="b">
        <v>0</v>
      </c>
      <c r="G220" s="91" t="b">
        <v>0</v>
      </c>
    </row>
    <row r="221" spans="1:7" ht="15">
      <c r="A221" s="91" t="s">
        <v>957</v>
      </c>
      <c r="B221" s="91">
        <v>4</v>
      </c>
      <c r="C221" s="133">
        <v>0</v>
      </c>
      <c r="D221" s="91" t="s">
        <v>879</v>
      </c>
      <c r="E221" s="91" t="b">
        <v>0</v>
      </c>
      <c r="F221" s="91" t="b">
        <v>0</v>
      </c>
      <c r="G221" s="91" t="b">
        <v>0</v>
      </c>
    </row>
    <row r="222" spans="1:7" ht="15">
      <c r="A222" s="91" t="s">
        <v>958</v>
      </c>
      <c r="B222" s="91">
        <v>4</v>
      </c>
      <c r="C222" s="133">
        <v>0</v>
      </c>
      <c r="D222" s="91" t="s">
        <v>879</v>
      </c>
      <c r="E222" s="91" t="b">
        <v>0</v>
      </c>
      <c r="F222" s="91" t="b">
        <v>0</v>
      </c>
      <c r="G222" s="91" t="b">
        <v>0</v>
      </c>
    </row>
    <row r="223" spans="1:7" ht="15">
      <c r="A223" s="91" t="s">
        <v>959</v>
      </c>
      <c r="B223" s="91">
        <v>4</v>
      </c>
      <c r="C223" s="133">
        <v>0</v>
      </c>
      <c r="D223" s="91" t="s">
        <v>879</v>
      </c>
      <c r="E223" s="91" t="b">
        <v>0</v>
      </c>
      <c r="F223" s="91" t="b">
        <v>0</v>
      </c>
      <c r="G223" s="91" t="b">
        <v>0</v>
      </c>
    </row>
    <row r="224" spans="1:7" ht="15">
      <c r="A224" s="91" t="s">
        <v>960</v>
      </c>
      <c r="B224" s="91">
        <v>4</v>
      </c>
      <c r="C224" s="133">
        <v>0</v>
      </c>
      <c r="D224" s="91" t="s">
        <v>879</v>
      </c>
      <c r="E224" s="91" t="b">
        <v>0</v>
      </c>
      <c r="F224" s="91" t="b">
        <v>0</v>
      </c>
      <c r="G224" s="91" t="b">
        <v>0</v>
      </c>
    </row>
    <row r="225" spans="1:7" ht="15">
      <c r="A225" s="91" t="s">
        <v>961</v>
      </c>
      <c r="B225" s="91">
        <v>4</v>
      </c>
      <c r="C225" s="133">
        <v>0</v>
      </c>
      <c r="D225" s="91" t="s">
        <v>879</v>
      </c>
      <c r="E225" s="91" t="b">
        <v>0</v>
      </c>
      <c r="F225" s="91" t="b">
        <v>0</v>
      </c>
      <c r="G225" s="91" t="b">
        <v>0</v>
      </c>
    </row>
    <row r="226" spans="1:7" ht="15">
      <c r="A226" s="91" t="s">
        <v>1149</v>
      </c>
      <c r="B226" s="91">
        <v>4</v>
      </c>
      <c r="C226" s="133">
        <v>0</v>
      </c>
      <c r="D226" s="91" t="s">
        <v>879</v>
      </c>
      <c r="E226" s="91" t="b">
        <v>0</v>
      </c>
      <c r="F226" s="91" t="b">
        <v>0</v>
      </c>
      <c r="G226" s="91" t="b">
        <v>0</v>
      </c>
    </row>
    <row r="227" spans="1:7" ht="15">
      <c r="A227" s="91" t="s">
        <v>1168</v>
      </c>
      <c r="B227" s="91">
        <v>3</v>
      </c>
      <c r="C227" s="133">
        <v>0.003569678188808569</v>
      </c>
      <c r="D227" s="91" t="s">
        <v>879</v>
      </c>
      <c r="E227" s="91" t="b">
        <v>0</v>
      </c>
      <c r="F227" s="91" t="b">
        <v>0</v>
      </c>
      <c r="G227" s="91" t="b">
        <v>0</v>
      </c>
    </row>
    <row r="228" spans="1:7" ht="15">
      <c r="A228" s="91" t="s">
        <v>1186</v>
      </c>
      <c r="B228" s="91">
        <v>3</v>
      </c>
      <c r="C228" s="133">
        <v>0.003569678188808569</v>
      </c>
      <c r="D228" s="91" t="s">
        <v>879</v>
      </c>
      <c r="E228" s="91" t="b">
        <v>0</v>
      </c>
      <c r="F228" s="91" t="b">
        <v>0</v>
      </c>
      <c r="G228" s="91" t="b">
        <v>0</v>
      </c>
    </row>
    <row r="229" spans="1:7" ht="15">
      <c r="A229" s="91" t="s">
        <v>1169</v>
      </c>
      <c r="B229" s="91">
        <v>3</v>
      </c>
      <c r="C229" s="133">
        <v>0.003569678188808569</v>
      </c>
      <c r="D229" s="91" t="s">
        <v>879</v>
      </c>
      <c r="E229" s="91" t="b">
        <v>0</v>
      </c>
      <c r="F229" s="91" t="b">
        <v>0</v>
      </c>
      <c r="G229" s="91" t="b">
        <v>0</v>
      </c>
    </row>
    <row r="230" spans="1:7" ht="15">
      <c r="A230" s="91" t="s">
        <v>1187</v>
      </c>
      <c r="B230" s="91">
        <v>3</v>
      </c>
      <c r="C230" s="133">
        <v>0.003569678188808569</v>
      </c>
      <c r="D230" s="91" t="s">
        <v>879</v>
      </c>
      <c r="E230" s="91" t="b">
        <v>0</v>
      </c>
      <c r="F230" s="91" t="b">
        <v>0</v>
      </c>
      <c r="G230" s="91" t="b">
        <v>0</v>
      </c>
    </row>
    <row r="231" spans="1:7" ht="15">
      <c r="A231" s="91" t="s">
        <v>931</v>
      </c>
      <c r="B231" s="91">
        <v>3</v>
      </c>
      <c r="C231" s="133">
        <v>0.003569678188808569</v>
      </c>
      <c r="D231" s="91" t="s">
        <v>879</v>
      </c>
      <c r="E231" s="91" t="b">
        <v>0</v>
      </c>
      <c r="F231" s="91" t="b">
        <v>0</v>
      </c>
      <c r="G231" s="91" t="b">
        <v>0</v>
      </c>
    </row>
    <row r="232" spans="1:7" ht="15">
      <c r="A232" s="91" t="s">
        <v>932</v>
      </c>
      <c r="B232" s="91">
        <v>3</v>
      </c>
      <c r="C232" s="133">
        <v>0.003569678188808569</v>
      </c>
      <c r="D232" s="91" t="s">
        <v>879</v>
      </c>
      <c r="E232" s="91" t="b">
        <v>0</v>
      </c>
      <c r="F232" s="91" t="b">
        <v>0</v>
      </c>
      <c r="G232" s="91" t="b">
        <v>0</v>
      </c>
    </row>
    <row r="233" spans="1:7" ht="15">
      <c r="A233" s="91" t="s">
        <v>239</v>
      </c>
      <c r="B233" s="91">
        <v>3</v>
      </c>
      <c r="C233" s="133">
        <v>0.003569678188808569</v>
      </c>
      <c r="D233" s="91" t="s">
        <v>879</v>
      </c>
      <c r="E233" s="91" t="b">
        <v>0</v>
      </c>
      <c r="F233" s="91" t="b">
        <v>0</v>
      </c>
      <c r="G233" s="91" t="b">
        <v>0</v>
      </c>
    </row>
    <row r="234" spans="1:7" ht="15">
      <c r="A234" s="91" t="s">
        <v>248</v>
      </c>
      <c r="B234" s="91">
        <v>3</v>
      </c>
      <c r="C234" s="133">
        <v>0.003569678188808569</v>
      </c>
      <c r="D234" s="91" t="s">
        <v>879</v>
      </c>
      <c r="E234" s="91" t="b">
        <v>0</v>
      </c>
      <c r="F234" s="91" t="b">
        <v>0</v>
      </c>
      <c r="G234" s="91" t="b">
        <v>0</v>
      </c>
    </row>
    <row r="235" spans="1:7" ht="15">
      <c r="A235" s="91" t="s">
        <v>247</v>
      </c>
      <c r="B235" s="91">
        <v>3</v>
      </c>
      <c r="C235" s="133">
        <v>0.003569678188808569</v>
      </c>
      <c r="D235" s="91" t="s">
        <v>879</v>
      </c>
      <c r="E235" s="91" t="b">
        <v>0</v>
      </c>
      <c r="F235" s="91" t="b">
        <v>0</v>
      </c>
      <c r="G235" s="91" t="b">
        <v>0</v>
      </c>
    </row>
    <row r="236" spans="1:7" ht="15">
      <c r="A236" s="91" t="s">
        <v>1154</v>
      </c>
      <c r="B236" s="91">
        <v>3</v>
      </c>
      <c r="C236" s="133">
        <v>0.003569678188808569</v>
      </c>
      <c r="D236" s="91" t="s">
        <v>879</v>
      </c>
      <c r="E236" s="91" t="b">
        <v>0</v>
      </c>
      <c r="F236" s="91" t="b">
        <v>0</v>
      </c>
      <c r="G236" s="91" t="b">
        <v>0</v>
      </c>
    </row>
    <row r="237" spans="1:7" ht="15">
      <c r="A237" s="91" t="s">
        <v>1188</v>
      </c>
      <c r="B237" s="91">
        <v>3</v>
      </c>
      <c r="C237" s="133">
        <v>0.003569678188808569</v>
      </c>
      <c r="D237" s="91" t="s">
        <v>879</v>
      </c>
      <c r="E237" s="91" t="b">
        <v>0</v>
      </c>
      <c r="F237" s="91" t="b">
        <v>0</v>
      </c>
      <c r="G237" s="91" t="b">
        <v>0</v>
      </c>
    </row>
    <row r="238" spans="1:7" ht="15">
      <c r="A238" s="91" t="s">
        <v>1170</v>
      </c>
      <c r="B238" s="91">
        <v>3</v>
      </c>
      <c r="C238" s="133">
        <v>0.003569678188808569</v>
      </c>
      <c r="D238" s="91" t="s">
        <v>879</v>
      </c>
      <c r="E238" s="91" t="b">
        <v>0</v>
      </c>
      <c r="F238" s="91" t="b">
        <v>0</v>
      </c>
      <c r="G238" s="91" t="b">
        <v>0</v>
      </c>
    </row>
    <row r="239" spans="1:7" ht="15">
      <c r="A239" s="91" t="s">
        <v>1171</v>
      </c>
      <c r="B239" s="91">
        <v>3</v>
      </c>
      <c r="C239" s="133">
        <v>0.003569678188808569</v>
      </c>
      <c r="D239" s="91" t="s">
        <v>879</v>
      </c>
      <c r="E239" s="91" t="b">
        <v>0</v>
      </c>
      <c r="F239" s="91" t="b">
        <v>0</v>
      </c>
      <c r="G239" s="91" t="b">
        <v>0</v>
      </c>
    </row>
    <row r="240" spans="1:7" ht="15">
      <c r="A240" s="91" t="s">
        <v>1142</v>
      </c>
      <c r="B240" s="91">
        <v>3</v>
      </c>
      <c r="C240" s="133">
        <v>0.003569678188808569</v>
      </c>
      <c r="D240" s="91" t="s">
        <v>879</v>
      </c>
      <c r="E240" s="91" t="b">
        <v>0</v>
      </c>
      <c r="F240" s="91" t="b">
        <v>0</v>
      </c>
      <c r="G240" s="91" t="b">
        <v>0</v>
      </c>
    </row>
    <row r="241" spans="1:7" ht="15">
      <c r="A241" s="91" t="s">
        <v>222</v>
      </c>
      <c r="B241" s="91">
        <v>3</v>
      </c>
      <c r="C241" s="133">
        <v>0.003569678188808569</v>
      </c>
      <c r="D241" s="91" t="s">
        <v>879</v>
      </c>
      <c r="E241" s="91" t="b">
        <v>0</v>
      </c>
      <c r="F241" s="91" t="b">
        <v>0</v>
      </c>
      <c r="G241" s="91" t="b">
        <v>0</v>
      </c>
    </row>
    <row r="242" spans="1:7" ht="15">
      <c r="A242" s="91" t="s">
        <v>1166</v>
      </c>
      <c r="B242" s="91">
        <v>2</v>
      </c>
      <c r="C242" s="133">
        <v>0.005733904679313928</v>
      </c>
      <c r="D242" s="91" t="s">
        <v>879</v>
      </c>
      <c r="E242" s="91" t="b">
        <v>0</v>
      </c>
      <c r="F242" s="91" t="b">
        <v>0</v>
      </c>
      <c r="G242" s="91" t="b">
        <v>0</v>
      </c>
    </row>
    <row r="243" spans="1:7" ht="15">
      <c r="A243" s="91" t="s">
        <v>1167</v>
      </c>
      <c r="B243" s="91">
        <v>2</v>
      </c>
      <c r="C243" s="133">
        <v>0.005733904679313928</v>
      </c>
      <c r="D243" s="91" t="s">
        <v>879</v>
      </c>
      <c r="E243" s="91" t="b">
        <v>0</v>
      </c>
      <c r="F243" s="91" t="b">
        <v>0</v>
      </c>
      <c r="G243" s="91" t="b">
        <v>0</v>
      </c>
    </row>
    <row r="244" spans="1:7" ht="15">
      <c r="A244" s="91" t="s">
        <v>1198</v>
      </c>
      <c r="B244" s="91">
        <v>2</v>
      </c>
      <c r="C244" s="133">
        <v>0.005733904679313928</v>
      </c>
      <c r="D244" s="91" t="s">
        <v>879</v>
      </c>
      <c r="E244" s="91" t="b">
        <v>0</v>
      </c>
      <c r="F244" s="91" t="b">
        <v>0</v>
      </c>
      <c r="G244" s="91" t="b">
        <v>0</v>
      </c>
    </row>
    <row r="245" spans="1:7" ht="15">
      <c r="A245" s="91" t="s">
        <v>1172</v>
      </c>
      <c r="B245" s="91">
        <v>2</v>
      </c>
      <c r="C245" s="133">
        <v>0.005733904679313928</v>
      </c>
      <c r="D245" s="91" t="s">
        <v>879</v>
      </c>
      <c r="E245" s="91" t="b">
        <v>0</v>
      </c>
      <c r="F245" s="91" t="b">
        <v>0</v>
      </c>
      <c r="G245" s="91" t="b">
        <v>0</v>
      </c>
    </row>
    <row r="246" spans="1:7" ht="15">
      <c r="A246" s="91" t="s">
        <v>1173</v>
      </c>
      <c r="B246" s="91">
        <v>2</v>
      </c>
      <c r="C246" s="133">
        <v>0.005733904679313928</v>
      </c>
      <c r="D246" s="91" t="s">
        <v>879</v>
      </c>
      <c r="E246" s="91" t="b">
        <v>0</v>
      </c>
      <c r="F246" s="91" t="b">
        <v>0</v>
      </c>
      <c r="G246" s="91" t="b">
        <v>0</v>
      </c>
    </row>
    <row r="247" spans="1:7" ht="15">
      <c r="A247" s="91" t="s">
        <v>1143</v>
      </c>
      <c r="B247" s="91">
        <v>2</v>
      </c>
      <c r="C247" s="133">
        <v>0.005733904679313928</v>
      </c>
      <c r="D247" s="91" t="s">
        <v>879</v>
      </c>
      <c r="E247" s="91" t="b">
        <v>0</v>
      </c>
      <c r="F247" s="91" t="b">
        <v>0</v>
      </c>
      <c r="G247"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1211</v>
      </c>
      <c r="B1" s="13" t="s">
        <v>1212</v>
      </c>
      <c r="C1" s="13" t="s">
        <v>1205</v>
      </c>
      <c r="D1" s="13" t="s">
        <v>1206</v>
      </c>
      <c r="E1" s="13" t="s">
        <v>1213</v>
      </c>
      <c r="F1" s="13" t="s">
        <v>144</v>
      </c>
      <c r="G1" s="13" t="s">
        <v>1214</v>
      </c>
      <c r="H1" s="13" t="s">
        <v>1215</v>
      </c>
      <c r="I1" s="13" t="s">
        <v>1216</v>
      </c>
      <c r="J1" s="13" t="s">
        <v>1217</v>
      </c>
      <c r="K1" s="13" t="s">
        <v>1218</v>
      </c>
      <c r="L1" s="13" t="s">
        <v>1219</v>
      </c>
    </row>
    <row r="2" spans="1:12" ht="15">
      <c r="A2" s="91" t="s">
        <v>931</v>
      </c>
      <c r="B2" s="91" t="s">
        <v>932</v>
      </c>
      <c r="C2" s="91">
        <v>69</v>
      </c>
      <c r="D2" s="133">
        <v>0.0027886606173623714</v>
      </c>
      <c r="E2" s="133">
        <v>1.0754940663821855</v>
      </c>
      <c r="F2" s="91" t="s">
        <v>1207</v>
      </c>
      <c r="G2" s="91" t="b">
        <v>0</v>
      </c>
      <c r="H2" s="91" t="b">
        <v>0</v>
      </c>
      <c r="I2" s="91" t="b">
        <v>0</v>
      </c>
      <c r="J2" s="91" t="b">
        <v>0</v>
      </c>
      <c r="K2" s="91" t="b">
        <v>0</v>
      </c>
      <c r="L2" s="91" t="b">
        <v>0</v>
      </c>
    </row>
    <row r="3" spans="1:12" ht="15">
      <c r="A3" s="91" t="s">
        <v>932</v>
      </c>
      <c r="B3" s="91" t="s">
        <v>934</v>
      </c>
      <c r="C3" s="91">
        <v>34</v>
      </c>
      <c r="D3" s="133">
        <v>0.013037722964153044</v>
      </c>
      <c r="E3" s="133">
        <v>1.062904939074165</v>
      </c>
      <c r="F3" s="91" t="s">
        <v>1207</v>
      </c>
      <c r="G3" s="91" t="b">
        <v>0</v>
      </c>
      <c r="H3" s="91" t="b">
        <v>0</v>
      </c>
      <c r="I3" s="91" t="b">
        <v>0</v>
      </c>
      <c r="J3" s="91" t="b">
        <v>0</v>
      </c>
      <c r="K3" s="91" t="b">
        <v>0</v>
      </c>
      <c r="L3" s="91" t="b">
        <v>0</v>
      </c>
    </row>
    <row r="4" spans="1:12" ht="15">
      <c r="A4" s="91" t="s">
        <v>934</v>
      </c>
      <c r="B4" s="91" t="s">
        <v>933</v>
      </c>
      <c r="C4" s="91">
        <v>34</v>
      </c>
      <c r="D4" s="133">
        <v>0.013037722964153044</v>
      </c>
      <c r="E4" s="133">
        <v>1.2027840254754016</v>
      </c>
      <c r="F4" s="91" t="s">
        <v>1207</v>
      </c>
      <c r="G4" s="91" t="b">
        <v>0</v>
      </c>
      <c r="H4" s="91" t="b">
        <v>0</v>
      </c>
      <c r="I4" s="91" t="b">
        <v>0</v>
      </c>
      <c r="J4" s="91" t="b">
        <v>0</v>
      </c>
      <c r="K4" s="91" t="b">
        <v>0</v>
      </c>
      <c r="L4" s="91" t="b">
        <v>0</v>
      </c>
    </row>
    <row r="5" spans="1:12" ht="15">
      <c r="A5" s="91" t="s">
        <v>935</v>
      </c>
      <c r="B5" s="91" t="s">
        <v>937</v>
      </c>
      <c r="C5" s="91">
        <v>29</v>
      </c>
      <c r="D5" s="133">
        <v>0.013356288726885688</v>
      </c>
      <c r="E5" s="133">
        <v>1.4372219023997783</v>
      </c>
      <c r="F5" s="91" t="s">
        <v>1207</v>
      </c>
      <c r="G5" s="91" t="b">
        <v>0</v>
      </c>
      <c r="H5" s="91" t="b">
        <v>0</v>
      </c>
      <c r="I5" s="91" t="b">
        <v>0</v>
      </c>
      <c r="J5" s="91" t="b">
        <v>0</v>
      </c>
      <c r="K5" s="91" t="b">
        <v>0</v>
      </c>
      <c r="L5" s="91" t="b">
        <v>0</v>
      </c>
    </row>
    <row r="6" spans="1:12" ht="15">
      <c r="A6" s="91" t="s">
        <v>937</v>
      </c>
      <c r="B6" s="91" t="s">
        <v>938</v>
      </c>
      <c r="C6" s="91">
        <v>21</v>
      </c>
      <c r="D6" s="133">
        <v>0.012957233640416737</v>
      </c>
      <c r="E6" s="133">
        <v>1.5341319154078348</v>
      </c>
      <c r="F6" s="91" t="s">
        <v>1207</v>
      </c>
      <c r="G6" s="91" t="b">
        <v>0</v>
      </c>
      <c r="H6" s="91" t="b">
        <v>0</v>
      </c>
      <c r="I6" s="91" t="b">
        <v>0</v>
      </c>
      <c r="J6" s="91" t="b">
        <v>0</v>
      </c>
      <c r="K6" s="91" t="b">
        <v>0</v>
      </c>
      <c r="L6" s="91" t="b">
        <v>0</v>
      </c>
    </row>
    <row r="7" spans="1:12" ht="15">
      <c r="A7" s="91" t="s">
        <v>932</v>
      </c>
      <c r="B7" s="91" t="s">
        <v>933</v>
      </c>
      <c r="C7" s="91">
        <v>16</v>
      </c>
      <c r="D7" s="133">
        <v>0.01198109429885313</v>
      </c>
      <c r="E7" s="133">
        <v>0.5806440447020914</v>
      </c>
      <c r="F7" s="91" t="s">
        <v>1207</v>
      </c>
      <c r="G7" s="91" t="b">
        <v>0</v>
      </c>
      <c r="H7" s="91" t="b">
        <v>0</v>
      </c>
      <c r="I7" s="91" t="b">
        <v>0</v>
      </c>
      <c r="J7" s="91" t="b">
        <v>0</v>
      </c>
      <c r="K7" s="91" t="b">
        <v>0</v>
      </c>
      <c r="L7" s="91" t="b">
        <v>0</v>
      </c>
    </row>
    <row r="8" spans="1:12" ht="15">
      <c r="A8" s="91" t="s">
        <v>939</v>
      </c>
      <c r="B8" s="91" t="s">
        <v>940</v>
      </c>
      <c r="C8" s="91">
        <v>14</v>
      </c>
      <c r="D8" s="133">
        <v>0.011389581683022844</v>
      </c>
      <c r="E8" s="133">
        <v>1.6838942357411668</v>
      </c>
      <c r="F8" s="91" t="s">
        <v>1207</v>
      </c>
      <c r="G8" s="91" t="b">
        <v>0</v>
      </c>
      <c r="H8" s="91" t="b">
        <v>0</v>
      </c>
      <c r="I8" s="91" t="b">
        <v>0</v>
      </c>
      <c r="J8" s="91" t="b">
        <v>0</v>
      </c>
      <c r="K8" s="91" t="b">
        <v>0</v>
      </c>
      <c r="L8" s="91" t="b">
        <v>0</v>
      </c>
    </row>
    <row r="9" spans="1:12" ht="15">
      <c r="A9" s="91" t="s">
        <v>940</v>
      </c>
      <c r="B9" s="91" t="s">
        <v>935</v>
      </c>
      <c r="C9" s="91">
        <v>14</v>
      </c>
      <c r="D9" s="133">
        <v>0.011389581683022844</v>
      </c>
      <c r="E9" s="133">
        <v>1.5341319154078348</v>
      </c>
      <c r="F9" s="91" t="s">
        <v>1207</v>
      </c>
      <c r="G9" s="91" t="b">
        <v>0</v>
      </c>
      <c r="H9" s="91" t="b">
        <v>0</v>
      </c>
      <c r="I9" s="91" t="b">
        <v>0</v>
      </c>
      <c r="J9" s="91" t="b">
        <v>0</v>
      </c>
      <c r="K9" s="91" t="b">
        <v>0</v>
      </c>
      <c r="L9" s="91" t="b">
        <v>0</v>
      </c>
    </row>
    <row r="10" spans="1:12" ht="15">
      <c r="A10" s="91" t="s">
        <v>938</v>
      </c>
      <c r="B10" s="91" t="s">
        <v>931</v>
      </c>
      <c r="C10" s="91">
        <v>13</v>
      </c>
      <c r="D10" s="133">
        <v>0.011043005406365203</v>
      </c>
      <c r="E10" s="133">
        <v>0.9505553297738856</v>
      </c>
      <c r="F10" s="91" t="s">
        <v>1207</v>
      </c>
      <c r="G10" s="91" t="b">
        <v>0</v>
      </c>
      <c r="H10" s="91" t="b">
        <v>0</v>
      </c>
      <c r="I10" s="91" t="b">
        <v>0</v>
      </c>
      <c r="J10" s="91" t="b">
        <v>0</v>
      </c>
      <c r="K10" s="91" t="b">
        <v>0</v>
      </c>
      <c r="L10" s="91" t="b">
        <v>0</v>
      </c>
    </row>
    <row r="11" spans="1:12" ht="15">
      <c r="A11" s="91" t="s">
        <v>943</v>
      </c>
      <c r="B11" s="91" t="s">
        <v>945</v>
      </c>
      <c r="C11" s="91">
        <v>12</v>
      </c>
      <c r="D11" s="133">
        <v>0.010659107375143863</v>
      </c>
      <c r="E11" s="133">
        <v>1.5921238623855214</v>
      </c>
      <c r="F11" s="91" t="s">
        <v>1207</v>
      </c>
      <c r="G11" s="91" t="b">
        <v>0</v>
      </c>
      <c r="H11" s="91" t="b">
        <v>0</v>
      </c>
      <c r="I11" s="91" t="b">
        <v>0</v>
      </c>
      <c r="J11" s="91" t="b">
        <v>0</v>
      </c>
      <c r="K11" s="91" t="b">
        <v>0</v>
      </c>
      <c r="L11" s="91" t="b">
        <v>0</v>
      </c>
    </row>
    <row r="12" spans="1:12" ht="15">
      <c r="A12" s="91" t="s">
        <v>945</v>
      </c>
      <c r="B12" s="91" t="s">
        <v>946</v>
      </c>
      <c r="C12" s="91">
        <v>12</v>
      </c>
      <c r="D12" s="133">
        <v>0.010659107375143863</v>
      </c>
      <c r="E12" s="133">
        <v>1.835161911071816</v>
      </c>
      <c r="F12" s="91" t="s">
        <v>1207</v>
      </c>
      <c r="G12" s="91" t="b">
        <v>0</v>
      </c>
      <c r="H12" s="91" t="b">
        <v>0</v>
      </c>
      <c r="I12" s="91" t="b">
        <v>0</v>
      </c>
      <c r="J12" s="91" t="b">
        <v>0</v>
      </c>
      <c r="K12" s="91" t="b">
        <v>0</v>
      </c>
      <c r="L12" s="91" t="b">
        <v>0</v>
      </c>
    </row>
    <row r="13" spans="1:12" ht="15">
      <c r="A13" s="91" t="s">
        <v>933</v>
      </c>
      <c r="B13" s="91" t="s">
        <v>939</v>
      </c>
      <c r="C13" s="91">
        <v>8</v>
      </c>
      <c r="D13" s="133">
        <v>0.008678314967854968</v>
      </c>
      <c r="E13" s="133">
        <v>1.2834070380552494</v>
      </c>
      <c r="F13" s="91" t="s">
        <v>1207</v>
      </c>
      <c r="G13" s="91" t="b">
        <v>0</v>
      </c>
      <c r="H13" s="91" t="b">
        <v>0</v>
      </c>
      <c r="I13" s="91" t="b">
        <v>0</v>
      </c>
      <c r="J13" s="91" t="b">
        <v>0</v>
      </c>
      <c r="K13" s="91" t="b">
        <v>0</v>
      </c>
      <c r="L13" s="91" t="b">
        <v>0</v>
      </c>
    </row>
    <row r="14" spans="1:12" ht="15">
      <c r="A14" s="91" t="s">
        <v>1141</v>
      </c>
      <c r="B14" s="91" t="s">
        <v>1144</v>
      </c>
      <c r="C14" s="91">
        <v>7</v>
      </c>
      <c r="D14" s="133">
        <v>0.008046587682636275</v>
      </c>
      <c r="E14" s="133">
        <v>1.9143431571194407</v>
      </c>
      <c r="F14" s="91" t="s">
        <v>1207</v>
      </c>
      <c r="G14" s="91" t="b">
        <v>0</v>
      </c>
      <c r="H14" s="91" t="b">
        <v>0</v>
      </c>
      <c r="I14" s="91" t="b">
        <v>0</v>
      </c>
      <c r="J14" s="91" t="b">
        <v>0</v>
      </c>
      <c r="K14" s="91" t="b">
        <v>0</v>
      </c>
      <c r="L14" s="91" t="b">
        <v>0</v>
      </c>
    </row>
    <row r="15" spans="1:12" ht="15">
      <c r="A15" s="91" t="s">
        <v>1144</v>
      </c>
      <c r="B15" s="91" t="s">
        <v>1145</v>
      </c>
      <c r="C15" s="91">
        <v>7</v>
      </c>
      <c r="D15" s="133">
        <v>0.008046587682636275</v>
      </c>
      <c r="E15" s="133">
        <v>2.0692451171051838</v>
      </c>
      <c r="F15" s="91" t="s">
        <v>1207</v>
      </c>
      <c r="G15" s="91" t="b">
        <v>0</v>
      </c>
      <c r="H15" s="91" t="b">
        <v>0</v>
      </c>
      <c r="I15" s="91" t="b">
        <v>0</v>
      </c>
      <c r="J15" s="91" t="b">
        <v>0</v>
      </c>
      <c r="K15" s="91" t="b">
        <v>0</v>
      </c>
      <c r="L15" s="91" t="b">
        <v>0</v>
      </c>
    </row>
    <row r="16" spans="1:12" ht="15">
      <c r="A16" s="91" t="s">
        <v>946</v>
      </c>
      <c r="B16" s="91" t="s">
        <v>943</v>
      </c>
      <c r="C16" s="91">
        <v>7</v>
      </c>
      <c r="D16" s="133">
        <v>0.008046587682636275</v>
      </c>
      <c r="E16" s="133">
        <v>1.4015063501332439</v>
      </c>
      <c r="F16" s="91" t="s">
        <v>1207</v>
      </c>
      <c r="G16" s="91" t="b">
        <v>0</v>
      </c>
      <c r="H16" s="91" t="b">
        <v>0</v>
      </c>
      <c r="I16" s="91" t="b">
        <v>0</v>
      </c>
      <c r="J16" s="91" t="b">
        <v>0</v>
      </c>
      <c r="K16" s="91" t="b">
        <v>0</v>
      </c>
      <c r="L16" s="91" t="b">
        <v>0</v>
      </c>
    </row>
    <row r="17" spans="1:12" ht="15">
      <c r="A17" s="91" t="s">
        <v>943</v>
      </c>
      <c r="B17" s="91" t="s">
        <v>950</v>
      </c>
      <c r="C17" s="91">
        <v>7</v>
      </c>
      <c r="D17" s="133">
        <v>0.008046587682636275</v>
      </c>
      <c r="E17" s="133">
        <v>1.5921238623855214</v>
      </c>
      <c r="F17" s="91" t="s">
        <v>1207</v>
      </c>
      <c r="G17" s="91" t="b">
        <v>0</v>
      </c>
      <c r="H17" s="91" t="b">
        <v>0</v>
      </c>
      <c r="I17" s="91" t="b">
        <v>0</v>
      </c>
      <c r="J17" s="91" t="b">
        <v>0</v>
      </c>
      <c r="K17" s="91" t="b">
        <v>0</v>
      </c>
      <c r="L17" s="91" t="b">
        <v>0</v>
      </c>
    </row>
    <row r="18" spans="1:12" ht="15">
      <c r="A18" s="91" t="s">
        <v>950</v>
      </c>
      <c r="B18" s="91" t="s">
        <v>949</v>
      </c>
      <c r="C18" s="91">
        <v>7</v>
      </c>
      <c r="D18" s="133">
        <v>0.008046587682636275</v>
      </c>
      <c r="E18" s="133">
        <v>1.960100647680116</v>
      </c>
      <c r="F18" s="91" t="s">
        <v>1207</v>
      </c>
      <c r="G18" s="91" t="b">
        <v>0</v>
      </c>
      <c r="H18" s="91" t="b">
        <v>0</v>
      </c>
      <c r="I18" s="91" t="b">
        <v>0</v>
      </c>
      <c r="J18" s="91" t="b">
        <v>0</v>
      </c>
      <c r="K18" s="91" t="b">
        <v>0</v>
      </c>
      <c r="L18" s="91" t="b">
        <v>0</v>
      </c>
    </row>
    <row r="19" spans="1:12" ht="15">
      <c r="A19" s="91" t="s">
        <v>949</v>
      </c>
      <c r="B19" s="91" t="s">
        <v>951</v>
      </c>
      <c r="C19" s="91">
        <v>7</v>
      </c>
      <c r="D19" s="133">
        <v>0.008046587682636275</v>
      </c>
      <c r="E19" s="133">
        <v>1.960100647680116</v>
      </c>
      <c r="F19" s="91" t="s">
        <v>1207</v>
      </c>
      <c r="G19" s="91" t="b">
        <v>0</v>
      </c>
      <c r="H19" s="91" t="b">
        <v>0</v>
      </c>
      <c r="I19" s="91" t="b">
        <v>0</v>
      </c>
      <c r="J19" s="91" t="b">
        <v>0</v>
      </c>
      <c r="K19" s="91" t="b">
        <v>0</v>
      </c>
      <c r="L19" s="91" t="b">
        <v>0</v>
      </c>
    </row>
    <row r="20" spans="1:12" ht="15">
      <c r="A20" s="91" t="s">
        <v>951</v>
      </c>
      <c r="B20" s="91" t="s">
        <v>931</v>
      </c>
      <c r="C20" s="91">
        <v>7</v>
      </c>
      <c r="D20" s="133">
        <v>0.008046587682636275</v>
      </c>
      <c r="E20" s="133">
        <v>1.1983398134846417</v>
      </c>
      <c r="F20" s="91" t="s">
        <v>1207</v>
      </c>
      <c r="G20" s="91" t="b">
        <v>0</v>
      </c>
      <c r="H20" s="91" t="b">
        <v>0</v>
      </c>
      <c r="I20" s="91" t="b">
        <v>0</v>
      </c>
      <c r="J20" s="91" t="b">
        <v>0</v>
      </c>
      <c r="K20" s="91" t="b">
        <v>0</v>
      </c>
      <c r="L20" s="91" t="b">
        <v>0</v>
      </c>
    </row>
    <row r="21" spans="1:12" ht="15">
      <c r="A21" s="91" t="s">
        <v>932</v>
      </c>
      <c r="B21" s="91" t="s">
        <v>944</v>
      </c>
      <c r="C21" s="91">
        <v>7</v>
      </c>
      <c r="D21" s="133">
        <v>0.008046587682636275</v>
      </c>
      <c r="E21" s="133">
        <v>0.8066487540896056</v>
      </c>
      <c r="F21" s="91" t="s">
        <v>1207</v>
      </c>
      <c r="G21" s="91" t="b">
        <v>0</v>
      </c>
      <c r="H21" s="91" t="b">
        <v>0</v>
      </c>
      <c r="I21" s="91" t="b">
        <v>0</v>
      </c>
      <c r="J21" s="91" t="b">
        <v>0</v>
      </c>
      <c r="K21" s="91" t="b">
        <v>0</v>
      </c>
      <c r="L21" s="91" t="b">
        <v>0</v>
      </c>
    </row>
    <row r="22" spans="1:12" ht="15">
      <c r="A22" s="91" t="s">
        <v>944</v>
      </c>
      <c r="B22" s="91" t="s">
        <v>952</v>
      </c>
      <c r="C22" s="91">
        <v>7</v>
      </c>
      <c r="D22" s="133">
        <v>0.008046587682636275</v>
      </c>
      <c r="E22" s="133">
        <v>1.691255335387536</v>
      </c>
      <c r="F22" s="91" t="s">
        <v>1207</v>
      </c>
      <c r="G22" s="91" t="b">
        <v>0</v>
      </c>
      <c r="H22" s="91" t="b">
        <v>0</v>
      </c>
      <c r="I22" s="91" t="b">
        <v>0</v>
      </c>
      <c r="J22" s="91" t="b">
        <v>0</v>
      </c>
      <c r="K22" s="91" t="b">
        <v>0</v>
      </c>
      <c r="L22" s="91" t="b">
        <v>0</v>
      </c>
    </row>
    <row r="23" spans="1:12" ht="15">
      <c r="A23" s="91" t="s">
        <v>952</v>
      </c>
      <c r="B23" s="91" t="s">
        <v>1146</v>
      </c>
      <c r="C23" s="91">
        <v>7</v>
      </c>
      <c r="D23" s="133">
        <v>0.008046587682636275</v>
      </c>
      <c r="E23" s="133">
        <v>1.9143431571194407</v>
      </c>
      <c r="F23" s="91" t="s">
        <v>1207</v>
      </c>
      <c r="G23" s="91" t="b">
        <v>0</v>
      </c>
      <c r="H23" s="91" t="b">
        <v>0</v>
      </c>
      <c r="I23" s="91" t="b">
        <v>0</v>
      </c>
      <c r="J23" s="91" t="b">
        <v>0</v>
      </c>
      <c r="K23" s="91" t="b">
        <v>0</v>
      </c>
      <c r="L23" s="91" t="b">
        <v>0</v>
      </c>
    </row>
    <row r="24" spans="1:12" ht="15">
      <c r="A24" s="91" t="s">
        <v>1146</v>
      </c>
      <c r="B24" s="91" t="s">
        <v>1147</v>
      </c>
      <c r="C24" s="91">
        <v>7</v>
      </c>
      <c r="D24" s="133">
        <v>0.008046587682636275</v>
      </c>
      <c r="E24" s="133">
        <v>2.0692451171051838</v>
      </c>
      <c r="F24" s="91" t="s">
        <v>1207</v>
      </c>
      <c r="G24" s="91" t="b">
        <v>0</v>
      </c>
      <c r="H24" s="91" t="b">
        <v>0</v>
      </c>
      <c r="I24" s="91" t="b">
        <v>0</v>
      </c>
      <c r="J24" s="91" t="b">
        <v>0</v>
      </c>
      <c r="K24" s="91" t="b">
        <v>0</v>
      </c>
      <c r="L24" s="91" t="b">
        <v>0</v>
      </c>
    </row>
    <row r="25" spans="1:12" ht="15">
      <c r="A25" s="91" t="s">
        <v>1147</v>
      </c>
      <c r="B25" s="91" t="s">
        <v>1148</v>
      </c>
      <c r="C25" s="91">
        <v>7</v>
      </c>
      <c r="D25" s="133">
        <v>0.008046587682636275</v>
      </c>
      <c r="E25" s="133">
        <v>2.0692451171051838</v>
      </c>
      <c r="F25" s="91" t="s">
        <v>1207</v>
      </c>
      <c r="G25" s="91" t="b">
        <v>0</v>
      </c>
      <c r="H25" s="91" t="b">
        <v>0</v>
      </c>
      <c r="I25" s="91" t="b">
        <v>0</v>
      </c>
      <c r="J25" s="91" t="b">
        <v>0</v>
      </c>
      <c r="K25" s="91" t="b">
        <v>0</v>
      </c>
      <c r="L25" s="91" t="b">
        <v>0</v>
      </c>
    </row>
    <row r="26" spans="1:12" ht="15">
      <c r="A26" s="91" t="s">
        <v>954</v>
      </c>
      <c r="B26" s="91" t="s">
        <v>955</v>
      </c>
      <c r="C26" s="91">
        <v>7</v>
      </c>
      <c r="D26" s="133">
        <v>0.008046587682636275</v>
      </c>
      <c r="E26" s="133">
        <v>2.0692451171051838</v>
      </c>
      <c r="F26" s="91" t="s">
        <v>1207</v>
      </c>
      <c r="G26" s="91" t="b">
        <v>0</v>
      </c>
      <c r="H26" s="91" t="b">
        <v>0</v>
      </c>
      <c r="I26" s="91" t="b">
        <v>0</v>
      </c>
      <c r="J26" s="91" t="b">
        <v>0</v>
      </c>
      <c r="K26" s="91" t="b">
        <v>0</v>
      </c>
      <c r="L26" s="91" t="b">
        <v>0</v>
      </c>
    </row>
    <row r="27" spans="1:12" ht="15">
      <c r="A27" s="91" t="s">
        <v>955</v>
      </c>
      <c r="B27" s="91" t="s">
        <v>956</v>
      </c>
      <c r="C27" s="91">
        <v>7</v>
      </c>
      <c r="D27" s="133">
        <v>0.008046587682636275</v>
      </c>
      <c r="E27" s="133">
        <v>2.0692451171051838</v>
      </c>
      <c r="F27" s="91" t="s">
        <v>1207</v>
      </c>
      <c r="G27" s="91" t="b">
        <v>0</v>
      </c>
      <c r="H27" s="91" t="b">
        <v>0</v>
      </c>
      <c r="I27" s="91" t="b">
        <v>0</v>
      </c>
      <c r="J27" s="91" t="b">
        <v>1</v>
      </c>
      <c r="K27" s="91" t="b">
        <v>0</v>
      </c>
      <c r="L27" s="91" t="b">
        <v>0</v>
      </c>
    </row>
    <row r="28" spans="1:12" ht="15">
      <c r="A28" s="91" t="s">
        <v>956</v>
      </c>
      <c r="B28" s="91" t="s">
        <v>917</v>
      </c>
      <c r="C28" s="91">
        <v>7</v>
      </c>
      <c r="D28" s="133">
        <v>0.008046587682636275</v>
      </c>
      <c r="E28" s="133">
        <v>2.0112531701274974</v>
      </c>
      <c r="F28" s="91" t="s">
        <v>1207</v>
      </c>
      <c r="G28" s="91" t="b">
        <v>1</v>
      </c>
      <c r="H28" s="91" t="b">
        <v>0</v>
      </c>
      <c r="I28" s="91" t="b">
        <v>0</v>
      </c>
      <c r="J28" s="91" t="b">
        <v>0</v>
      </c>
      <c r="K28" s="91" t="b">
        <v>0</v>
      </c>
      <c r="L28" s="91" t="b">
        <v>0</v>
      </c>
    </row>
    <row r="29" spans="1:12" ht="15">
      <c r="A29" s="91" t="s">
        <v>917</v>
      </c>
      <c r="B29" s="91" t="s">
        <v>957</v>
      </c>
      <c r="C29" s="91">
        <v>7</v>
      </c>
      <c r="D29" s="133">
        <v>0.008046587682636275</v>
      </c>
      <c r="E29" s="133">
        <v>2.0112531701274974</v>
      </c>
      <c r="F29" s="91" t="s">
        <v>1207</v>
      </c>
      <c r="G29" s="91" t="b">
        <v>0</v>
      </c>
      <c r="H29" s="91" t="b">
        <v>0</v>
      </c>
      <c r="I29" s="91" t="b">
        <v>0</v>
      </c>
      <c r="J29" s="91" t="b">
        <v>0</v>
      </c>
      <c r="K29" s="91" t="b">
        <v>0</v>
      </c>
      <c r="L29" s="91" t="b">
        <v>0</v>
      </c>
    </row>
    <row r="30" spans="1:12" ht="15">
      <c r="A30" s="91" t="s">
        <v>957</v>
      </c>
      <c r="B30" s="91" t="s">
        <v>958</v>
      </c>
      <c r="C30" s="91">
        <v>7</v>
      </c>
      <c r="D30" s="133">
        <v>0.008046587682636275</v>
      </c>
      <c r="E30" s="133">
        <v>2.0692451171051838</v>
      </c>
      <c r="F30" s="91" t="s">
        <v>1207</v>
      </c>
      <c r="G30" s="91" t="b">
        <v>0</v>
      </c>
      <c r="H30" s="91" t="b">
        <v>0</v>
      </c>
      <c r="I30" s="91" t="b">
        <v>0</v>
      </c>
      <c r="J30" s="91" t="b">
        <v>0</v>
      </c>
      <c r="K30" s="91" t="b">
        <v>0</v>
      </c>
      <c r="L30" s="91" t="b">
        <v>0</v>
      </c>
    </row>
    <row r="31" spans="1:12" ht="15">
      <c r="A31" s="91" t="s">
        <v>958</v>
      </c>
      <c r="B31" s="91" t="s">
        <v>959</v>
      </c>
      <c r="C31" s="91">
        <v>7</v>
      </c>
      <c r="D31" s="133">
        <v>0.008046587682636275</v>
      </c>
      <c r="E31" s="133">
        <v>2.0692451171051838</v>
      </c>
      <c r="F31" s="91" t="s">
        <v>1207</v>
      </c>
      <c r="G31" s="91" t="b">
        <v>0</v>
      </c>
      <c r="H31" s="91" t="b">
        <v>0</v>
      </c>
      <c r="I31" s="91" t="b">
        <v>0</v>
      </c>
      <c r="J31" s="91" t="b">
        <v>0</v>
      </c>
      <c r="K31" s="91" t="b">
        <v>0</v>
      </c>
      <c r="L31" s="91" t="b">
        <v>0</v>
      </c>
    </row>
    <row r="32" spans="1:12" ht="15">
      <c r="A32" s="91" t="s">
        <v>959</v>
      </c>
      <c r="B32" s="91" t="s">
        <v>960</v>
      </c>
      <c r="C32" s="91">
        <v>7</v>
      </c>
      <c r="D32" s="133">
        <v>0.008046587682636275</v>
      </c>
      <c r="E32" s="133">
        <v>1.960100647680116</v>
      </c>
      <c r="F32" s="91" t="s">
        <v>1207</v>
      </c>
      <c r="G32" s="91" t="b">
        <v>0</v>
      </c>
      <c r="H32" s="91" t="b">
        <v>0</v>
      </c>
      <c r="I32" s="91" t="b">
        <v>0</v>
      </c>
      <c r="J32" s="91" t="b">
        <v>0</v>
      </c>
      <c r="K32" s="91" t="b">
        <v>0</v>
      </c>
      <c r="L32" s="91" t="b">
        <v>0</v>
      </c>
    </row>
    <row r="33" spans="1:12" ht="15">
      <c r="A33" s="91" t="s">
        <v>960</v>
      </c>
      <c r="B33" s="91" t="s">
        <v>961</v>
      </c>
      <c r="C33" s="91">
        <v>7</v>
      </c>
      <c r="D33" s="133">
        <v>0.008046587682636275</v>
      </c>
      <c r="E33" s="133">
        <v>2.0112531701274974</v>
      </c>
      <c r="F33" s="91" t="s">
        <v>1207</v>
      </c>
      <c r="G33" s="91" t="b">
        <v>0</v>
      </c>
      <c r="H33" s="91" t="b">
        <v>0</v>
      </c>
      <c r="I33" s="91" t="b">
        <v>0</v>
      </c>
      <c r="J33" s="91" t="b">
        <v>0</v>
      </c>
      <c r="K33" s="91" t="b">
        <v>0</v>
      </c>
      <c r="L33" s="91" t="b">
        <v>0</v>
      </c>
    </row>
    <row r="34" spans="1:12" ht="15">
      <c r="A34" s="91" t="s">
        <v>938</v>
      </c>
      <c r="B34" s="91" t="s">
        <v>941</v>
      </c>
      <c r="C34" s="91">
        <v>6</v>
      </c>
      <c r="D34" s="133">
        <v>0.007345379551393235</v>
      </c>
      <c r="E34" s="133">
        <v>1.2893738863272666</v>
      </c>
      <c r="F34" s="91" t="s">
        <v>1207</v>
      </c>
      <c r="G34" s="91" t="b">
        <v>0</v>
      </c>
      <c r="H34" s="91" t="b">
        <v>0</v>
      </c>
      <c r="I34" s="91" t="b">
        <v>0</v>
      </c>
      <c r="J34" s="91" t="b">
        <v>0</v>
      </c>
      <c r="K34" s="91" t="b">
        <v>0</v>
      </c>
      <c r="L34" s="91" t="b">
        <v>0</v>
      </c>
    </row>
    <row r="35" spans="1:12" ht="15">
      <c r="A35" s="91" t="s">
        <v>941</v>
      </c>
      <c r="B35" s="91" t="s">
        <v>931</v>
      </c>
      <c r="C35" s="91">
        <v>6</v>
      </c>
      <c r="D35" s="133">
        <v>0.007345379551393235</v>
      </c>
      <c r="E35" s="133">
        <v>0.9350983787100602</v>
      </c>
      <c r="F35" s="91" t="s">
        <v>1207</v>
      </c>
      <c r="G35" s="91" t="b">
        <v>0</v>
      </c>
      <c r="H35" s="91" t="b">
        <v>0</v>
      </c>
      <c r="I35" s="91" t="b">
        <v>0</v>
      </c>
      <c r="J35" s="91" t="b">
        <v>0</v>
      </c>
      <c r="K35" s="91" t="b">
        <v>0</v>
      </c>
      <c r="L35" s="91" t="b">
        <v>0</v>
      </c>
    </row>
    <row r="36" spans="1:12" ht="15">
      <c r="A36" s="91" t="s">
        <v>947</v>
      </c>
      <c r="B36" s="91" t="s">
        <v>944</v>
      </c>
      <c r="C36" s="91">
        <v>6</v>
      </c>
      <c r="D36" s="133">
        <v>0.007345379551393235</v>
      </c>
      <c r="E36" s="133">
        <v>1.733453015181991</v>
      </c>
      <c r="F36" s="91" t="s">
        <v>1207</v>
      </c>
      <c r="G36" s="91" t="b">
        <v>0</v>
      </c>
      <c r="H36" s="91" t="b">
        <v>0</v>
      </c>
      <c r="I36" s="91" t="b">
        <v>0</v>
      </c>
      <c r="J36" s="91" t="b">
        <v>0</v>
      </c>
      <c r="K36" s="91" t="b">
        <v>0</v>
      </c>
      <c r="L36" s="91" t="b">
        <v>0</v>
      </c>
    </row>
    <row r="37" spans="1:12" ht="15">
      <c r="A37" s="91" t="s">
        <v>234</v>
      </c>
      <c r="B37" s="91" t="s">
        <v>943</v>
      </c>
      <c r="C37" s="91">
        <v>6</v>
      </c>
      <c r="D37" s="133">
        <v>0.007345379551393235</v>
      </c>
      <c r="E37" s="133">
        <v>1.6355895561666118</v>
      </c>
      <c r="F37" s="91" t="s">
        <v>1207</v>
      </c>
      <c r="G37" s="91" t="b">
        <v>0</v>
      </c>
      <c r="H37" s="91" t="b">
        <v>0</v>
      </c>
      <c r="I37" s="91" t="b">
        <v>0</v>
      </c>
      <c r="J37" s="91" t="b">
        <v>0</v>
      </c>
      <c r="K37" s="91" t="b">
        <v>0</v>
      </c>
      <c r="L37" s="91" t="b">
        <v>0</v>
      </c>
    </row>
    <row r="38" spans="1:12" ht="15">
      <c r="A38" s="91" t="s">
        <v>961</v>
      </c>
      <c r="B38" s="91" t="s">
        <v>1149</v>
      </c>
      <c r="C38" s="91">
        <v>6</v>
      </c>
      <c r="D38" s="133">
        <v>0.007345379551393235</v>
      </c>
      <c r="E38" s="133">
        <v>2.0692451171051838</v>
      </c>
      <c r="F38" s="91" t="s">
        <v>1207</v>
      </c>
      <c r="G38" s="91" t="b">
        <v>0</v>
      </c>
      <c r="H38" s="91" t="b">
        <v>0</v>
      </c>
      <c r="I38" s="91" t="b">
        <v>0</v>
      </c>
      <c r="J38" s="91" t="b">
        <v>0</v>
      </c>
      <c r="K38" s="91" t="b">
        <v>0</v>
      </c>
      <c r="L38" s="91" t="b">
        <v>0</v>
      </c>
    </row>
    <row r="39" spans="1:12" ht="15">
      <c r="A39" s="91" t="s">
        <v>933</v>
      </c>
      <c r="B39" s="91" t="s">
        <v>941</v>
      </c>
      <c r="C39" s="91">
        <v>5</v>
      </c>
      <c r="D39" s="133">
        <v>0.006563009258123222</v>
      </c>
      <c r="E39" s="133">
        <v>0.9921368796804244</v>
      </c>
      <c r="F39" s="91" t="s">
        <v>1207</v>
      </c>
      <c r="G39" s="91" t="b">
        <v>0</v>
      </c>
      <c r="H39" s="91" t="b">
        <v>0</v>
      </c>
      <c r="I39" s="91" t="b">
        <v>0</v>
      </c>
      <c r="J39" s="91" t="b">
        <v>0</v>
      </c>
      <c r="K39" s="91" t="b">
        <v>0</v>
      </c>
      <c r="L39" s="91" t="b">
        <v>0</v>
      </c>
    </row>
    <row r="40" spans="1:12" ht="15">
      <c r="A40" s="91" t="s">
        <v>941</v>
      </c>
      <c r="B40" s="91" t="s">
        <v>935</v>
      </c>
      <c r="C40" s="91">
        <v>5</v>
      </c>
      <c r="D40" s="133">
        <v>0.006563009258123222</v>
      </c>
      <c r="E40" s="133">
        <v>1.1917092345856286</v>
      </c>
      <c r="F40" s="91" t="s">
        <v>1207</v>
      </c>
      <c r="G40" s="91" t="b">
        <v>0</v>
      </c>
      <c r="H40" s="91" t="b">
        <v>0</v>
      </c>
      <c r="I40" s="91" t="b">
        <v>0</v>
      </c>
      <c r="J40" s="91" t="b">
        <v>0</v>
      </c>
      <c r="K40" s="91" t="b">
        <v>0</v>
      </c>
      <c r="L40" s="91" t="b">
        <v>0</v>
      </c>
    </row>
    <row r="41" spans="1:12" ht="15">
      <c r="A41" s="91" t="s">
        <v>946</v>
      </c>
      <c r="B41" s="91" t="s">
        <v>239</v>
      </c>
      <c r="C41" s="91">
        <v>5</v>
      </c>
      <c r="D41" s="133">
        <v>0.006563009258123222</v>
      </c>
      <c r="E41" s="133">
        <v>1.6310419284158912</v>
      </c>
      <c r="F41" s="91" t="s">
        <v>1207</v>
      </c>
      <c r="G41" s="91" t="b">
        <v>0</v>
      </c>
      <c r="H41" s="91" t="b">
        <v>0</v>
      </c>
      <c r="I41" s="91" t="b">
        <v>0</v>
      </c>
      <c r="J41" s="91" t="b">
        <v>0</v>
      </c>
      <c r="K41" s="91" t="b">
        <v>0</v>
      </c>
      <c r="L41" s="91" t="b">
        <v>0</v>
      </c>
    </row>
    <row r="42" spans="1:12" ht="15">
      <c r="A42" s="91" t="s">
        <v>239</v>
      </c>
      <c r="B42" s="91" t="s">
        <v>947</v>
      </c>
      <c r="C42" s="91">
        <v>5</v>
      </c>
      <c r="D42" s="133">
        <v>0.006563009258123222</v>
      </c>
      <c r="E42" s="133">
        <v>1.8651251344492592</v>
      </c>
      <c r="F42" s="91" t="s">
        <v>1207</v>
      </c>
      <c r="G42" s="91" t="b">
        <v>0</v>
      </c>
      <c r="H42" s="91" t="b">
        <v>0</v>
      </c>
      <c r="I42" s="91" t="b">
        <v>0</v>
      </c>
      <c r="J42" s="91" t="b">
        <v>0</v>
      </c>
      <c r="K42" s="91" t="b">
        <v>0</v>
      </c>
      <c r="L42" s="91" t="b">
        <v>0</v>
      </c>
    </row>
    <row r="43" spans="1:12" ht="15">
      <c r="A43" s="91" t="s">
        <v>944</v>
      </c>
      <c r="B43" s="91" t="s">
        <v>931</v>
      </c>
      <c r="C43" s="91">
        <v>5</v>
      </c>
      <c r="D43" s="133">
        <v>0.006563009258123222</v>
      </c>
      <c r="E43" s="133">
        <v>0.7833664655138237</v>
      </c>
      <c r="F43" s="91" t="s">
        <v>1207</v>
      </c>
      <c r="G43" s="91" t="b">
        <v>0</v>
      </c>
      <c r="H43" s="91" t="b">
        <v>0</v>
      </c>
      <c r="I43" s="91" t="b">
        <v>0</v>
      </c>
      <c r="J43" s="91" t="b">
        <v>0</v>
      </c>
      <c r="K43" s="91" t="b">
        <v>0</v>
      </c>
      <c r="L43" s="91" t="b">
        <v>0</v>
      </c>
    </row>
    <row r="44" spans="1:12" ht="15">
      <c r="A44" s="91" t="s">
        <v>932</v>
      </c>
      <c r="B44" s="91" t="s">
        <v>388</v>
      </c>
      <c r="C44" s="91">
        <v>5</v>
      </c>
      <c r="D44" s="133">
        <v>0.006563009258123222</v>
      </c>
      <c r="E44" s="133">
        <v>0.8713740837262607</v>
      </c>
      <c r="F44" s="91" t="s">
        <v>1207</v>
      </c>
      <c r="G44" s="91" t="b">
        <v>0</v>
      </c>
      <c r="H44" s="91" t="b">
        <v>0</v>
      </c>
      <c r="I44" s="91" t="b">
        <v>0</v>
      </c>
      <c r="J44" s="91" t="b">
        <v>0</v>
      </c>
      <c r="K44" s="91" t="b">
        <v>0</v>
      </c>
      <c r="L44" s="91" t="b">
        <v>0</v>
      </c>
    </row>
    <row r="45" spans="1:12" ht="15">
      <c r="A45" s="91" t="s">
        <v>1148</v>
      </c>
      <c r="B45" s="91" t="s">
        <v>1143</v>
      </c>
      <c r="C45" s="91">
        <v>5</v>
      </c>
      <c r="D45" s="133">
        <v>0.006563009258123222</v>
      </c>
      <c r="E45" s="133">
        <v>1.8651251344492592</v>
      </c>
      <c r="F45" s="91" t="s">
        <v>1207</v>
      </c>
      <c r="G45" s="91" t="b">
        <v>0</v>
      </c>
      <c r="H45" s="91" t="b">
        <v>0</v>
      </c>
      <c r="I45" s="91" t="b">
        <v>0</v>
      </c>
      <c r="J45" s="91" t="b">
        <v>0</v>
      </c>
      <c r="K45" s="91" t="b">
        <v>0</v>
      </c>
      <c r="L45" s="91" t="b">
        <v>0</v>
      </c>
    </row>
    <row r="46" spans="1:12" ht="15">
      <c r="A46" s="91" t="s">
        <v>933</v>
      </c>
      <c r="B46" s="91" t="s">
        <v>1153</v>
      </c>
      <c r="C46" s="91">
        <v>4</v>
      </c>
      <c r="D46" s="133">
        <v>0.005683041393141686</v>
      </c>
      <c r="E46" s="133">
        <v>1.2376495474945743</v>
      </c>
      <c r="F46" s="91" t="s">
        <v>1207</v>
      </c>
      <c r="G46" s="91" t="b">
        <v>0</v>
      </c>
      <c r="H46" s="91" t="b">
        <v>0</v>
      </c>
      <c r="I46" s="91" t="b">
        <v>0</v>
      </c>
      <c r="J46" s="91" t="b">
        <v>0</v>
      </c>
      <c r="K46" s="91" t="b">
        <v>0</v>
      </c>
      <c r="L46" s="91" t="b">
        <v>0</v>
      </c>
    </row>
    <row r="47" spans="1:12" ht="15">
      <c r="A47" s="91" t="s">
        <v>1157</v>
      </c>
      <c r="B47" s="91" t="s">
        <v>1142</v>
      </c>
      <c r="C47" s="91">
        <v>4</v>
      </c>
      <c r="D47" s="133">
        <v>0.005683041393141686</v>
      </c>
      <c r="E47" s="133">
        <v>2.0112531701274974</v>
      </c>
      <c r="F47" s="91" t="s">
        <v>1207</v>
      </c>
      <c r="G47" s="91" t="b">
        <v>0</v>
      </c>
      <c r="H47" s="91" t="b">
        <v>0</v>
      </c>
      <c r="I47" s="91" t="b">
        <v>0</v>
      </c>
      <c r="J47" s="91" t="b">
        <v>0</v>
      </c>
      <c r="K47" s="91" t="b">
        <v>0</v>
      </c>
      <c r="L47" s="91" t="b">
        <v>0</v>
      </c>
    </row>
    <row r="48" spans="1:12" ht="15">
      <c r="A48" s="91" t="s">
        <v>1158</v>
      </c>
      <c r="B48" s="91" t="s">
        <v>1159</v>
      </c>
      <c r="C48" s="91">
        <v>4</v>
      </c>
      <c r="D48" s="133">
        <v>0.005683041393141686</v>
      </c>
      <c r="E48" s="133">
        <v>2.3122831657914786</v>
      </c>
      <c r="F48" s="91" t="s">
        <v>1207</v>
      </c>
      <c r="G48" s="91" t="b">
        <v>0</v>
      </c>
      <c r="H48" s="91" t="b">
        <v>0</v>
      </c>
      <c r="I48" s="91" t="b">
        <v>0</v>
      </c>
      <c r="J48" s="91" t="b">
        <v>0</v>
      </c>
      <c r="K48" s="91" t="b">
        <v>0</v>
      </c>
      <c r="L48" s="91" t="b">
        <v>0</v>
      </c>
    </row>
    <row r="49" spans="1:12" ht="15">
      <c r="A49" s="91" t="s">
        <v>1159</v>
      </c>
      <c r="B49" s="91" t="s">
        <v>1160</v>
      </c>
      <c r="C49" s="91">
        <v>4</v>
      </c>
      <c r="D49" s="133">
        <v>0.005683041393141686</v>
      </c>
      <c r="E49" s="133">
        <v>2.3122831657914786</v>
      </c>
      <c r="F49" s="91" t="s">
        <v>1207</v>
      </c>
      <c r="G49" s="91" t="b">
        <v>0</v>
      </c>
      <c r="H49" s="91" t="b">
        <v>0</v>
      </c>
      <c r="I49" s="91" t="b">
        <v>0</v>
      </c>
      <c r="J49" s="91" t="b">
        <v>0</v>
      </c>
      <c r="K49" s="91" t="b">
        <v>0</v>
      </c>
      <c r="L49" s="91" t="b">
        <v>0</v>
      </c>
    </row>
    <row r="50" spans="1:12" ht="15">
      <c r="A50" s="91" t="s">
        <v>1160</v>
      </c>
      <c r="B50" s="91" t="s">
        <v>1161</v>
      </c>
      <c r="C50" s="91">
        <v>4</v>
      </c>
      <c r="D50" s="133">
        <v>0.005683041393141686</v>
      </c>
      <c r="E50" s="133">
        <v>2.3122831657914786</v>
      </c>
      <c r="F50" s="91" t="s">
        <v>1207</v>
      </c>
      <c r="G50" s="91" t="b">
        <v>0</v>
      </c>
      <c r="H50" s="91" t="b">
        <v>0</v>
      </c>
      <c r="I50" s="91" t="b">
        <v>0</v>
      </c>
      <c r="J50" s="91" t="b">
        <v>0</v>
      </c>
      <c r="K50" s="91" t="b">
        <v>0</v>
      </c>
      <c r="L50" s="91" t="b">
        <v>0</v>
      </c>
    </row>
    <row r="51" spans="1:12" ht="15">
      <c r="A51" s="91" t="s">
        <v>1161</v>
      </c>
      <c r="B51" s="91" t="s">
        <v>1162</v>
      </c>
      <c r="C51" s="91">
        <v>4</v>
      </c>
      <c r="D51" s="133">
        <v>0.005683041393141686</v>
      </c>
      <c r="E51" s="133">
        <v>2.3122831657914786</v>
      </c>
      <c r="F51" s="91" t="s">
        <v>1207</v>
      </c>
      <c r="G51" s="91" t="b">
        <v>0</v>
      </c>
      <c r="H51" s="91" t="b">
        <v>0</v>
      </c>
      <c r="I51" s="91" t="b">
        <v>0</v>
      </c>
      <c r="J51" s="91" t="b">
        <v>0</v>
      </c>
      <c r="K51" s="91" t="b">
        <v>0</v>
      </c>
      <c r="L51" s="91" t="b">
        <v>0</v>
      </c>
    </row>
    <row r="52" spans="1:12" ht="15">
      <c r="A52" s="91" t="s">
        <v>1162</v>
      </c>
      <c r="B52" s="91" t="s">
        <v>1163</v>
      </c>
      <c r="C52" s="91">
        <v>4</v>
      </c>
      <c r="D52" s="133">
        <v>0.005683041393141686</v>
      </c>
      <c r="E52" s="133">
        <v>2.3122831657914786</v>
      </c>
      <c r="F52" s="91" t="s">
        <v>1207</v>
      </c>
      <c r="G52" s="91" t="b">
        <v>0</v>
      </c>
      <c r="H52" s="91" t="b">
        <v>0</v>
      </c>
      <c r="I52" s="91" t="b">
        <v>0</v>
      </c>
      <c r="J52" s="91" t="b">
        <v>0</v>
      </c>
      <c r="K52" s="91" t="b">
        <v>0</v>
      </c>
      <c r="L52" s="91" t="b">
        <v>0</v>
      </c>
    </row>
    <row r="53" spans="1:12" ht="15">
      <c r="A53" s="91" t="s">
        <v>1163</v>
      </c>
      <c r="B53" s="91" t="s">
        <v>1164</v>
      </c>
      <c r="C53" s="91">
        <v>4</v>
      </c>
      <c r="D53" s="133">
        <v>0.005683041393141686</v>
      </c>
      <c r="E53" s="133">
        <v>2.3122831657914786</v>
      </c>
      <c r="F53" s="91" t="s">
        <v>1207</v>
      </c>
      <c r="G53" s="91" t="b">
        <v>0</v>
      </c>
      <c r="H53" s="91" t="b">
        <v>0</v>
      </c>
      <c r="I53" s="91" t="b">
        <v>0</v>
      </c>
      <c r="J53" s="91" t="b">
        <v>0</v>
      </c>
      <c r="K53" s="91" t="b">
        <v>0</v>
      </c>
      <c r="L53" s="91" t="b">
        <v>0</v>
      </c>
    </row>
    <row r="54" spans="1:12" ht="15">
      <c r="A54" s="91" t="s">
        <v>1164</v>
      </c>
      <c r="B54" s="91" t="s">
        <v>1165</v>
      </c>
      <c r="C54" s="91">
        <v>4</v>
      </c>
      <c r="D54" s="133">
        <v>0.005683041393141686</v>
      </c>
      <c r="E54" s="133">
        <v>2.3122831657914786</v>
      </c>
      <c r="F54" s="91" t="s">
        <v>1207</v>
      </c>
      <c r="G54" s="91" t="b">
        <v>0</v>
      </c>
      <c r="H54" s="91" t="b">
        <v>0</v>
      </c>
      <c r="I54" s="91" t="b">
        <v>0</v>
      </c>
      <c r="J54" s="91" t="b">
        <v>0</v>
      </c>
      <c r="K54" s="91" t="b">
        <v>0</v>
      </c>
      <c r="L54" s="91" t="b">
        <v>0</v>
      </c>
    </row>
    <row r="55" spans="1:12" ht="15">
      <c r="A55" s="91" t="s">
        <v>238</v>
      </c>
      <c r="B55" s="91" t="s">
        <v>943</v>
      </c>
      <c r="C55" s="91">
        <v>4</v>
      </c>
      <c r="D55" s="133">
        <v>0.005683041393141686</v>
      </c>
      <c r="E55" s="133">
        <v>1.6355895561666118</v>
      </c>
      <c r="F55" s="91" t="s">
        <v>1207</v>
      </c>
      <c r="G55" s="91" t="b">
        <v>0</v>
      </c>
      <c r="H55" s="91" t="b">
        <v>0</v>
      </c>
      <c r="I55" s="91" t="b">
        <v>0</v>
      </c>
      <c r="J55" s="91" t="b">
        <v>0</v>
      </c>
      <c r="K55" s="91" t="b">
        <v>0</v>
      </c>
      <c r="L55" s="91" t="b">
        <v>0</v>
      </c>
    </row>
    <row r="56" spans="1:12" ht="15">
      <c r="A56" s="91" t="s">
        <v>1166</v>
      </c>
      <c r="B56" s="91" t="s">
        <v>1167</v>
      </c>
      <c r="C56" s="91">
        <v>4</v>
      </c>
      <c r="D56" s="133">
        <v>0.005683041393141686</v>
      </c>
      <c r="E56" s="133">
        <v>2.3122831657914786</v>
      </c>
      <c r="F56" s="91" t="s">
        <v>1207</v>
      </c>
      <c r="G56" s="91" t="b">
        <v>0</v>
      </c>
      <c r="H56" s="91" t="b">
        <v>0</v>
      </c>
      <c r="I56" s="91" t="b">
        <v>0</v>
      </c>
      <c r="J56" s="91" t="b">
        <v>0</v>
      </c>
      <c r="K56" s="91" t="b">
        <v>0</v>
      </c>
      <c r="L56" s="91" t="b">
        <v>0</v>
      </c>
    </row>
    <row r="57" spans="1:12" ht="15">
      <c r="A57" s="91" t="s">
        <v>1167</v>
      </c>
      <c r="B57" s="91" t="s">
        <v>230</v>
      </c>
      <c r="C57" s="91">
        <v>4</v>
      </c>
      <c r="D57" s="133">
        <v>0.005683041393141686</v>
      </c>
      <c r="E57" s="133">
        <v>1.914343157119441</v>
      </c>
      <c r="F57" s="91" t="s">
        <v>1207</v>
      </c>
      <c r="G57" s="91" t="b">
        <v>0</v>
      </c>
      <c r="H57" s="91" t="b">
        <v>0</v>
      </c>
      <c r="I57" s="91" t="b">
        <v>0</v>
      </c>
      <c r="J57" s="91" t="b">
        <v>0</v>
      </c>
      <c r="K57" s="91" t="b">
        <v>0</v>
      </c>
      <c r="L57" s="91" t="b">
        <v>0</v>
      </c>
    </row>
    <row r="58" spans="1:12" ht="15">
      <c r="A58" s="91" t="s">
        <v>230</v>
      </c>
      <c r="B58" s="91" t="s">
        <v>954</v>
      </c>
      <c r="C58" s="91">
        <v>4</v>
      </c>
      <c r="D58" s="133">
        <v>0.005683041393141686</v>
      </c>
      <c r="E58" s="133">
        <v>1.8262070684188896</v>
      </c>
      <c r="F58" s="91" t="s">
        <v>1207</v>
      </c>
      <c r="G58" s="91" t="b">
        <v>0</v>
      </c>
      <c r="H58" s="91" t="b">
        <v>0</v>
      </c>
      <c r="I58" s="91" t="b">
        <v>0</v>
      </c>
      <c r="J58" s="91" t="b">
        <v>0</v>
      </c>
      <c r="K58" s="91" t="b">
        <v>0</v>
      </c>
      <c r="L58" s="91" t="b">
        <v>0</v>
      </c>
    </row>
    <row r="59" spans="1:12" ht="15">
      <c r="A59" s="91" t="s">
        <v>1149</v>
      </c>
      <c r="B59" s="91" t="s">
        <v>1168</v>
      </c>
      <c r="C59" s="91">
        <v>4</v>
      </c>
      <c r="D59" s="133">
        <v>0.005683041393141686</v>
      </c>
      <c r="E59" s="133">
        <v>2.3122831657914786</v>
      </c>
      <c r="F59" s="91" t="s">
        <v>1207</v>
      </c>
      <c r="G59" s="91" t="b">
        <v>0</v>
      </c>
      <c r="H59" s="91" t="b">
        <v>0</v>
      </c>
      <c r="I59" s="91" t="b">
        <v>0</v>
      </c>
      <c r="J59" s="91" t="b">
        <v>0</v>
      </c>
      <c r="K59" s="91" t="b">
        <v>0</v>
      </c>
      <c r="L59" s="91" t="b">
        <v>0</v>
      </c>
    </row>
    <row r="60" spans="1:12" ht="15">
      <c r="A60" s="91" t="s">
        <v>1170</v>
      </c>
      <c r="B60" s="91" t="s">
        <v>1171</v>
      </c>
      <c r="C60" s="91">
        <v>4</v>
      </c>
      <c r="D60" s="133">
        <v>0.005683041393141686</v>
      </c>
      <c r="E60" s="133">
        <v>2.3122831657914786</v>
      </c>
      <c r="F60" s="91" t="s">
        <v>1207</v>
      </c>
      <c r="G60" s="91" t="b">
        <v>0</v>
      </c>
      <c r="H60" s="91" t="b">
        <v>0</v>
      </c>
      <c r="I60" s="91" t="b">
        <v>0</v>
      </c>
      <c r="J60" s="91" t="b">
        <v>0</v>
      </c>
      <c r="K60" s="91" t="b">
        <v>0</v>
      </c>
      <c r="L60" s="91" t="b">
        <v>0</v>
      </c>
    </row>
    <row r="61" spans="1:12" ht="15">
      <c r="A61" s="91" t="s">
        <v>1171</v>
      </c>
      <c r="B61" s="91" t="s">
        <v>1142</v>
      </c>
      <c r="C61" s="91">
        <v>4</v>
      </c>
      <c r="D61" s="133">
        <v>0.005683041393141686</v>
      </c>
      <c r="E61" s="133">
        <v>2.0112531701274974</v>
      </c>
      <c r="F61" s="91" t="s">
        <v>1207</v>
      </c>
      <c r="G61" s="91" t="b">
        <v>0</v>
      </c>
      <c r="H61" s="91" t="b">
        <v>0</v>
      </c>
      <c r="I61" s="91" t="b">
        <v>0</v>
      </c>
      <c r="J61" s="91" t="b">
        <v>0</v>
      </c>
      <c r="K61" s="91" t="b">
        <v>0</v>
      </c>
      <c r="L61" s="91" t="b">
        <v>0</v>
      </c>
    </row>
    <row r="62" spans="1:12" ht="15">
      <c r="A62" s="91" t="s">
        <v>1172</v>
      </c>
      <c r="B62" s="91" t="s">
        <v>1173</v>
      </c>
      <c r="C62" s="91">
        <v>4</v>
      </c>
      <c r="D62" s="133">
        <v>0.005683041393141686</v>
      </c>
      <c r="E62" s="133">
        <v>2.3122831657914786</v>
      </c>
      <c r="F62" s="91" t="s">
        <v>1207</v>
      </c>
      <c r="G62" s="91" t="b">
        <v>0</v>
      </c>
      <c r="H62" s="91" t="b">
        <v>0</v>
      </c>
      <c r="I62" s="91" t="b">
        <v>0</v>
      </c>
      <c r="J62" s="91" t="b">
        <v>0</v>
      </c>
      <c r="K62" s="91" t="b">
        <v>0</v>
      </c>
      <c r="L62" s="91" t="b">
        <v>0</v>
      </c>
    </row>
    <row r="63" spans="1:12" ht="15">
      <c r="A63" s="91" t="s">
        <v>1174</v>
      </c>
      <c r="B63" s="91" t="s">
        <v>1141</v>
      </c>
      <c r="C63" s="91">
        <v>4</v>
      </c>
      <c r="D63" s="133">
        <v>0.005683041393141686</v>
      </c>
      <c r="E63" s="133">
        <v>2.1361919067357973</v>
      </c>
      <c r="F63" s="91" t="s">
        <v>1207</v>
      </c>
      <c r="G63" s="91" t="b">
        <v>1</v>
      </c>
      <c r="H63" s="91" t="b">
        <v>0</v>
      </c>
      <c r="I63" s="91" t="b">
        <v>0</v>
      </c>
      <c r="J63" s="91" t="b">
        <v>0</v>
      </c>
      <c r="K63" s="91" t="b">
        <v>0</v>
      </c>
      <c r="L63" s="91" t="b">
        <v>0</v>
      </c>
    </row>
    <row r="64" spans="1:12" ht="15">
      <c r="A64" s="91" t="s">
        <v>933</v>
      </c>
      <c r="B64" s="91" t="s">
        <v>938</v>
      </c>
      <c r="C64" s="91">
        <v>3</v>
      </c>
      <c r="D64" s="133">
        <v>0.004680602707607269</v>
      </c>
      <c r="E64" s="133">
        <v>0.4314695735106871</v>
      </c>
      <c r="F64" s="91" t="s">
        <v>1207</v>
      </c>
      <c r="G64" s="91" t="b">
        <v>0</v>
      </c>
      <c r="H64" s="91" t="b">
        <v>0</v>
      </c>
      <c r="I64" s="91" t="b">
        <v>0</v>
      </c>
      <c r="J64" s="91" t="b">
        <v>0</v>
      </c>
      <c r="K64" s="91" t="b">
        <v>0</v>
      </c>
      <c r="L64" s="91" t="b">
        <v>0</v>
      </c>
    </row>
    <row r="65" spans="1:12" ht="15">
      <c r="A65" s="91" t="s">
        <v>938</v>
      </c>
      <c r="B65" s="91" t="s">
        <v>1175</v>
      </c>
      <c r="C65" s="91">
        <v>3</v>
      </c>
      <c r="D65" s="133">
        <v>0.004680602707607269</v>
      </c>
      <c r="E65" s="133">
        <v>1.5526153211018479</v>
      </c>
      <c r="F65" s="91" t="s">
        <v>1207</v>
      </c>
      <c r="G65" s="91" t="b">
        <v>0</v>
      </c>
      <c r="H65" s="91" t="b">
        <v>0</v>
      </c>
      <c r="I65" s="91" t="b">
        <v>0</v>
      </c>
      <c r="J65" s="91" t="b">
        <v>0</v>
      </c>
      <c r="K65" s="91" t="b">
        <v>0</v>
      </c>
      <c r="L65" s="91" t="b">
        <v>0</v>
      </c>
    </row>
    <row r="66" spans="1:12" ht="15">
      <c r="A66" s="91" t="s">
        <v>1175</v>
      </c>
      <c r="B66" s="91" t="s">
        <v>935</v>
      </c>
      <c r="C66" s="91">
        <v>3</v>
      </c>
      <c r="D66" s="133">
        <v>0.004680602707607269</v>
      </c>
      <c r="E66" s="133">
        <v>1.5341319154078348</v>
      </c>
      <c r="F66" s="91" t="s">
        <v>1207</v>
      </c>
      <c r="G66" s="91" t="b">
        <v>0</v>
      </c>
      <c r="H66" s="91" t="b">
        <v>0</v>
      </c>
      <c r="I66" s="91" t="b">
        <v>0</v>
      </c>
      <c r="J66" s="91" t="b">
        <v>0</v>
      </c>
      <c r="K66" s="91" t="b">
        <v>0</v>
      </c>
      <c r="L66" s="91" t="b">
        <v>0</v>
      </c>
    </row>
    <row r="67" spans="1:12" ht="15">
      <c r="A67" s="91" t="s">
        <v>933</v>
      </c>
      <c r="B67" s="91" t="s">
        <v>1176</v>
      </c>
      <c r="C67" s="91">
        <v>3</v>
      </c>
      <c r="D67" s="133">
        <v>0.004680602707607269</v>
      </c>
      <c r="E67" s="133">
        <v>1.3345595605026306</v>
      </c>
      <c r="F67" s="91" t="s">
        <v>1207</v>
      </c>
      <c r="G67" s="91" t="b">
        <v>0</v>
      </c>
      <c r="H67" s="91" t="b">
        <v>0</v>
      </c>
      <c r="I67" s="91" t="b">
        <v>0</v>
      </c>
      <c r="J67" s="91" t="b">
        <v>0</v>
      </c>
      <c r="K67" s="91" t="b">
        <v>0</v>
      </c>
      <c r="L67" s="91" t="b">
        <v>0</v>
      </c>
    </row>
    <row r="68" spans="1:12" ht="15">
      <c r="A68" s="91" t="s">
        <v>933</v>
      </c>
      <c r="B68" s="91" t="s">
        <v>1158</v>
      </c>
      <c r="C68" s="91">
        <v>3</v>
      </c>
      <c r="D68" s="133">
        <v>0.004680602707607269</v>
      </c>
      <c r="E68" s="133">
        <v>1.2096208238943307</v>
      </c>
      <c r="F68" s="91" t="s">
        <v>1207</v>
      </c>
      <c r="G68" s="91" t="b">
        <v>0</v>
      </c>
      <c r="H68" s="91" t="b">
        <v>0</v>
      </c>
      <c r="I68" s="91" t="b">
        <v>0</v>
      </c>
      <c r="J68" s="91" t="b">
        <v>0</v>
      </c>
      <c r="K68" s="91" t="b">
        <v>0</v>
      </c>
      <c r="L68" s="91" t="b">
        <v>0</v>
      </c>
    </row>
    <row r="69" spans="1:12" ht="15">
      <c r="A69" s="91" t="s">
        <v>1179</v>
      </c>
      <c r="B69" s="91" t="s">
        <v>931</v>
      </c>
      <c r="C69" s="91">
        <v>3</v>
      </c>
      <c r="D69" s="133">
        <v>0.004680602707607269</v>
      </c>
      <c r="E69" s="133">
        <v>1.1983398134846417</v>
      </c>
      <c r="F69" s="91" t="s">
        <v>1207</v>
      </c>
      <c r="G69" s="91" t="b">
        <v>0</v>
      </c>
      <c r="H69" s="91" t="b">
        <v>0</v>
      </c>
      <c r="I69" s="91" t="b">
        <v>0</v>
      </c>
      <c r="J69" s="91" t="b">
        <v>0</v>
      </c>
      <c r="K69" s="91" t="b">
        <v>0</v>
      </c>
      <c r="L69" s="91" t="b">
        <v>0</v>
      </c>
    </row>
    <row r="70" spans="1:12" ht="15">
      <c r="A70" s="91" t="s">
        <v>932</v>
      </c>
      <c r="B70" s="91" t="s">
        <v>1180</v>
      </c>
      <c r="C70" s="91">
        <v>3</v>
      </c>
      <c r="D70" s="133">
        <v>0.004680602707607269</v>
      </c>
      <c r="E70" s="133">
        <v>1.0754940663821855</v>
      </c>
      <c r="F70" s="91" t="s">
        <v>1207</v>
      </c>
      <c r="G70" s="91" t="b">
        <v>0</v>
      </c>
      <c r="H70" s="91" t="b">
        <v>0</v>
      </c>
      <c r="I70" s="91" t="b">
        <v>0</v>
      </c>
      <c r="J70" s="91" t="b">
        <v>0</v>
      </c>
      <c r="K70" s="91" t="b">
        <v>0</v>
      </c>
      <c r="L70" s="91" t="b">
        <v>0</v>
      </c>
    </row>
    <row r="71" spans="1:12" ht="15">
      <c r="A71" s="91" t="s">
        <v>1180</v>
      </c>
      <c r="B71" s="91" t="s">
        <v>1181</v>
      </c>
      <c r="C71" s="91">
        <v>3</v>
      </c>
      <c r="D71" s="133">
        <v>0.004680602707607269</v>
      </c>
      <c r="E71" s="133">
        <v>2.4372219023997785</v>
      </c>
      <c r="F71" s="91" t="s">
        <v>1207</v>
      </c>
      <c r="G71" s="91" t="b">
        <v>0</v>
      </c>
      <c r="H71" s="91" t="b">
        <v>0</v>
      </c>
      <c r="I71" s="91" t="b">
        <v>0</v>
      </c>
      <c r="J71" s="91" t="b">
        <v>0</v>
      </c>
      <c r="K71" s="91" t="b">
        <v>0</v>
      </c>
      <c r="L71" s="91" t="b">
        <v>0</v>
      </c>
    </row>
    <row r="72" spans="1:12" ht="15">
      <c r="A72" s="91" t="s">
        <v>1181</v>
      </c>
      <c r="B72" s="91" t="s">
        <v>1156</v>
      </c>
      <c r="C72" s="91">
        <v>3</v>
      </c>
      <c r="D72" s="133">
        <v>0.004680602707607269</v>
      </c>
      <c r="E72" s="133">
        <v>2.3122831657914786</v>
      </c>
      <c r="F72" s="91" t="s">
        <v>1207</v>
      </c>
      <c r="G72" s="91" t="b">
        <v>0</v>
      </c>
      <c r="H72" s="91" t="b">
        <v>0</v>
      </c>
      <c r="I72" s="91" t="b">
        <v>0</v>
      </c>
      <c r="J72" s="91" t="b">
        <v>0</v>
      </c>
      <c r="K72" s="91" t="b">
        <v>0</v>
      </c>
      <c r="L72" s="91" t="b">
        <v>0</v>
      </c>
    </row>
    <row r="73" spans="1:12" ht="15">
      <c r="A73" s="91" t="s">
        <v>1156</v>
      </c>
      <c r="B73" s="91" t="s">
        <v>1182</v>
      </c>
      <c r="C73" s="91">
        <v>3</v>
      </c>
      <c r="D73" s="133">
        <v>0.004680602707607269</v>
      </c>
      <c r="E73" s="133">
        <v>2.3122831657914786</v>
      </c>
      <c r="F73" s="91" t="s">
        <v>1207</v>
      </c>
      <c r="G73" s="91" t="b">
        <v>0</v>
      </c>
      <c r="H73" s="91" t="b">
        <v>0</v>
      </c>
      <c r="I73" s="91" t="b">
        <v>0</v>
      </c>
      <c r="J73" s="91" t="b">
        <v>0</v>
      </c>
      <c r="K73" s="91" t="b">
        <v>0</v>
      </c>
      <c r="L73" s="91" t="b">
        <v>0</v>
      </c>
    </row>
    <row r="74" spans="1:12" ht="15">
      <c r="A74" s="91" t="s">
        <v>1182</v>
      </c>
      <c r="B74" s="91" t="s">
        <v>1183</v>
      </c>
      <c r="C74" s="91">
        <v>3</v>
      </c>
      <c r="D74" s="133">
        <v>0.004680602707607269</v>
      </c>
      <c r="E74" s="133">
        <v>2.4372219023997785</v>
      </c>
      <c r="F74" s="91" t="s">
        <v>1207</v>
      </c>
      <c r="G74" s="91" t="b">
        <v>0</v>
      </c>
      <c r="H74" s="91" t="b">
        <v>0</v>
      </c>
      <c r="I74" s="91" t="b">
        <v>0</v>
      </c>
      <c r="J74" s="91" t="b">
        <v>0</v>
      </c>
      <c r="K74" s="91" t="b">
        <v>0</v>
      </c>
      <c r="L74" s="91" t="b">
        <v>0</v>
      </c>
    </row>
    <row r="75" spans="1:12" ht="15">
      <c r="A75" s="91" t="s">
        <v>1183</v>
      </c>
      <c r="B75" s="91" t="s">
        <v>1184</v>
      </c>
      <c r="C75" s="91">
        <v>3</v>
      </c>
      <c r="D75" s="133">
        <v>0.004680602707607269</v>
      </c>
      <c r="E75" s="133">
        <v>2.4372219023997785</v>
      </c>
      <c r="F75" s="91" t="s">
        <v>1207</v>
      </c>
      <c r="G75" s="91" t="b">
        <v>0</v>
      </c>
      <c r="H75" s="91" t="b">
        <v>0</v>
      </c>
      <c r="I75" s="91" t="b">
        <v>0</v>
      </c>
      <c r="J75" s="91" t="b">
        <v>0</v>
      </c>
      <c r="K75" s="91" t="b">
        <v>0</v>
      </c>
      <c r="L75" s="91" t="b">
        <v>0</v>
      </c>
    </row>
    <row r="76" spans="1:12" ht="15">
      <c r="A76" s="91" t="s">
        <v>222</v>
      </c>
      <c r="B76" s="91" t="s">
        <v>1166</v>
      </c>
      <c r="C76" s="91">
        <v>3</v>
      </c>
      <c r="D76" s="133">
        <v>0.004680602707607269</v>
      </c>
      <c r="E76" s="133">
        <v>2.1361919067357973</v>
      </c>
      <c r="F76" s="91" t="s">
        <v>1207</v>
      </c>
      <c r="G76" s="91" t="b">
        <v>0</v>
      </c>
      <c r="H76" s="91" t="b">
        <v>0</v>
      </c>
      <c r="I76" s="91" t="b">
        <v>0</v>
      </c>
      <c r="J76" s="91" t="b">
        <v>0</v>
      </c>
      <c r="K76" s="91" t="b">
        <v>0</v>
      </c>
      <c r="L76" s="91" t="b">
        <v>0</v>
      </c>
    </row>
    <row r="77" spans="1:12" ht="15">
      <c r="A77" s="91" t="s">
        <v>952</v>
      </c>
      <c r="B77" s="91" t="s">
        <v>1185</v>
      </c>
      <c r="C77" s="91">
        <v>3</v>
      </c>
      <c r="D77" s="133">
        <v>0.004680602707607269</v>
      </c>
      <c r="E77" s="133">
        <v>1.914343157119441</v>
      </c>
      <c r="F77" s="91" t="s">
        <v>1207</v>
      </c>
      <c r="G77" s="91" t="b">
        <v>0</v>
      </c>
      <c r="H77" s="91" t="b">
        <v>0</v>
      </c>
      <c r="I77" s="91" t="b">
        <v>0</v>
      </c>
      <c r="J77" s="91" t="b">
        <v>0</v>
      </c>
      <c r="K77" s="91" t="b">
        <v>0</v>
      </c>
      <c r="L77" s="91" t="b">
        <v>0</v>
      </c>
    </row>
    <row r="78" spans="1:12" ht="15">
      <c r="A78" s="91" t="s">
        <v>1168</v>
      </c>
      <c r="B78" s="91" t="s">
        <v>1186</v>
      </c>
      <c r="C78" s="91">
        <v>3</v>
      </c>
      <c r="D78" s="133">
        <v>0.004680602707607269</v>
      </c>
      <c r="E78" s="133">
        <v>2.3122831657914786</v>
      </c>
      <c r="F78" s="91" t="s">
        <v>1207</v>
      </c>
      <c r="G78" s="91" t="b">
        <v>0</v>
      </c>
      <c r="H78" s="91" t="b">
        <v>0</v>
      </c>
      <c r="I78" s="91" t="b">
        <v>0</v>
      </c>
      <c r="J78" s="91" t="b">
        <v>0</v>
      </c>
      <c r="K78" s="91" t="b">
        <v>0</v>
      </c>
      <c r="L78" s="91" t="b">
        <v>0</v>
      </c>
    </row>
    <row r="79" spans="1:12" ht="15">
      <c r="A79" s="91" t="s">
        <v>1186</v>
      </c>
      <c r="B79" s="91" t="s">
        <v>1169</v>
      </c>
      <c r="C79" s="91">
        <v>3</v>
      </c>
      <c r="D79" s="133">
        <v>0.004680602707607269</v>
      </c>
      <c r="E79" s="133">
        <v>2.3122831657914786</v>
      </c>
      <c r="F79" s="91" t="s">
        <v>1207</v>
      </c>
      <c r="G79" s="91" t="b">
        <v>0</v>
      </c>
      <c r="H79" s="91" t="b">
        <v>0</v>
      </c>
      <c r="I79" s="91" t="b">
        <v>0</v>
      </c>
      <c r="J79" s="91" t="b">
        <v>0</v>
      </c>
      <c r="K79" s="91" t="b">
        <v>0</v>
      </c>
      <c r="L79" s="91" t="b">
        <v>0</v>
      </c>
    </row>
    <row r="80" spans="1:12" ht="15">
      <c r="A80" s="91" t="s">
        <v>1169</v>
      </c>
      <c r="B80" s="91" t="s">
        <v>1187</v>
      </c>
      <c r="C80" s="91">
        <v>3</v>
      </c>
      <c r="D80" s="133">
        <v>0.004680602707607269</v>
      </c>
      <c r="E80" s="133">
        <v>2.3122831657914786</v>
      </c>
      <c r="F80" s="91" t="s">
        <v>1207</v>
      </c>
      <c r="G80" s="91" t="b">
        <v>0</v>
      </c>
      <c r="H80" s="91" t="b">
        <v>0</v>
      </c>
      <c r="I80" s="91" t="b">
        <v>0</v>
      </c>
      <c r="J80" s="91" t="b">
        <v>0</v>
      </c>
      <c r="K80" s="91" t="b">
        <v>0</v>
      </c>
      <c r="L80" s="91" t="b">
        <v>0</v>
      </c>
    </row>
    <row r="81" spans="1:12" ht="15">
      <c r="A81" s="91" t="s">
        <v>932</v>
      </c>
      <c r="B81" s="91" t="s">
        <v>239</v>
      </c>
      <c r="C81" s="91">
        <v>3</v>
      </c>
      <c r="D81" s="133">
        <v>0.004680602707607269</v>
      </c>
      <c r="E81" s="133">
        <v>0.6495253341099043</v>
      </c>
      <c r="F81" s="91" t="s">
        <v>1207</v>
      </c>
      <c r="G81" s="91" t="b">
        <v>0</v>
      </c>
      <c r="H81" s="91" t="b">
        <v>0</v>
      </c>
      <c r="I81" s="91" t="b">
        <v>0</v>
      </c>
      <c r="J81" s="91" t="b">
        <v>0</v>
      </c>
      <c r="K81" s="91" t="b">
        <v>0</v>
      </c>
      <c r="L81" s="91" t="b">
        <v>0</v>
      </c>
    </row>
    <row r="82" spans="1:12" ht="15">
      <c r="A82" s="91" t="s">
        <v>239</v>
      </c>
      <c r="B82" s="91" t="s">
        <v>248</v>
      </c>
      <c r="C82" s="91">
        <v>3</v>
      </c>
      <c r="D82" s="133">
        <v>0.004680602707607269</v>
      </c>
      <c r="E82" s="133">
        <v>2.0112531701274974</v>
      </c>
      <c r="F82" s="91" t="s">
        <v>1207</v>
      </c>
      <c r="G82" s="91" t="b">
        <v>0</v>
      </c>
      <c r="H82" s="91" t="b">
        <v>0</v>
      </c>
      <c r="I82" s="91" t="b">
        <v>0</v>
      </c>
      <c r="J82" s="91" t="b">
        <v>0</v>
      </c>
      <c r="K82" s="91" t="b">
        <v>0</v>
      </c>
      <c r="L82" s="91" t="b">
        <v>0</v>
      </c>
    </row>
    <row r="83" spans="1:12" ht="15">
      <c r="A83" s="91" t="s">
        <v>248</v>
      </c>
      <c r="B83" s="91" t="s">
        <v>247</v>
      </c>
      <c r="C83" s="91">
        <v>3</v>
      </c>
      <c r="D83" s="133">
        <v>0.004680602707607269</v>
      </c>
      <c r="E83" s="133">
        <v>2.4372219023997785</v>
      </c>
      <c r="F83" s="91" t="s">
        <v>1207</v>
      </c>
      <c r="G83" s="91" t="b">
        <v>0</v>
      </c>
      <c r="H83" s="91" t="b">
        <v>0</v>
      </c>
      <c r="I83" s="91" t="b">
        <v>0</v>
      </c>
      <c r="J83" s="91" t="b">
        <v>0</v>
      </c>
      <c r="K83" s="91" t="b">
        <v>0</v>
      </c>
      <c r="L83" s="91" t="b">
        <v>0</v>
      </c>
    </row>
    <row r="84" spans="1:12" ht="15">
      <c r="A84" s="91" t="s">
        <v>1154</v>
      </c>
      <c r="B84" s="91" t="s">
        <v>1188</v>
      </c>
      <c r="C84" s="91">
        <v>3</v>
      </c>
      <c r="D84" s="133">
        <v>0.004680602707607269</v>
      </c>
      <c r="E84" s="133">
        <v>2.215373152783422</v>
      </c>
      <c r="F84" s="91" t="s">
        <v>1207</v>
      </c>
      <c r="G84" s="91" t="b">
        <v>0</v>
      </c>
      <c r="H84" s="91" t="b">
        <v>0</v>
      </c>
      <c r="I84" s="91" t="b">
        <v>0</v>
      </c>
      <c r="J84" s="91" t="b">
        <v>0</v>
      </c>
      <c r="K84" s="91" t="b">
        <v>0</v>
      </c>
      <c r="L84" s="91" t="b">
        <v>0</v>
      </c>
    </row>
    <row r="85" spans="1:12" ht="15">
      <c r="A85" s="91" t="s">
        <v>1188</v>
      </c>
      <c r="B85" s="91" t="s">
        <v>1170</v>
      </c>
      <c r="C85" s="91">
        <v>3</v>
      </c>
      <c r="D85" s="133">
        <v>0.004680602707607269</v>
      </c>
      <c r="E85" s="133">
        <v>2.3122831657914786</v>
      </c>
      <c r="F85" s="91" t="s">
        <v>1207</v>
      </c>
      <c r="G85" s="91" t="b">
        <v>0</v>
      </c>
      <c r="H85" s="91" t="b">
        <v>0</v>
      </c>
      <c r="I85" s="91" t="b">
        <v>0</v>
      </c>
      <c r="J85" s="91" t="b">
        <v>0</v>
      </c>
      <c r="K85" s="91" t="b">
        <v>0</v>
      </c>
      <c r="L85" s="91" t="b">
        <v>0</v>
      </c>
    </row>
    <row r="86" spans="1:12" ht="15">
      <c r="A86" s="91" t="s">
        <v>1142</v>
      </c>
      <c r="B86" s="91" t="s">
        <v>230</v>
      </c>
      <c r="C86" s="91">
        <v>3</v>
      </c>
      <c r="D86" s="133">
        <v>0.004680602707607269</v>
      </c>
      <c r="E86" s="133">
        <v>1.6924944075030846</v>
      </c>
      <c r="F86" s="91" t="s">
        <v>1207</v>
      </c>
      <c r="G86" s="91" t="b">
        <v>0</v>
      </c>
      <c r="H86" s="91" t="b">
        <v>0</v>
      </c>
      <c r="I86" s="91" t="b">
        <v>0</v>
      </c>
      <c r="J86" s="91" t="b">
        <v>0</v>
      </c>
      <c r="K86" s="91" t="b">
        <v>0</v>
      </c>
      <c r="L86" s="91" t="b">
        <v>0</v>
      </c>
    </row>
    <row r="87" spans="1:12" ht="15">
      <c r="A87" s="91" t="s">
        <v>1173</v>
      </c>
      <c r="B87" s="91" t="s">
        <v>1143</v>
      </c>
      <c r="C87" s="91">
        <v>3</v>
      </c>
      <c r="D87" s="133">
        <v>0.004680602707607269</v>
      </c>
      <c r="E87" s="133">
        <v>1.8863144335191973</v>
      </c>
      <c r="F87" s="91" t="s">
        <v>1207</v>
      </c>
      <c r="G87" s="91" t="b">
        <v>0</v>
      </c>
      <c r="H87" s="91" t="b">
        <v>0</v>
      </c>
      <c r="I87" s="91" t="b">
        <v>0</v>
      </c>
      <c r="J87" s="91" t="b">
        <v>0</v>
      </c>
      <c r="K87" s="91" t="b">
        <v>0</v>
      </c>
      <c r="L87" s="91" t="b">
        <v>0</v>
      </c>
    </row>
    <row r="88" spans="1:12" ht="15">
      <c r="A88" s="91" t="s">
        <v>222</v>
      </c>
      <c r="B88" s="91" t="s">
        <v>954</v>
      </c>
      <c r="C88" s="91">
        <v>3</v>
      </c>
      <c r="D88" s="133">
        <v>0.004680602707607269</v>
      </c>
      <c r="E88" s="133">
        <v>1.7682151214412027</v>
      </c>
      <c r="F88" s="91" t="s">
        <v>1207</v>
      </c>
      <c r="G88" s="91" t="b">
        <v>0</v>
      </c>
      <c r="H88" s="91" t="b">
        <v>0</v>
      </c>
      <c r="I88" s="91" t="b">
        <v>0</v>
      </c>
      <c r="J88" s="91" t="b">
        <v>0</v>
      </c>
      <c r="K88" s="91" t="b">
        <v>0</v>
      </c>
      <c r="L88" s="91" t="b">
        <v>0</v>
      </c>
    </row>
    <row r="89" spans="1:12" ht="15">
      <c r="A89" s="91" t="s">
        <v>1153</v>
      </c>
      <c r="B89" s="91" t="s">
        <v>1151</v>
      </c>
      <c r="C89" s="91">
        <v>3</v>
      </c>
      <c r="D89" s="133">
        <v>0.004680602707607269</v>
      </c>
      <c r="E89" s="133">
        <v>2.1361919067357973</v>
      </c>
      <c r="F89" s="91" t="s">
        <v>1207</v>
      </c>
      <c r="G89" s="91" t="b">
        <v>0</v>
      </c>
      <c r="H89" s="91" t="b">
        <v>0</v>
      </c>
      <c r="I89" s="91" t="b">
        <v>0</v>
      </c>
      <c r="J89" s="91" t="b">
        <v>0</v>
      </c>
      <c r="K89" s="91" t="b">
        <v>0</v>
      </c>
      <c r="L89" s="91" t="b">
        <v>0</v>
      </c>
    </row>
    <row r="90" spans="1:12" ht="15">
      <c r="A90" s="91" t="s">
        <v>1151</v>
      </c>
      <c r="B90" s="91" t="s">
        <v>1174</v>
      </c>
      <c r="C90" s="91">
        <v>3</v>
      </c>
      <c r="D90" s="133">
        <v>0.004680602707607269</v>
      </c>
      <c r="E90" s="133">
        <v>2.0112531701274974</v>
      </c>
      <c r="F90" s="91" t="s">
        <v>1207</v>
      </c>
      <c r="G90" s="91" t="b">
        <v>0</v>
      </c>
      <c r="H90" s="91" t="b">
        <v>0</v>
      </c>
      <c r="I90" s="91" t="b">
        <v>0</v>
      </c>
      <c r="J90" s="91" t="b">
        <v>1</v>
      </c>
      <c r="K90" s="91" t="b">
        <v>0</v>
      </c>
      <c r="L90" s="91" t="b">
        <v>0</v>
      </c>
    </row>
    <row r="91" spans="1:12" ht="15">
      <c r="A91" s="91" t="s">
        <v>933</v>
      </c>
      <c r="B91" s="91" t="s">
        <v>1155</v>
      </c>
      <c r="C91" s="91">
        <v>2</v>
      </c>
      <c r="D91" s="133">
        <v>0.0035134626511779438</v>
      </c>
      <c r="E91" s="133">
        <v>1.0335295648386493</v>
      </c>
      <c r="F91" s="91" t="s">
        <v>1207</v>
      </c>
      <c r="G91" s="91" t="b">
        <v>0</v>
      </c>
      <c r="H91" s="91" t="b">
        <v>0</v>
      </c>
      <c r="I91" s="91" t="b">
        <v>0</v>
      </c>
      <c r="J91" s="91" t="b">
        <v>0</v>
      </c>
      <c r="K91" s="91" t="b">
        <v>0</v>
      </c>
      <c r="L91" s="91" t="b">
        <v>0</v>
      </c>
    </row>
    <row r="92" spans="1:12" ht="15">
      <c r="A92" s="91" t="s">
        <v>1190</v>
      </c>
      <c r="B92" s="91" t="s">
        <v>931</v>
      </c>
      <c r="C92" s="91">
        <v>2</v>
      </c>
      <c r="D92" s="133">
        <v>0.0035134626511779438</v>
      </c>
      <c r="E92" s="133">
        <v>1.1983398134846417</v>
      </c>
      <c r="F92" s="91" t="s">
        <v>1207</v>
      </c>
      <c r="G92" s="91" t="b">
        <v>0</v>
      </c>
      <c r="H92" s="91" t="b">
        <v>0</v>
      </c>
      <c r="I92" s="91" t="b">
        <v>0</v>
      </c>
      <c r="J92" s="91" t="b">
        <v>0</v>
      </c>
      <c r="K92" s="91" t="b">
        <v>0</v>
      </c>
      <c r="L92" s="91" t="b">
        <v>0</v>
      </c>
    </row>
    <row r="93" spans="1:12" ht="15">
      <c r="A93" s="91" t="s">
        <v>1141</v>
      </c>
      <c r="B93" s="91" t="s">
        <v>931</v>
      </c>
      <c r="C93" s="91">
        <v>2</v>
      </c>
      <c r="D93" s="133">
        <v>0.0035134626511779438</v>
      </c>
      <c r="E93" s="133">
        <v>0.49936980914862283</v>
      </c>
      <c r="F93" s="91" t="s">
        <v>1207</v>
      </c>
      <c r="G93" s="91" t="b">
        <v>0</v>
      </c>
      <c r="H93" s="91" t="b">
        <v>0</v>
      </c>
      <c r="I93" s="91" t="b">
        <v>0</v>
      </c>
      <c r="J93" s="91" t="b">
        <v>0</v>
      </c>
      <c r="K93" s="91" t="b">
        <v>0</v>
      </c>
      <c r="L93" s="91" t="b">
        <v>0</v>
      </c>
    </row>
    <row r="94" spans="1:12" ht="15">
      <c r="A94" s="91" t="s">
        <v>1192</v>
      </c>
      <c r="B94" s="91" t="s">
        <v>1193</v>
      </c>
      <c r="C94" s="91">
        <v>2</v>
      </c>
      <c r="D94" s="133">
        <v>0.0035134626511779438</v>
      </c>
      <c r="E94" s="133">
        <v>2.6133131614554594</v>
      </c>
      <c r="F94" s="91" t="s">
        <v>1207</v>
      </c>
      <c r="G94" s="91" t="b">
        <v>0</v>
      </c>
      <c r="H94" s="91" t="b">
        <v>0</v>
      </c>
      <c r="I94" s="91" t="b">
        <v>0</v>
      </c>
      <c r="J94" s="91" t="b">
        <v>0</v>
      </c>
      <c r="K94" s="91" t="b">
        <v>0</v>
      </c>
      <c r="L94" s="91" t="b">
        <v>0</v>
      </c>
    </row>
    <row r="95" spans="1:12" ht="15">
      <c r="A95" s="91" t="s">
        <v>1150</v>
      </c>
      <c r="B95" s="91" t="s">
        <v>1141</v>
      </c>
      <c r="C95" s="91">
        <v>2</v>
      </c>
      <c r="D95" s="133">
        <v>0.0035134626511779438</v>
      </c>
      <c r="E95" s="133">
        <v>1.835161911071816</v>
      </c>
      <c r="F95" s="91" t="s">
        <v>1207</v>
      </c>
      <c r="G95" s="91" t="b">
        <v>0</v>
      </c>
      <c r="H95" s="91" t="b">
        <v>0</v>
      </c>
      <c r="I95" s="91" t="b">
        <v>0</v>
      </c>
      <c r="J95" s="91" t="b">
        <v>0</v>
      </c>
      <c r="K95" s="91" t="b">
        <v>0</v>
      </c>
      <c r="L95" s="91" t="b">
        <v>0</v>
      </c>
    </row>
    <row r="96" spans="1:12" ht="15">
      <c r="A96" s="91" t="s">
        <v>933</v>
      </c>
      <c r="B96" s="91" t="s">
        <v>1157</v>
      </c>
      <c r="C96" s="91">
        <v>2</v>
      </c>
      <c r="D96" s="133">
        <v>0.0035134626511779438</v>
      </c>
      <c r="E96" s="133">
        <v>1.1584683014469495</v>
      </c>
      <c r="F96" s="91" t="s">
        <v>1207</v>
      </c>
      <c r="G96" s="91" t="b">
        <v>0</v>
      </c>
      <c r="H96" s="91" t="b">
        <v>0</v>
      </c>
      <c r="I96" s="91" t="b">
        <v>0</v>
      </c>
      <c r="J96" s="91" t="b">
        <v>0</v>
      </c>
      <c r="K96" s="91" t="b">
        <v>0</v>
      </c>
      <c r="L96" s="91" t="b">
        <v>0</v>
      </c>
    </row>
    <row r="97" spans="1:12" ht="15">
      <c r="A97" s="91" t="s">
        <v>232</v>
      </c>
      <c r="B97" s="91" t="s">
        <v>1179</v>
      </c>
      <c r="C97" s="91">
        <v>2</v>
      </c>
      <c r="D97" s="133">
        <v>0.0035134626511779438</v>
      </c>
      <c r="E97" s="133">
        <v>2.6133131614554594</v>
      </c>
      <c r="F97" s="91" t="s">
        <v>1207</v>
      </c>
      <c r="G97" s="91" t="b">
        <v>0</v>
      </c>
      <c r="H97" s="91" t="b">
        <v>0</v>
      </c>
      <c r="I97" s="91" t="b">
        <v>0</v>
      </c>
      <c r="J97" s="91" t="b">
        <v>0</v>
      </c>
      <c r="K97" s="91" t="b">
        <v>0</v>
      </c>
      <c r="L97" s="91" t="b">
        <v>0</v>
      </c>
    </row>
    <row r="98" spans="1:12" ht="15">
      <c r="A98" s="91" t="s">
        <v>1184</v>
      </c>
      <c r="B98" s="91" t="s">
        <v>1196</v>
      </c>
      <c r="C98" s="91">
        <v>2</v>
      </c>
      <c r="D98" s="133">
        <v>0.0035134626511779438</v>
      </c>
      <c r="E98" s="133">
        <v>2.4372219023997785</v>
      </c>
      <c r="F98" s="91" t="s">
        <v>1207</v>
      </c>
      <c r="G98" s="91" t="b">
        <v>0</v>
      </c>
      <c r="H98" s="91" t="b">
        <v>0</v>
      </c>
      <c r="I98" s="91" t="b">
        <v>0</v>
      </c>
      <c r="J98" s="91" t="b">
        <v>0</v>
      </c>
      <c r="K98" s="91" t="b">
        <v>0</v>
      </c>
      <c r="L98" s="91" t="b">
        <v>0</v>
      </c>
    </row>
    <row r="99" spans="1:12" ht="15">
      <c r="A99" s="91" t="s">
        <v>1187</v>
      </c>
      <c r="B99" s="91" t="s">
        <v>931</v>
      </c>
      <c r="C99" s="91">
        <v>2</v>
      </c>
      <c r="D99" s="133">
        <v>0.0035134626511779438</v>
      </c>
      <c r="E99" s="133">
        <v>1.0222485544289603</v>
      </c>
      <c r="F99" s="91" t="s">
        <v>1207</v>
      </c>
      <c r="G99" s="91" t="b">
        <v>0</v>
      </c>
      <c r="H99" s="91" t="b">
        <v>0</v>
      </c>
      <c r="I99" s="91" t="b">
        <v>0</v>
      </c>
      <c r="J99" s="91" t="b">
        <v>0</v>
      </c>
      <c r="K99" s="91" t="b">
        <v>0</v>
      </c>
      <c r="L99" s="91" t="b">
        <v>0</v>
      </c>
    </row>
    <row r="100" spans="1:12" ht="15">
      <c r="A100" s="91" t="s">
        <v>247</v>
      </c>
      <c r="B100" s="91" t="s">
        <v>1198</v>
      </c>
      <c r="C100" s="91">
        <v>2</v>
      </c>
      <c r="D100" s="133">
        <v>0.0035134626511779438</v>
      </c>
      <c r="E100" s="133">
        <v>2.4372219023997785</v>
      </c>
      <c r="F100" s="91" t="s">
        <v>1207</v>
      </c>
      <c r="G100" s="91" t="b">
        <v>0</v>
      </c>
      <c r="H100" s="91" t="b">
        <v>0</v>
      </c>
      <c r="I100" s="91" t="b">
        <v>0</v>
      </c>
      <c r="J100" s="91" t="b">
        <v>0</v>
      </c>
      <c r="K100" s="91" t="b">
        <v>0</v>
      </c>
      <c r="L100" s="91" t="b">
        <v>0</v>
      </c>
    </row>
    <row r="101" spans="1:12" ht="15">
      <c r="A101" s="91" t="s">
        <v>1198</v>
      </c>
      <c r="B101" s="91" t="s">
        <v>1154</v>
      </c>
      <c r="C101" s="91">
        <v>2</v>
      </c>
      <c r="D101" s="133">
        <v>0.0035134626511779438</v>
      </c>
      <c r="E101" s="133">
        <v>2.215373152783422</v>
      </c>
      <c r="F101" s="91" t="s">
        <v>1207</v>
      </c>
      <c r="G101" s="91" t="b">
        <v>0</v>
      </c>
      <c r="H101" s="91" t="b">
        <v>0</v>
      </c>
      <c r="I101" s="91" t="b">
        <v>0</v>
      </c>
      <c r="J101" s="91" t="b">
        <v>0</v>
      </c>
      <c r="K101" s="91" t="b">
        <v>0</v>
      </c>
      <c r="L101" s="91" t="b">
        <v>0</v>
      </c>
    </row>
    <row r="102" spans="1:12" ht="15">
      <c r="A102" s="91" t="s">
        <v>1143</v>
      </c>
      <c r="B102" s="91" t="s">
        <v>222</v>
      </c>
      <c r="C102" s="91">
        <v>2</v>
      </c>
      <c r="D102" s="133">
        <v>0.0035134626511779438</v>
      </c>
      <c r="E102" s="133">
        <v>2.261130643344097</v>
      </c>
      <c r="F102" s="91" t="s">
        <v>1207</v>
      </c>
      <c r="G102" s="91" t="b">
        <v>0</v>
      </c>
      <c r="H102" s="91" t="b">
        <v>0</v>
      </c>
      <c r="I102" s="91" t="b">
        <v>0</v>
      </c>
      <c r="J102" s="91" t="b">
        <v>0</v>
      </c>
      <c r="K102" s="91" t="b">
        <v>0</v>
      </c>
      <c r="L102" s="91" t="b">
        <v>0</v>
      </c>
    </row>
    <row r="103" spans="1:12" ht="15">
      <c r="A103" s="91" t="s">
        <v>1148</v>
      </c>
      <c r="B103" s="91" t="s">
        <v>949</v>
      </c>
      <c r="C103" s="91">
        <v>2</v>
      </c>
      <c r="D103" s="133">
        <v>0.0035134626511779438</v>
      </c>
      <c r="E103" s="133">
        <v>1.4160326033298403</v>
      </c>
      <c r="F103" s="91" t="s">
        <v>1207</v>
      </c>
      <c r="G103" s="91" t="b">
        <v>0</v>
      </c>
      <c r="H103" s="91" t="b">
        <v>0</v>
      </c>
      <c r="I103" s="91" t="b">
        <v>0</v>
      </c>
      <c r="J103" s="91" t="b">
        <v>0</v>
      </c>
      <c r="K103" s="91" t="b">
        <v>0</v>
      </c>
      <c r="L103" s="91" t="b">
        <v>0</v>
      </c>
    </row>
    <row r="104" spans="1:12" ht="15">
      <c r="A104" s="91" t="s">
        <v>949</v>
      </c>
      <c r="B104" s="91" t="s">
        <v>943</v>
      </c>
      <c r="C104" s="91">
        <v>2</v>
      </c>
      <c r="D104" s="133">
        <v>0.0035134626511779438</v>
      </c>
      <c r="E104" s="133">
        <v>0.9823770423912681</v>
      </c>
      <c r="F104" s="91" t="s">
        <v>1207</v>
      </c>
      <c r="G104" s="91" t="b">
        <v>0</v>
      </c>
      <c r="H104" s="91" t="b">
        <v>0</v>
      </c>
      <c r="I104" s="91" t="b">
        <v>0</v>
      </c>
      <c r="J104" s="91" t="b">
        <v>0</v>
      </c>
      <c r="K104" s="91" t="b">
        <v>0</v>
      </c>
      <c r="L104" s="91" t="b">
        <v>0</v>
      </c>
    </row>
    <row r="105" spans="1:12" ht="15">
      <c r="A105" s="91" t="s">
        <v>943</v>
      </c>
      <c r="B105" s="91" t="s">
        <v>1199</v>
      </c>
      <c r="C105" s="91">
        <v>2</v>
      </c>
      <c r="D105" s="133">
        <v>0.0035134626511779438</v>
      </c>
      <c r="E105" s="133">
        <v>1.5921238623855214</v>
      </c>
      <c r="F105" s="91" t="s">
        <v>1207</v>
      </c>
      <c r="G105" s="91" t="b">
        <v>0</v>
      </c>
      <c r="H105" s="91" t="b">
        <v>0</v>
      </c>
      <c r="I105" s="91" t="b">
        <v>0</v>
      </c>
      <c r="J105" s="91" t="b">
        <v>0</v>
      </c>
      <c r="K105" s="91" t="b">
        <v>0</v>
      </c>
      <c r="L105" s="91" t="b">
        <v>0</v>
      </c>
    </row>
    <row r="106" spans="1:12" ht="15">
      <c r="A106" s="91" t="s">
        <v>1199</v>
      </c>
      <c r="B106" s="91" t="s">
        <v>1200</v>
      </c>
      <c r="C106" s="91">
        <v>2</v>
      </c>
      <c r="D106" s="133">
        <v>0.0035134626511779438</v>
      </c>
      <c r="E106" s="133">
        <v>2.6133131614554594</v>
      </c>
      <c r="F106" s="91" t="s">
        <v>1207</v>
      </c>
      <c r="G106" s="91" t="b">
        <v>0</v>
      </c>
      <c r="H106" s="91" t="b">
        <v>0</v>
      </c>
      <c r="I106" s="91" t="b">
        <v>0</v>
      </c>
      <c r="J106" s="91" t="b">
        <v>0</v>
      </c>
      <c r="K106" s="91" t="b">
        <v>0</v>
      </c>
      <c r="L106" s="91" t="b">
        <v>0</v>
      </c>
    </row>
    <row r="107" spans="1:12" ht="15">
      <c r="A107" s="91" t="s">
        <v>1200</v>
      </c>
      <c r="B107" s="91" t="s">
        <v>1201</v>
      </c>
      <c r="C107" s="91">
        <v>2</v>
      </c>
      <c r="D107" s="133">
        <v>0.0035134626511779438</v>
      </c>
      <c r="E107" s="133">
        <v>2.6133131614554594</v>
      </c>
      <c r="F107" s="91" t="s">
        <v>1207</v>
      </c>
      <c r="G107" s="91" t="b">
        <v>0</v>
      </c>
      <c r="H107" s="91" t="b">
        <v>0</v>
      </c>
      <c r="I107" s="91" t="b">
        <v>0</v>
      </c>
      <c r="J107" s="91" t="b">
        <v>1</v>
      </c>
      <c r="K107" s="91" t="b">
        <v>0</v>
      </c>
      <c r="L107" s="91" t="b">
        <v>0</v>
      </c>
    </row>
    <row r="108" spans="1:12" ht="15">
      <c r="A108" s="91" t="s">
        <v>1201</v>
      </c>
      <c r="B108" s="91" t="s">
        <v>388</v>
      </c>
      <c r="C108" s="91">
        <v>2</v>
      </c>
      <c r="D108" s="133">
        <v>0.0035134626511779438</v>
      </c>
      <c r="E108" s="133">
        <v>2.0112531701274974</v>
      </c>
      <c r="F108" s="91" t="s">
        <v>1207</v>
      </c>
      <c r="G108" s="91" t="b">
        <v>1</v>
      </c>
      <c r="H108" s="91" t="b">
        <v>0</v>
      </c>
      <c r="I108" s="91" t="b">
        <v>0</v>
      </c>
      <c r="J108" s="91" t="b">
        <v>0</v>
      </c>
      <c r="K108" s="91" t="b">
        <v>0</v>
      </c>
      <c r="L108" s="91" t="b">
        <v>0</v>
      </c>
    </row>
    <row r="109" spans="1:12" ht="15">
      <c r="A109" s="91" t="s">
        <v>1176</v>
      </c>
      <c r="B109" s="91" t="s">
        <v>1177</v>
      </c>
      <c r="C109" s="91">
        <v>2</v>
      </c>
      <c r="D109" s="133">
        <v>0.0035134626511779438</v>
      </c>
      <c r="E109" s="133">
        <v>2.261130643344097</v>
      </c>
      <c r="F109" s="91" t="s">
        <v>1207</v>
      </c>
      <c r="G109" s="91" t="b">
        <v>0</v>
      </c>
      <c r="H109" s="91" t="b">
        <v>0</v>
      </c>
      <c r="I109" s="91" t="b">
        <v>0</v>
      </c>
      <c r="J109" s="91" t="b">
        <v>0</v>
      </c>
      <c r="K109" s="91" t="b">
        <v>0</v>
      </c>
      <c r="L109" s="91" t="b">
        <v>0</v>
      </c>
    </row>
    <row r="110" spans="1:12" ht="15">
      <c r="A110" s="91" t="s">
        <v>1177</v>
      </c>
      <c r="B110" s="91" t="s">
        <v>1151</v>
      </c>
      <c r="C110" s="91">
        <v>2</v>
      </c>
      <c r="D110" s="133">
        <v>0.0035134626511779438</v>
      </c>
      <c r="E110" s="133">
        <v>1.960100647680116</v>
      </c>
      <c r="F110" s="91" t="s">
        <v>1207</v>
      </c>
      <c r="G110" s="91" t="b">
        <v>0</v>
      </c>
      <c r="H110" s="91" t="b">
        <v>0</v>
      </c>
      <c r="I110" s="91" t="b">
        <v>0</v>
      </c>
      <c r="J110" s="91" t="b">
        <v>0</v>
      </c>
      <c r="K110" s="91" t="b">
        <v>0</v>
      </c>
      <c r="L110" s="91" t="b">
        <v>0</v>
      </c>
    </row>
    <row r="111" spans="1:12" ht="15">
      <c r="A111" s="91" t="s">
        <v>1151</v>
      </c>
      <c r="B111" s="91" t="s">
        <v>1202</v>
      </c>
      <c r="C111" s="91">
        <v>2</v>
      </c>
      <c r="D111" s="133">
        <v>0.0035134626511779438</v>
      </c>
      <c r="E111" s="133">
        <v>2.1361919067357973</v>
      </c>
      <c r="F111" s="91" t="s">
        <v>1207</v>
      </c>
      <c r="G111" s="91" t="b">
        <v>0</v>
      </c>
      <c r="H111" s="91" t="b">
        <v>0</v>
      </c>
      <c r="I111" s="91" t="b">
        <v>0</v>
      </c>
      <c r="J111" s="91" t="b">
        <v>1</v>
      </c>
      <c r="K111" s="91" t="b">
        <v>0</v>
      </c>
      <c r="L111" s="91" t="b">
        <v>0</v>
      </c>
    </row>
    <row r="112" spans="1:12" ht="15">
      <c r="A112" s="91" t="s">
        <v>1202</v>
      </c>
      <c r="B112" s="91" t="s">
        <v>1150</v>
      </c>
      <c r="C112" s="91">
        <v>2</v>
      </c>
      <c r="D112" s="133">
        <v>0.0035134626511779438</v>
      </c>
      <c r="E112" s="133">
        <v>2.1361919067357973</v>
      </c>
      <c r="F112" s="91" t="s">
        <v>1207</v>
      </c>
      <c r="G112" s="91" t="b">
        <v>1</v>
      </c>
      <c r="H112" s="91" t="b">
        <v>0</v>
      </c>
      <c r="I112" s="91" t="b">
        <v>0</v>
      </c>
      <c r="J112" s="91" t="b">
        <v>0</v>
      </c>
      <c r="K112" s="91" t="b">
        <v>0</v>
      </c>
      <c r="L112" s="91" t="b">
        <v>0</v>
      </c>
    </row>
    <row r="113" spans="1:12" ht="15">
      <c r="A113" s="91" t="s">
        <v>1204</v>
      </c>
      <c r="B113" s="91" t="s">
        <v>931</v>
      </c>
      <c r="C113" s="91">
        <v>2</v>
      </c>
      <c r="D113" s="133">
        <v>0.0035134626511779438</v>
      </c>
      <c r="E113" s="133">
        <v>1.1983398134846417</v>
      </c>
      <c r="F113" s="91" t="s">
        <v>1207</v>
      </c>
      <c r="G113" s="91" t="b">
        <v>0</v>
      </c>
      <c r="H113" s="91" t="b">
        <v>0</v>
      </c>
      <c r="I113" s="91" t="b">
        <v>0</v>
      </c>
      <c r="J113" s="91" t="b">
        <v>0</v>
      </c>
      <c r="K113" s="91" t="b">
        <v>0</v>
      </c>
      <c r="L113" s="91" t="b">
        <v>0</v>
      </c>
    </row>
    <row r="114" spans="1:12" ht="15">
      <c r="A114" s="91" t="s">
        <v>931</v>
      </c>
      <c r="B114" s="91" t="s">
        <v>932</v>
      </c>
      <c r="C114" s="91">
        <v>51</v>
      </c>
      <c r="D114" s="133">
        <v>0.0015895342698609859</v>
      </c>
      <c r="E114" s="133">
        <v>0.9763769546535758</v>
      </c>
      <c r="F114" s="91" t="s">
        <v>876</v>
      </c>
      <c r="G114" s="91" t="b">
        <v>0</v>
      </c>
      <c r="H114" s="91" t="b">
        <v>0</v>
      </c>
      <c r="I114" s="91" t="b">
        <v>0</v>
      </c>
      <c r="J114" s="91" t="b">
        <v>0</v>
      </c>
      <c r="K114" s="91" t="b">
        <v>0</v>
      </c>
      <c r="L114" s="91" t="b">
        <v>0</v>
      </c>
    </row>
    <row r="115" spans="1:12" ht="15">
      <c r="A115" s="91" t="s">
        <v>932</v>
      </c>
      <c r="B115" s="91" t="s">
        <v>934</v>
      </c>
      <c r="C115" s="91">
        <v>34</v>
      </c>
      <c r="D115" s="133">
        <v>0.012229657438414466</v>
      </c>
      <c r="E115" s="133">
        <v>0.9637878273455552</v>
      </c>
      <c r="F115" s="91" t="s">
        <v>876</v>
      </c>
      <c r="G115" s="91" t="b">
        <v>0</v>
      </c>
      <c r="H115" s="91" t="b">
        <v>0</v>
      </c>
      <c r="I115" s="91" t="b">
        <v>0</v>
      </c>
      <c r="J115" s="91" t="b">
        <v>0</v>
      </c>
      <c r="K115" s="91" t="b">
        <v>0</v>
      </c>
      <c r="L115" s="91" t="b">
        <v>0</v>
      </c>
    </row>
    <row r="116" spans="1:12" ht="15">
      <c r="A116" s="91" t="s">
        <v>934</v>
      </c>
      <c r="B116" s="91" t="s">
        <v>933</v>
      </c>
      <c r="C116" s="91">
        <v>34</v>
      </c>
      <c r="D116" s="133">
        <v>0.012229657438414466</v>
      </c>
      <c r="E116" s="133">
        <v>0.9723879991074728</v>
      </c>
      <c r="F116" s="91" t="s">
        <v>876</v>
      </c>
      <c r="G116" s="91" t="b">
        <v>0</v>
      </c>
      <c r="H116" s="91" t="b">
        <v>0</v>
      </c>
      <c r="I116" s="91" t="b">
        <v>0</v>
      </c>
      <c r="J116" s="91" t="b">
        <v>0</v>
      </c>
      <c r="K116" s="91" t="b">
        <v>0</v>
      </c>
      <c r="L116" s="91" t="b">
        <v>0</v>
      </c>
    </row>
    <row r="117" spans="1:12" ht="15">
      <c r="A117" s="91" t="s">
        <v>935</v>
      </c>
      <c r="B117" s="91" t="s">
        <v>937</v>
      </c>
      <c r="C117" s="91">
        <v>29</v>
      </c>
      <c r="D117" s="133">
        <v>0.014168765446554394</v>
      </c>
      <c r="E117" s="133">
        <v>1.2068258760318498</v>
      </c>
      <c r="F117" s="91" t="s">
        <v>876</v>
      </c>
      <c r="G117" s="91" t="b">
        <v>0</v>
      </c>
      <c r="H117" s="91" t="b">
        <v>0</v>
      </c>
      <c r="I117" s="91" t="b">
        <v>0</v>
      </c>
      <c r="J117" s="91" t="b">
        <v>0</v>
      </c>
      <c r="K117" s="91" t="b">
        <v>0</v>
      </c>
      <c r="L117" s="91" t="b">
        <v>0</v>
      </c>
    </row>
    <row r="118" spans="1:12" ht="15">
      <c r="A118" s="91" t="s">
        <v>937</v>
      </c>
      <c r="B118" s="91" t="s">
        <v>938</v>
      </c>
      <c r="C118" s="91">
        <v>21</v>
      </c>
      <c r="D118" s="133">
        <v>0.015752216552619897</v>
      </c>
      <c r="E118" s="133">
        <v>1.3037358890399062</v>
      </c>
      <c r="F118" s="91" t="s">
        <v>876</v>
      </c>
      <c r="G118" s="91" t="b">
        <v>0</v>
      </c>
      <c r="H118" s="91" t="b">
        <v>0</v>
      </c>
      <c r="I118" s="91" t="b">
        <v>0</v>
      </c>
      <c r="J118" s="91" t="b">
        <v>0</v>
      </c>
      <c r="K118" s="91" t="b">
        <v>0</v>
      </c>
      <c r="L118" s="91" t="b">
        <v>0</v>
      </c>
    </row>
    <row r="119" spans="1:12" ht="15">
      <c r="A119" s="91" t="s">
        <v>932</v>
      </c>
      <c r="B119" s="91" t="s">
        <v>933</v>
      </c>
      <c r="C119" s="91">
        <v>16</v>
      </c>
      <c r="D119" s="133">
        <v>0.015527041401339231</v>
      </c>
      <c r="E119" s="133">
        <v>0.4815269329734817</v>
      </c>
      <c r="F119" s="91" t="s">
        <v>876</v>
      </c>
      <c r="G119" s="91" t="b">
        <v>0</v>
      </c>
      <c r="H119" s="91" t="b">
        <v>0</v>
      </c>
      <c r="I119" s="91" t="b">
        <v>0</v>
      </c>
      <c r="J119" s="91" t="b">
        <v>0</v>
      </c>
      <c r="K119" s="91" t="b">
        <v>0</v>
      </c>
      <c r="L119" s="91" t="b">
        <v>0</v>
      </c>
    </row>
    <row r="120" spans="1:12" ht="15">
      <c r="A120" s="91" t="s">
        <v>939</v>
      </c>
      <c r="B120" s="91" t="s">
        <v>940</v>
      </c>
      <c r="C120" s="91">
        <v>14</v>
      </c>
      <c r="D120" s="133">
        <v>0.015100876259171107</v>
      </c>
      <c r="E120" s="133">
        <v>1.4534982093732383</v>
      </c>
      <c r="F120" s="91" t="s">
        <v>876</v>
      </c>
      <c r="G120" s="91" t="b">
        <v>0</v>
      </c>
      <c r="H120" s="91" t="b">
        <v>0</v>
      </c>
      <c r="I120" s="91" t="b">
        <v>0</v>
      </c>
      <c r="J120" s="91" t="b">
        <v>0</v>
      </c>
      <c r="K120" s="91" t="b">
        <v>0</v>
      </c>
      <c r="L120" s="91" t="b">
        <v>0</v>
      </c>
    </row>
    <row r="121" spans="1:12" ht="15">
      <c r="A121" s="91" t="s">
        <v>940</v>
      </c>
      <c r="B121" s="91" t="s">
        <v>935</v>
      </c>
      <c r="C121" s="91">
        <v>14</v>
      </c>
      <c r="D121" s="133">
        <v>0.015100876259171107</v>
      </c>
      <c r="E121" s="133">
        <v>1.3037358890399062</v>
      </c>
      <c r="F121" s="91" t="s">
        <v>876</v>
      </c>
      <c r="G121" s="91" t="b">
        <v>0</v>
      </c>
      <c r="H121" s="91" t="b">
        <v>0</v>
      </c>
      <c r="I121" s="91" t="b">
        <v>0</v>
      </c>
      <c r="J121" s="91" t="b">
        <v>0</v>
      </c>
      <c r="K121" s="91" t="b">
        <v>0</v>
      </c>
      <c r="L121" s="91" t="b">
        <v>0</v>
      </c>
    </row>
    <row r="122" spans="1:12" ht="15">
      <c r="A122" s="91" t="s">
        <v>938</v>
      </c>
      <c r="B122" s="91" t="s">
        <v>931</v>
      </c>
      <c r="C122" s="91">
        <v>13</v>
      </c>
      <c r="D122" s="133">
        <v>0.014802840904517498</v>
      </c>
      <c r="E122" s="133">
        <v>0.904683729998501</v>
      </c>
      <c r="F122" s="91" t="s">
        <v>876</v>
      </c>
      <c r="G122" s="91" t="b">
        <v>0</v>
      </c>
      <c r="H122" s="91" t="b">
        <v>0</v>
      </c>
      <c r="I122" s="91" t="b">
        <v>0</v>
      </c>
      <c r="J122" s="91" t="b">
        <v>0</v>
      </c>
      <c r="K122" s="91" t="b">
        <v>0</v>
      </c>
      <c r="L122" s="91" t="b">
        <v>0</v>
      </c>
    </row>
    <row r="123" spans="1:12" ht="15">
      <c r="A123" s="91" t="s">
        <v>933</v>
      </c>
      <c r="B123" s="91" t="s">
        <v>939</v>
      </c>
      <c r="C123" s="91">
        <v>8</v>
      </c>
      <c r="D123" s="133">
        <v>0.012256505710579783</v>
      </c>
      <c r="E123" s="133">
        <v>1.0530110116873208</v>
      </c>
      <c r="F123" s="91" t="s">
        <v>876</v>
      </c>
      <c r="G123" s="91" t="b">
        <v>0</v>
      </c>
      <c r="H123" s="91" t="b">
        <v>0</v>
      </c>
      <c r="I123" s="91" t="b">
        <v>0</v>
      </c>
      <c r="J123" s="91" t="b">
        <v>0</v>
      </c>
      <c r="K123" s="91" t="b">
        <v>0</v>
      </c>
      <c r="L123" s="91" t="b">
        <v>0</v>
      </c>
    </row>
    <row r="124" spans="1:12" ht="15">
      <c r="A124" s="91" t="s">
        <v>1141</v>
      </c>
      <c r="B124" s="91" t="s">
        <v>1144</v>
      </c>
      <c r="C124" s="91">
        <v>7</v>
      </c>
      <c r="D124" s="133">
        <v>0.01148180001325695</v>
      </c>
      <c r="E124" s="133">
        <v>1.6839471307515121</v>
      </c>
      <c r="F124" s="91" t="s">
        <v>876</v>
      </c>
      <c r="G124" s="91" t="b">
        <v>0</v>
      </c>
      <c r="H124" s="91" t="b">
        <v>0</v>
      </c>
      <c r="I124" s="91" t="b">
        <v>0</v>
      </c>
      <c r="J124" s="91" t="b">
        <v>0</v>
      </c>
      <c r="K124" s="91" t="b">
        <v>0</v>
      </c>
      <c r="L124" s="91" t="b">
        <v>0</v>
      </c>
    </row>
    <row r="125" spans="1:12" ht="15">
      <c r="A125" s="91" t="s">
        <v>1144</v>
      </c>
      <c r="B125" s="91" t="s">
        <v>1145</v>
      </c>
      <c r="C125" s="91">
        <v>7</v>
      </c>
      <c r="D125" s="133">
        <v>0.01148180001325695</v>
      </c>
      <c r="E125" s="133">
        <v>1.8388490907372552</v>
      </c>
      <c r="F125" s="91" t="s">
        <v>876</v>
      </c>
      <c r="G125" s="91" t="b">
        <v>0</v>
      </c>
      <c r="H125" s="91" t="b">
        <v>0</v>
      </c>
      <c r="I125" s="91" t="b">
        <v>0</v>
      </c>
      <c r="J125" s="91" t="b">
        <v>0</v>
      </c>
      <c r="K125" s="91" t="b">
        <v>0</v>
      </c>
      <c r="L125" s="91" t="b">
        <v>0</v>
      </c>
    </row>
    <row r="126" spans="1:12" ht="15">
      <c r="A126" s="91" t="s">
        <v>938</v>
      </c>
      <c r="B126" s="91" t="s">
        <v>941</v>
      </c>
      <c r="C126" s="91">
        <v>6</v>
      </c>
      <c r="D126" s="133">
        <v>0.010590947230042672</v>
      </c>
      <c r="E126" s="133">
        <v>1.0589778599593378</v>
      </c>
      <c r="F126" s="91" t="s">
        <v>876</v>
      </c>
      <c r="G126" s="91" t="b">
        <v>0</v>
      </c>
      <c r="H126" s="91" t="b">
        <v>0</v>
      </c>
      <c r="I126" s="91" t="b">
        <v>0</v>
      </c>
      <c r="J126" s="91" t="b">
        <v>0</v>
      </c>
      <c r="K126" s="91" t="b">
        <v>0</v>
      </c>
      <c r="L126" s="91" t="b">
        <v>0</v>
      </c>
    </row>
    <row r="127" spans="1:12" ht="15">
      <c r="A127" s="91" t="s">
        <v>941</v>
      </c>
      <c r="B127" s="91" t="s">
        <v>931</v>
      </c>
      <c r="C127" s="91">
        <v>6</v>
      </c>
      <c r="D127" s="133">
        <v>0.010590947230042672</v>
      </c>
      <c r="E127" s="133">
        <v>0.8892267789346756</v>
      </c>
      <c r="F127" s="91" t="s">
        <v>876</v>
      </c>
      <c r="G127" s="91" t="b">
        <v>0</v>
      </c>
      <c r="H127" s="91" t="b">
        <v>0</v>
      </c>
      <c r="I127" s="91" t="b">
        <v>0</v>
      </c>
      <c r="J127" s="91" t="b">
        <v>0</v>
      </c>
      <c r="K127" s="91" t="b">
        <v>0</v>
      </c>
      <c r="L127" s="91" t="b">
        <v>0</v>
      </c>
    </row>
    <row r="128" spans="1:12" ht="15">
      <c r="A128" s="91" t="s">
        <v>933</v>
      </c>
      <c r="B128" s="91" t="s">
        <v>941</v>
      </c>
      <c r="C128" s="91">
        <v>5</v>
      </c>
      <c r="D128" s="133">
        <v>0.009564420384932557</v>
      </c>
      <c r="E128" s="133">
        <v>0.7617408533124957</v>
      </c>
      <c r="F128" s="91" t="s">
        <v>876</v>
      </c>
      <c r="G128" s="91" t="b">
        <v>0</v>
      </c>
      <c r="H128" s="91" t="b">
        <v>0</v>
      </c>
      <c r="I128" s="91" t="b">
        <v>0</v>
      </c>
      <c r="J128" s="91" t="b">
        <v>0</v>
      </c>
      <c r="K128" s="91" t="b">
        <v>0</v>
      </c>
      <c r="L128" s="91" t="b">
        <v>0</v>
      </c>
    </row>
    <row r="129" spans="1:12" ht="15">
      <c r="A129" s="91" t="s">
        <v>941</v>
      </c>
      <c r="B129" s="91" t="s">
        <v>935</v>
      </c>
      <c r="C129" s="91">
        <v>5</v>
      </c>
      <c r="D129" s="133">
        <v>0.009564420384932557</v>
      </c>
      <c r="E129" s="133">
        <v>0.9613132082176999</v>
      </c>
      <c r="F129" s="91" t="s">
        <v>876</v>
      </c>
      <c r="G129" s="91" t="b">
        <v>0</v>
      </c>
      <c r="H129" s="91" t="b">
        <v>0</v>
      </c>
      <c r="I129" s="91" t="b">
        <v>0</v>
      </c>
      <c r="J129" s="91" t="b">
        <v>0</v>
      </c>
      <c r="K129" s="91" t="b">
        <v>0</v>
      </c>
      <c r="L129" s="91" t="b">
        <v>0</v>
      </c>
    </row>
    <row r="130" spans="1:12" ht="15">
      <c r="A130" s="91" t="s">
        <v>933</v>
      </c>
      <c r="B130" s="91" t="s">
        <v>1153</v>
      </c>
      <c r="C130" s="91">
        <v>4</v>
      </c>
      <c r="D130" s="133">
        <v>0.008374745360244976</v>
      </c>
      <c r="E130" s="133">
        <v>1.0072535211266456</v>
      </c>
      <c r="F130" s="91" t="s">
        <v>876</v>
      </c>
      <c r="G130" s="91" t="b">
        <v>0</v>
      </c>
      <c r="H130" s="91" t="b">
        <v>0</v>
      </c>
      <c r="I130" s="91" t="b">
        <v>0</v>
      </c>
      <c r="J130" s="91" t="b">
        <v>0</v>
      </c>
      <c r="K130" s="91" t="b">
        <v>0</v>
      </c>
      <c r="L130" s="91" t="b">
        <v>0</v>
      </c>
    </row>
    <row r="131" spans="1:12" ht="15">
      <c r="A131" s="91" t="s">
        <v>1174</v>
      </c>
      <c r="B131" s="91" t="s">
        <v>1141</v>
      </c>
      <c r="C131" s="91">
        <v>4</v>
      </c>
      <c r="D131" s="133">
        <v>0.008374745360244976</v>
      </c>
      <c r="E131" s="133">
        <v>1.9057958803678685</v>
      </c>
      <c r="F131" s="91" t="s">
        <v>876</v>
      </c>
      <c r="G131" s="91" t="b">
        <v>1</v>
      </c>
      <c r="H131" s="91" t="b">
        <v>0</v>
      </c>
      <c r="I131" s="91" t="b">
        <v>0</v>
      </c>
      <c r="J131" s="91" t="b">
        <v>0</v>
      </c>
      <c r="K131" s="91" t="b">
        <v>0</v>
      </c>
      <c r="L131" s="91" t="b">
        <v>0</v>
      </c>
    </row>
    <row r="132" spans="1:12" ht="15">
      <c r="A132" s="91" t="s">
        <v>1158</v>
      </c>
      <c r="B132" s="91" t="s">
        <v>1159</v>
      </c>
      <c r="C132" s="91">
        <v>4</v>
      </c>
      <c r="D132" s="133">
        <v>0.008374745360244976</v>
      </c>
      <c r="E132" s="133">
        <v>2.0818871394235496</v>
      </c>
      <c r="F132" s="91" t="s">
        <v>876</v>
      </c>
      <c r="G132" s="91" t="b">
        <v>0</v>
      </c>
      <c r="H132" s="91" t="b">
        <v>0</v>
      </c>
      <c r="I132" s="91" t="b">
        <v>0</v>
      </c>
      <c r="J132" s="91" t="b">
        <v>0</v>
      </c>
      <c r="K132" s="91" t="b">
        <v>0</v>
      </c>
      <c r="L132" s="91" t="b">
        <v>0</v>
      </c>
    </row>
    <row r="133" spans="1:12" ht="15">
      <c r="A133" s="91" t="s">
        <v>1159</v>
      </c>
      <c r="B133" s="91" t="s">
        <v>1160</v>
      </c>
      <c r="C133" s="91">
        <v>4</v>
      </c>
      <c r="D133" s="133">
        <v>0.008374745360244976</v>
      </c>
      <c r="E133" s="133">
        <v>2.0818871394235496</v>
      </c>
      <c r="F133" s="91" t="s">
        <v>876</v>
      </c>
      <c r="G133" s="91" t="b">
        <v>0</v>
      </c>
      <c r="H133" s="91" t="b">
        <v>0</v>
      </c>
      <c r="I133" s="91" t="b">
        <v>0</v>
      </c>
      <c r="J133" s="91" t="b">
        <v>0</v>
      </c>
      <c r="K133" s="91" t="b">
        <v>0</v>
      </c>
      <c r="L133" s="91" t="b">
        <v>0</v>
      </c>
    </row>
    <row r="134" spans="1:12" ht="15">
      <c r="A134" s="91" t="s">
        <v>1160</v>
      </c>
      <c r="B134" s="91" t="s">
        <v>1161</v>
      </c>
      <c r="C134" s="91">
        <v>4</v>
      </c>
      <c r="D134" s="133">
        <v>0.008374745360244976</v>
      </c>
      <c r="E134" s="133">
        <v>2.0818871394235496</v>
      </c>
      <c r="F134" s="91" t="s">
        <v>876</v>
      </c>
      <c r="G134" s="91" t="b">
        <v>0</v>
      </c>
      <c r="H134" s="91" t="b">
        <v>0</v>
      </c>
      <c r="I134" s="91" t="b">
        <v>0</v>
      </c>
      <c r="J134" s="91" t="b">
        <v>0</v>
      </c>
      <c r="K134" s="91" t="b">
        <v>0</v>
      </c>
      <c r="L134" s="91" t="b">
        <v>0</v>
      </c>
    </row>
    <row r="135" spans="1:12" ht="15">
      <c r="A135" s="91" t="s">
        <v>1161</v>
      </c>
      <c r="B135" s="91" t="s">
        <v>1162</v>
      </c>
      <c r="C135" s="91">
        <v>4</v>
      </c>
      <c r="D135" s="133">
        <v>0.008374745360244976</v>
      </c>
      <c r="E135" s="133">
        <v>2.0818871394235496</v>
      </c>
      <c r="F135" s="91" t="s">
        <v>876</v>
      </c>
      <c r="G135" s="91" t="b">
        <v>0</v>
      </c>
      <c r="H135" s="91" t="b">
        <v>0</v>
      </c>
      <c r="I135" s="91" t="b">
        <v>0</v>
      </c>
      <c r="J135" s="91" t="b">
        <v>0</v>
      </c>
      <c r="K135" s="91" t="b">
        <v>0</v>
      </c>
      <c r="L135" s="91" t="b">
        <v>0</v>
      </c>
    </row>
    <row r="136" spans="1:12" ht="15">
      <c r="A136" s="91" t="s">
        <v>1162</v>
      </c>
      <c r="B136" s="91" t="s">
        <v>1163</v>
      </c>
      <c r="C136" s="91">
        <v>4</v>
      </c>
      <c r="D136" s="133">
        <v>0.008374745360244976</v>
      </c>
      <c r="E136" s="133">
        <v>2.0818871394235496</v>
      </c>
      <c r="F136" s="91" t="s">
        <v>876</v>
      </c>
      <c r="G136" s="91" t="b">
        <v>0</v>
      </c>
      <c r="H136" s="91" t="b">
        <v>0</v>
      </c>
      <c r="I136" s="91" t="b">
        <v>0</v>
      </c>
      <c r="J136" s="91" t="b">
        <v>0</v>
      </c>
      <c r="K136" s="91" t="b">
        <v>0</v>
      </c>
      <c r="L136" s="91" t="b">
        <v>0</v>
      </c>
    </row>
    <row r="137" spans="1:12" ht="15">
      <c r="A137" s="91" t="s">
        <v>1163</v>
      </c>
      <c r="B137" s="91" t="s">
        <v>1164</v>
      </c>
      <c r="C137" s="91">
        <v>4</v>
      </c>
      <c r="D137" s="133">
        <v>0.008374745360244976</v>
      </c>
      <c r="E137" s="133">
        <v>2.0818871394235496</v>
      </c>
      <c r="F137" s="91" t="s">
        <v>876</v>
      </c>
      <c r="G137" s="91" t="b">
        <v>0</v>
      </c>
      <c r="H137" s="91" t="b">
        <v>0</v>
      </c>
      <c r="I137" s="91" t="b">
        <v>0</v>
      </c>
      <c r="J137" s="91" t="b">
        <v>0</v>
      </c>
      <c r="K137" s="91" t="b">
        <v>0</v>
      </c>
      <c r="L137" s="91" t="b">
        <v>0</v>
      </c>
    </row>
    <row r="138" spans="1:12" ht="15">
      <c r="A138" s="91" t="s">
        <v>1164</v>
      </c>
      <c r="B138" s="91" t="s">
        <v>1165</v>
      </c>
      <c r="C138" s="91">
        <v>4</v>
      </c>
      <c r="D138" s="133">
        <v>0.008374745360244976</v>
      </c>
      <c r="E138" s="133">
        <v>2.0818871394235496</v>
      </c>
      <c r="F138" s="91" t="s">
        <v>876</v>
      </c>
      <c r="G138" s="91" t="b">
        <v>0</v>
      </c>
      <c r="H138" s="91" t="b">
        <v>0</v>
      </c>
      <c r="I138" s="91" t="b">
        <v>0</v>
      </c>
      <c r="J138" s="91" t="b">
        <v>0</v>
      </c>
      <c r="K138" s="91" t="b">
        <v>0</v>
      </c>
      <c r="L138" s="91" t="b">
        <v>0</v>
      </c>
    </row>
    <row r="139" spans="1:12" ht="15">
      <c r="A139" s="91" t="s">
        <v>1157</v>
      </c>
      <c r="B139" s="91" t="s">
        <v>1142</v>
      </c>
      <c r="C139" s="91">
        <v>4</v>
      </c>
      <c r="D139" s="133">
        <v>0.008374745360244976</v>
      </c>
      <c r="E139" s="133">
        <v>1.9849771264154934</v>
      </c>
      <c r="F139" s="91" t="s">
        <v>876</v>
      </c>
      <c r="G139" s="91" t="b">
        <v>0</v>
      </c>
      <c r="H139" s="91" t="b">
        <v>0</v>
      </c>
      <c r="I139" s="91" t="b">
        <v>0</v>
      </c>
      <c r="J139" s="91" t="b">
        <v>0</v>
      </c>
      <c r="K139" s="91" t="b">
        <v>0</v>
      </c>
      <c r="L139" s="91" t="b">
        <v>0</v>
      </c>
    </row>
    <row r="140" spans="1:12" ht="15">
      <c r="A140" s="91" t="s">
        <v>1153</v>
      </c>
      <c r="B140" s="91" t="s">
        <v>1151</v>
      </c>
      <c r="C140" s="91">
        <v>3</v>
      </c>
      <c r="D140" s="133">
        <v>0.006980342993737648</v>
      </c>
      <c r="E140" s="133">
        <v>1.9057958803678685</v>
      </c>
      <c r="F140" s="91" t="s">
        <v>876</v>
      </c>
      <c r="G140" s="91" t="b">
        <v>0</v>
      </c>
      <c r="H140" s="91" t="b">
        <v>0</v>
      </c>
      <c r="I140" s="91" t="b">
        <v>0</v>
      </c>
      <c r="J140" s="91" t="b">
        <v>0</v>
      </c>
      <c r="K140" s="91" t="b">
        <v>0</v>
      </c>
      <c r="L140" s="91" t="b">
        <v>0</v>
      </c>
    </row>
    <row r="141" spans="1:12" ht="15">
      <c r="A141" s="91" t="s">
        <v>1151</v>
      </c>
      <c r="B141" s="91" t="s">
        <v>1174</v>
      </c>
      <c r="C141" s="91">
        <v>3</v>
      </c>
      <c r="D141" s="133">
        <v>0.006980342993737648</v>
      </c>
      <c r="E141" s="133">
        <v>1.7808571437595686</v>
      </c>
      <c r="F141" s="91" t="s">
        <v>876</v>
      </c>
      <c r="G141" s="91" t="b">
        <v>0</v>
      </c>
      <c r="H141" s="91" t="b">
        <v>0</v>
      </c>
      <c r="I141" s="91" t="b">
        <v>0</v>
      </c>
      <c r="J141" s="91" t="b">
        <v>1</v>
      </c>
      <c r="K141" s="91" t="b">
        <v>0</v>
      </c>
      <c r="L141" s="91" t="b">
        <v>0</v>
      </c>
    </row>
    <row r="142" spans="1:12" ht="15">
      <c r="A142" s="91" t="s">
        <v>933</v>
      </c>
      <c r="B142" s="91" t="s">
        <v>1158</v>
      </c>
      <c r="C142" s="91">
        <v>3</v>
      </c>
      <c r="D142" s="133">
        <v>0.006980342993737648</v>
      </c>
      <c r="E142" s="133">
        <v>0.979224797526402</v>
      </c>
      <c r="F142" s="91" t="s">
        <v>876</v>
      </c>
      <c r="G142" s="91" t="b">
        <v>0</v>
      </c>
      <c r="H142" s="91" t="b">
        <v>0</v>
      </c>
      <c r="I142" s="91" t="b">
        <v>0</v>
      </c>
      <c r="J142" s="91" t="b">
        <v>0</v>
      </c>
      <c r="K142" s="91" t="b">
        <v>0</v>
      </c>
      <c r="L142" s="91" t="b">
        <v>0</v>
      </c>
    </row>
    <row r="143" spans="1:12" ht="15">
      <c r="A143" s="91" t="s">
        <v>933</v>
      </c>
      <c r="B143" s="91" t="s">
        <v>1176</v>
      </c>
      <c r="C143" s="91">
        <v>3</v>
      </c>
      <c r="D143" s="133">
        <v>0.006980342993737648</v>
      </c>
      <c r="E143" s="133">
        <v>1.104163534134702</v>
      </c>
      <c r="F143" s="91" t="s">
        <v>876</v>
      </c>
      <c r="G143" s="91" t="b">
        <v>0</v>
      </c>
      <c r="H143" s="91" t="b">
        <v>0</v>
      </c>
      <c r="I143" s="91" t="b">
        <v>0</v>
      </c>
      <c r="J143" s="91" t="b">
        <v>0</v>
      </c>
      <c r="K143" s="91" t="b">
        <v>0</v>
      </c>
      <c r="L143" s="91" t="b">
        <v>0</v>
      </c>
    </row>
    <row r="144" spans="1:12" ht="15">
      <c r="A144" s="91" t="s">
        <v>933</v>
      </c>
      <c r="B144" s="91" t="s">
        <v>938</v>
      </c>
      <c r="C144" s="91">
        <v>3</v>
      </c>
      <c r="D144" s="133">
        <v>0.006980342993737648</v>
      </c>
      <c r="E144" s="133">
        <v>0.20107354714275838</v>
      </c>
      <c r="F144" s="91" t="s">
        <v>876</v>
      </c>
      <c r="G144" s="91" t="b">
        <v>0</v>
      </c>
      <c r="H144" s="91" t="b">
        <v>0</v>
      </c>
      <c r="I144" s="91" t="b">
        <v>0</v>
      </c>
      <c r="J144" s="91" t="b">
        <v>0</v>
      </c>
      <c r="K144" s="91" t="b">
        <v>0</v>
      </c>
      <c r="L144" s="91" t="b">
        <v>0</v>
      </c>
    </row>
    <row r="145" spans="1:12" ht="15">
      <c r="A145" s="91" t="s">
        <v>938</v>
      </c>
      <c r="B145" s="91" t="s">
        <v>1175</v>
      </c>
      <c r="C145" s="91">
        <v>3</v>
      </c>
      <c r="D145" s="133">
        <v>0.006980342993737648</v>
      </c>
      <c r="E145" s="133">
        <v>1.3222192947339193</v>
      </c>
      <c r="F145" s="91" t="s">
        <v>876</v>
      </c>
      <c r="G145" s="91" t="b">
        <v>0</v>
      </c>
      <c r="H145" s="91" t="b">
        <v>0</v>
      </c>
      <c r="I145" s="91" t="b">
        <v>0</v>
      </c>
      <c r="J145" s="91" t="b">
        <v>0</v>
      </c>
      <c r="K145" s="91" t="b">
        <v>0</v>
      </c>
      <c r="L145" s="91" t="b">
        <v>0</v>
      </c>
    </row>
    <row r="146" spans="1:12" ht="15">
      <c r="A146" s="91" t="s">
        <v>1175</v>
      </c>
      <c r="B146" s="91" t="s">
        <v>935</v>
      </c>
      <c r="C146" s="91">
        <v>3</v>
      </c>
      <c r="D146" s="133">
        <v>0.006980342993737648</v>
      </c>
      <c r="E146" s="133">
        <v>1.3037358890399062</v>
      </c>
      <c r="F146" s="91" t="s">
        <v>876</v>
      </c>
      <c r="G146" s="91" t="b">
        <v>0</v>
      </c>
      <c r="H146" s="91" t="b">
        <v>0</v>
      </c>
      <c r="I146" s="91" t="b">
        <v>0</v>
      </c>
      <c r="J146" s="91" t="b">
        <v>0</v>
      </c>
      <c r="K146" s="91" t="b">
        <v>0</v>
      </c>
      <c r="L146" s="91" t="b">
        <v>0</v>
      </c>
    </row>
    <row r="147" spans="1:12" ht="15">
      <c r="A147" s="91" t="s">
        <v>1204</v>
      </c>
      <c r="B147" s="91" t="s">
        <v>931</v>
      </c>
      <c r="C147" s="91">
        <v>2</v>
      </c>
      <c r="D147" s="133">
        <v>0.00531061893260003</v>
      </c>
      <c r="E147" s="133">
        <v>1.152468213709257</v>
      </c>
      <c r="F147" s="91" t="s">
        <v>876</v>
      </c>
      <c r="G147" s="91" t="b">
        <v>0</v>
      </c>
      <c r="H147" s="91" t="b">
        <v>0</v>
      </c>
      <c r="I147" s="91" t="b">
        <v>0</v>
      </c>
      <c r="J147" s="91" t="b">
        <v>0</v>
      </c>
      <c r="K147" s="91" t="b">
        <v>0</v>
      </c>
      <c r="L147" s="91" t="b">
        <v>0</v>
      </c>
    </row>
    <row r="148" spans="1:12" ht="15">
      <c r="A148" s="91" t="s">
        <v>1176</v>
      </c>
      <c r="B148" s="91" t="s">
        <v>1177</v>
      </c>
      <c r="C148" s="91">
        <v>2</v>
      </c>
      <c r="D148" s="133">
        <v>0.00531061893260003</v>
      </c>
      <c r="E148" s="133">
        <v>2.0307346169761686</v>
      </c>
      <c r="F148" s="91" t="s">
        <v>876</v>
      </c>
      <c r="G148" s="91" t="b">
        <v>0</v>
      </c>
      <c r="H148" s="91" t="b">
        <v>0</v>
      </c>
      <c r="I148" s="91" t="b">
        <v>0</v>
      </c>
      <c r="J148" s="91" t="b">
        <v>0</v>
      </c>
      <c r="K148" s="91" t="b">
        <v>0</v>
      </c>
      <c r="L148" s="91" t="b">
        <v>0</v>
      </c>
    </row>
    <row r="149" spans="1:12" ht="15">
      <c r="A149" s="91" t="s">
        <v>1177</v>
      </c>
      <c r="B149" s="91" t="s">
        <v>1151</v>
      </c>
      <c r="C149" s="91">
        <v>2</v>
      </c>
      <c r="D149" s="133">
        <v>0.00531061893260003</v>
      </c>
      <c r="E149" s="133">
        <v>1.7297046213121874</v>
      </c>
      <c r="F149" s="91" t="s">
        <v>876</v>
      </c>
      <c r="G149" s="91" t="b">
        <v>0</v>
      </c>
      <c r="H149" s="91" t="b">
        <v>0</v>
      </c>
      <c r="I149" s="91" t="b">
        <v>0</v>
      </c>
      <c r="J149" s="91" t="b">
        <v>0</v>
      </c>
      <c r="K149" s="91" t="b">
        <v>0</v>
      </c>
      <c r="L149" s="91" t="b">
        <v>0</v>
      </c>
    </row>
    <row r="150" spans="1:12" ht="15">
      <c r="A150" s="91" t="s">
        <v>1151</v>
      </c>
      <c r="B150" s="91" t="s">
        <v>1202</v>
      </c>
      <c r="C150" s="91">
        <v>2</v>
      </c>
      <c r="D150" s="133">
        <v>0.00531061893260003</v>
      </c>
      <c r="E150" s="133">
        <v>1.9057958803678685</v>
      </c>
      <c r="F150" s="91" t="s">
        <v>876</v>
      </c>
      <c r="G150" s="91" t="b">
        <v>0</v>
      </c>
      <c r="H150" s="91" t="b">
        <v>0</v>
      </c>
      <c r="I150" s="91" t="b">
        <v>0</v>
      </c>
      <c r="J150" s="91" t="b">
        <v>1</v>
      </c>
      <c r="K150" s="91" t="b">
        <v>0</v>
      </c>
      <c r="L150" s="91" t="b">
        <v>0</v>
      </c>
    </row>
    <row r="151" spans="1:12" ht="15">
      <c r="A151" s="91" t="s">
        <v>1202</v>
      </c>
      <c r="B151" s="91" t="s">
        <v>1150</v>
      </c>
      <c r="C151" s="91">
        <v>2</v>
      </c>
      <c r="D151" s="133">
        <v>0.00531061893260003</v>
      </c>
      <c r="E151" s="133">
        <v>1.9057958803678685</v>
      </c>
      <c r="F151" s="91" t="s">
        <v>876</v>
      </c>
      <c r="G151" s="91" t="b">
        <v>1</v>
      </c>
      <c r="H151" s="91" t="b">
        <v>0</v>
      </c>
      <c r="I151" s="91" t="b">
        <v>0</v>
      </c>
      <c r="J151" s="91" t="b">
        <v>0</v>
      </c>
      <c r="K151" s="91" t="b">
        <v>0</v>
      </c>
      <c r="L151" s="91" t="b">
        <v>0</v>
      </c>
    </row>
    <row r="152" spans="1:12" ht="15">
      <c r="A152" s="91" t="s">
        <v>1150</v>
      </c>
      <c r="B152" s="91" t="s">
        <v>1141</v>
      </c>
      <c r="C152" s="91">
        <v>2</v>
      </c>
      <c r="D152" s="133">
        <v>0.00531061893260003</v>
      </c>
      <c r="E152" s="133">
        <v>1.6047658847038873</v>
      </c>
      <c r="F152" s="91" t="s">
        <v>876</v>
      </c>
      <c r="G152" s="91" t="b">
        <v>0</v>
      </c>
      <c r="H152" s="91" t="b">
        <v>0</v>
      </c>
      <c r="I152" s="91" t="b">
        <v>0</v>
      </c>
      <c r="J152" s="91" t="b">
        <v>0</v>
      </c>
      <c r="K152" s="91" t="b">
        <v>0</v>
      </c>
      <c r="L152" s="91" t="b">
        <v>0</v>
      </c>
    </row>
    <row r="153" spans="1:12" ht="15">
      <c r="A153" s="91" t="s">
        <v>1141</v>
      </c>
      <c r="B153" s="91" t="s">
        <v>931</v>
      </c>
      <c r="C153" s="91">
        <v>2</v>
      </c>
      <c r="D153" s="133">
        <v>0.00531061893260003</v>
      </c>
      <c r="E153" s="133">
        <v>0.45349820937323826</v>
      </c>
      <c r="F153" s="91" t="s">
        <v>876</v>
      </c>
      <c r="G153" s="91" t="b">
        <v>0</v>
      </c>
      <c r="H153" s="91" t="b">
        <v>0</v>
      </c>
      <c r="I153" s="91" t="b">
        <v>0</v>
      </c>
      <c r="J153" s="91" t="b">
        <v>0</v>
      </c>
      <c r="K153" s="91" t="b">
        <v>0</v>
      </c>
      <c r="L153" s="91" t="b">
        <v>0</v>
      </c>
    </row>
    <row r="154" spans="1:12" ht="15">
      <c r="A154" s="91" t="s">
        <v>952</v>
      </c>
      <c r="B154" s="91" t="s">
        <v>1185</v>
      </c>
      <c r="C154" s="91">
        <v>2</v>
      </c>
      <c r="D154" s="133">
        <v>0.00531061893260003</v>
      </c>
      <c r="E154" s="133">
        <v>2.382917135087531</v>
      </c>
      <c r="F154" s="91" t="s">
        <v>876</v>
      </c>
      <c r="G154" s="91" t="b">
        <v>0</v>
      </c>
      <c r="H154" s="91" t="b">
        <v>0</v>
      </c>
      <c r="I154" s="91" t="b">
        <v>0</v>
      </c>
      <c r="J154" s="91" t="b">
        <v>0</v>
      </c>
      <c r="K154" s="91" t="b">
        <v>0</v>
      </c>
      <c r="L154" s="91" t="b">
        <v>0</v>
      </c>
    </row>
    <row r="155" spans="1:12" ht="15">
      <c r="A155" s="91" t="s">
        <v>1192</v>
      </c>
      <c r="B155" s="91" t="s">
        <v>1193</v>
      </c>
      <c r="C155" s="91">
        <v>2</v>
      </c>
      <c r="D155" s="133">
        <v>0.00531061893260003</v>
      </c>
      <c r="E155" s="133">
        <v>2.382917135087531</v>
      </c>
      <c r="F155" s="91" t="s">
        <v>876</v>
      </c>
      <c r="G155" s="91" t="b">
        <v>0</v>
      </c>
      <c r="H155" s="91" t="b">
        <v>0</v>
      </c>
      <c r="I155" s="91" t="b">
        <v>0</v>
      </c>
      <c r="J155" s="91" t="b">
        <v>0</v>
      </c>
      <c r="K155" s="91" t="b">
        <v>0</v>
      </c>
      <c r="L155" s="91" t="b">
        <v>0</v>
      </c>
    </row>
    <row r="156" spans="1:12" ht="15">
      <c r="A156" s="91" t="s">
        <v>933</v>
      </c>
      <c r="B156" s="91" t="s">
        <v>1157</v>
      </c>
      <c r="C156" s="91">
        <v>2</v>
      </c>
      <c r="D156" s="133">
        <v>0.00531061893260003</v>
      </c>
      <c r="E156" s="133">
        <v>0.9280722750790208</v>
      </c>
      <c r="F156" s="91" t="s">
        <v>876</v>
      </c>
      <c r="G156" s="91" t="b">
        <v>0</v>
      </c>
      <c r="H156" s="91" t="b">
        <v>0</v>
      </c>
      <c r="I156" s="91" t="b">
        <v>0</v>
      </c>
      <c r="J156" s="91" t="b">
        <v>0</v>
      </c>
      <c r="K156" s="91" t="b">
        <v>0</v>
      </c>
      <c r="L156" s="91" t="b">
        <v>0</v>
      </c>
    </row>
    <row r="157" spans="1:12" ht="15">
      <c r="A157" s="91" t="s">
        <v>1190</v>
      </c>
      <c r="B157" s="91" t="s">
        <v>931</v>
      </c>
      <c r="C157" s="91">
        <v>2</v>
      </c>
      <c r="D157" s="133">
        <v>0.00531061893260003</v>
      </c>
      <c r="E157" s="133">
        <v>1.152468213709257</v>
      </c>
      <c r="F157" s="91" t="s">
        <v>876</v>
      </c>
      <c r="G157" s="91" t="b">
        <v>0</v>
      </c>
      <c r="H157" s="91" t="b">
        <v>0</v>
      </c>
      <c r="I157" s="91" t="b">
        <v>0</v>
      </c>
      <c r="J157" s="91" t="b">
        <v>0</v>
      </c>
      <c r="K157" s="91" t="b">
        <v>0</v>
      </c>
      <c r="L157" s="91" t="b">
        <v>0</v>
      </c>
    </row>
    <row r="158" spans="1:12" ht="15">
      <c r="A158" s="91" t="s">
        <v>933</v>
      </c>
      <c r="B158" s="91" t="s">
        <v>1155</v>
      </c>
      <c r="C158" s="91">
        <v>2</v>
      </c>
      <c r="D158" s="133">
        <v>0.00531061893260003</v>
      </c>
      <c r="E158" s="133">
        <v>0.8031335384707208</v>
      </c>
      <c r="F158" s="91" t="s">
        <v>876</v>
      </c>
      <c r="G158" s="91" t="b">
        <v>0</v>
      </c>
      <c r="H158" s="91" t="b">
        <v>0</v>
      </c>
      <c r="I158" s="91" t="b">
        <v>0</v>
      </c>
      <c r="J158" s="91" t="b">
        <v>0</v>
      </c>
      <c r="K158" s="91" t="b">
        <v>0</v>
      </c>
      <c r="L158" s="91" t="b">
        <v>0</v>
      </c>
    </row>
    <row r="159" spans="1:12" ht="15">
      <c r="A159" s="91" t="s">
        <v>931</v>
      </c>
      <c r="B159" s="91" t="s">
        <v>932</v>
      </c>
      <c r="C159" s="91">
        <v>10</v>
      </c>
      <c r="D159" s="133">
        <v>0.006905657715565866</v>
      </c>
      <c r="E159" s="133">
        <v>1.1818435879447726</v>
      </c>
      <c r="F159" s="91" t="s">
        <v>877</v>
      </c>
      <c r="G159" s="91" t="b">
        <v>0</v>
      </c>
      <c r="H159" s="91" t="b">
        <v>0</v>
      </c>
      <c r="I159" s="91" t="b">
        <v>0</v>
      </c>
      <c r="J159" s="91" t="b">
        <v>0</v>
      </c>
      <c r="K159" s="91" t="b">
        <v>0</v>
      </c>
      <c r="L159" s="91" t="b">
        <v>0</v>
      </c>
    </row>
    <row r="160" spans="1:12" ht="15">
      <c r="A160" s="91" t="s">
        <v>943</v>
      </c>
      <c r="B160" s="91" t="s">
        <v>945</v>
      </c>
      <c r="C160" s="91">
        <v>7</v>
      </c>
      <c r="D160" s="133">
        <v>0.011405558703321574</v>
      </c>
      <c r="E160" s="133">
        <v>1.2276010785054476</v>
      </c>
      <c r="F160" s="91" t="s">
        <v>877</v>
      </c>
      <c r="G160" s="91" t="b">
        <v>0</v>
      </c>
      <c r="H160" s="91" t="b">
        <v>0</v>
      </c>
      <c r="I160" s="91" t="b">
        <v>0</v>
      </c>
      <c r="J160" s="91" t="b">
        <v>0</v>
      </c>
      <c r="K160" s="91" t="b">
        <v>0</v>
      </c>
      <c r="L160" s="91" t="b">
        <v>0</v>
      </c>
    </row>
    <row r="161" spans="1:12" ht="15">
      <c r="A161" s="91" t="s">
        <v>945</v>
      </c>
      <c r="B161" s="91" t="s">
        <v>946</v>
      </c>
      <c r="C161" s="91">
        <v>7</v>
      </c>
      <c r="D161" s="133">
        <v>0.011405558703321574</v>
      </c>
      <c r="E161" s="133">
        <v>1.3367455479305157</v>
      </c>
      <c r="F161" s="91" t="s">
        <v>877</v>
      </c>
      <c r="G161" s="91" t="b">
        <v>0</v>
      </c>
      <c r="H161" s="91" t="b">
        <v>0</v>
      </c>
      <c r="I161" s="91" t="b">
        <v>0</v>
      </c>
      <c r="J161" s="91" t="b">
        <v>0</v>
      </c>
      <c r="K161" s="91" t="b">
        <v>0</v>
      </c>
      <c r="L161" s="91" t="b">
        <v>0</v>
      </c>
    </row>
    <row r="162" spans="1:12" ht="15">
      <c r="A162" s="91" t="s">
        <v>947</v>
      </c>
      <c r="B162" s="91" t="s">
        <v>944</v>
      </c>
      <c r="C162" s="91">
        <v>6</v>
      </c>
      <c r="D162" s="133">
        <v>0.012210621888116112</v>
      </c>
      <c r="E162" s="133">
        <v>1.278753600952829</v>
      </c>
      <c r="F162" s="91" t="s">
        <v>877</v>
      </c>
      <c r="G162" s="91" t="b">
        <v>0</v>
      </c>
      <c r="H162" s="91" t="b">
        <v>0</v>
      </c>
      <c r="I162" s="91" t="b">
        <v>0</v>
      </c>
      <c r="J162" s="91" t="b">
        <v>0</v>
      </c>
      <c r="K162" s="91" t="b">
        <v>0</v>
      </c>
      <c r="L162" s="91" t="b">
        <v>0</v>
      </c>
    </row>
    <row r="163" spans="1:12" ht="15">
      <c r="A163" s="91" t="s">
        <v>946</v>
      </c>
      <c r="B163" s="91" t="s">
        <v>239</v>
      </c>
      <c r="C163" s="91">
        <v>5</v>
      </c>
      <c r="D163" s="133">
        <v>0.012574949938509637</v>
      </c>
      <c r="E163" s="133">
        <v>1.3367455479305157</v>
      </c>
      <c r="F163" s="91" t="s">
        <v>877</v>
      </c>
      <c r="G163" s="91" t="b">
        <v>0</v>
      </c>
      <c r="H163" s="91" t="b">
        <v>0</v>
      </c>
      <c r="I163" s="91" t="b">
        <v>0</v>
      </c>
      <c r="J163" s="91" t="b">
        <v>0</v>
      </c>
      <c r="K163" s="91" t="b">
        <v>0</v>
      </c>
      <c r="L163" s="91" t="b">
        <v>0</v>
      </c>
    </row>
    <row r="164" spans="1:12" ht="15">
      <c r="A164" s="91" t="s">
        <v>239</v>
      </c>
      <c r="B164" s="91" t="s">
        <v>947</v>
      </c>
      <c r="C164" s="91">
        <v>5</v>
      </c>
      <c r="D164" s="133">
        <v>0.012574949938509637</v>
      </c>
      <c r="E164" s="133">
        <v>1.403692337561129</v>
      </c>
      <c r="F164" s="91" t="s">
        <v>877</v>
      </c>
      <c r="G164" s="91" t="b">
        <v>0</v>
      </c>
      <c r="H164" s="91" t="b">
        <v>0</v>
      </c>
      <c r="I164" s="91" t="b">
        <v>0</v>
      </c>
      <c r="J164" s="91" t="b">
        <v>0</v>
      </c>
      <c r="K164" s="91" t="b">
        <v>0</v>
      </c>
      <c r="L164" s="91" t="b">
        <v>0</v>
      </c>
    </row>
    <row r="165" spans="1:12" ht="15">
      <c r="A165" s="91" t="s">
        <v>944</v>
      </c>
      <c r="B165" s="91" t="s">
        <v>931</v>
      </c>
      <c r="C165" s="91">
        <v>5</v>
      </c>
      <c r="D165" s="133">
        <v>0.012574949938509637</v>
      </c>
      <c r="E165" s="133">
        <v>0.9777236052888478</v>
      </c>
      <c r="F165" s="91" t="s">
        <v>877</v>
      </c>
      <c r="G165" s="91" t="b">
        <v>0</v>
      </c>
      <c r="H165" s="91" t="b">
        <v>0</v>
      </c>
      <c r="I165" s="91" t="b">
        <v>0</v>
      </c>
      <c r="J165" s="91" t="b">
        <v>0</v>
      </c>
      <c r="K165" s="91" t="b">
        <v>0</v>
      </c>
      <c r="L165" s="91" t="b">
        <v>0</v>
      </c>
    </row>
    <row r="166" spans="1:12" ht="15">
      <c r="A166" s="91" t="s">
        <v>932</v>
      </c>
      <c r="B166" s="91" t="s">
        <v>388</v>
      </c>
      <c r="C166" s="91">
        <v>5</v>
      </c>
      <c r="D166" s="133">
        <v>0.012574949938509637</v>
      </c>
      <c r="E166" s="133">
        <v>1.1026623418971477</v>
      </c>
      <c r="F166" s="91" t="s">
        <v>877</v>
      </c>
      <c r="G166" s="91" t="b">
        <v>0</v>
      </c>
      <c r="H166" s="91" t="b">
        <v>0</v>
      </c>
      <c r="I166" s="91" t="b">
        <v>0</v>
      </c>
      <c r="J166" s="91" t="b">
        <v>0</v>
      </c>
      <c r="K166" s="91" t="b">
        <v>0</v>
      </c>
      <c r="L166" s="91" t="b">
        <v>0</v>
      </c>
    </row>
    <row r="167" spans="1:12" ht="15">
      <c r="A167" s="91" t="s">
        <v>238</v>
      </c>
      <c r="B167" s="91" t="s">
        <v>943</v>
      </c>
      <c r="C167" s="91">
        <v>4</v>
      </c>
      <c r="D167" s="133">
        <v>0.012409293599487862</v>
      </c>
      <c r="E167" s="133">
        <v>1.278753600952829</v>
      </c>
      <c r="F167" s="91" t="s">
        <v>877</v>
      </c>
      <c r="G167" s="91" t="b">
        <v>0</v>
      </c>
      <c r="H167" s="91" t="b">
        <v>0</v>
      </c>
      <c r="I167" s="91" t="b">
        <v>0</v>
      </c>
      <c r="J167" s="91" t="b">
        <v>0</v>
      </c>
      <c r="K167" s="91" t="b">
        <v>0</v>
      </c>
      <c r="L167" s="91" t="b">
        <v>0</v>
      </c>
    </row>
    <row r="168" spans="1:12" ht="15">
      <c r="A168" s="91" t="s">
        <v>954</v>
      </c>
      <c r="B168" s="91" t="s">
        <v>955</v>
      </c>
      <c r="C168" s="91">
        <v>3</v>
      </c>
      <c r="D168" s="133">
        <v>0.011578583592494078</v>
      </c>
      <c r="E168" s="133">
        <v>1.7047223332251102</v>
      </c>
      <c r="F168" s="91" t="s">
        <v>877</v>
      </c>
      <c r="G168" s="91" t="b">
        <v>0</v>
      </c>
      <c r="H168" s="91" t="b">
        <v>0</v>
      </c>
      <c r="I168" s="91" t="b">
        <v>0</v>
      </c>
      <c r="J168" s="91" t="b">
        <v>0</v>
      </c>
      <c r="K168" s="91" t="b">
        <v>0</v>
      </c>
      <c r="L168" s="91" t="b">
        <v>0</v>
      </c>
    </row>
    <row r="169" spans="1:12" ht="15">
      <c r="A169" s="91" t="s">
        <v>955</v>
      </c>
      <c r="B169" s="91" t="s">
        <v>956</v>
      </c>
      <c r="C169" s="91">
        <v>3</v>
      </c>
      <c r="D169" s="133">
        <v>0.011578583592494078</v>
      </c>
      <c r="E169" s="133">
        <v>1.7047223332251102</v>
      </c>
      <c r="F169" s="91" t="s">
        <v>877</v>
      </c>
      <c r="G169" s="91" t="b">
        <v>0</v>
      </c>
      <c r="H169" s="91" t="b">
        <v>0</v>
      </c>
      <c r="I169" s="91" t="b">
        <v>0</v>
      </c>
      <c r="J169" s="91" t="b">
        <v>1</v>
      </c>
      <c r="K169" s="91" t="b">
        <v>0</v>
      </c>
      <c r="L169" s="91" t="b">
        <v>0</v>
      </c>
    </row>
    <row r="170" spans="1:12" ht="15">
      <c r="A170" s="91" t="s">
        <v>956</v>
      </c>
      <c r="B170" s="91" t="s">
        <v>917</v>
      </c>
      <c r="C170" s="91">
        <v>3</v>
      </c>
      <c r="D170" s="133">
        <v>0.011578583592494078</v>
      </c>
      <c r="E170" s="133">
        <v>1.7047223332251102</v>
      </c>
      <c r="F170" s="91" t="s">
        <v>877</v>
      </c>
      <c r="G170" s="91" t="b">
        <v>1</v>
      </c>
      <c r="H170" s="91" t="b">
        <v>0</v>
      </c>
      <c r="I170" s="91" t="b">
        <v>0</v>
      </c>
      <c r="J170" s="91" t="b">
        <v>0</v>
      </c>
      <c r="K170" s="91" t="b">
        <v>0</v>
      </c>
      <c r="L170" s="91" t="b">
        <v>0</v>
      </c>
    </row>
    <row r="171" spans="1:12" ht="15">
      <c r="A171" s="91" t="s">
        <v>917</v>
      </c>
      <c r="B171" s="91" t="s">
        <v>957</v>
      </c>
      <c r="C171" s="91">
        <v>3</v>
      </c>
      <c r="D171" s="133">
        <v>0.011578583592494078</v>
      </c>
      <c r="E171" s="133">
        <v>1.7047223332251102</v>
      </c>
      <c r="F171" s="91" t="s">
        <v>877</v>
      </c>
      <c r="G171" s="91" t="b">
        <v>0</v>
      </c>
      <c r="H171" s="91" t="b">
        <v>0</v>
      </c>
      <c r="I171" s="91" t="b">
        <v>0</v>
      </c>
      <c r="J171" s="91" t="b">
        <v>0</v>
      </c>
      <c r="K171" s="91" t="b">
        <v>0</v>
      </c>
      <c r="L171" s="91" t="b">
        <v>0</v>
      </c>
    </row>
    <row r="172" spans="1:12" ht="15">
      <c r="A172" s="91" t="s">
        <v>957</v>
      </c>
      <c r="B172" s="91" t="s">
        <v>958</v>
      </c>
      <c r="C172" s="91">
        <v>3</v>
      </c>
      <c r="D172" s="133">
        <v>0.011578583592494078</v>
      </c>
      <c r="E172" s="133">
        <v>1.7047223332251102</v>
      </c>
      <c r="F172" s="91" t="s">
        <v>877</v>
      </c>
      <c r="G172" s="91" t="b">
        <v>0</v>
      </c>
      <c r="H172" s="91" t="b">
        <v>0</v>
      </c>
      <c r="I172" s="91" t="b">
        <v>0</v>
      </c>
      <c r="J172" s="91" t="b">
        <v>0</v>
      </c>
      <c r="K172" s="91" t="b">
        <v>0</v>
      </c>
      <c r="L172" s="91" t="b">
        <v>0</v>
      </c>
    </row>
    <row r="173" spans="1:12" ht="15">
      <c r="A173" s="91" t="s">
        <v>958</v>
      </c>
      <c r="B173" s="91" t="s">
        <v>959</v>
      </c>
      <c r="C173" s="91">
        <v>3</v>
      </c>
      <c r="D173" s="133">
        <v>0.011578583592494078</v>
      </c>
      <c r="E173" s="133">
        <v>1.7047223332251102</v>
      </c>
      <c r="F173" s="91" t="s">
        <v>877</v>
      </c>
      <c r="G173" s="91" t="b">
        <v>0</v>
      </c>
      <c r="H173" s="91" t="b">
        <v>0</v>
      </c>
      <c r="I173" s="91" t="b">
        <v>0</v>
      </c>
      <c r="J173" s="91" t="b">
        <v>0</v>
      </c>
      <c r="K173" s="91" t="b">
        <v>0</v>
      </c>
      <c r="L173" s="91" t="b">
        <v>0</v>
      </c>
    </row>
    <row r="174" spans="1:12" ht="15">
      <c r="A174" s="91" t="s">
        <v>959</v>
      </c>
      <c r="B174" s="91" t="s">
        <v>960</v>
      </c>
      <c r="C174" s="91">
        <v>3</v>
      </c>
      <c r="D174" s="133">
        <v>0.011578583592494078</v>
      </c>
      <c r="E174" s="133">
        <v>1.7047223332251102</v>
      </c>
      <c r="F174" s="91" t="s">
        <v>877</v>
      </c>
      <c r="G174" s="91" t="b">
        <v>0</v>
      </c>
      <c r="H174" s="91" t="b">
        <v>0</v>
      </c>
      <c r="I174" s="91" t="b">
        <v>0</v>
      </c>
      <c r="J174" s="91" t="b">
        <v>0</v>
      </c>
      <c r="K174" s="91" t="b">
        <v>0</v>
      </c>
      <c r="L174" s="91" t="b">
        <v>0</v>
      </c>
    </row>
    <row r="175" spans="1:12" ht="15">
      <c r="A175" s="91" t="s">
        <v>1179</v>
      </c>
      <c r="B175" s="91" t="s">
        <v>931</v>
      </c>
      <c r="C175" s="91">
        <v>3</v>
      </c>
      <c r="D175" s="133">
        <v>0.011578583592494078</v>
      </c>
      <c r="E175" s="133">
        <v>1.1818435879447726</v>
      </c>
      <c r="F175" s="91" t="s">
        <v>877</v>
      </c>
      <c r="G175" s="91" t="b">
        <v>0</v>
      </c>
      <c r="H175" s="91" t="b">
        <v>0</v>
      </c>
      <c r="I175" s="91" t="b">
        <v>0</v>
      </c>
      <c r="J175" s="91" t="b">
        <v>0</v>
      </c>
      <c r="K175" s="91" t="b">
        <v>0</v>
      </c>
      <c r="L175" s="91" t="b">
        <v>0</v>
      </c>
    </row>
    <row r="176" spans="1:12" ht="15">
      <c r="A176" s="91" t="s">
        <v>932</v>
      </c>
      <c r="B176" s="91" t="s">
        <v>1180</v>
      </c>
      <c r="C176" s="91">
        <v>3</v>
      </c>
      <c r="D176" s="133">
        <v>0.011578583592494078</v>
      </c>
      <c r="E176" s="133">
        <v>1.1818435879447726</v>
      </c>
      <c r="F176" s="91" t="s">
        <v>877</v>
      </c>
      <c r="G176" s="91" t="b">
        <v>0</v>
      </c>
      <c r="H176" s="91" t="b">
        <v>0</v>
      </c>
      <c r="I176" s="91" t="b">
        <v>0</v>
      </c>
      <c r="J176" s="91" t="b">
        <v>0</v>
      </c>
      <c r="K176" s="91" t="b">
        <v>0</v>
      </c>
      <c r="L176" s="91" t="b">
        <v>0</v>
      </c>
    </row>
    <row r="177" spans="1:12" ht="15">
      <c r="A177" s="91" t="s">
        <v>1180</v>
      </c>
      <c r="B177" s="91" t="s">
        <v>1181</v>
      </c>
      <c r="C177" s="91">
        <v>3</v>
      </c>
      <c r="D177" s="133">
        <v>0.011578583592494078</v>
      </c>
      <c r="E177" s="133">
        <v>1.7047223332251102</v>
      </c>
      <c r="F177" s="91" t="s">
        <v>877</v>
      </c>
      <c r="G177" s="91" t="b">
        <v>0</v>
      </c>
      <c r="H177" s="91" t="b">
        <v>0</v>
      </c>
      <c r="I177" s="91" t="b">
        <v>0</v>
      </c>
      <c r="J177" s="91" t="b">
        <v>0</v>
      </c>
      <c r="K177" s="91" t="b">
        <v>0</v>
      </c>
      <c r="L177" s="91" t="b">
        <v>0</v>
      </c>
    </row>
    <row r="178" spans="1:12" ht="15">
      <c r="A178" s="91" t="s">
        <v>1181</v>
      </c>
      <c r="B178" s="91" t="s">
        <v>1156</v>
      </c>
      <c r="C178" s="91">
        <v>3</v>
      </c>
      <c r="D178" s="133">
        <v>0.011578583592494078</v>
      </c>
      <c r="E178" s="133">
        <v>1.7047223332251102</v>
      </c>
      <c r="F178" s="91" t="s">
        <v>877</v>
      </c>
      <c r="G178" s="91" t="b">
        <v>0</v>
      </c>
      <c r="H178" s="91" t="b">
        <v>0</v>
      </c>
      <c r="I178" s="91" t="b">
        <v>0</v>
      </c>
      <c r="J178" s="91" t="b">
        <v>0</v>
      </c>
      <c r="K178" s="91" t="b">
        <v>0</v>
      </c>
      <c r="L178" s="91" t="b">
        <v>0</v>
      </c>
    </row>
    <row r="179" spans="1:12" ht="15">
      <c r="A179" s="91" t="s">
        <v>1156</v>
      </c>
      <c r="B179" s="91" t="s">
        <v>1182</v>
      </c>
      <c r="C179" s="91">
        <v>3</v>
      </c>
      <c r="D179" s="133">
        <v>0.011578583592494078</v>
      </c>
      <c r="E179" s="133">
        <v>1.7047223332251102</v>
      </c>
      <c r="F179" s="91" t="s">
        <v>877</v>
      </c>
      <c r="G179" s="91" t="b">
        <v>0</v>
      </c>
      <c r="H179" s="91" t="b">
        <v>0</v>
      </c>
      <c r="I179" s="91" t="b">
        <v>0</v>
      </c>
      <c r="J179" s="91" t="b">
        <v>0</v>
      </c>
      <c r="K179" s="91" t="b">
        <v>0</v>
      </c>
      <c r="L179" s="91" t="b">
        <v>0</v>
      </c>
    </row>
    <row r="180" spans="1:12" ht="15">
      <c r="A180" s="91" t="s">
        <v>1182</v>
      </c>
      <c r="B180" s="91" t="s">
        <v>1183</v>
      </c>
      <c r="C180" s="91">
        <v>3</v>
      </c>
      <c r="D180" s="133">
        <v>0.011578583592494078</v>
      </c>
      <c r="E180" s="133">
        <v>1.7047223332251102</v>
      </c>
      <c r="F180" s="91" t="s">
        <v>877</v>
      </c>
      <c r="G180" s="91" t="b">
        <v>0</v>
      </c>
      <c r="H180" s="91" t="b">
        <v>0</v>
      </c>
      <c r="I180" s="91" t="b">
        <v>0</v>
      </c>
      <c r="J180" s="91" t="b">
        <v>0</v>
      </c>
      <c r="K180" s="91" t="b">
        <v>0</v>
      </c>
      <c r="L180" s="91" t="b">
        <v>0</v>
      </c>
    </row>
    <row r="181" spans="1:12" ht="15">
      <c r="A181" s="91" t="s">
        <v>1183</v>
      </c>
      <c r="B181" s="91" t="s">
        <v>1184</v>
      </c>
      <c r="C181" s="91">
        <v>3</v>
      </c>
      <c r="D181" s="133">
        <v>0.011578583592494078</v>
      </c>
      <c r="E181" s="133">
        <v>1.7047223332251102</v>
      </c>
      <c r="F181" s="91" t="s">
        <v>877</v>
      </c>
      <c r="G181" s="91" t="b">
        <v>0</v>
      </c>
      <c r="H181" s="91" t="b">
        <v>0</v>
      </c>
      <c r="I181" s="91" t="b">
        <v>0</v>
      </c>
      <c r="J181" s="91" t="b">
        <v>0</v>
      </c>
      <c r="K181" s="91" t="b">
        <v>0</v>
      </c>
      <c r="L181" s="91" t="b">
        <v>0</v>
      </c>
    </row>
    <row r="182" spans="1:12" ht="15">
      <c r="A182" s="91" t="s">
        <v>222</v>
      </c>
      <c r="B182" s="91" t="s">
        <v>1166</v>
      </c>
      <c r="C182" s="91">
        <v>2</v>
      </c>
      <c r="D182" s="133">
        <v>0.009853495232034612</v>
      </c>
      <c r="E182" s="133">
        <v>1.7047223332251102</v>
      </c>
      <c r="F182" s="91" t="s">
        <v>877</v>
      </c>
      <c r="G182" s="91" t="b">
        <v>0</v>
      </c>
      <c r="H182" s="91" t="b">
        <v>0</v>
      </c>
      <c r="I182" s="91" t="b">
        <v>0</v>
      </c>
      <c r="J182" s="91" t="b">
        <v>0</v>
      </c>
      <c r="K182" s="91" t="b">
        <v>0</v>
      </c>
      <c r="L182" s="91" t="b">
        <v>0</v>
      </c>
    </row>
    <row r="183" spans="1:12" ht="15">
      <c r="A183" s="91" t="s">
        <v>1166</v>
      </c>
      <c r="B183" s="91" t="s">
        <v>1167</v>
      </c>
      <c r="C183" s="91">
        <v>2</v>
      </c>
      <c r="D183" s="133">
        <v>0.009853495232034612</v>
      </c>
      <c r="E183" s="133">
        <v>1.8808135922807914</v>
      </c>
      <c r="F183" s="91" t="s">
        <v>877</v>
      </c>
      <c r="G183" s="91" t="b">
        <v>0</v>
      </c>
      <c r="H183" s="91" t="b">
        <v>0</v>
      </c>
      <c r="I183" s="91" t="b">
        <v>0</v>
      </c>
      <c r="J183" s="91" t="b">
        <v>0</v>
      </c>
      <c r="K183" s="91" t="b">
        <v>0</v>
      </c>
      <c r="L183" s="91" t="b">
        <v>0</v>
      </c>
    </row>
    <row r="184" spans="1:12" ht="15">
      <c r="A184" s="91" t="s">
        <v>1167</v>
      </c>
      <c r="B184" s="91" t="s">
        <v>230</v>
      </c>
      <c r="C184" s="91">
        <v>2</v>
      </c>
      <c r="D184" s="133">
        <v>0.009853495232034612</v>
      </c>
      <c r="E184" s="133">
        <v>1.7047223332251102</v>
      </c>
      <c r="F184" s="91" t="s">
        <v>877</v>
      </c>
      <c r="G184" s="91" t="b">
        <v>0</v>
      </c>
      <c r="H184" s="91" t="b">
        <v>0</v>
      </c>
      <c r="I184" s="91" t="b">
        <v>0</v>
      </c>
      <c r="J184" s="91" t="b">
        <v>0</v>
      </c>
      <c r="K184" s="91" t="b">
        <v>0</v>
      </c>
      <c r="L184" s="91" t="b">
        <v>0</v>
      </c>
    </row>
    <row r="185" spans="1:12" ht="15">
      <c r="A185" s="91" t="s">
        <v>230</v>
      </c>
      <c r="B185" s="91" t="s">
        <v>954</v>
      </c>
      <c r="C185" s="91">
        <v>2</v>
      </c>
      <c r="D185" s="133">
        <v>0.009853495232034612</v>
      </c>
      <c r="E185" s="133">
        <v>1.7047223332251102</v>
      </c>
      <c r="F185" s="91" t="s">
        <v>877</v>
      </c>
      <c r="G185" s="91" t="b">
        <v>0</v>
      </c>
      <c r="H185" s="91" t="b">
        <v>0</v>
      </c>
      <c r="I185" s="91" t="b">
        <v>0</v>
      </c>
      <c r="J185" s="91" t="b">
        <v>0</v>
      </c>
      <c r="K185" s="91" t="b">
        <v>0</v>
      </c>
      <c r="L185" s="91" t="b">
        <v>0</v>
      </c>
    </row>
    <row r="186" spans="1:12" ht="15">
      <c r="A186" s="91" t="s">
        <v>960</v>
      </c>
      <c r="B186" s="91" t="s">
        <v>961</v>
      </c>
      <c r="C186" s="91">
        <v>2</v>
      </c>
      <c r="D186" s="133">
        <v>0.009853495232034612</v>
      </c>
      <c r="E186" s="133">
        <v>1.8808135922807914</v>
      </c>
      <c r="F186" s="91" t="s">
        <v>877</v>
      </c>
      <c r="G186" s="91" t="b">
        <v>0</v>
      </c>
      <c r="H186" s="91" t="b">
        <v>0</v>
      </c>
      <c r="I186" s="91" t="b">
        <v>0</v>
      </c>
      <c r="J186" s="91" t="b">
        <v>0</v>
      </c>
      <c r="K186" s="91" t="b">
        <v>0</v>
      </c>
      <c r="L186" s="91" t="b">
        <v>0</v>
      </c>
    </row>
    <row r="187" spans="1:12" ht="15">
      <c r="A187" s="91" t="s">
        <v>961</v>
      </c>
      <c r="B187" s="91" t="s">
        <v>1149</v>
      </c>
      <c r="C187" s="91">
        <v>2</v>
      </c>
      <c r="D187" s="133">
        <v>0.009853495232034612</v>
      </c>
      <c r="E187" s="133">
        <v>1.8808135922807914</v>
      </c>
      <c r="F187" s="91" t="s">
        <v>877</v>
      </c>
      <c r="G187" s="91" t="b">
        <v>0</v>
      </c>
      <c r="H187" s="91" t="b">
        <v>0</v>
      </c>
      <c r="I187" s="91" t="b">
        <v>0</v>
      </c>
      <c r="J187" s="91" t="b">
        <v>0</v>
      </c>
      <c r="K187" s="91" t="b">
        <v>0</v>
      </c>
      <c r="L187" s="91" t="b">
        <v>0</v>
      </c>
    </row>
    <row r="188" spans="1:12" ht="15">
      <c r="A188" s="91" t="s">
        <v>234</v>
      </c>
      <c r="B188" s="91" t="s">
        <v>943</v>
      </c>
      <c r="C188" s="91">
        <v>2</v>
      </c>
      <c r="D188" s="133">
        <v>0.009853495232034612</v>
      </c>
      <c r="E188" s="133">
        <v>1.278753600952829</v>
      </c>
      <c r="F188" s="91" t="s">
        <v>877</v>
      </c>
      <c r="G188" s="91" t="b">
        <v>0</v>
      </c>
      <c r="H188" s="91" t="b">
        <v>0</v>
      </c>
      <c r="I188" s="91" t="b">
        <v>0</v>
      </c>
      <c r="J188" s="91" t="b">
        <v>0</v>
      </c>
      <c r="K188" s="91" t="b">
        <v>0</v>
      </c>
      <c r="L188" s="91" t="b">
        <v>0</v>
      </c>
    </row>
    <row r="189" spans="1:12" ht="15">
      <c r="A189" s="91" t="s">
        <v>946</v>
      </c>
      <c r="B189" s="91" t="s">
        <v>943</v>
      </c>
      <c r="C189" s="91">
        <v>2</v>
      </c>
      <c r="D189" s="133">
        <v>0.009853495232034612</v>
      </c>
      <c r="E189" s="133">
        <v>0.7346855566025533</v>
      </c>
      <c r="F189" s="91" t="s">
        <v>877</v>
      </c>
      <c r="G189" s="91" t="b">
        <v>0</v>
      </c>
      <c r="H189" s="91" t="b">
        <v>0</v>
      </c>
      <c r="I189" s="91" t="b">
        <v>0</v>
      </c>
      <c r="J189" s="91" t="b">
        <v>0</v>
      </c>
      <c r="K189" s="91" t="b">
        <v>0</v>
      </c>
      <c r="L189" s="91" t="b">
        <v>0</v>
      </c>
    </row>
    <row r="190" spans="1:12" ht="15">
      <c r="A190" s="91" t="s">
        <v>943</v>
      </c>
      <c r="B190" s="91" t="s">
        <v>950</v>
      </c>
      <c r="C190" s="91">
        <v>2</v>
      </c>
      <c r="D190" s="133">
        <v>0.009853495232034612</v>
      </c>
      <c r="E190" s="133">
        <v>1.2276010785054476</v>
      </c>
      <c r="F190" s="91" t="s">
        <v>877</v>
      </c>
      <c r="G190" s="91" t="b">
        <v>0</v>
      </c>
      <c r="H190" s="91" t="b">
        <v>0</v>
      </c>
      <c r="I190" s="91" t="b">
        <v>0</v>
      </c>
      <c r="J190" s="91" t="b">
        <v>0</v>
      </c>
      <c r="K190" s="91" t="b">
        <v>0</v>
      </c>
      <c r="L190" s="91" t="b">
        <v>0</v>
      </c>
    </row>
    <row r="191" spans="1:12" ht="15">
      <c r="A191" s="91" t="s">
        <v>950</v>
      </c>
      <c r="B191" s="91" t="s">
        <v>949</v>
      </c>
      <c r="C191" s="91">
        <v>2</v>
      </c>
      <c r="D191" s="133">
        <v>0.009853495232034612</v>
      </c>
      <c r="E191" s="133">
        <v>1.8808135922807914</v>
      </c>
      <c r="F191" s="91" t="s">
        <v>877</v>
      </c>
      <c r="G191" s="91" t="b">
        <v>0</v>
      </c>
      <c r="H191" s="91" t="b">
        <v>0</v>
      </c>
      <c r="I191" s="91" t="b">
        <v>0</v>
      </c>
      <c r="J191" s="91" t="b">
        <v>0</v>
      </c>
      <c r="K191" s="91" t="b">
        <v>0</v>
      </c>
      <c r="L191" s="91" t="b">
        <v>0</v>
      </c>
    </row>
    <row r="192" spans="1:12" ht="15">
      <c r="A192" s="91" t="s">
        <v>949</v>
      </c>
      <c r="B192" s="91" t="s">
        <v>951</v>
      </c>
      <c r="C192" s="91">
        <v>2</v>
      </c>
      <c r="D192" s="133">
        <v>0.009853495232034612</v>
      </c>
      <c r="E192" s="133">
        <v>1.8808135922807914</v>
      </c>
      <c r="F192" s="91" t="s">
        <v>877</v>
      </c>
      <c r="G192" s="91" t="b">
        <v>0</v>
      </c>
      <c r="H192" s="91" t="b">
        <v>0</v>
      </c>
      <c r="I192" s="91" t="b">
        <v>0</v>
      </c>
      <c r="J192" s="91" t="b">
        <v>0</v>
      </c>
      <c r="K192" s="91" t="b">
        <v>0</v>
      </c>
      <c r="L192" s="91" t="b">
        <v>0</v>
      </c>
    </row>
    <row r="193" spans="1:12" ht="15">
      <c r="A193" s="91" t="s">
        <v>951</v>
      </c>
      <c r="B193" s="91" t="s">
        <v>931</v>
      </c>
      <c r="C193" s="91">
        <v>2</v>
      </c>
      <c r="D193" s="133">
        <v>0.009853495232034612</v>
      </c>
      <c r="E193" s="133">
        <v>1.1818435879447726</v>
      </c>
      <c r="F193" s="91" t="s">
        <v>877</v>
      </c>
      <c r="G193" s="91" t="b">
        <v>0</v>
      </c>
      <c r="H193" s="91" t="b">
        <v>0</v>
      </c>
      <c r="I193" s="91" t="b">
        <v>0</v>
      </c>
      <c r="J193" s="91" t="b">
        <v>0</v>
      </c>
      <c r="K193" s="91" t="b">
        <v>0</v>
      </c>
      <c r="L193" s="91" t="b">
        <v>0</v>
      </c>
    </row>
    <row r="194" spans="1:12" ht="15">
      <c r="A194" s="91" t="s">
        <v>932</v>
      </c>
      <c r="B194" s="91" t="s">
        <v>944</v>
      </c>
      <c r="C194" s="91">
        <v>2</v>
      </c>
      <c r="D194" s="133">
        <v>0.009853495232034612</v>
      </c>
      <c r="E194" s="133">
        <v>0.5797835966168102</v>
      </c>
      <c r="F194" s="91" t="s">
        <v>877</v>
      </c>
      <c r="G194" s="91" t="b">
        <v>0</v>
      </c>
      <c r="H194" s="91" t="b">
        <v>0</v>
      </c>
      <c r="I194" s="91" t="b">
        <v>0</v>
      </c>
      <c r="J194" s="91" t="b">
        <v>0</v>
      </c>
      <c r="K194" s="91" t="b">
        <v>0</v>
      </c>
      <c r="L194" s="91" t="b">
        <v>0</v>
      </c>
    </row>
    <row r="195" spans="1:12" ht="15">
      <c r="A195" s="91" t="s">
        <v>944</v>
      </c>
      <c r="B195" s="91" t="s">
        <v>952</v>
      </c>
      <c r="C195" s="91">
        <v>2</v>
      </c>
      <c r="D195" s="133">
        <v>0.009853495232034612</v>
      </c>
      <c r="E195" s="133">
        <v>1.1026623418971477</v>
      </c>
      <c r="F195" s="91" t="s">
        <v>877</v>
      </c>
      <c r="G195" s="91" t="b">
        <v>0</v>
      </c>
      <c r="H195" s="91" t="b">
        <v>0</v>
      </c>
      <c r="I195" s="91" t="b">
        <v>0</v>
      </c>
      <c r="J195" s="91" t="b">
        <v>0</v>
      </c>
      <c r="K195" s="91" t="b">
        <v>0</v>
      </c>
      <c r="L195" s="91" t="b">
        <v>0</v>
      </c>
    </row>
    <row r="196" spans="1:12" ht="15">
      <c r="A196" s="91" t="s">
        <v>952</v>
      </c>
      <c r="B196" s="91" t="s">
        <v>1146</v>
      </c>
      <c r="C196" s="91">
        <v>2</v>
      </c>
      <c r="D196" s="133">
        <v>0.009853495232034612</v>
      </c>
      <c r="E196" s="133">
        <v>1.7047223332251102</v>
      </c>
      <c r="F196" s="91" t="s">
        <v>877</v>
      </c>
      <c r="G196" s="91" t="b">
        <v>0</v>
      </c>
      <c r="H196" s="91" t="b">
        <v>0</v>
      </c>
      <c r="I196" s="91" t="b">
        <v>0</v>
      </c>
      <c r="J196" s="91" t="b">
        <v>0</v>
      </c>
      <c r="K196" s="91" t="b">
        <v>0</v>
      </c>
      <c r="L196" s="91" t="b">
        <v>0</v>
      </c>
    </row>
    <row r="197" spans="1:12" ht="15">
      <c r="A197" s="91" t="s">
        <v>1146</v>
      </c>
      <c r="B197" s="91" t="s">
        <v>1147</v>
      </c>
      <c r="C197" s="91">
        <v>2</v>
      </c>
      <c r="D197" s="133">
        <v>0.009853495232034612</v>
      </c>
      <c r="E197" s="133">
        <v>1.8808135922807914</v>
      </c>
      <c r="F197" s="91" t="s">
        <v>877</v>
      </c>
      <c r="G197" s="91" t="b">
        <v>0</v>
      </c>
      <c r="H197" s="91" t="b">
        <v>0</v>
      </c>
      <c r="I197" s="91" t="b">
        <v>0</v>
      </c>
      <c r="J197" s="91" t="b">
        <v>0</v>
      </c>
      <c r="K197" s="91" t="b">
        <v>0</v>
      </c>
      <c r="L197" s="91" t="b">
        <v>0</v>
      </c>
    </row>
    <row r="198" spans="1:12" ht="15">
      <c r="A198" s="91" t="s">
        <v>1147</v>
      </c>
      <c r="B198" s="91" t="s">
        <v>1148</v>
      </c>
      <c r="C198" s="91">
        <v>2</v>
      </c>
      <c r="D198" s="133">
        <v>0.009853495232034612</v>
      </c>
      <c r="E198" s="133">
        <v>1.8808135922807914</v>
      </c>
      <c r="F198" s="91" t="s">
        <v>877</v>
      </c>
      <c r="G198" s="91" t="b">
        <v>0</v>
      </c>
      <c r="H198" s="91" t="b">
        <v>0</v>
      </c>
      <c r="I198" s="91" t="b">
        <v>0</v>
      </c>
      <c r="J198" s="91" t="b">
        <v>0</v>
      </c>
      <c r="K198" s="91" t="b">
        <v>0</v>
      </c>
      <c r="L198" s="91" t="b">
        <v>0</v>
      </c>
    </row>
    <row r="199" spans="1:12" ht="15">
      <c r="A199" s="91" t="s">
        <v>1148</v>
      </c>
      <c r="B199" s="91" t="s">
        <v>1143</v>
      </c>
      <c r="C199" s="91">
        <v>2</v>
      </c>
      <c r="D199" s="133">
        <v>0.009853495232034612</v>
      </c>
      <c r="E199" s="133">
        <v>1.7047223332251102</v>
      </c>
      <c r="F199" s="91" t="s">
        <v>877</v>
      </c>
      <c r="G199" s="91" t="b">
        <v>0</v>
      </c>
      <c r="H199" s="91" t="b">
        <v>0</v>
      </c>
      <c r="I199" s="91" t="b">
        <v>0</v>
      </c>
      <c r="J199" s="91" t="b">
        <v>0</v>
      </c>
      <c r="K199" s="91" t="b">
        <v>0</v>
      </c>
      <c r="L199" s="91" t="b">
        <v>0</v>
      </c>
    </row>
    <row r="200" spans="1:12" ht="15">
      <c r="A200" s="91" t="s">
        <v>232</v>
      </c>
      <c r="B200" s="91" t="s">
        <v>1179</v>
      </c>
      <c r="C200" s="91">
        <v>2</v>
      </c>
      <c r="D200" s="133">
        <v>0.009853495232034612</v>
      </c>
      <c r="E200" s="133">
        <v>1.8808135922807914</v>
      </c>
      <c r="F200" s="91" t="s">
        <v>877</v>
      </c>
      <c r="G200" s="91" t="b">
        <v>0</v>
      </c>
      <c r="H200" s="91" t="b">
        <v>0</v>
      </c>
      <c r="I200" s="91" t="b">
        <v>0</v>
      </c>
      <c r="J200" s="91" t="b">
        <v>0</v>
      </c>
      <c r="K200" s="91" t="b">
        <v>0</v>
      </c>
      <c r="L200" s="91" t="b">
        <v>0</v>
      </c>
    </row>
    <row r="201" spans="1:12" ht="15">
      <c r="A201" s="91" t="s">
        <v>1184</v>
      </c>
      <c r="B201" s="91" t="s">
        <v>1196</v>
      </c>
      <c r="C201" s="91">
        <v>2</v>
      </c>
      <c r="D201" s="133">
        <v>0.009853495232034612</v>
      </c>
      <c r="E201" s="133">
        <v>1.7047223332251102</v>
      </c>
      <c r="F201" s="91" t="s">
        <v>877</v>
      </c>
      <c r="G201" s="91" t="b">
        <v>0</v>
      </c>
      <c r="H201" s="91" t="b">
        <v>0</v>
      </c>
      <c r="I201" s="91" t="b">
        <v>0</v>
      </c>
      <c r="J201" s="91" t="b">
        <v>0</v>
      </c>
      <c r="K201" s="91" t="b">
        <v>0</v>
      </c>
      <c r="L201" s="91" t="b">
        <v>0</v>
      </c>
    </row>
    <row r="202" spans="1:12" ht="15">
      <c r="A202" s="91" t="s">
        <v>943</v>
      </c>
      <c r="B202" s="91" t="s">
        <v>945</v>
      </c>
      <c r="C202" s="91">
        <v>5</v>
      </c>
      <c r="D202" s="133">
        <v>0</v>
      </c>
      <c r="E202" s="133">
        <v>0.8502376796666679</v>
      </c>
      <c r="F202" s="91" t="s">
        <v>878</v>
      </c>
      <c r="G202" s="91" t="b">
        <v>0</v>
      </c>
      <c r="H202" s="91" t="b">
        <v>0</v>
      </c>
      <c r="I202" s="91" t="b">
        <v>0</v>
      </c>
      <c r="J202" s="91" t="b">
        <v>0</v>
      </c>
      <c r="K202" s="91" t="b">
        <v>0</v>
      </c>
      <c r="L202" s="91" t="b">
        <v>0</v>
      </c>
    </row>
    <row r="203" spans="1:12" ht="15">
      <c r="A203" s="91" t="s">
        <v>945</v>
      </c>
      <c r="B203" s="91" t="s">
        <v>946</v>
      </c>
      <c r="C203" s="91">
        <v>5</v>
      </c>
      <c r="D203" s="133">
        <v>0</v>
      </c>
      <c r="E203" s="133">
        <v>1.2304489213782739</v>
      </c>
      <c r="F203" s="91" t="s">
        <v>878</v>
      </c>
      <c r="G203" s="91" t="b">
        <v>0</v>
      </c>
      <c r="H203" s="91" t="b">
        <v>0</v>
      </c>
      <c r="I203" s="91" t="b">
        <v>0</v>
      </c>
      <c r="J203" s="91" t="b">
        <v>0</v>
      </c>
      <c r="K203" s="91" t="b">
        <v>0</v>
      </c>
      <c r="L203" s="91" t="b">
        <v>0</v>
      </c>
    </row>
    <row r="204" spans="1:12" ht="15">
      <c r="A204" s="91" t="s">
        <v>946</v>
      </c>
      <c r="B204" s="91" t="s">
        <v>943</v>
      </c>
      <c r="C204" s="91">
        <v>5</v>
      </c>
      <c r="D204" s="133">
        <v>0</v>
      </c>
      <c r="E204" s="133">
        <v>0.8880262405560676</v>
      </c>
      <c r="F204" s="91" t="s">
        <v>878</v>
      </c>
      <c r="G204" s="91" t="b">
        <v>0</v>
      </c>
      <c r="H204" s="91" t="b">
        <v>0</v>
      </c>
      <c r="I204" s="91" t="b">
        <v>0</v>
      </c>
      <c r="J204" s="91" t="b">
        <v>0</v>
      </c>
      <c r="K204" s="91" t="b">
        <v>0</v>
      </c>
      <c r="L204" s="91" t="b">
        <v>0</v>
      </c>
    </row>
    <row r="205" spans="1:12" ht="15">
      <c r="A205" s="91" t="s">
        <v>943</v>
      </c>
      <c r="B205" s="91" t="s">
        <v>950</v>
      </c>
      <c r="C205" s="91">
        <v>5</v>
      </c>
      <c r="D205" s="133">
        <v>0</v>
      </c>
      <c r="E205" s="133">
        <v>0.8502376796666679</v>
      </c>
      <c r="F205" s="91" t="s">
        <v>878</v>
      </c>
      <c r="G205" s="91" t="b">
        <v>0</v>
      </c>
      <c r="H205" s="91" t="b">
        <v>0</v>
      </c>
      <c r="I205" s="91" t="b">
        <v>0</v>
      </c>
      <c r="J205" s="91" t="b">
        <v>0</v>
      </c>
      <c r="K205" s="91" t="b">
        <v>0</v>
      </c>
      <c r="L205" s="91" t="b">
        <v>0</v>
      </c>
    </row>
    <row r="206" spans="1:12" ht="15">
      <c r="A206" s="91" t="s">
        <v>950</v>
      </c>
      <c r="B206" s="91" t="s">
        <v>949</v>
      </c>
      <c r="C206" s="91">
        <v>5</v>
      </c>
      <c r="D206" s="133">
        <v>0</v>
      </c>
      <c r="E206" s="133">
        <v>1.084320885700036</v>
      </c>
      <c r="F206" s="91" t="s">
        <v>878</v>
      </c>
      <c r="G206" s="91" t="b">
        <v>0</v>
      </c>
      <c r="H206" s="91" t="b">
        <v>0</v>
      </c>
      <c r="I206" s="91" t="b">
        <v>0</v>
      </c>
      <c r="J206" s="91" t="b">
        <v>0</v>
      </c>
      <c r="K206" s="91" t="b">
        <v>0</v>
      </c>
      <c r="L206" s="91" t="b">
        <v>0</v>
      </c>
    </row>
    <row r="207" spans="1:12" ht="15">
      <c r="A207" s="91" t="s">
        <v>949</v>
      </c>
      <c r="B207" s="91" t="s">
        <v>951</v>
      </c>
      <c r="C207" s="91">
        <v>5</v>
      </c>
      <c r="D207" s="133">
        <v>0</v>
      </c>
      <c r="E207" s="133">
        <v>1.084320885700036</v>
      </c>
      <c r="F207" s="91" t="s">
        <v>878</v>
      </c>
      <c r="G207" s="91" t="b">
        <v>0</v>
      </c>
      <c r="H207" s="91" t="b">
        <v>0</v>
      </c>
      <c r="I207" s="91" t="b">
        <v>0</v>
      </c>
      <c r="J207" s="91" t="b">
        <v>0</v>
      </c>
      <c r="K207" s="91" t="b">
        <v>0</v>
      </c>
      <c r="L207" s="91" t="b">
        <v>0</v>
      </c>
    </row>
    <row r="208" spans="1:12" ht="15">
      <c r="A208" s="91" t="s">
        <v>951</v>
      </c>
      <c r="B208" s="91" t="s">
        <v>931</v>
      </c>
      <c r="C208" s="91">
        <v>5</v>
      </c>
      <c r="D208" s="133">
        <v>0</v>
      </c>
      <c r="E208" s="133">
        <v>1.2304489213782739</v>
      </c>
      <c r="F208" s="91" t="s">
        <v>878</v>
      </c>
      <c r="G208" s="91" t="b">
        <v>0</v>
      </c>
      <c r="H208" s="91" t="b">
        <v>0</v>
      </c>
      <c r="I208" s="91" t="b">
        <v>0</v>
      </c>
      <c r="J208" s="91" t="b">
        <v>0</v>
      </c>
      <c r="K208" s="91" t="b">
        <v>0</v>
      </c>
      <c r="L208" s="91" t="b">
        <v>0</v>
      </c>
    </row>
    <row r="209" spans="1:12" ht="15">
      <c r="A209" s="91" t="s">
        <v>931</v>
      </c>
      <c r="B209" s="91" t="s">
        <v>932</v>
      </c>
      <c r="C209" s="91">
        <v>5</v>
      </c>
      <c r="D209" s="133">
        <v>0</v>
      </c>
      <c r="E209" s="133">
        <v>1.2304489213782739</v>
      </c>
      <c r="F209" s="91" t="s">
        <v>878</v>
      </c>
      <c r="G209" s="91" t="b">
        <v>0</v>
      </c>
      <c r="H209" s="91" t="b">
        <v>0</v>
      </c>
      <c r="I209" s="91" t="b">
        <v>0</v>
      </c>
      <c r="J209" s="91" t="b">
        <v>0</v>
      </c>
      <c r="K209" s="91" t="b">
        <v>0</v>
      </c>
      <c r="L209" s="91" t="b">
        <v>0</v>
      </c>
    </row>
    <row r="210" spans="1:12" ht="15">
      <c r="A210" s="91" t="s">
        <v>932</v>
      </c>
      <c r="B210" s="91" t="s">
        <v>944</v>
      </c>
      <c r="C210" s="91">
        <v>5</v>
      </c>
      <c r="D210" s="133">
        <v>0</v>
      </c>
      <c r="E210" s="133">
        <v>1.2304489213782739</v>
      </c>
      <c r="F210" s="91" t="s">
        <v>878</v>
      </c>
      <c r="G210" s="91" t="b">
        <v>0</v>
      </c>
      <c r="H210" s="91" t="b">
        <v>0</v>
      </c>
      <c r="I210" s="91" t="b">
        <v>0</v>
      </c>
      <c r="J210" s="91" t="b">
        <v>0</v>
      </c>
      <c r="K210" s="91" t="b">
        <v>0</v>
      </c>
      <c r="L210" s="91" t="b">
        <v>0</v>
      </c>
    </row>
    <row r="211" spans="1:12" ht="15">
      <c r="A211" s="91" t="s">
        <v>944</v>
      </c>
      <c r="B211" s="91" t="s">
        <v>952</v>
      </c>
      <c r="C211" s="91">
        <v>5</v>
      </c>
      <c r="D211" s="133">
        <v>0</v>
      </c>
      <c r="E211" s="133">
        <v>1.2304489213782739</v>
      </c>
      <c r="F211" s="91" t="s">
        <v>878</v>
      </c>
      <c r="G211" s="91" t="b">
        <v>0</v>
      </c>
      <c r="H211" s="91" t="b">
        <v>0</v>
      </c>
      <c r="I211" s="91" t="b">
        <v>0</v>
      </c>
      <c r="J211" s="91" t="b">
        <v>0</v>
      </c>
      <c r="K211" s="91" t="b">
        <v>0</v>
      </c>
      <c r="L211" s="91" t="b">
        <v>0</v>
      </c>
    </row>
    <row r="212" spans="1:12" ht="15">
      <c r="A212" s="91" t="s">
        <v>952</v>
      </c>
      <c r="B212" s="91" t="s">
        <v>1146</v>
      </c>
      <c r="C212" s="91">
        <v>5</v>
      </c>
      <c r="D212" s="133">
        <v>0</v>
      </c>
      <c r="E212" s="133">
        <v>1.2304489213782739</v>
      </c>
      <c r="F212" s="91" t="s">
        <v>878</v>
      </c>
      <c r="G212" s="91" t="b">
        <v>0</v>
      </c>
      <c r="H212" s="91" t="b">
        <v>0</v>
      </c>
      <c r="I212" s="91" t="b">
        <v>0</v>
      </c>
      <c r="J212" s="91" t="b">
        <v>0</v>
      </c>
      <c r="K212" s="91" t="b">
        <v>0</v>
      </c>
      <c r="L212" s="91" t="b">
        <v>0</v>
      </c>
    </row>
    <row r="213" spans="1:12" ht="15">
      <c r="A213" s="91" t="s">
        <v>1146</v>
      </c>
      <c r="B213" s="91" t="s">
        <v>1147</v>
      </c>
      <c r="C213" s="91">
        <v>5</v>
      </c>
      <c r="D213" s="133">
        <v>0</v>
      </c>
      <c r="E213" s="133">
        <v>1.2304489213782739</v>
      </c>
      <c r="F213" s="91" t="s">
        <v>878</v>
      </c>
      <c r="G213" s="91" t="b">
        <v>0</v>
      </c>
      <c r="H213" s="91" t="b">
        <v>0</v>
      </c>
      <c r="I213" s="91" t="b">
        <v>0</v>
      </c>
      <c r="J213" s="91" t="b">
        <v>0</v>
      </c>
      <c r="K213" s="91" t="b">
        <v>0</v>
      </c>
      <c r="L213" s="91" t="b">
        <v>0</v>
      </c>
    </row>
    <row r="214" spans="1:12" ht="15">
      <c r="A214" s="91" t="s">
        <v>1147</v>
      </c>
      <c r="B214" s="91" t="s">
        <v>1148</v>
      </c>
      <c r="C214" s="91">
        <v>5</v>
      </c>
      <c r="D214" s="133">
        <v>0</v>
      </c>
      <c r="E214" s="133">
        <v>1.2304489213782739</v>
      </c>
      <c r="F214" s="91" t="s">
        <v>878</v>
      </c>
      <c r="G214" s="91" t="b">
        <v>0</v>
      </c>
      <c r="H214" s="91" t="b">
        <v>0</v>
      </c>
      <c r="I214" s="91" t="b">
        <v>0</v>
      </c>
      <c r="J214" s="91" t="b">
        <v>0</v>
      </c>
      <c r="K214" s="91" t="b">
        <v>0</v>
      </c>
      <c r="L214" s="91" t="b">
        <v>0</v>
      </c>
    </row>
    <row r="215" spans="1:12" ht="15">
      <c r="A215" s="91" t="s">
        <v>234</v>
      </c>
      <c r="B215" s="91" t="s">
        <v>943</v>
      </c>
      <c r="C215" s="91">
        <v>4</v>
      </c>
      <c r="D215" s="133">
        <v>0.004307111689246952</v>
      </c>
      <c r="E215" s="133">
        <v>0.8880262405560676</v>
      </c>
      <c r="F215" s="91" t="s">
        <v>878</v>
      </c>
      <c r="G215" s="91" t="b">
        <v>0</v>
      </c>
      <c r="H215" s="91" t="b">
        <v>0</v>
      </c>
      <c r="I215" s="91" t="b">
        <v>0</v>
      </c>
      <c r="J215" s="91" t="b">
        <v>0</v>
      </c>
      <c r="K215" s="91" t="b">
        <v>0</v>
      </c>
      <c r="L215" s="91" t="b">
        <v>0</v>
      </c>
    </row>
    <row r="216" spans="1:12" ht="15">
      <c r="A216" s="91" t="s">
        <v>1148</v>
      </c>
      <c r="B216" s="91" t="s">
        <v>1143</v>
      </c>
      <c r="C216" s="91">
        <v>3</v>
      </c>
      <c r="D216" s="133">
        <v>0.007394958320545213</v>
      </c>
      <c r="E216" s="133">
        <v>1.2304489213782739</v>
      </c>
      <c r="F216" s="91" t="s">
        <v>878</v>
      </c>
      <c r="G216" s="91" t="b">
        <v>0</v>
      </c>
      <c r="H216" s="91" t="b">
        <v>0</v>
      </c>
      <c r="I216" s="91" t="b">
        <v>0</v>
      </c>
      <c r="J216" s="91" t="b">
        <v>0</v>
      </c>
      <c r="K216" s="91" t="b">
        <v>0</v>
      </c>
      <c r="L216" s="91" t="b">
        <v>0</v>
      </c>
    </row>
    <row r="217" spans="1:12" ht="15">
      <c r="A217" s="91" t="s">
        <v>1148</v>
      </c>
      <c r="B217" s="91" t="s">
        <v>949</v>
      </c>
      <c r="C217" s="91">
        <v>2</v>
      </c>
      <c r="D217" s="133">
        <v>0.008843111303823058</v>
      </c>
      <c r="E217" s="133">
        <v>0.6863808770279983</v>
      </c>
      <c r="F217" s="91" t="s">
        <v>878</v>
      </c>
      <c r="G217" s="91" t="b">
        <v>0</v>
      </c>
      <c r="H217" s="91" t="b">
        <v>0</v>
      </c>
      <c r="I217" s="91" t="b">
        <v>0</v>
      </c>
      <c r="J217" s="91" t="b">
        <v>0</v>
      </c>
      <c r="K217" s="91" t="b">
        <v>0</v>
      </c>
      <c r="L217" s="91" t="b">
        <v>0</v>
      </c>
    </row>
    <row r="218" spans="1:12" ht="15">
      <c r="A218" s="91" t="s">
        <v>949</v>
      </c>
      <c r="B218" s="91" t="s">
        <v>943</v>
      </c>
      <c r="C218" s="91">
        <v>2</v>
      </c>
      <c r="D218" s="133">
        <v>0.008843111303823058</v>
      </c>
      <c r="E218" s="133">
        <v>0.343958196205792</v>
      </c>
      <c r="F218" s="91" t="s">
        <v>878</v>
      </c>
      <c r="G218" s="91" t="b">
        <v>0</v>
      </c>
      <c r="H218" s="91" t="b">
        <v>0</v>
      </c>
      <c r="I218" s="91" t="b">
        <v>0</v>
      </c>
      <c r="J218" s="91" t="b">
        <v>0</v>
      </c>
      <c r="K218" s="91" t="b">
        <v>0</v>
      </c>
      <c r="L218" s="91" t="b">
        <v>0</v>
      </c>
    </row>
    <row r="219" spans="1:12" ht="15">
      <c r="A219" s="91" t="s">
        <v>943</v>
      </c>
      <c r="B219" s="91" t="s">
        <v>1199</v>
      </c>
      <c r="C219" s="91">
        <v>2</v>
      </c>
      <c r="D219" s="133">
        <v>0.008843111303823058</v>
      </c>
      <c r="E219" s="133">
        <v>0.8502376796666679</v>
      </c>
      <c r="F219" s="91" t="s">
        <v>878</v>
      </c>
      <c r="G219" s="91" t="b">
        <v>0</v>
      </c>
      <c r="H219" s="91" t="b">
        <v>0</v>
      </c>
      <c r="I219" s="91" t="b">
        <v>0</v>
      </c>
      <c r="J219" s="91" t="b">
        <v>0</v>
      </c>
      <c r="K219" s="91" t="b">
        <v>0</v>
      </c>
      <c r="L219" s="91" t="b">
        <v>0</v>
      </c>
    </row>
    <row r="220" spans="1:12" ht="15">
      <c r="A220" s="91" t="s">
        <v>1199</v>
      </c>
      <c r="B220" s="91" t="s">
        <v>1200</v>
      </c>
      <c r="C220" s="91">
        <v>2</v>
      </c>
      <c r="D220" s="133">
        <v>0.008843111303823058</v>
      </c>
      <c r="E220" s="133">
        <v>1.6283889300503116</v>
      </c>
      <c r="F220" s="91" t="s">
        <v>878</v>
      </c>
      <c r="G220" s="91" t="b">
        <v>0</v>
      </c>
      <c r="H220" s="91" t="b">
        <v>0</v>
      </c>
      <c r="I220" s="91" t="b">
        <v>0</v>
      </c>
      <c r="J220" s="91" t="b">
        <v>0</v>
      </c>
      <c r="K220" s="91" t="b">
        <v>0</v>
      </c>
      <c r="L220" s="91" t="b">
        <v>0</v>
      </c>
    </row>
    <row r="221" spans="1:12" ht="15">
      <c r="A221" s="91" t="s">
        <v>1200</v>
      </c>
      <c r="B221" s="91" t="s">
        <v>1201</v>
      </c>
      <c r="C221" s="91">
        <v>2</v>
      </c>
      <c r="D221" s="133">
        <v>0.008843111303823058</v>
      </c>
      <c r="E221" s="133">
        <v>1.6283889300503116</v>
      </c>
      <c r="F221" s="91" t="s">
        <v>878</v>
      </c>
      <c r="G221" s="91" t="b">
        <v>0</v>
      </c>
      <c r="H221" s="91" t="b">
        <v>0</v>
      </c>
      <c r="I221" s="91" t="b">
        <v>0</v>
      </c>
      <c r="J221" s="91" t="b">
        <v>1</v>
      </c>
      <c r="K221" s="91" t="b">
        <v>0</v>
      </c>
      <c r="L221" s="91" t="b">
        <v>0</v>
      </c>
    </row>
    <row r="222" spans="1:12" ht="15">
      <c r="A222" s="91" t="s">
        <v>1201</v>
      </c>
      <c r="B222" s="91" t="s">
        <v>388</v>
      </c>
      <c r="C222" s="91">
        <v>2</v>
      </c>
      <c r="D222" s="133">
        <v>0.008843111303823058</v>
      </c>
      <c r="E222" s="133">
        <v>1.6283889300503116</v>
      </c>
      <c r="F222" s="91" t="s">
        <v>878</v>
      </c>
      <c r="G222" s="91" t="b">
        <v>1</v>
      </c>
      <c r="H222" s="91" t="b">
        <v>0</v>
      </c>
      <c r="I222" s="91" t="b">
        <v>0</v>
      </c>
      <c r="J222" s="91" t="b">
        <v>0</v>
      </c>
      <c r="K222" s="91" t="b">
        <v>0</v>
      </c>
      <c r="L222" s="91" t="b">
        <v>0</v>
      </c>
    </row>
    <row r="223" spans="1:12" ht="15">
      <c r="A223" s="91" t="s">
        <v>954</v>
      </c>
      <c r="B223" s="91" t="s">
        <v>955</v>
      </c>
      <c r="C223" s="91">
        <v>4</v>
      </c>
      <c r="D223" s="133">
        <v>0</v>
      </c>
      <c r="E223" s="133">
        <v>1.4022613824546801</v>
      </c>
      <c r="F223" s="91" t="s">
        <v>879</v>
      </c>
      <c r="G223" s="91" t="b">
        <v>0</v>
      </c>
      <c r="H223" s="91" t="b">
        <v>0</v>
      </c>
      <c r="I223" s="91" t="b">
        <v>0</v>
      </c>
      <c r="J223" s="91" t="b">
        <v>0</v>
      </c>
      <c r="K223" s="91" t="b">
        <v>0</v>
      </c>
      <c r="L223" s="91" t="b">
        <v>0</v>
      </c>
    </row>
    <row r="224" spans="1:12" ht="15">
      <c r="A224" s="91" t="s">
        <v>955</v>
      </c>
      <c r="B224" s="91" t="s">
        <v>956</v>
      </c>
      <c r="C224" s="91">
        <v>4</v>
      </c>
      <c r="D224" s="133">
        <v>0</v>
      </c>
      <c r="E224" s="133">
        <v>1.4022613824546801</v>
      </c>
      <c r="F224" s="91" t="s">
        <v>879</v>
      </c>
      <c r="G224" s="91" t="b">
        <v>0</v>
      </c>
      <c r="H224" s="91" t="b">
        <v>0</v>
      </c>
      <c r="I224" s="91" t="b">
        <v>0</v>
      </c>
      <c r="J224" s="91" t="b">
        <v>1</v>
      </c>
      <c r="K224" s="91" t="b">
        <v>0</v>
      </c>
      <c r="L224" s="91" t="b">
        <v>0</v>
      </c>
    </row>
    <row r="225" spans="1:12" ht="15">
      <c r="A225" s="91" t="s">
        <v>956</v>
      </c>
      <c r="B225" s="91" t="s">
        <v>917</v>
      </c>
      <c r="C225" s="91">
        <v>4</v>
      </c>
      <c r="D225" s="133">
        <v>0</v>
      </c>
      <c r="E225" s="133">
        <v>1.4022613824546801</v>
      </c>
      <c r="F225" s="91" t="s">
        <v>879</v>
      </c>
      <c r="G225" s="91" t="b">
        <v>1</v>
      </c>
      <c r="H225" s="91" t="b">
        <v>0</v>
      </c>
      <c r="I225" s="91" t="b">
        <v>0</v>
      </c>
      <c r="J225" s="91" t="b">
        <v>0</v>
      </c>
      <c r="K225" s="91" t="b">
        <v>0</v>
      </c>
      <c r="L225" s="91" t="b">
        <v>0</v>
      </c>
    </row>
    <row r="226" spans="1:12" ht="15">
      <c r="A226" s="91" t="s">
        <v>917</v>
      </c>
      <c r="B226" s="91" t="s">
        <v>957</v>
      </c>
      <c r="C226" s="91">
        <v>4</v>
      </c>
      <c r="D226" s="133">
        <v>0</v>
      </c>
      <c r="E226" s="133">
        <v>1.4022613824546801</v>
      </c>
      <c r="F226" s="91" t="s">
        <v>879</v>
      </c>
      <c r="G226" s="91" t="b">
        <v>0</v>
      </c>
      <c r="H226" s="91" t="b">
        <v>0</v>
      </c>
      <c r="I226" s="91" t="b">
        <v>0</v>
      </c>
      <c r="J226" s="91" t="b">
        <v>0</v>
      </c>
      <c r="K226" s="91" t="b">
        <v>0</v>
      </c>
      <c r="L226" s="91" t="b">
        <v>0</v>
      </c>
    </row>
    <row r="227" spans="1:12" ht="15">
      <c r="A227" s="91" t="s">
        <v>957</v>
      </c>
      <c r="B227" s="91" t="s">
        <v>958</v>
      </c>
      <c r="C227" s="91">
        <v>4</v>
      </c>
      <c r="D227" s="133">
        <v>0</v>
      </c>
      <c r="E227" s="133">
        <v>1.4022613824546801</v>
      </c>
      <c r="F227" s="91" t="s">
        <v>879</v>
      </c>
      <c r="G227" s="91" t="b">
        <v>0</v>
      </c>
      <c r="H227" s="91" t="b">
        <v>0</v>
      </c>
      <c r="I227" s="91" t="b">
        <v>0</v>
      </c>
      <c r="J227" s="91" t="b">
        <v>0</v>
      </c>
      <c r="K227" s="91" t="b">
        <v>0</v>
      </c>
      <c r="L227" s="91" t="b">
        <v>0</v>
      </c>
    </row>
    <row r="228" spans="1:12" ht="15">
      <c r="A228" s="91" t="s">
        <v>958</v>
      </c>
      <c r="B228" s="91" t="s">
        <v>959</v>
      </c>
      <c r="C228" s="91">
        <v>4</v>
      </c>
      <c r="D228" s="133">
        <v>0</v>
      </c>
      <c r="E228" s="133">
        <v>1.4022613824546801</v>
      </c>
      <c r="F228" s="91" t="s">
        <v>879</v>
      </c>
      <c r="G228" s="91" t="b">
        <v>0</v>
      </c>
      <c r="H228" s="91" t="b">
        <v>0</v>
      </c>
      <c r="I228" s="91" t="b">
        <v>0</v>
      </c>
      <c r="J228" s="91" t="b">
        <v>0</v>
      </c>
      <c r="K228" s="91" t="b">
        <v>0</v>
      </c>
      <c r="L228" s="91" t="b">
        <v>0</v>
      </c>
    </row>
    <row r="229" spans="1:12" ht="15">
      <c r="A229" s="91" t="s">
        <v>959</v>
      </c>
      <c r="B229" s="91" t="s">
        <v>960</v>
      </c>
      <c r="C229" s="91">
        <v>4</v>
      </c>
      <c r="D229" s="133">
        <v>0</v>
      </c>
      <c r="E229" s="133">
        <v>1.4022613824546801</v>
      </c>
      <c r="F229" s="91" t="s">
        <v>879</v>
      </c>
      <c r="G229" s="91" t="b">
        <v>0</v>
      </c>
      <c r="H229" s="91" t="b">
        <v>0</v>
      </c>
      <c r="I229" s="91" t="b">
        <v>0</v>
      </c>
      <c r="J229" s="91" t="b">
        <v>0</v>
      </c>
      <c r="K229" s="91" t="b">
        <v>0</v>
      </c>
      <c r="L229" s="91" t="b">
        <v>0</v>
      </c>
    </row>
    <row r="230" spans="1:12" ht="15">
      <c r="A230" s="91" t="s">
        <v>960</v>
      </c>
      <c r="B230" s="91" t="s">
        <v>961</v>
      </c>
      <c r="C230" s="91">
        <v>4</v>
      </c>
      <c r="D230" s="133">
        <v>0</v>
      </c>
      <c r="E230" s="133">
        <v>1.4022613824546801</v>
      </c>
      <c r="F230" s="91" t="s">
        <v>879</v>
      </c>
      <c r="G230" s="91" t="b">
        <v>0</v>
      </c>
      <c r="H230" s="91" t="b">
        <v>0</v>
      </c>
      <c r="I230" s="91" t="b">
        <v>0</v>
      </c>
      <c r="J230" s="91" t="b">
        <v>0</v>
      </c>
      <c r="K230" s="91" t="b">
        <v>0</v>
      </c>
      <c r="L230" s="91" t="b">
        <v>0</v>
      </c>
    </row>
    <row r="231" spans="1:12" ht="15">
      <c r="A231" s="91" t="s">
        <v>961</v>
      </c>
      <c r="B231" s="91" t="s">
        <v>1149</v>
      </c>
      <c r="C231" s="91">
        <v>4</v>
      </c>
      <c r="D231" s="133">
        <v>0</v>
      </c>
      <c r="E231" s="133">
        <v>1.4022613824546801</v>
      </c>
      <c r="F231" s="91" t="s">
        <v>879</v>
      </c>
      <c r="G231" s="91" t="b">
        <v>0</v>
      </c>
      <c r="H231" s="91" t="b">
        <v>0</v>
      </c>
      <c r="I231" s="91" t="b">
        <v>0</v>
      </c>
      <c r="J231" s="91" t="b">
        <v>0</v>
      </c>
      <c r="K231" s="91" t="b">
        <v>0</v>
      </c>
      <c r="L231" s="91" t="b">
        <v>0</v>
      </c>
    </row>
    <row r="232" spans="1:12" ht="15">
      <c r="A232" s="91" t="s">
        <v>1149</v>
      </c>
      <c r="B232" s="91" t="s">
        <v>1168</v>
      </c>
      <c r="C232" s="91">
        <v>3</v>
      </c>
      <c r="D232" s="133">
        <v>0.003569678188808569</v>
      </c>
      <c r="E232" s="133">
        <v>1.5272001190629803</v>
      </c>
      <c r="F232" s="91" t="s">
        <v>879</v>
      </c>
      <c r="G232" s="91" t="b">
        <v>0</v>
      </c>
      <c r="H232" s="91" t="b">
        <v>0</v>
      </c>
      <c r="I232" s="91" t="b">
        <v>0</v>
      </c>
      <c r="J232" s="91" t="b">
        <v>0</v>
      </c>
      <c r="K232" s="91" t="b">
        <v>0</v>
      </c>
      <c r="L232" s="91" t="b">
        <v>0</v>
      </c>
    </row>
    <row r="233" spans="1:12" ht="15">
      <c r="A233" s="91" t="s">
        <v>1168</v>
      </c>
      <c r="B233" s="91" t="s">
        <v>1186</v>
      </c>
      <c r="C233" s="91">
        <v>3</v>
      </c>
      <c r="D233" s="133">
        <v>0.003569678188808569</v>
      </c>
      <c r="E233" s="133">
        <v>1.5272001190629803</v>
      </c>
      <c r="F233" s="91" t="s">
        <v>879</v>
      </c>
      <c r="G233" s="91" t="b">
        <v>0</v>
      </c>
      <c r="H233" s="91" t="b">
        <v>0</v>
      </c>
      <c r="I233" s="91" t="b">
        <v>0</v>
      </c>
      <c r="J233" s="91" t="b">
        <v>0</v>
      </c>
      <c r="K233" s="91" t="b">
        <v>0</v>
      </c>
      <c r="L233" s="91" t="b">
        <v>0</v>
      </c>
    </row>
    <row r="234" spans="1:12" ht="15">
      <c r="A234" s="91" t="s">
        <v>1186</v>
      </c>
      <c r="B234" s="91" t="s">
        <v>1169</v>
      </c>
      <c r="C234" s="91">
        <v>3</v>
      </c>
      <c r="D234" s="133">
        <v>0.003569678188808569</v>
      </c>
      <c r="E234" s="133">
        <v>1.5272001190629803</v>
      </c>
      <c r="F234" s="91" t="s">
        <v>879</v>
      </c>
      <c r="G234" s="91" t="b">
        <v>0</v>
      </c>
      <c r="H234" s="91" t="b">
        <v>0</v>
      </c>
      <c r="I234" s="91" t="b">
        <v>0</v>
      </c>
      <c r="J234" s="91" t="b">
        <v>0</v>
      </c>
      <c r="K234" s="91" t="b">
        <v>0</v>
      </c>
      <c r="L234" s="91" t="b">
        <v>0</v>
      </c>
    </row>
    <row r="235" spans="1:12" ht="15">
      <c r="A235" s="91" t="s">
        <v>1169</v>
      </c>
      <c r="B235" s="91" t="s">
        <v>1187</v>
      </c>
      <c r="C235" s="91">
        <v>3</v>
      </c>
      <c r="D235" s="133">
        <v>0.003569678188808569</v>
      </c>
      <c r="E235" s="133">
        <v>1.5272001190629803</v>
      </c>
      <c r="F235" s="91" t="s">
        <v>879</v>
      </c>
      <c r="G235" s="91" t="b">
        <v>0</v>
      </c>
      <c r="H235" s="91" t="b">
        <v>0</v>
      </c>
      <c r="I235" s="91" t="b">
        <v>0</v>
      </c>
      <c r="J235" s="91" t="b">
        <v>0</v>
      </c>
      <c r="K235" s="91" t="b">
        <v>0</v>
      </c>
      <c r="L235" s="91" t="b">
        <v>0</v>
      </c>
    </row>
    <row r="236" spans="1:12" ht="15">
      <c r="A236" s="91" t="s">
        <v>931</v>
      </c>
      <c r="B236" s="91" t="s">
        <v>932</v>
      </c>
      <c r="C236" s="91">
        <v>3</v>
      </c>
      <c r="D236" s="133">
        <v>0.003569678188808569</v>
      </c>
      <c r="E236" s="133">
        <v>1.5272001190629803</v>
      </c>
      <c r="F236" s="91" t="s">
        <v>879</v>
      </c>
      <c r="G236" s="91" t="b">
        <v>0</v>
      </c>
      <c r="H236" s="91" t="b">
        <v>0</v>
      </c>
      <c r="I236" s="91" t="b">
        <v>0</v>
      </c>
      <c r="J236" s="91" t="b">
        <v>0</v>
      </c>
      <c r="K236" s="91" t="b">
        <v>0</v>
      </c>
      <c r="L236" s="91" t="b">
        <v>0</v>
      </c>
    </row>
    <row r="237" spans="1:12" ht="15">
      <c r="A237" s="91" t="s">
        <v>932</v>
      </c>
      <c r="B237" s="91" t="s">
        <v>239</v>
      </c>
      <c r="C237" s="91">
        <v>3</v>
      </c>
      <c r="D237" s="133">
        <v>0.003569678188808569</v>
      </c>
      <c r="E237" s="133">
        <v>1.5272001190629803</v>
      </c>
      <c r="F237" s="91" t="s">
        <v>879</v>
      </c>
      <c r="G237" s="91" t="b">
        <v>0</v>
      </c>
      <c r="H237" s="91" t="b">
        <v>0</v>
      </c>
      <c r="I237" s="91" t="b">
        <v>0</v>
      </c>
      <c r="J237" s="91" t="b">
        <v>0</v>
      </c>
      <c r="K237" s="91" t="b">
        <v>0</v>
      </c>
      <c r="L237" s="91" t="b">
        <v>0</v>
      </c>
    </row>
    <row r="238" spans="1:12" ht="15">
      <c r="A238" s="91" t="s">
        <v>239</v>
      </c>
      <c r="B238" s="91" t="s">
        <v>248</v>
      </c>
      <c r="C238" s="91">
        <v>3</v>
      </c>
      <c r="D238" s="133">
        <v>0.003569678188808569</v>
      </c>
      <c r="E238" s="133">
        <v>1.5272001190629803</v>
      </c>
      <c r="F238" s="91" t="s">
        <v>879</v>
      </c>
      <c r="G238" s="91" t="b">
        <v>0</v>
      </c>
      <c r="H238" s="91" t="b">
        <v>0</v>
      </c>
      <c r="I238" s="91" t="b">
        <v>0</v>
      </c>
      <c r="J238" s="91" t="b">
        <v>0</v>
      </c>
      <c r="K238" s="91" t="b">
        <v>0</v>
      </c>
      <c r="L238" s="91" t="b">
        <v>0</v>
      </c>
    </row>
    <row r="239" spans="1:12" ht="15">
      <c r="A239" s="91" t="s">
        <v>248</v>
      </c>
      <c r="B239" s="91" t="s">
        <v>247</v>
      </c>
      <c r="C239" s="91">
        <v>3</v>
      </c>
      <c r="D239" s="133">
        <v>0.003569678188808569</v>
      </c>
      <c r="E239" s="133">
        <v>1.5272001190629803</v>
      </c>
      <c r="F239" s="91" t="s">
        <v>879</v>
      </c>
      <c r="G239" s="91" t="b">
        <v>0</v>
      </c>
      <c r="H239" s="91" t="b">
        <v>0</v>
      </c>
      <c r="I239" s="91" t="b">
        <v>0</v>
      </c>
      <c r="J239" s="91" t="b">
        <v>0</v>
      </c>
      <c r="K239" s="91" t="b">
        <v>0</v>
      </c>
      <c r="L239" s="91" t="b">
        <v>0</v>
      </c>
    </row>
    <row r="240" spans="1:12" ht="15">
      <c r="A240" s="91" t="s">
        <v>1154</v>
      </c>
      <c r="B240" s="91" t="s">
        <v>1188</v>
      </c>
      <c r="C240" s="91">
        <v>3</v>
      </c>
      <c r="D240" s="133">
        <v>0.003569678188808569</v>
      </c>
      <c r="E240" s="133">
        <v>1.5272001190629803</v>
      </c>
      <c r="F240" s="91" t="s">
        <v>879</v>
      </c>
      <c r="G240" s="91" t="b">
        <v>0</v>
      </c>
      <c r="H240" s="91" t="b">
        <v>0</v>
      </c>
      <c r="I240" s="91" t="b">
        <v>0</v>
      </c>
      <c r="J240" s="91" t="b">
        <v>0</v>
      </c>
      <c r="K240" s="91" t="b">
        <v>0</v>
      </c>
      <c r="L240" s="91" t="b">
        <v>0</v>
      </c>
    </row>
    <row r="241" spans="1:12" ht="15">
      <c r="A241" s="91" t="s">
        <v>1188</v>
      </c>
      <c r="B241" s="91" t="s">
        <v>1170</v>
      </c>
      <c r="C241" s="91">
        <v>3</v>
      </c>
      <c r="D241" s="133">
        <v>0.003569678188808569</v>
      </c>
      <c r="E241" s="133">
        <v>1.5272001190629803</v>
      </c>
      <c r="F241" s="91" t="s">
        <v>879</v>
      </c>
      <c r="G241" s="91" t="b">
        <v>0</v>
      </c>
      <c r="H241" s="91" t="b">
        <v>0</v>
      </c>
      <c r="I241" s="91" t="b">
        <v>0</v>
      </c>
      <c r="J241" s="91" t="b">
        <v>0</v>
      </c>
      <c r="K241" s="91" t="b">
        <v>0</v>
      </c>
      <c r="L241" s="91" t="b">
        <v>0</v>
      </c>
    </row>
    <row r="242" spans="1:12" ht="15">
      <c r="A242" s="91" t="s">
        <v>1170</v>
      </c>
      <c r="B242" s="91" t="s">
        <v>1171</v>
      </c>
      <c r="C242" s="91">
        <v>3</v>
      </c>
      <c r="D242" s="133">
        <v>0.003569678188808569</v>
      </c>
      <c r="E242" s="133">
        <v>1.5272001190629803</v>
      </c>
      <c r="F242" s="91" t="s">
        <v>879</v>
      </c>
      <c r="G242" s="91" t="b">
        <v>0</v>
      </c>
      <c r="H242" s="91" t="b">
        <v>0</v>
      </c>
      <c r="I242" s="91" t="b">
        <v>0</v>
      </c>
      <c r="J242" s="91" t="b">
        <v>0</v>
      </c>
      <c r="K242" s="91" t="b">
        <v>0</v>
      </c>
      <c r="L242" s="91" t="b">
        <v>0</v>
      </c>
    </row>
    <row r="243" spans="1:12" ht="15">
      <c r="A243" s="91" t="s">
        <v>1171</v>
      </c>
      <c r="B243" s="91" t="s">
        <v>1142</v>
      </c>
      <c r="C243" s="91">
        <v>3</v>
      </c>
      <c r="D243" s="133">
        <v>0.003569678188808569</v>
      </c>
      <c r="E243" s="133">
        <v>1.5272001190629803</v>
      </c>
      <c r="F243" s="91" t="s">
        <v>879</v>
      </c>
      <c r="G243" s="91" t="b">
        <v>0</v>
      </c>
      <c r="H243" s="91" t="b">
        <v>0</v>
      </c>
      <c r="I243" s="91" t="b">
        <v>0</v>
      </c>
      <c r="J243" s="91" t="b">
        <v>0</v>
      </c>
      <c r="K243" s="91" t="b">
        <v>0</v>
      </c>
      <c r="L243" s="91" t="b">
        <v>0</v>
      </c>
    </row>
    <row r="244" spans="1:12" ht="15">
      <c r="A244" s="91" t="s">
        <v>1142</v>
      </c>
      <c r="B244" s="91" t="s">
        <v>230</v>
      </c>
      <c r="C244" s="91">
        <v>3</v>
      </c>
      <c r="D244" s="133">
        <v>0.003569678188808569</v>
      </c>
      <c r="E244" s="133">
        <v>1.226170123398999</v>
      </c>
      <c r="F244" s="91" t="s">
        <v>879</v>
      </c>
      <c r="G244" s="91" t="b">
        <v>0</v>
      </c>
      <c r="H244" s="91" t="b">
        <v>0</v>
      </c>
      <c r="I244" s="91" t="b">
        <v>0</v>
      </c>
      <c r="J244" s="91" t="b">
        <v>0</v>
      </c>
      <c r="K244" s="91" t="b">
        <v>0</v>
      </c>
      <c r="L244" s="91" t="b">
        <v>0</v>
      </c>
    </row>
    <row r="245" spans="1:12" ht="15">
      <c r="A245" s="91" t="s">
        <v>1166</v>
      </c>
      <c r="B245" s="91" t="s">
        <v>1167</v>
      </c>
      <c r="C245" s="91">
        <v>2</v>
      </c>
      <c r="D245" s="133">
        <v>0.005733904679313928</v>
      </c>
      <c r="E245" s="133">
        <v>1.7032913781186614</v>
      </c>
      <c r="F245" s="91" t="s">
        <v>879</v>
      </c>
      <c r="G245" s="91" t="b">
        <v>0</v>
      </c>
      <c r="H245" s="91" t="b">
        <v>0</v>
      </c>
      <c r="I245" s="91" t="b">
        <v>0</v>
      </c>
      <c r="J245" s="91" t="b">
        <v>0</v>
      </c>
      <c r="K245" s="91" t="b">
        <v>0</v>
      </c>
      <c r="L245" s="91" t="b">
        <v>0</v>
      </c>
    </row>
    <row r="246" spans="1:12" ht="15">
      <c r="A246" s="91" t="s">
        <v>1167</v>
      </c>
      <c r="B246" s="91" t="s">
        <v>230</v>
      </c>
      <c r="C246" s="91">
        <v>2</v>
      </c>
      <c r="D246" s="133">
        <v>0.005733904679313928</v>
      </c>
      <c r="E246" s="133">
        <v>1.226170123398999</v>
      </c>
      <c r="F246" s="91" t="s">
        <v>879</v>
      </c>
      <c r="G246" s="91" t="b">
        <v>0</v>
      </c>
      <c r="H246" s="91" t="b">
        <v>0</v>
      </c>
      <c r="I246" s="91" t="b">
        <v>0</v>
      </c>
      <c r="J246" s="91" t="b">
        <v>0</v>
      </c>
      <c r="K246" s="91" t="b">
        <v>0</v>
      </c>
      <c r="L246" s="91" t="b">
        <v>0</v>
      </c>
    </row>
    <row r="247" spans="1:12" ht="15">
      <c r="A247" s="91" t="s">
        <v>230</v>
      </c>
      <c r="B247" s="91" t="s">
        <v>954</v>
      </c>
      <c r="C247" s="91">
        <v>2</v>
      </c>
      <c r="D247" s="133">
        <v>0.005733904679313928</v>
      </c>
      <c r="E247" s="133">
        <v>1.226170123398999</v>
      </c>
      <c r="F247" s="91" t="s">
        <v>879</v>
      </c>
      <c r="G247" s="91" t="b">
        <v>0</v>
      </c>
      <c r="H247" s="91" t="b">
        <v>0</v>
      </c>
      <c r="I247" s="91" t="b">
        <v>0</v>
      </c>
      <c r="J247" s="91" t="b">
        <v>0</v>
      </c>
      <c r="K247" s="91" t="b">
        <v>0</v>
      </c>
      <c r="L247" s="91" t="b">
        <v>0</v>
      </c>
    </row>
    <row r="248" spans="1:12" ht="15">
      <c r="A248" s="91" t="s">
        <v>1187</v>
      </c>
      <c r="B248" s="91" t="s">
        <v>931</v>
      </c>
      <c r="C248" s="91">
        <v>2</v>
      </c>
      <c r="D248" s="133">
        <v>0.005733904679313928</v>
      </c>
      <c r="E248" s="133">
        <v>1.351108860007299</v>
      </c>
      <c r="F248" s="91" t="s">
        <v>879</v>
      </c>
      <c r="G248" s="91" t="b">
        <v>0</v>
      </c>
      <c r="H248" s="91" t="b">
        <v>0</v>
      </c>
      <c r="I248" s="91" t="b">
        <v>0</v>
      </c>
      <c r="J248" s="91" t="b">
        <v>0</v>
      </c>
      <c r="K248" s="91" t="b">
        <v>0</v>
      </c>
      <c r="L248" s="91" t="b">
        <v>0</v>
      </c>
    </row>
    <row r="249" spans="1:12" ht="15">
      <c r="A249" s="91" t="s">
        <v>247</v>
      </c>
      <c r="B249" s="91" t="s">
        <v>1198</v>
      </c>
      <c r="C249" s="91">
        <v>2</v>
      </c>
      <c r="D249" s="133">
        <v>0.005733904679313928</v>
      </c>
      <c r="E249" s="133">
        <v>1.52720011906298</v>
      </c>
      <c r="F249" s="91" t="s">
        <v>879</v>
      </c>
      <c r="G249" s="91" t="b">
        <v>0</v>
      </c>
      <c r="H249" s="91" t="b">
        <v>0</v>
      </c>
      <c r="I249" s="91" t="b">
        <v>0</v>
      </c>
      <c r="J249" s="91" t="b">
        <v>0</v>
      </c>
      <c r="K249" s="91" t="b">
        <v>0</v>
      </c>
      <c r="L249" s="91" t="b">
        <v>0</v>
      </c>
    </row>
    <row r="250" spans="1:12" ht="15">
      <c r="A250" s="91" t="s">
        <v>1198</v>
      </c>
      <c r="B250" s="91" t="s">
        <v>1154</v>
      </c>
      <c r="C250" s="91">
        <v>2</v>
      </c>
      <c r="D250" s="133">
        <v>0.005733904679313928</v>
      </c>
      <c r="E250" s="133">
        <v>1.52720011906298</v>
      </c>
      <c r="F250" s="91" t="s">
        <v>879</v>
      </c>
      <c r="G250" s="91" t="b">
        <v>0</v>
      </c>
      <c r="H250" s="91" t="b">
        <v>0</v>
      </c>
      <c r="I250" s="91" t="b">
        <v>0</v>
      </c>
      <c r="J250" s="91" t="b">
        <v>0</v>
      </c>
      <c r="K250" s="91" t="b">
        <v>0</v>
      </c>
      <c r="L250" s="91" t="b">
        <v>0</v>
      </c>
    </row>
    <row r="251" spans="1:12" ht="15">
      <c r="A251" s="91" t="s">
        <v>1172</v>
      </c>
      <c r="B251" s="91" t="s">
        <v>1173</v>
      </c>
      <c r="C251" s="91">
        <v>2</v>
      </c>
      <c r="D251" s="133">
        <v>0.005733904679313928</v>
      </c>
      <c r="E251" s="133">
        <v>1.7032913781186614</v>
      </c>
      <c r="F251" s="91" t="s">
        <v>879</v>
      </c>
      <c r="G251" s="91" t="b">
        <v>0</v>
      </c>
      <c r="H251" s="91" t="b">
        <v>0</v>
      </c>
      <c r="I251" s="91" t="b">
        <v>0</v>
      </c>
      <c r="J251" s="91" t="b">
        <v>0</v>
      </c>
      <c r="K251" s="91" t="b">
        <v>0</v>
      </c>
      <c r="L251" s="91" t="b">
        <v>0</v>
      </c>
    </row>
    <row r="252" spans="1:12" ht="15">
      <c r="A252" s="91" t="s">
        <v>1173</v>
      </c>
      <c r="B252" s="91" t="s">
        <v>1143</v>
      </c>
      <c r="C252" s="91">
        <v>2</v>
      </c>
      <c r="D252" s="133">
        <v>0.005733904679313928</v>
      </c>
      <c r="E252" s="133">
        <v>1.7032913781186614</v>
      </c>
      <c r="F252" s="91" t="s">
        <v>879</v>
      </c>
      <c r="G252" s="91" t="b">
        <v>0</v>
      </c>
      <c r="H252" s="91" t="b">
        <v>0</v>
      </c>
      <c r="I252" s="91" t="b">
        <v>0</v>
      </c>
      <c r="J252" s="91" t="b">
        <v>0</v>
      </c>
      <c r="K252" s="91" t="b">
        <v>0</v>
      </c>
      <c r="L252" s="91" t="b">
        <v>0</v>
      </c>
    </row>
    <row r="253" spans="1:12" ht="15">
      <c r="A253" s="91" t="s">
        <v>222</v>
      </c>
      <c r="B253" s="91" t="s">
        <v>954</v>
      </c>
      <c r="C253" s="91">
        <v>2</v>
      </c>
      <c r="D253" s="133">
        <v>0.005733904679313928</v>
      </c>
      <c r="E253" s="133">
        <v>1.226170123398999</v>
      </c>
      <c r="F253" s="91" t="s">
        <v>879</v>
      </c>
      <c r="G253" s="91" t="b">
        <v>0</v>
      </c>
      <c r="H253" s="91" t="b">
        <v>0</v>
      </c>
      <c r="I253" s="91" t="b">
        <v>0</v>
      </c>
      <c r="J253" s="91" t="b">
        <v>0</v>
      </c>
      <c r="K253" s="91" t="b">
        <v>0</v>
      </c>
      <c r="L253"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875</v>
      </c>
      <c r="BB2" s="13" t="s">
        <v>885</v>
      </c>
      <c r="BC2" s="13" t="s">
        <v>886</v>
      </c>
      <c r="BD2" s="67" t="s">
        <v>1220</v>
      </c>
      <c r="BE2" s="67" t="s">
        <v>1221</v>
      </c>
      <c r="BF2" s="67" t="s">
        <v>1222</v>
      </c>
      <c r="BG2" s="67" t="s">
        <v>1223</v>
      </c>
      <c r="BH2" s="67" t="s">
        <v>1224</v>
      </c>
      <c r="BI2" s="67" t="s">
        <v>1225</v>
      </c>
      <c r="BJ2" s="67" t="s">
        <v>1226</v>
      </c>
      <c r="BK2" s="67" t="s">
        <v>1227</v>
      </c>
      <c r="BL2" s="67" t="s">
        <v>1228</v>
      </c>
    </row>
    <row r="3" spans="1:64" ht="15" customHeight="1">
      <c r="A3" s="84" t="s">
        <v>212</v>
      </c>
      <c r="B3" s="84" t="s">
        <v>212</v>
      </c>
      <c r="C3" s="53"/>
      <c r="D3" s="54"/>
      <c r="E3" s="65"/>
      <c r="F3" s="55"/>
      <c r="G3" s="53"/>
      <c r="H3" s="57"/>
      <c r="I3" s="56"/>
      <c r="J3" s="56"/>
      <c r="K3" s="36" t="s">
        <v>65</v>
      </c>
      <c r="L3" s="62">
        <v>3</v>
      </c>
      <c r="M3" s="62"/>
      <c r="N3" s="63"/>
      <c r="O3" s="85" t="s">
        <v>176</v>
      </c>
      <c r="P3" s="87">
        <v>43525.68775462963</v>
      </c>
      <c r="Q3" s="85" t="s">
        <v>250</v>
      </c>
      <c r="R3" s="89" t="s">
        <v>315</v>
      </c>
      <c r="S3" s="85" t="s">
        <v>367</v>
      </c>
      <c r="T3" s="85"/>
      <c r="U3" s="85"/>
      <c r="V3" s="89" t="s">
        <v>394</v>
      </c>
      <c r="W3" s="87">
        <v>43525.68775462963</v>
      </c>
      <c r="X3" s="89" t="s">
        <v>426</v>
      </c>
      <c r="Y3" s="85"/>
      <c r="Z3" s="85"/>
      <c r="AA3" s="91" t="s">
        <v>501</v>
      </c>
      <c r="AB3" s="85"/>
      <c r="AC3" s="85" t="b">
        <v>0</v>
      </c>
      <c r="AD3" s="85">
        <v>0</v>
      </c>
      <c r="AE3" s="91" t="s">
        <v>576</v>
      </c>
      <c r="AF3" s="85" t="b">
        <v>0</v>
      </c>
      <c r="AG3" s="85" t="s">
        <v>577</v>
      </c>
      <c r="AH3" s="85"/>
      <c r="AI3" s="91" t="s">
        <v>576</v>
      </c>
      <c r="AJ3" s="85" t="b">
        <v>0</v>
      </c>
      <c r="AK3" s="85">
        <v>0</v>
      </c>
      <c r="AL3" s="91" t="s">
        <v>576</v>
      </c>
      <c r="AM3" s="85" t="s">
        <v>579</v>
      </c>
      <c r="AN3" s="85" t="b">
        <v>0</v>
      </c>
      <c r="AO3" s="91" t="s">
        <v>501</v>
      </c>
      <c r="AP3" s="85" t="s">
        <v>176</v>
      </c>
      <c r="AQ3" s="85">
        <v>0</v>
      </c>
      <c r="AR3" s="85">
        <v>0</v>
      </c>
      <c r="AS3" s="85"/>
      <c r="AT3" s="85"/>
      <c r="AU3" s="85"/>
      <c r="AV3" s="85"/>
      <c r="AW3" s="85"/>
      <c r="AX3" s="85"/>
      <c r="AY3" s="85"/>
      <c r="AZ3" s="85"/>
      <c r="BA3">
        <v>1</v>
      </c>
      <c r="BB3" s="85" t="str">
        <f>REPLACE(INDEX(GroupVertices[Group],MATCH(Edges24[[#This Row],[Vertex 1]],GroupVertices[Vertex],0)),1,1,"")</f>
        <v>1</v>
      </c>
      <c r="BC3" s="85" t="str">
        <f>REPLACE(INDEX(GroupVertices[Group],MATCH(Edges24[[#This Row],[Vertex 2]],GroupVertices[Vertex],0)),1,1,"")</f>
        <v>1</v>
      </c>
      <c r="BD3" s="51">
        <v>0</v>
      </c>
      <c r="BE3" s="52">
        <v>0</v>
      </c>
      <c r="BF3" s="51">
        <v>0</v>
      </c>
      <c r="BG3" s="52">
        <v>0</v>
      </c>
      <c r="BH3" s="51">
        <v>0</v>
      </c>
      <c r="BI3" s="52">
        <v>0</v>
      </c>
      <c r="BJ3" s="51">
        <v>21</v>
      </c>
      <c r="BK3" s="52">
        <v>100</v>
      </c>
      <c r="BL3" s="51">
        <v>21</v>
      </c>
    </row>
    <row r="4" spans="1:64" ht="15" customHeight="1">
      <c r="A4" s="84" t="s">
        <v>213</v>
      </c>
      <c r="B4" s="84" t="s">
        <v>213</v>
      </c>
      <c r="C4" s="53"/>
      <c r="D4" s="54"/>
      <c r="E4" s="65"/>
      <c r="F4" s="55"/>
      <c r="G4" s="53"/>
      <c r="H4" s="57"/>
      <c r="I4" s="56"/>
      <c r="J4" s="56"/>
      <c r="K4" s="36" t="s">
        <v>65</v>
      </c>
      <c r="L4" s="83">
        <v>4</v>
      </c>
      <c r="M4" s="83"/>
      <c r="N4" s="63"/>
      <c r="O4" s="86" t="s">
        <v>176</v>
      </c>
      <c r="P4" s="88">
        <v>43526.109375</v>
      </c>
      <c r="Q4" s="86" t="s">
        <v>251</v>
      </c>
      <c r="R4" s="90" t="s">
        <v>316</v>
      </c>
      <c r="S4" s="86" t="s">
        <v>368</v>
      </c>
      <c r="T4" s="86"/>
      <c r="U4" s="86"/>
      <c r="V4" s="90" t="s">
        <v>395</v>
      </c>
      <c r="W4" s="88">
        <v>43526.109375</v>
      </c>
      <c r="X4" s="90" t="s">
        <v>427</v>
      </c>
      <c r="Y4" s="86"/>
      <c r="Z4" s="86"/>
      <c r="AA4" s="92" t="s">
        <v>502</v>
      </c>
      <c r="AB4" s="86"/>
      <c r="AC4" s="86" t="b">
        <v>0</v>
      </c>
      <c r="AD4" s="86">
        <v>0</v>
      </c>
      <c r="AE4" s="92" t="s">
        <v>576</v>
      </c>
      <c r="AF4" s="86" t="b">
        <v>0</v>
      </c>
      <c r="AG4" s="86" t="s">
        <v>578</v>
      </c>
      <c r="AH4" s="86"/>
      <c r="AI4" s="92" t="s">
        <v>576</v>
      </c>
      <c r="AJ4" s="86" t="b">
        <v>0</v>
      </c>
      <c r="AK4" s="86">
        <v>0</v>
      </c>
      <c r="AL4" s="92" t="s">
        <v>576</v>
      </c>
      <c r="AM4" s="86" t="s">
        <v>580</v>
      </c>
      <c r="AN4" s="86" t="b">
        <v>0</v>
      </c>
      <c r="AO4" s="92" t="s">
        <v>502</v>
      </c>
      <c r="AP4" s="86" t="s">
        <v>176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v>1</v>
      </c>
      <c r="BE4" s="52">
        <v>7.6923076923076925</v>
      </c>
      <c r="BF4" s="51">
        <v>0</v>
      </c>
      <c r="BG4" s="52">
        <v>0</v>
      </c>
      <c r="BH4" s="51">
        <v>0</v>
      </c>
      <c r="BI4" s="52">
        <v>0</v>
      </c>
      <c r="BJ4" s="51">
        <v>12</v>
      </c>
      <c r="BK4" s="52">
        <v>92.3076923076923</v>
      </c>
      <c r="BL4" s="51">
        <v>13</v>
      </c>
    </row>
    <row r="5" spans="1:64" ht="15">
      <c r="A5" s="84" t="s">
        <v>214</v>
      </c>
      <c r="B5" s="84" t="s">
        <v>214</v>
      </c>
      <c r="C5" s="53"/>
      <c r="D5" s="54"/>
      <c r="E5" s="65"/>
      <c r="F5" s="55"/>
      <c r="G5" s="53"/>
      <c r="H5" s="57"/>
      <c r="I5" s="56"/>
      <c r="J5" s="56"/>
      <c r="K5" s="36" t="s">
        <v>65</v>
      </c>
      <c r="L5" s="83">
        <v>5</v>
      </c>
      <c r="M5" s="83"/>
      <c r="N5" s="63"/>
      <c r="O5" s="86" t="s">
        <v>176</v>
      </c>
      <c r="P5" s="88">
        <v>43526.949467592596</v>
      </c>
      <c r="Q5" s="86" t="s">
        <v>252</v>
      </c>
      <c r="R5" s="90" t="s">
        <v>317</v>
      </c>
      <c r="S5" s="86" t="s">
        <v>369</v>
      </c>
      <c r="T5" s="86"/>
      <c r="U5" s="86"/>
      <c r="V5" s="90" t="s">
        <v>396</v>
      </c>
      <c r="W5" s="88">
        <v>43526.949467592596</v>
      </c>
      <c r="X5" s="90" t="s">
        <v>428</v>
      </c>
      <c r="Y5" s="86"/>
      <c r="Z5" s="86"/>
      <c r="AA5" s="92" t="s">
        <v>503</v>
      </c>
      <c r="AB5" s="86"/>
      <c r="AC5" s="86" t="b">
        <v>0</v>
      </c>
      <c r="AD5" s="86">
        <v>0</v>
      </c>
      <c r="AE5" s="92" t="s">
        <v>576</v>
      </c>
      <c r="AF5" s="86" t="b">
        <v>0</v>
      </c>
      <c r="AG5" s="86" t="s">
        <v>577</v>
      </c>
      <c r="AH5" s="86"/>
      <c r="AI5" s="92" t="s">
        <v>576</v>
      </c>
      <c r="AJ5" s="86" t="b">
        <v>0</v>
      </c>
      <c r="AK5" s="86">
        <v>0</v>
      </c>
      <c r="AL5" s="92" t="s">
        <v>576</v>
      </c>
      <c r="AM5" s="86" t="s">
        <v>580</v>
      </c>
      <c r="AN5" s="86" t="b">
        <v>0</v>
      </c>
      <c r="AO5" s="92" t="s">
        <v>503</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v>1</v>
      </c>
      <c r="BE5" s="52">
        <v>10</v>
      </c>
      <c r="BF5" s="51">
        <v>0</v>
      </c>
      <c r="BG5" s="52">
        <v>0</v>
      </c>
      <c r="BH5" s="51">
        <v>0</v>
      </c>
      <c r="BI5" s="52">
        <v>0</v>
      </c>
      <c r="BJ5" s="51">
        <v>9</v>
      </c>
      <c r="BK5" s="52">
        <v>90</v>
      </c>
      <c r="BL5" s="51">
        <v>10</v>
      </c>
    </row>
    <row r="6" spans="1:64" ht="15">
      <c r="A6" s="84" t="s">
        <v>215</v>
      </c>
      <c r="B6" s="84" t="s">
        <v>215</v>
      </c>
      <c r="C6" s="53"/>
      <c r="D6" s="54"/>
      <c r="E6" s="65"/>
      <c r="F6" s="55"/>
      <c r="G6" s="53"/>
      <c r="H6" s="57"/>
      <c r="I6" s="56"/>
      <c r="J6" s="56"/>
      <c r="K6" s="36" t="s">
        <v>65</v>
      </c>
      <c r="L6" s="83">
        <v>6</v>
      </c>
      <c r="M6" s="83"/>
      <c r="N6" s="63"/>
      <c r="O6" s="86" t="s">
        <v>176</v>
      </c>
      <c r="P6" s="88">
        <v>43526.83960648148</v>
      </c>
      <c r="Q6" s="86" t="s">
        <v>253</v>
      </c>
      <c r="R6" s="90" t="s">
        <v>318</v>
      </c>
      <c r="S6" s="86" t="s">
        <v>370</v>
      </c>
      <c r="T6" s="86"/>
      <c r="U6" s="86"/>
      <c r="V6" s="90" t="s">
        <v>397</v>
      </c>
      <c r="W6" s="88">
        <v>43526.83960648148</v>
      </c>
      <c r="X6" s="90" t="s">
        <v>429</v>
      </c>
      <c r="Y6" s="86"/>
      <c r="Z6" s="86"/>
      <c r="AA6" s="92" t="s">
        <v>504</v>
      </c>
      <c r="AB6" s="86"/>
      <c r="AC6" s="86" t="b">
        <v>0</v>
      </c>
      <c r="AD6" s="86">
        <v>0</v>
      </c>
      <c r="AE6" s="92" t="s">
        <v>576</v>
      </c>
      <c r="AF6" s="86" t="b">
        <v>0</v>
      </c>
      <c r="AG6" s="86" t="s">
        <v>577</v>
      </c>
      <c r="AH6" s="86"/>
      <c r="AI6" s="92" t="s">
        <v>576</v>
      </c>
      <c r="AJ6" s="86" t="b">
        <v>0</v>
      </c>
      <c r="AK6" s="86">
        <v>0</v>
      </c>
      <c r="AL6" s="92" t="s">
        <v>576</v>
      </c>
      <c r="AM6" s="86" t="s">
        <v>580</v>
      </c>
      <c r="AN6" s="86" t="b">
        <v>0</v>
      </c>
      <c r="AO6" s="92" t="s">
        <v>504</v>
      </c>
      <c r="AP6" s="86" t="s">
        <v>176</v>
      </c>
      <c r="AQ6" s="86">
        <v>0</v>
      </c>
      <c r="AR6" s="86">
        <v>0</v>
      </c>
      <c r="AS6" s="86"/>
      <c r="AT6" s="86"/>
      <c r="AU6" s="86"/>
      <c r="AV6" s="86"/>
      <c r="AW6" s="86"/>
      <c r="AX6" s="86"/>
      <c r="AY6" s="86"/>
      <c r="AZ6" s="86"/>
      <c r="BA6">
        <v>2</v>
      </c>
      <c r="BB6" s="85" t="str">
        <f>REPLACE(INDEX(GroupVertices[Group],MATCH(Edges24[[#This Row],[Vertex 1]],GroupVertices[Vertex],0)),1,1,"")</f>
        <v>1</v>
      </c>
      <c r="BC6" s="85" t="str">
        <f>REPLACE(INDEX(GroupVertices[Group],MATCH(Edges24[[#This Row],[Vertex 2]],GroupVertices[Vertex],0)),1,1,"")</f>
        <v>1</v>
      </c>
      <c r="BD6" s="51">
        <v>1</v>
      </c>
      <c r="BE6" s="52">
        <v>8.333333333333334</v>
      </c>
      <c r="BF6" s="51">
        <v>0</v>
      </c>
      <c r="BG6" s="52">
        <v>0</v>
      </c>
      <c r="BH6" s="51">
        <v>0</v>
      </c>
      <c r="BI6" s="52">
        <v>0</v>
      </c>
      <c r="BJ6" s="51">
        <v>11</v>
      </c>
      <c r="BK6" s="52">
        <v>91.66666666666667</v>
      </c>
      <c r="BL6" s="51">
        <v>12</v>
      </c>
    </row>
    <row r="7" spans="1:64" ht="15">
      <c r="A7" s="84" t="s">
        <v>215</v>
      </c>
      <c r="B7" s="84" t="s">
        <v>215</v>
      </c>
      <c r="C7" s="53"/>
      <c r="D7" s="54"/>
      <c r="E7" s="65"/>
      <c r="F7" s="55"/>
      <c r="G7" s="53"/>
      <c r="H7" s="57"/>
      <c r="I7" s="56"/>
      <c r="J7" s="56"/>
      <c r="K7" s="36" t="s">
        <v>65</v>
      </c>
      <c r="L7" s="83">
        <v>7</v>
      </c>
      <c r="M7" s="83"/>
      <c r="N7" s="63"/>
      <c r="O7" s="86" t="s">
        <v>176</v>
      </c>
      <c r="P7" s="88">
        <v>43527.314050925925</v>
      </c>
      <c r="Q7" s="86" t="s">
        <v>254</v>
      </c>
      <c r="R7" s="90" t="s">
        <v>319</v>
      </c>
      <c r="S7" s="86" t="s">
        <v>370</v>
      </c>
      <c r="T7" s="86"/>
      <c r="U7" s="86"/>
      <c r="V7" s="90" t="s">
        <v>397</v>
      </c>
      <c r="W7" s="88">
        <v>43527.314050925925</v>
      </c>
      <c r="X7" s="90" t="s">
        <v>430</v>
      </c>
      <c r="Y7" s="86"/>
      <c r="Z7" s="86"/>
      <c r="AA7" s="92" t="s">
        <v>505</v>
      </c>
      <c r="AB7" s="86"/>
      <c r="AC7" s="86" t="b">
        <v>0</v>
      </c>
      <c r="AD7" s="86">
        <v>0</v>
      </c>
      <c r="AE7" s="92" t="s">
        <v>576</v>
      </c>
      <c r="AF7" s="86" t="b">
        <v>0</v>
      </c>
      <c r="AG7" s="86" t="s">
        <v>577</v>
      </c>
      <c r="AH7" s="86"/>
      <c r="AI7" s="92" t="s">
        <v>576</v>
      </c>
      <c r="AJ7" s="86" t="b">
        <v>0</v>
      </c>
      <c r="AK7" s="86">
        <v>0</v>
      </c>
      <c r="AL7" s="92" t="s">
        <v>576</v>
      </c>
      <c r="AM7" s="86" t="s">
        <v>580</v>
      </c>
      <c r="AN7" s="86" t="b">
        <v>0</v>
      </c>
      <c r="AO7" s="92" t="s">
        <v>505</v>
      </c>
      <c r="AP7" s="86" t="s">
        <v>176</v>
      </c>
      <c r="AQ7" s="86">
        <v>0</v>
      </c>
      <c r="AR7" s="86">
        <v>0</v>
      </c>
      <c r="AS7" s="86"/>
      <c r="AT7" s="86"/>
      <c r="AU7" s="86"/>
      <c r="AV7" s="86"/>
      <c r="AW7" s="86"/>
      <c r="AX7" s="86"/>
      <c r="AY7" s="86"/>
      <c r="AZ7" s="86"/>
      <c r="BA7">
        <v>2</v>
      </c>
      <c r="BB7" s="85" t="str">
        <f>REPLACE(INDEX(GroupVertices[Group],MATCH(Edges24[[#This Row],[Vertex 1]],GroupVertices[Vertex],0)),1,1,"")</f>
        <v>1</v>
      </c>
      <c r="BC7" s="85" t="str">
        <f>REPLACE(INDEX(GroupVertices[Group],MATCH(Edges24[[#This Row],[Vertex 2]],GroupVertices[Vertex],0)),1,1,"")</f>
        <v>1</v>
      </c>
      <c r="BD7" s="51">
        <v>0</v>
      </c>
      <c r="BE7" s="52">
        <v>0</v>
      </c>
      <c r="BF7" s="51">
        <v>0</v>
      </c>
      <c r="BG7" s="52">
        <v>0</v>
      </c>
      <c r="BH7" s="51">
        <v>0</v>
      </c>
      <c r="BI7" s="52">
        <v>0</v>
      </c>
      <c r="BJ7" s="51">
        <v>14</v>
      </c>
      <c r="BK7" s="52">
        <v>100</v>
      </c>
      <c r="BL7" s="51">
        <v>14</v>
      </c>
    </row>
    <row r="8" spans="1:64" ht="15">
      <c r="A8" s="84" t="s">
        <v>216</v>
      </c>
      <c r="B8" s="84" t="s">
        <v>216</v>
      </c>
      <c r="C8" s="53"/>
      <c r="D8" s="54"/>
      <c r="E8" s="65"/>
      <c r="F8" s="55"/>
      <c r="G8" s="53"/>
      <c r="H8" s="57"/>
      <c r="I8" s="56"/>
      <c r="J8" s="56"/>
      <c r="K8" s="36" t="s">
        <v>65</v>
      </c>
      <c r="L8" s="83">
        <v>8</v>
      </c>
      <c r="M8" s="83"/>
      <c r="N8" s="63"/>
      <c r="O8" s="86" t="s">
        <v>176</v>
      </c>
      <c r="P8" s="88">
        <v>43527.71704861111</v>
      </c>
      <c r="Q8" s="86" t="s">
        <v>255</v>
      </c>
      <c r="R8" s="90" t="s">
        <v>320</v>
      </c>
      <c r="S8" s="86" t="s">
        <v>371</v>
      </c>
      <c r="T8" s="86"/>
      <c r="U8" s="90" t="s">
        <v>390</v>
      </c>
      <c r="V8" s="90" t="s">
        <v>390</v>
      </c>
      <c r="W8" s="88">
        <v>43527.71704861111</v>
      </c>
      <c r="X8" s="90" t="s">
        <v>431</v>
      </c>
      <c r="Y8" s="86"/>
      <c r="Z8" s="86"/>
      <c r="AA8" s="92" t="s">
        <v>506</v>
      </c>
      <c r="AB8" s="86"/>
      <c r="AC8" s="86" t="b">
        <v>0</v>
      </c>
      <c r="AD8" s="86">
        <v>0</v>
      </c>
      <c r="AE8" s="92" t="s">
        <v>576</v>
      </c>
      <c r="AF8" s="86" t="b">
        <v>0</v>
      </c>
      <c r="AG8" s="86" t="s">
        <v>577</v>
      </c>
      <c r="AH8" s="86"/>
      <c r="AI8" s="92" t="s">
        <v>576</v>
      </c>
      <c r="AJ8" s="86" t="b">
        <v>0</v>
      </c>
      <c r="AK8" s="86">
        <v>0</v>
      </c>
      <c r="AL8" s="92" t="s">
        <v>576</v>
      </c>
      <c r="AM8" s="86" t="s">
        <v>581</v>
      </c>
      <c r="AN8" s="86" t="b">
        <v>0</v>
      </c>
      <c r="AO8" s="92" t="s">
        <v>506</v>
      </c>
      <c r="AP8" s="86" t="s">
        <v>176</v>
      </c>
      <c r="AQ8" s="86">
        <v>0</v>
      </c>
      <c r="AR8" s="86">
        <v>0</v>
      </c>
      <c r="AS8" s="86"/>
      <c r="AT8" s="86"/>
      <c r="AU8" s="86"/>
      <c r="AV8" s="86"/>
      <c r="AW8" s="86"/>
      <c r="AX8" s="86"/>
      <c r="AY8" s="86"/>
      <c r="AZ8" s="86"/>
      <c r="BA8">
        <v>1</v>
      </c>
      <c r="BB8" s="85" t="str">
        <f>REPLACE(INDEX(GroupVertices[Group],MATCH(Edges24[[#This Row],[Vertex 1]],GroupVertices[Vertex],0)),1,1,"")</f>
        <v>1</v>
      </c>
      <c r="BC8" s="85" t="str">
        <f>REPLACE(INDEX(GroupVertices[Group],MATCH(Edges24[[#This Row],[Vertex 2]],GroupVertices[Vertex],0)),1,1,"")</f>
        <v>1</v>
      </c>
      <c r="BD8" s="51">
        <v>0</v>
      </c>
      <c r="BE8" s="52">
        <v>0</v>
      </c>
      <c r="BF8" s="51">
        <v>0</v>
      </c>
      <c r="BG8" s="52">
        <v>0</v>
      </c>
      <c r="BH8" s="51">
        <v>0</v>
      </c>
      <c r="BI8" s="52">
        <v>0</v>
      </c>
      <c r="BJ8" s="51">
        <v>14</v>
      </c>
      <c r="BK8" s="52">
        <v>100</v>
      </c>
      <c r="BL8" s="51">
        <v>14</v>
      </c>
    </row>
    <row r="9" spans="1:64" ht="15">
      <c r="A9" s="84" t="s">
        <v>217</v>
      </c>
      <c r="B9" s="84" t="s">
        <v>217</v>
      </c>
      <c r="C9" s="53"/>
      <c r="D9" s="54"/>
      <c r="E9" s="65"/>
      <c r="F9" s="55"/>
      <c r="G9" s="53"/>
      <c r="H9" s="57"/>
      <c r="I9" s="56"/>
      <c r="J9" s="56"/>
      <c r="K9" s="36" t="s">
        <v>65</v>
      </c>
      <c r="L9" s="83">
        <v>9</v>
      </c>
      <c r="M9" s="83"/>
      <c r="N9" s="63"/>
      <c r="O9" s="86" t="s">
        <v>176</v>
      </c>
      <c r="P9" s="88">
        <v>43527.777083333334</v>
      </c>
      <c r="Q9" s="86" t="s">
        <v>256</v>
      </c>
      <c r="R9" s="90" t="s">
        <v>321</v>
      </c>
      <c r="S9" s="86" t="s">
        <v>372</v>
      </c>
      <c r="T9" s="86"/>
      <c r="U9" s="86"/>
      <c r="V9" s="90" t="s">
        <v>398</v>
      </c>
      <c r="W9" s="88">
        <v>43527.777083333334</v>
      </c>
      <c r="X9" s="90" t="s">
        <v>432</v>
      </c>
      <c r="Y9" s="86"/>
      <c r="Z9" s="86"/>
      <c r="AA9" s="92" t="s">
        <v>507</v>
      </c>
      <c r="AB9" s="86"/>
      <c r="AC9" s="86" t="b">
        <v>0</v>
      </c>
      <c r="AD9" s="86">
        <v>0</v>
      </c>
      <c r="AE9" s="92" t="s">
        <v>576</v>
      </c>
      <c r="AF9" s="86" t="b">
        <v>0</v>
      </c>
      <c r="AG9" s="86" t="s">
        <v>577</v>
      </c>
      <c r="AH9" s="86"/>
      <c r="AI9" s="92" t="s">
        <v>576</v>
      </c>
      <c r="AJ9" s="86" t="b">
        <v>0</v>
      </c>
      <c r="AK9" s="86">
        <v>0</v>
      </c>
      <c r="AL9" s="92" t="s">
        <v>576</v>
      </c>
      <c r="AM9" s="86" t="s">
        <v>580</v>
      </c>
      <c r="AN9" s="86" t="b">
        <v>0</v>
      </c>
      <c r="AO9" s="92" t="s">
        <v>507</v>
      </c>
      <c r="AP9" s="86" t="s">
        <v>176</v>
      </c>
      <c r="AQ9" s="86">
        <v>0</v>
      </c>
      <c r="AR9" s="86">
        <v>0</v>
      </c>
      <c r="AS9" s="86"/>
      <c r="AT9" s="86"/>
      <c r="AU9" s="86"/>
      <c r="AV9" s="86"/>
      <c r="AW9" s="86"/>
      <c r="AX9" s="86"/>
      <c r="AY9" s="86"/>
      <c r="AZ9" s="86"/>
      <c r="BA9">
        <v>1</v>
      </c>
      <c r="BB9" s="85" t="str">
        <f>REPLACE(INDEX(GroupVertices[Group],MATCH(Edges24[[#This Row],[Vertex 1]],GroupVertices[Vertex],0)),1,1,"")</f>
        <v>1</v>
      </c>
      <c r="BC9" s="85" t="str">
        <f>REPLACE(INDEX(GroupVertices[Group],MATCH(Edges24[[#This Row],[Vertex 2]],GroupVertices[Vertex],0)),1,1,"")</f>
        <v>1</v>
      </c>
      <c r="BD9" s="51">
        <v>0</v>
      </c>
      <c r="BE9" s="52">
        <v>0</v>
      </c>
      <c r="BF9" s="51">
        <v>0</v>
      </c>
      <c r="BG9" s="52">
        <v>0</v>
      </c>
      <c r="BH9" s="51">
        <v>0</v>
      </c>
      <c r="BI9" s="52">
        <v>0</v>
      </c>
      <c r="BJ9" s="51">
        <v>10</v>
      </c>
      <c r="BK9" s="52">
        <v>100</v>
      </c>
      <c r="BL9" s="51">
        <v>10</v>
      </c>
    </row>
    <row r="10" spans="1:64" ht="15">
      <c r="A10" s="84" t="s">
        <v>218</v>
      </c>
      <c r="B10" s="84" t="s">
        <v>218</v>
      </c>
      <c r="C10" s="53"/>
      <c r="D10" s="54"/>
      <c r="E10" s="65"/>
      <c r="F10" s="55"/>
      <c r="G10" s="53"/>
      <c r="H10" s="57"/>
      <c r="I10" s="56"/>
      <c r="J10" s="56"/>
      <c r="K10" s="36" t="s">
        <v>65</v>
      </c>
      <c r="L10" s="83">
        <v>10</v>
      </c>
      <c r="M10" s="83"/>
      <c r="N10" s="63"/>
      <c r="O10" s="86" t="s">
        <v>176</v>
      </c>
      <c r="P10" s="88">
        <v>43527.777546296296</v>
      </c>
      <c r="Q10" s="86" t="s">
        <v>257</v>
      </c>
      <c r="R10" s="90" t="s">
        <v>322</v>
      </c>
      <c r="S10" s="86" t="s">
        <v>373</v>
      </c>
      <c r="T10" s="86"/>
      <c r="U10" s="86"/>
      <c r="V10" s="90" t="s">
        <v>399</v>
      </c>
      <c r="W10" s="88">
        <v>43527.777546296296</v>
      </c>
      <c r="X10" s="90" t="s">
        <v>433</v>
      </c>
      <c r="Y10" s="86"/>
      <c r="Z10" s="86"/>
      <c r="AA10" s="92" t="s">
        <v>508</v>
      </c>
      <c r="AB10" s="86"/>
      <c r="AC10" s="86" t="b">
        <v>0</v>
      </c>
      <c r="AD10" s="86">
        <v>0</v>
      </c>
      <c r="AE10" s="92" t="s">
        <v>576</v>
      </c>
      <c r="AF10" s="86" t="b">
        <v>0</v>
      </c>
      <c r="AG10" s="86" t="s">
        <v>577</v>
      </c>
      <c r="AH10" s="86"/>
      <c r="AI10" s="92" t="s">
        <v>576</v>
      </c>
      <c r="AJ10" s="86" t="b">
        <v>0</v>
      </c>
      <c r="AK10" s="86">
        <v>0</v>
      </c>
      <c r="AL10" s="92" t="s">
        <v>576</v>
      </c>
      <c r="AM10" s="86" t="s">
        <v>580</v>
      </c>
      <c r="AN10" s="86" t="b">
        <v>0</v>
      </c>
      <c r="AO10" s="92" t="s">
        <v>508</v>
      </c>
      <c r="AP10" s="86" t="s">
        <v>176</v>
      </c>
      <c r="AQ10" s="86">
        <v>0</v>
      </c>
      <c r="AR10" s="86">
        <v>0</v>
      </c>
      <c r="AS10" s="86"/>
      <c r="AT10" s="86"/>
      <c r="AU10" s="86"/>
      <c r="AV10" s="86"/>
      <c r="AW10" s="86"/>
      <c r="AX10" s="86"/>
      <c r="AY10" s="86"/>
      <c r="AZ10" s="86"/>
      <c r="BA10">
        <v>1</v>
      </c>
      <c r="BB10" s="85" t="str">
        <f>REPLACE(INDEX(GroupVertices[Group],MATCH(Edges24[[#This Row],[Vertex 1]],GroupVertices[Vertex],0)),1,1,"")</f>
        <v>1</v>
      </c>
      <c r="BC10" s="85" t="str">
        <f>REPLACE(INDEX(GroupVertices[Group],MATCH(Edges24[[#This Row],[Vertex 2]],GroupVertices[Vertex],0)),1,1,"")</f>
        <v>1</v>
      </c>
      <c r="BD10" s="51">
        <v>1</v>
      </c>
      <c r="BE10" s="52">
        <v>10</v>
      </c>
      <c r="BF10" s="51">
        <v>0</v>
      </c>
      <c r="BG10" s="52">
        <v>0</v>
      </c>
      <c r="BH10" s="51">
        <v>0</v>
      </c>
      <c r="BI10" s="52">
        <v>0</v>
      </c>
      <c r="BJ10" s="51">
        <v>9</v>
      </c>
      <c r="BK10" s="52">
        <v>90</v>
      </c>
      <c r="BL10" s="51">
        <v>10</v>
      </c>
    </row>
    <row r="11" spans="1:64" ht="15">
      <c r="A11" s="84" t="s">
        <v>219</v>
      </c>
      <c r="B11" s="84" t="s">
        <v>219</v>
      </c>
      <c r="C11" s="53"/>
      <c r="D11" s="54"/>
      <c r="E11" s="65"/>
      <c r="F11" s="55"/>
      <c r="G11" s="53"/>
      <c r="H11" s="57"/>
      <c r="I11" s="56"/>
      <c r="J11" s="56"/>
      <c r="K11" s="36" t="s">
        <v>65</v>
      </c>
      <c r="L11" s="83">
        <v>11</v>
      </c>
      <c r="M11" s="83"/>
      <c r="N11" s="63"/>
      <c r="O11" s="86" t="s">
        <v>176</v>
      </c>
      <c r="P11" s="88">
        <v>43526.947280092594</v>
      </c>
      <c r="Q11" s="86" t="s">
        <v>258</v>
      </c>
      <c r="R11" s="90" t="s">
        <v>323</v>
      </c>
      <c r="S11" s="86" t="s">
        <v>374</v>
      </c>
      <c r="T11" s="86"/>
      <c r="U11" s="86"/>
      <c r="V11" s="90" t="s">
        <v>400</v>
      </c>
      <c r="W11" s="88">
        <v>43526.947280092594</v>
      </c>
      <c r="X11" s="90" t="s">
        <v>434</v>
      </c>
      <c r="Y11" s="86"/>
      <c r="Z11" s="86"/>
      <c r="AA11" s="92" t="s">
        <v>509</v>
      </c>
      <c r="AB11" s="86"/>
      <c r="AC11" s="86" t="b">
        <v>0</v>
      </c>
      <c r="AD11" s="86">
        <v>0</v>
      </c>
      <c r="AE11" s="92" t="s">
        <v>576</v>
      </c>
      <c r="AF11" s="86" t="b">
        <v>0</v>
      </c>
      <c r="AG11" s="86" t="s">
        <v>577</v>
      </c>
      <c r="AH11" s="86"/>
      <c r="AI11" s="92" t="s">
        <v>576</v>
      </c>
      <c r="AJ11" s="86" t="b">
        <v>0</v>
      </c>
      <c r="AK11" s="86">
        <v>0</v>
      </c>
      <c r="AL11" s="92" t="s">
        <v>576</v>
      </c>
      <c r="AM11" s="86" t="s">
        <v>580</v>
      </c>
      <c r="AN11" s="86" t="b">
        <v>0</v>
      </c>
      <c r="AO11" s="92" t="s">
        <v>509</v>
      </c>
      <c r="AP11" s="86" t="s">
        <v>176</v>
      </c>
      <c r="AQ11" s="86">
        <v>0</v>
      </c>
      <c r="AR11" s="86">
        <v>0</v>
      </c>
      <c r="AS11" s="86"/>
      <c r="AT11" s="86"/>
      <c r="AU11" s="86"/>
      <c r="AV11" s="86"/>
      <c r="AW11" s="86"/>
      <c r="AX11" s="86"/>
      <c r="AY11" s="86"/>
      <c r="AZ11" s="86"/>
      <c r="BA11">
        <v>2</v>
      </c>
      <c r="BB11" s="85" t="str">
        <f>REPLACE(INDEX(GroupVertices[Group],MATCH(Edges24[[#This Row],[Vertex 1]],GroupVertices[Vertex],0)),1,1,"")</f>
        <v>1</v>
      </c>
      <c r="BC11" s="85" t="str">
        <f>REPLACE(INDEX(GroupVertices[Group],MATCH(Edges24[[#This Row],[Vertex 2]],GroupVertices[Vertex],0)),1,1,"")</f>
        <v>1</v>
      </c>
      <c r="BD11" s="51">
        <v>1</v>
      </c>
      <c r="BE11" s="52">
        <v>10</v>
      </c>
      <c r="BF11" s="51">
        <v>0</v>
      </c>
      <c r="BG11" s="52">
        <v>0</v>
      </c>
      <c r="BH11" s="51">
        <v>0</v>
      </c>
      <c r="BI11" s="52">
        <v>0</v>
      </c>
      <c r="BJ11" s="51">
        <v>9</v>
      </c>
      <c r="BK11" s="52">
        <v>90</v>
      </c>
      <c r="BL11" s="51">
        <v>10</v>
      </c>
    </row>
    <row r="12" spans="1:64" ht="15">
      <c r="A12" s="84" t="s">
        <v>219</v>
      </c>
      <c r="B12" s="84" t="s">
        <v>219</v>
      </c>
      <c r="C12" s="53"/>
      <c r="D12" s="54"/>
      <c r="E12" s="65"/>
      <c r="F12" s="55"/>
      <c r="G12" s="53"/>
      <c r="H12" s="57"/>
      <c r="I12" s="56"/>
      <c r="J12" s="56"/>
      <c r="K12" s="36" t="s">
        <v>65</v>
      </c>
      <c r="L12" s="83">
        <v>12</v>
      </c>
      <c r="M12" s="83"/>
      <c r="N12" s="63"/>
      <c r="O12" s="86" t="s">
        <v>176</v>
      </c>
      <c r="P12" s="88">
        <v>43527.96519675926</v>
      </c>
      <c r="Q12" s="86" t="s">
        <v>259</v>
      </c>
      <c r="R12" s="90" t="s">
        <v>324</v>
      </c>
      <c r="S12" s="86" t="s">
        <v>374</v>
      </c>
      <c r="T12" s="86"/>
      <c r="U12" s="86"/>
      <c r="V12" s="90" t="s">
        <v>400</v>
      </c>
      <c r="W12" s="88">
        <v>43527.96519675926</v>
      </c>
      <c r="X12" s="90" t="s">
        <v>435</v>
      </c>
      <c r="Y12" s="86"/>
      <c r="Z12" s="86"/>
      <c r="AA12" s="92" t="s">
        <v>510</v>
      </c>
      <c r="AB12" s="86"/>
      <c r="AC12" s="86" t="b">
        <v>0</v>
      </c>
      <c r="AD12" s="86">
        <v>0</v>
      </c>
      <c r="AE12" s="92" t="s">
        <v>576</v>
      </c>
      <c r="AF12" s="86" t="b">
        <v>0</v>
      </c>
      <c r="AG12" s="86" t="s">
        <v>577</v>
      </c>
      <c r="AH12" s="86"/>
      <c r="AI12" s="92" t="s">
        <v>576</v>
      </c>
      <c r="AJ12" s="86" t="b">
        <v>0</v>
      </c>
      <c r="AK12" s="86">
        <v>0</v>
      </c>
      <c r="AL12" s="92" t="s">
        <v>576</v>
      </c>
      <c r="AM12" s="86" t="s">
        <v>580</v>
      </c>
      <c r="AN12" s="86" t="b">
        <v>0</v>
      </c>
      <c r="AO12" s="92" t="s">
        <v>510</v>
      </c>
      <c r="AP12" s="86" t="s">
        <v>176</v>
      </c>
      <c r="AQ12" s="86">
        <v>0</v>
      </c>
      <c r="AR12" s="86">
        <v>0</v>
      </c>
      <c r="AS12" s="86"/>
      <c r="AT12" s="86"/>
      <c r="AU12" s="86"/>
      <c r="AV12" s="86"/>
      <c r="AW12" s="86"/>
      <c r="AX12" s="86"/>
      <c r="AY12" s="86"/>
      <c r="AZ12" s="86"/>
      <c r="BA12">
        <v>2</v>
      </c>
      <c r="BB12" s="85" t="str">
        <f>REPLACE(INDEX(GroupVertices[Group],MATCH(Edges24[[#This Row],[Vertex 1]],GroupVertices[Vertex],0)),1,1,"")</f>
        <v>1</v>
      </c>
      <c r="BC12" s="85" t="str">
        <f>REPLACE(INDEX(GroupVertices[Group],MATCH(Edges24[[#This Row],[Vertex 2]],GroupVertices[Vertex],0)),1,1,"")</f>
        <v>1</v>
      </c>
      <c r="BD12" s="51">
        <v>1</v>
      </c>
      <c r="BE12" s="52">
        <v>7.6923076923076925</v>
      </c>
      <c r="BF12" s="51">
        <v>0</v>
      </c>
      <c r="BG12" s="52">
        <v>0</v>
      </c>
      <c r="BH12" s="51">
        <v>0</v>
      </c>
      <c r="BI12" s="52">
        <v>0</v>
      </c>
      <c r="BJ12" s="51">
        <v>12</v>
      </c>
      <c r="BK12" s="52">
        <v>92.3076923076923</v>
      </c>
      <c r="BL12" s="51">
        <v>13</v>
      </c>
    </row>
    <row r="13" spans="1:64" ht="15">
      <c r="A13" s="84" t="s">
        <v>220</v>
      </c>
      <c r="B13" s="84" t="s">
        <v>230</v>
      </c>
      <c r="C13" s="53"/>
      <c r="D13" s="54"/>
      <c r="E13" s="65"/>
      <c r="F13" s="55"/>
      <c r="G13" s="53"/>
      <c r="H13" s="57"/>
      <c r="I13" s="56"/>
      <c r="J13" s="56"/>
      <c r="K13" s="36" t="s">
        <v>65</v>
      </c>
      <c r="L13" s="83">
        <v>13</v>
      </c>
      <c r="M13" s="83"/>
      <c r="N13" s="63"/>
      <c r="O13" s="86" t="s">
        <v>249</v>
      </c>
      <c r="P13" s="88">
        <v>43528.199907407405</v>
      </c>
      <c r="Q13" s="86" t="s">
        <v>260</v>
      </c>
      <c r="R13" s="86"/>
      <c r="S13" s="86"/>
      <c r="T13" s="86"/>
      <c r="U13" s="86"/>
      <c r="V13" s="90" t="s">
        <v>401</v>
      </c>
      <c r="W13" s="88">
        <v>43528.199907407405</v>
      </c>
      <c r="X13" s="90" t="s">
        <v>436</v>
      </c>
      <c r="Y13" s="86"/>
      <c r="Z13" s="86"/>
      <c r="AA13" s="92" t="s">
        <v>511</v>
      </c>
      <c r="AB13" s="86"/>
      <c r="AC13" s="86" t="b">
        <v>0</v>
      </c>
      <c r="AD13" s="86">
        <v>0</v>
      </c>
      <c r="AE13" s="92" t="s">
        <v>576</v>
      </c>
      <c r="AF13" s="86" t="b">
        <v>0</v>
      </c>
      <c r="AG13" s="86" t="s">
        <v>577</v>
      </c>
      <c r="AH13" s="86"/>
      <c r="AI13" s="92" t="s">
        <v>576</v>
      </c>
      <c r="AJ13" s="86" t="b">
        <v>0</v>
      </c>
      <c r="AK13" s="86">
        <v>3</v>
      </c>
      <c r="AL13" s="92" t="s">
        <v>513</v>
      </c>
      <c r="AM13" s="86" t="s">
        <v>582</v>
      </c>
      <c r="AN13" s="86" t="b">
        <v>0</v>
      </c>
      <c r="AO13" s="92" t="s">
        <v>513</v>
      </c>
      <c r="AP13" s="86" t="s">
        <v>176</v>
      </c>
      <c r="AQ13" s="86">
        <v>0</v>
      </c>
      <c r="AR13" s="86">
        <v>0</v>
      </c>
      <c r="AS13" s="86"/>
      <c r="AT13" s="86"/>
      <c r="AU13" s="86"/>
      <c r="AV13" s="86"/>
      <c r="AW13" s="86"/>
      <c r="AX13" s="86"/>
      <c r="AY13" s="86"/>
      <c r="AZ13" s="86"/>
      <c r="BA13">
        <v>1</v>
      </c>
      <c r="BB13" s="85" t="str">
        <f>REPLACE(INDEX(GroupVertices[Group],MATCH(Edges24[[#This Row],[Vertex 1]],GroupVertices[Vertex],0)),1,1,"")</f>
        <v>4</v>
      </c>
      <c r="BC13" s="85" t="str">
        <f>REPLACE(INDEX(GroupVertices[Group],MATCH(Edges24[[#This Row],[Vertex 2]],GroupVertices[Vertex],0)),1,1,"")</f>
        <v>2</v>
      </c>
      <c r="BD13" s="51"/>
      <c r="BE13" s="52"/>
      <c r="BF13" s="51"/>
      <c r="BG13" s="52"/>
      <c r="BH13" s="51"/>
      <c r="BI13" s="52"/>
      <c r="BJ13" s="51"/>
      <c r="BK13" s="52"/>
      <c r="BL13" s="51"/>
    </row>
    <row r="14" spans="1:64" ht="15">
      <c r="A14" s="84" t="s">
        <v>221</v>
      </c>
      <c r="B14" s="84" t="s">
        <v>221</v>
      </c>
      <c r="C14" s="53"/>
      <c r="D14" s="54"/>
      <c r="E14" s="65"/>
      <c r="F14" s="55"/>
      <c r="G14" s="53"/>
      <c r="H14" s="57"/>
      <c r="I14" s="56"/>
      <c r="J14" s="56"/>
      <c r="K14" s="36" t="s">
        <v>65</v>
      </c>
      <c r="L14" s="83">
        <v>15</v>
      </c>
      <c r="M14" s="83"/>
      <c r="N14" s="63"/>
      <c r="O14" s="86" t="s">
        <v>176</v>
      </c>
      <c r="P14" s="88">
        <v>43528.24657407407</v>
      </c>
      <c r="Q14" s="86" t="s">
        <v>261</v>
      </c>
      <c r="R14" s="90" t="s">
        <v>325</v>
      </c>
      <c r="S14" s="86" t="s">
        <v>375</v>
      </c>
      <c r="T14" s="86"/>
      <c r="U14" s="90" t="s">
        <v>391</v>
      </c>
      <c r="V14" s="90" t="s">
        <v>391</v>
      </c>
      <c r="W14" s="88">
        <v>43528.24657407407</v>
      </c>
      <c r="X14" s="90" t="s">
        <v>437</v>
      </c>
      <c r="Y14" s="86"/>
      <c r="Z14" s="86"/>
      <c r="AA14" s="92" t="s">
        <v>512</v>
      </c>
      <c r="AB14" s="86"/>
      <c r="AC14" s="86" t="b">
        <v>0</v>
      </c>
      <c r="AD14" s="86">
        <v>1</v>
      </c>
      <c r="AE14" s="92" t="s">
        <v>576</v>
      </c>
      <c r="AF14" s="86" t="b">
        <v>0</v>
      </c>
      <c r="AG14" s="86" t="s">
        <v>577</v>
      </c>
      <c r="AH14" s="86"/>
      <c r="AI14" s="92" t="s">
        <v>576</v>
      </c>
      <c r="AJ14" s="86" t="b">
        <v>0</v>
      </c>
      <c r="AK14" s="86">
        <v>0</v>
      </c>
      <c r="AL14" s="92" t="s">
        <v>576</v>
      </c>
      <c r="AM14" s="86" t="s">
        <v>583</v>
      </c>
      <c r="AN14" s="86" t="b">
        <v>0</v>
      </c>
      <c r="AO14" s="92" t="s">
        <v>512</v>
      </c>
      <c r="AP14" s="86" t="s">
        <v>176</v>
      </c>
      <c r="AQ14" s="86">
        <v>0</v>
      </c>
      <c r="AR14" s="86">
        <v>0</v>
      </c>
      <c r="AS14" s="86"/>
      <c r="AT14" s="86"/>
      <c r="AU14" s="86"/>
      <c r="AV14" s="86"/>
      <c r="AW14" s="86"/>
      <c r="AX14" s="86"/>
      <c r="AY14" s="86"/>
      <c r="AZ14" s="86"/>
      <c r="BA14">
        <v>1</v>
      </c>
      <c r="BB14" s="85" t="str">
        <f>REPLACE(INDEX(GroupVertices[Group],MATCH(Edges24[[#This Row],[Vertex 1]],GroupVertices[Vertex],0)),1,1,"")</f>
        <v>1</v>
      </c>
      <c r="BC14" s="85" t="str">
        <f>REPLACE(INDEX(GroupVertices[Group],MATCH(Edges24[[#This Row],[Vertex 2]],GroupVertices[Vertex],0)),1,1,"")</f>
        <v>1</v>
      </c>
      <c r="BD14" s="51">
        <v>0</v>
      </c>
      <c r="BE14" s="52">
        <v>0</v>
      </c>
      <c r="BF14" s="51">
        <v>0</v>
      </c>
      <c r="BG14" s="52">
        <v>0</v>
      </c>
      <c r="BH14" s="51">
        <v>0</v>
      </c>
      <c r="BI14" s="52">
        <v>0</v>
      </c>
      <c r="BJ14" s="51">
        <v>24</v>
      </c>
      <c r="BK14" s="52">
        <v>100</v>
      </c>
      <c r="BL14" s="51">
        <v>24</v>
      </c>
    </row>
    <row r="15" spans="1:64" ht="15">
      <c r="A15" s="84" t="s">
        <v>222</v>
      </c>
      <c r="B15" s="84" t="s">
        <v>247</v>
      </c>
      <c r="C15" s="53"/>
      <c r="D15" s="54"/>
      <c r="E15" s="65"/>
      <c r="F15" s="55"/>
      <c r="G15" s="53"/>
      <c r="H15" s="57"/>
      <c r="I15" s="56"/>
      <c r="J15" s="56"/>
      <c r="K15" s="36" t="s">
        <v>65</v>
      </c>
      <c r="L15" s="83">
        <v>16</v>
      </c>
      <c r="M15" s="83"/>
      <c r="N15" s="63"/>
      <c r="O15" s="86" t="s">
        <v>249</v>
      </c>
      <c r="P15" s="88">
        <v>43527.9862037037</v>
      </c>
      <c r="Q15" s="86" t="s">
        <v>262</v>
      </c>
      <c r="R15" s="86"/>
      <c r="S15" s="86"/>
      <c r="T15" s="86" t="s">
        <v>230</v>
      </c>
      <c r="U15" s="86"/>
      <c r="V15" s="90" t="s">
        <v>402</v>
      </c>
      <c r="W15" s="88">
        <v>43527.9862037037</v>
      </c>
      <c r="X15" s="90" t="s">
        <v>438</v>
      </c>
      <c r="Y15" s="86"/>
      <c r="Z15" s="86"/>
      <c r="AA15" s="92" t="s">
        <v>513</v>
      </c>
      <c r="AB15" s="86"/>
      <c r="AC15" s="86" t="b">
        <v>0</v>
      </c>
      <c r="AD15" s="86">
        <v>5</v>
      </c>
      <c r="AE15" s="92" t="s">
        <v>576</v>
      </c>
      <c r="AF15" s="86" t="b">
        <v>0</v>
      </c>
      <c r="AG15" s="86" t="s">
        <v>577</v>
      </c>
      <c r="AH15" s="86"/>
      <c r="AI15" s="92" t="s">
        <v>576</v>
      </c>
      <c r="AJ15" s="86" t="b">
        <v>0</v>
      </c>
      <c r="AK15" s="86">
        <v>3</v>
      </c>
      <c r="AL15" s="92" t="s">
        <v>576</v>
      </c>
      <c r="AM15" s="86" t="s">
        <v>583</v>
      </c>
      <c r="AN15" s="86" t="b">
        <v>0</v>
      </c>
      <c r="AO15" s="92" t="s">
        <v>513</v>
      </c>
      <c r="AP15" s="86" t="s">
        <v>176</v>
      </c>
      <c r="AQ15" s="86">
        <v>0</v>
      </c>
      <c r="AR15" s="86">
        <v>0</v>
      </c>
      <c r="AS15" s="86"/>
      <c r="AT15" s="86"/>
      <c r="AU15" s="86"/>
      <c r="AV15" s="86"/>
      <c r="AW15" s="86"/>
      <c r="AX15" s="86"/>
      <c r="AY15" s="86"/>
      <c r="AZ15" s="86"/>
      <c r="BA15">
        <v>1</v>
      </c>
      <c r="BB15" s="85" t="str">
        <f>REPLACE(INDEX(GroupVertices[Group],MATCH(Edges24[[#This Row],[Vertex 1]],GroupVertices[Vertex],0)),1,1,"")</f>
        <v>4</v>
      </c>
      <c r="BC15" s="85" t="str">
        <f>REPLACE(INDEX(GroupVertices[Group],MATCH(Edges24[[#This Row],[Vertex 2]],GroupVertices[Vertex],0)),1,1,"")</f>
        <v>4</v>
      </c>
      <c r="BD15" s="51"/>
      <c r="BE15" s="52"/>
      <c r="BF15" s="51"/>
      <c r="BG15" s="52"/>
      <c r="BH15" s="51"/>
      <c r="BI15" s="52"/>
      <c r="BJ15" s="51"/>
      <c r="BK15" s="52"/>
      <c r="BL15" s="51"/>
    </row>
    <row r="16" spans="1:64" ht="15">
      <c r="A16" s="84" t="s">
        <v>223</v>
      </c>
      <c r="B16" s="84" t="s">
        <v>247</v>
      </c>
      <c r="C16" s="53"/>
      <c r="D16" s="54"/>
      <c r="E16" s="65"/>
      <c r="F16" s="55"/>
      <c r="G16" s="53"/>
      <c r="H16" s="57"/>
      <c r="I16" s="56"/>
      <c r="J16" s="56"/>
      <c r="K16" s="36" t="s">
        <v>65</v>
      </c>
      <c r="L16" s="83">
        <v>17</v>
      </c>
      <c r="M16" s="83"/>
      <c r="N16" s="63"/>
      <c r="O16" s="86" t="s">
        <v>249</v>
      </c>
      <c r="P16" s="88">
        <v>43527.936840277776</v>
      </c>
      <c r="Q16" s="86" t="s">
        <v>263</v>
      </c>
      <c r="R16" s="86"/>
      <c r="S16" s="86"/>
      <c r="T16" s="86" t="s">
        <v>230</v>
      </c>
      <c r="U16" s="86"/>
      <c r="V16" s="90" t="s">
        <v>403</v>
      </c>
      <c r="W16" s="88">
        <v>43527.936840277776</v>
      </c>
      <c r="X16" s="90" t="s">
        <v>439</v>
      </c>
      <c r="Y16" s="86"/>
      <c r="Z16" s="86"/>
      <c r="AA16" s="92" t="s">
        <v>514</v>
      </c>
      <c r="AB16" s="86"/>
      <c r="AC16" s="86" t="b">
        <v>0</v>
      </c>
      <c r="AD16" s="86">
        <v>0</v>
      </c>
      <c r="AE16" s="92" t="s">
        <v>576</v>
      </c>
      <c r="AF16" s="86" t="b">
        <v>0</v>
      </c>
      <c r="AG16" s="86" t="s">
        <v>577</v>
      </c>
      <c r="AH16" s="86"/>
      <c r="AI16" s="92" t="s">
        <v>576</v>
      </c>
      <c r="AJ16" s="86" t="b">
        <v>0</v>
      </c>
      <c r="AK16" s="86">
        <v>0</v>
      </c>
      <c r="AL16" s="92" t="s">
        <v>576</v>
      </c>
      <c r="AM16" s="86" t="s">
        <v>584</v>
      </c>
      <c r="AN16" s="86" t="b">
        <v>0</v>
      </c>
      <c r="AO16" s="92" t="s">
        <v>514</v>
      </c>
      <c r="AP16" s="86" t="s">
        <v>176</v>
      </c>
      <c r="AQ16" s="86">
        <v>0</v>
      </c>
      <c r="AR16" s="86">
        <v>0</v>
      </c>
      <c r="AS16" s="86"/>
      <c r="AT16" s="86"/>
      <c r="AU16" s="86"/>
      <c r="AV16" s="86"/>
      <c r="AW16" s="86"/>
      <c r="AX16" s="86"/>
      <c r="AY16" s="86"/>
      <c r="AZ16" s="86"/>
      <c r="BA16">
        <v>2</v>
      </c>
      <c r="BB16" s="85" t="str">
        <f>REPLACE(INDEX(GroupVertices[Group],MATCH(Edges24[[#This Row],[Vertex 1]],GroupVertices[Vertex],0)),1,1,"")</f>
        <v>4</v>
      </c>
      <c r="BC16" s="85" t="str">
        <f>REPLACE(INDEX(GroupVertices[Group],MATCH(Edges24[[#This Row],[Vertex 2]],GroupVertices[Vertex],0)),1,1,"")</f>
        <v>4</v>
      </c>
      <c r="BD16" s="51"/>
      <c r="BE16" s="52"/>
      <c r="BF16" s="51"/>
      <c r="BG16" s="52"/>
      <c r="BH16" s="51"/>
      <c r="BI16" s="52"/>
      <c r="BJ16" s="51"/>
      <c r="BK16" s="52"/>
      <c r="BL16" s="51"/>
    </row>
    <row r="17" spans="1:64" ht="15">
      <c r="A17" s="84" t="s">
        <v>223</v>
      </c>
      <c r="B17" s="84" t="s">
        <v>247</v>
      </c>
      <c r="C17" s="53"/>
      <c r="D17" s="54"/>
      <c r="E17" s="65"/>
      <c r="F17" s="55"/>
      <c r="G17" s="53"/>
      <c r="H17" s="57"/>
      <c r="I17" s="56"/>
      <c r="J17" s="56"/>
      <c r="K17" s="36" t="s">
        <v>65</v>
      </c>
      <c r="L17" s="83">
        <v>18</v>
      </c>
      <c r="M17" s="83"/>
      <c r="N17" s="63"/>
      <c r="O17" s="86" t="s">
        <v>249</v>
      </c>
      <c r="P17" s="88">
        <v>43528.739652777775</v>
      </c>
      <c r="Q17" s="86" t="s">
        <v>264</v>
      </c>
      <c r="R17" s="86"/>
      <c r="S17" s="86"/>
      <c r="T17" s="86" t="s">
        <v>230</v>
      </c>
      <c r="U17" s="90" t="s">
        <v>392</v>
      </c>
      <c r="V17" s="90" t="s">
        <v>392</v>
      </c>
      <c r="W17" s="88">
        <v>43528.739652777775</v>
      </c>
      <c r="X17" s="90" t="s">
        <v>440</v>
      </c>
      <c r="Y17" s="86"/>
      <c r="Z17" s="86"/>
      <c r="AA17" s="92" t="s">
        <v>515</v>
      </c>
      <c r="AB17" s="86"/>
      <c r="AC17" s="86" t="b">
        <v>0</v>
      </c>
      <c r="AD17" s="86">
        <v>2</v>
      </c>
      <c r="AE17" s="92" t="s">
        <v>576</v>
      </c>
      <c r="AF17" s="86" t="b">
        <v>0</v>
      </c>
      <c r="AG17" s="86" t="s">
        <v>577</v>
      </c>
      <c r="AH17" s="86"/>
      <c r="AI17" s="92" t="s">
        <v>576</v>
      </c>
      <c r="AJ17" s="86" t="b">
        <v>0</v>
      </c>
      <c r="AK17" s="86">
        <v>1</v>
      </c>
      <c r="AL17" s="92" t="s">
        <v>576</v>
      </c>
      <c r="AM17" s="86" t="s">
        <v>583</v>
      </c>
      <c r="AN17" s="86" t="b">
        <v>0</v>
      </c>
      <c r="AO17" s="92" t="s">
        <v>515</v>
      </c>
      <c r="AP17" s="86" t="s">
        <v>176</v>
      </c>
      <c r="AQ17" s="86">
        <v>0</v>
      </c>
      <c r="AR17" s="86">
        <v>0</v>
      </c>
      <c r="AS17" s="86"/>
      <c r="AT17" s="86"/>
      <c r="AU17" s="86"/>
      <c r="AV17" s="86"/>
      <c r="AW17" s="86"/>
      <c r="AX17" s="86"/>
      <c r="AY17" s="86"/>
      <c r="AZ17" s="86"/>
      <c r="BA17">
        <v>2</v>
      </c>
      <c r="BB17" s="85" t="str">
        <f>REPLACE(INDEX(GroupVertices[Group],MATCH(Edges24[[#This Row],[Vertex 1]],GroupVertices[Vertex],0)),1,1,"")</f>
        <v>4</v>
      </c>
      <c r="BC17" s="85" t="str">
        <f>REPLACE(INDEX(GroupVertices[Group],MATCH(Edges24[[#This Row],[Vertex 2]],GroupVertices[Vertex],0)),1,1,"")</f>
        <v>4</v>
      </c>
      <c r="BD17" s="51"/>
      <c r="BE17" s="52"/>
      <c r="BF17" s="51"/>
      <c r="BG17" s="52"/>
      <c r="BH17" s="51"/>
      <c r="BI17" s="52"/>
      <c r="BJ17" s="51"/>
      <c r="BK17" s="52"/>
      <c r="BL17" s="51"/>
    </row>
    <row r="18" spans="1:64" ht="15">
      <c r="A18" s="84" t="s">
        <v>224</v>
      </c>
      <c r="B18" s="84" t="s">
        <v>224</v>
      </c>
      <c r="C18" s="53"/>
      <c r="D18" s="54"/>
      <c r="E18" s="65"/>
      <c r="F18" s="55"/>
      <c r="G18" s="53"/>
      <c r="H18" s="57"/>
      <c r="I18" s="56"/>
      <c r="J18" s="56"/>
      <c r="K18" s="36" t="s">
        <v>65</v>
      </c>
      <c r="L18" s="83">
        <v>22</v>
      </c>
      <c r="M18" s="83"/>
      <c r="N18" s="63"/>
      <c r="O18" s="86" t="s">
        <v>176</v>
      </c>
      <c r="P18" s="88">
        <v>43524.61928240741</v>
      </c>
      <c r="Q18" s="86" t="s">
        <v>265</v>
      </c>
      <c r="R18" s="90" t="s">
        <v>326</v>
      </c>
      <c r="S18" s="86" t="s">
        <v>376</v>
      </c>
      <c r="T18" s="86"/>
      <c r="U18" s="86"/>
      <c r="V18" s="90" t="s">
        <v>404</v>
      </c>
      <c r="W18" s="88">
        <v>43524.61928240741</v>
      </c>
      <c r="X18" s="90" t="s">
        <v>441</v>
      </c>
      <c r="Y18" s="86"/>
      <c r="Z18" s="86"/>
      <c r="AA18" s="92" t="s">
        <v>516</v>
      </c>
      <c r="AB18" s="86"/>
      <c r="AC18" s="86" t="b">
        <v>0</v>
      </c>
      <c r="AD18" s="86">
        <v>0</v>
      </c>
      <c r="AE18" s="92" t="s">
        <v>576</v>
      </c>
      <c r="AF18" s="86" t="b">
        <v>0</v>
      </c>
      <c r="AG18" s="86" t="s">
        <v>577</v>
      </c>
      <c r="AH18" s="86"/>
      <c r="AI18" s="92" t="s">
        <v>576</v>
      </c>
      <c r="AJ18" s="86" t="b">
        <v>0</v>
      </c>
      <c r="AK18" s="86">
        <v>0</v>
      </c>
      <c r="AL18" s="92" t="s">
        <v>576</v>
      </c>
      <c r="AM18" s="86" t="s">
        <v>580</v>
      </c>
      <c r="AN18" s="86" t="b">
        <v>0</v>
      </c>
      <c r="AO18" s="92" t="s">
        <v>516</v>
      </c>
      <c r="AP18" s="86" t="s">
        <v>176</v>
      </c>
      <c r="AQ18" s="86">
        <v>0</v>
      </c>
      <c r="AR18" s="86">
        <v>0</v>
      </c>
      <c r="AS18" s="86"/>
      <c r="AT18" s="86"/>
      <c r="AU18" s="86"/>
      <c r="AV18" s="86"/>
      <c r="AW18" s="86"/>
      <c r="AX18" s="86"/>
      <c r="AY18" s="86"/>
      <c r="AZ18" s="86"/>
      <c r="BA18">
        <v>3</v>
      </c>
      <c r="BB18" s="85" t="str">
        <f>REPLACE(INDEX(GroupVertices[Group],MATCH(Edges24[[#This Row],[Vertex 1]],GroupVertices[Vertex],0)),1,1,"")</f>
        <v>1</v>
      </c>
      <c r="BC18" s="85" t="str">
        <f>REPLACE(INDEX(GroupVertices[Group],MATCH(Edges24[[#This Row],[Vertex 2]],GroupVertices[Vertex],0)),1,1,"")</f>
        <v>1</v>
      </c>
      <c r="BD18" s="51">
        <v>0</v>
      </c>
      <c r="BE18" s="52">
        <v>0</v>
      </c>
      <c r="BF18" s="51">
        <v>1</v>
      </c>
      <c r="BG18" s="52">
        <v>6.666666666666667</v>
      </c>
      <c r="BH18" s="51">
        <v>0</v>
      </c>
      <c r="BI18" s="52">
        <v>0</v>
      </c>
      <c r="BJ18" s="51">
        <v>14</v>
      </c>
      <c r="BK18" s="52">
        <v>93.33333333333333</v>
      </c>
      <c r="BL18" s="51">
        <v>15</v>
      </c>
    </row>
    <row r="19" spans="1:64" ht="15">
      <c r="A19" s="84" t="s">
        <v>224</v>
      </c>
      <c r="B19" s="84" t="s">
        <v>224</v>
      </c>
      <c r="C19" s="53"/>
      <c r="D19" s="54"/>
      <c r="E19" s="65"/>
      <c r="F19" s="55"/>
      <c r="G19" s="53"/>
      <c r="H19" s="57"/>
      <c r="I19" s="56"/>
      <c r="J19" s="56"/>
      <c r="K19" s="36" t="s">
        <v>65</v>
      </c>
      <c r="L19" s="83">
        <v>23</v>
      </c>
      <c r="M19" s="83"/>
      <c r="N19" s="63"/>
      <c r="O19" s="86" t="s">
        <v>176</v>
      </c>
      <c r="P19" s="88">
        <v>43527.96184027778</v>
      </c>
      <c r="Q19" s="86" t="s">
        <v>266</v>
      </c>
      <c r="R19" s="90" t="s">
        <v>327</v>
      </c>
      <c r="S19" s="86" t="s">
        <v>376</v>
      </c>
      <c r="T19" s="86"/>
      <c r="U19" s="86"/>
      <c r="V19" s="90" t="s">
        <v>404</v>
      </c>
      <c r="W19" s="88">
        <v>43527.96184027778</v>
      </c>
      <c r="X19" s="90" t="s">
        <v>442</v>
      </c>
      <c r="Y19" s="86"/>
      <c r="Z19" s="86"/>
      <c r="AA19" s="92" t="s">
        <v>517</v>
      </c>
      <c r="AB19" s="86"/>
      <c r="AC19" s="86" t="b">
        <v>0</v>
      </c>
      <c r="AD19" s="86">
        <v>0</v>
      </c>
      <c r="AE19" s="92" t="s">
        <v>576</v>
      </c>
      <c r="AF19" s="86" t="b">
        <v>0</v>
      </c>
      <c r="AG19" s="86" t="s">
        <v>577</v>
      </c>
      <c r="AH19" s="86"/>
      <c r="AI19" s="92" t="s">
        <v>576</v>
      </c>
      <c r="AJ19" s="86" t="b">
        <v>0</v>
      </c>
      <c r="AK19" s="86">
        <v>0</v>
      </c>
      <c r="AL19" s="92" t="s">
        <v>576</v>
      </c>
      <c r="AM19" s="86" t="s">
        <v>580</v>
      </c>
      <c r="AN19" s="86" t="b">
        <v>0</v>
      </c>
      <c r="AO19" s="92" t="s">
        <v>517</v>
      </c>
      <c r="AP19" s="86" t="s">
        <v>176</v>
      </c>
      <c r="AQ19" s="86">
        <v>0</v>
      </c>
      <c r="AR19" s="86">
        <v>0</v>
      </c>
      <c r="AS19" s="86"/>
      <c r="AT19" s="86"/>
      <c r="AU19" s="86"/>
      <c r="AV19" s="86"/>
      <c r="AW19" s="86"/>
      <c r="AX19" s="86"/>
      <c r="AY19" s="86"/>
      <c r="AZ19" s="86"/>
      <c r="BA19">
        <v>3</v>
      </c>
      <c r="BB19" s="85" t="str">
        <f>REPLACE(INDEX(GroupVertices[Group],MATCH(Edges24[[#This Row],[Vertex 1]],GroupVertices[Vertex],0)),1,1,"")</f>
        <v>1</v>
      </c>
      <c r="BC19" s="85" t="str">
        <f>REPLACE(INDEX(GroupVertices[Group],MATCH(Edges24[[#This Row],[Vertex 2]],GroupVertices[Vertex],0)),1,1,"")</f>
        <v>1</v>
      </c>
      <c r="BD19" s="51">
        <v>0</v>
      </c>
      <c r="BE19" s="52">
        <v>0</v>
      </c>
      <c r="BF19" s="51">
        <v>0</v>
      </c>
      <c r="BG19" s="52">
        <v>0</v>
      </c>
      <c r="BH19" s="51">
        <v>0</v>
      </c>
      <c r="BI19" s="52">
        <v>0</v>
      </c>
      <c r="BJ19" s="51">
        <v>12</v>
      </c>
      <c r="BK19" s="52">
        <v>100</v>
      </c>
      <c r="BL19" s="51">
        <v>12</v>
      </c>
    </row>
    <row r="20" spans="1:64" ht="15">
      <c r="A20" s="84" t="s">
        <v>224</v>
      </c>
      <c r="B20" s="84" t="s">
        <v>224</v>
      </c>
      <c r="C20" s="53"/>
      <c r="D20" s="54"/>
      <c r="E20" s="65"/>
      <c r="F20" s="55"/>
      <c r="G20" s="53"/>
      <c r="H20" s="57"/>
      <c r="I20" s="56"/>
      <c r="J20" s="56"/>
      <c r="K20" s="36" t="s">
        <v>65</v>
      </c>
      <c r="L20" s="83">
        <v>24</v>
      </c>
      <c r="M20" s="83"/>
      <c r="N20" s="63"/>
      <c r="O20" s="86" t="s">
        <v>176</v>
      </c>
      <c r="P20" s="88">
        <v>43529.27929398148</v>
      </c>
      <c r="Q20" s="86" t="s">
        <v>267</v>
      </c>
      <c r="R20" s="90" t="s">
        <v>328</v>
      </c>
      <c r="S20" s="86" t="s">
        <v>376</v>
      </c>
      <c r="T20" s="86"/>
      <c r="U20" s="86"/>
      <c r="V20" s="90" t="s">
        <v>404</v>
      </c>
      <c r="W20" s="88">
        <v>43529.27929398148</v>
      </c>
      <c r="X20" s="90" t="s">
        <v>443</v>
      </c>
      <c r="Y20" s="86"/>
      <c r="Z20" s="86"/>
      <c r="AA20" s="92" t="s">
        <v>518</v>
      </c>
      <c r="AB20" s="86"/>
      <c r="AC20" s="86" t="b">
        <v>0</v>
      </c>
      <c r="AD20" s="86">
        <v>0</v>
      </c>
      <c r="AE20" s="92" t="s">
        <v>576</v>
      </c>
      <c r="AF20" s="86" t="b">
        <v>0</v>
      </c>
      <c r="AG20" s="86" t="s">
        <v>577</v>
      </c>
      <c r="AH20" s="86"/>
      <c r="AI20" s="92" t="s">
        <v>576</v>
      </c>
      <c r="AJ20" s="86" t="b">
        <v>0</v>
      </c>
      <c r="AK20" s="86">
        <v>0</v>
      </c>
      <c r="AL20" s="92" t="s">
        <v>576</v>
      </c>
      <c r="AM20" s="86" t="s">
        <v>580</v>
      </c>
      <c r="AN20" s="86" t="b">
        <v>0</v>
      </c>
      <c r="AO20" s="92" t="s">
        <v>518</v>
      </c>
      <c r="AP20" s="86" t="s">
        <v>176</v>
      </c>
      <c r="AQ20" s="86">
        <v>0</v>
      </c>
      <c r="AR20" s="86">
        <v>0</v>
      </c>
      <c r="AS20" s="86"/>
      <c r="AT20" s="86"/>
      <c r="AU20" s="86"/>
      <c r="AV20" s="86"/>
      <c r="AW20" s="86"/>
      <c r="AX20" s="86"/>
      <c r="AY20" s="86"/>
      <c r="AZ20" s="86"/>
      <c r="BA20">
        <v>3</v>
      </c>
      <c r="BB20" s="85" t="str">
        <f>REPLACE(INDEX(GroupVertices[Group],MATCH(Edges24[[#This Row],[Vertex 1]],GroupVertices[Vertex],0)),1,1,"")</f>
        <v>1</v>
      </c>
      <c r="BC20" s="85" t="str">
        <f>REPLACE(INDEX(GroupVertices[Group],MATCH(Edges24[[#This Row],[Vertex 2]],GroupVertices[Vertex],0)),1,1,"")</f>
        <v>1</v>
      </c>
      <c r="BD20" s="51">
        <v>1</v>
      </c>
      <c r="BE20" s="52">
        <v>10</v>
      </c>
      <c r="BF20" s="51">
        <v>0</v>
      </c>
      <c r="BG20" s="52">
        <v>0</v>
      </c>
      <c r="BH20" s="51">
        <v>0</v>
      </c>
      <c r="BI20" s="52">
        <v>0</v>
      </c>
      <c r="BJ20" s="51">
        <v>9</v>
      </c>
      <c r="BK20" s="52">
        <v>90</v>
      </c>
      <c r="BL20" s="51">
        <v>10</v>
      </c>
    </row>
    <row r="21" spans="1:64" ht="15">
      <c r="A21" s="84" t="s">
        <v>225</v>
      </c>
      <c r="B21" s="84" t="s">
        <v>225</v>
      </c>
      <c r="C21" s="53"/>
      <c r="D21" s="54"/>
      <c r="E21" s="65"/>
      <c r="F21" s="55"/>
      <c r="G21" s="53"/>
      <c r="H21" s="57"/>
      <c r="I21" s="56"/>
      <c r="J21" s="56"/>
      <c r="K21" s="36" t="s">
        <v>65</v>
      </c>
      <c r="L21" s="83">
        <v>25</v>
      </c>
      <c r="M21" s="83"/>
      <c r="N21" s="63"/>
      <c r="O21" s="86" t="s">
        <v>176</v>
      </c>
      <c r="P21" s="88">
        <v>43529.71884259259</v>
      </c>
      <c r="Q21" s="86" t="s">
        <v>268</v>
      </c>
      <c r="R21" s="86"/>
      <c r="S21" s="86"/>
      <c r="T21" s="86" t="s">
        <v>387</v>
      </c>
      <c r="U21" s="86"/>
      <c r="V21" s="90" t="s">
        <v>405</v>
      </c>
      <c r="W21" s="88">
        <v>43529.71884259259</v>
      </c>
      <c r="X21" s="90" t="s">
        <v>444</v>
      </c>
      <c r="Y21" s="86"/>
      <c r="Z21" s="86"/>
      <c r="AA21" s="92" t="s">
        <v>519</v>
      </c>
      <c r="AB21" s="86"/>
      <c r="AC21" s="86" t="b">
        <v>0</v>
      </c>
      <c r="AD21" s="86">
        <v>1</v>
      </c>
      <c r="AE21" s="92" t="s">
        <v>576</v>
      </c>
      <c r="AF21" s="86" t="b">
        <v>0</v>
      </c>
      <c r="AG21" s="86" t="s">
        <v>577</v>
      </c>
      <c r="AH21" s="86"/>
      <c r="AI21" s="92" t="s">
        <v>576</v>
      </c>
      <c r="AJ21" s="86" t="b">
        <v>0</v>
      </c>
      <c r="AK21" s="86">
        <v>0</v>
      </c>
      <c r="AL21" s="92" t="s">
        <v>576</v>
      </c>
      <c r="AM21" s="86" t="s">
        <v>583</v>
      </c>
      <c r="AN21" s="86" t="b">
        <v>0</v>
      </c>
      <c r="AO21" s="92" t="s">
        <v>519</v>
      </c>
      <c r="AP21" s="86" t="s">
        <v>176</v>
      </c>
      <c r="AQ21" s="86">
        <v>0</v>
      </c>
      <c r="AR21" s="86">
        <v>0</v>
      </c>
      <c r="AS21" s="86"/>
      <c r="AT21" s="86"/>
      <c r="AU21" s="86"/>
      <c r="AV21" s="86"/>
      <c r="AW21" s="86"/>
      <c r="AX21" s="86"/>
      <c r="AY21" s="86"/>
      <c r="AZ21" s="86"/>
      <c r="BA21">
        <v>1</v>
      </c>
      <c r="BB21" s="85" t="str">
        <f>REPLACE(INDEX(GroupVertices[Group],MATCH(Edges24[[#This Row],[Vertex 1]],GroupVertices[Vertex],0)),1,1,"")</f>
        <v>1</v>
      </c>
      <c r="BC21" s="85" t="str">
        <f>REPLACE(INDEX(GroupVertices[Group],MATCH(Edges24[[#This Row],[Vertex 2]],GroupVertices[Vertex],0)),1,1,"")</f>
        <v>1</v>
      </c>
      <c r="BD21" s="51">
        <v>0</v>
      </c>
      <c r="BE21" s="52">
        <v>0</v>
      </c>
      <c r="BF21" s="51">
        <v>0</v>
      </c>
      <c r="BG21" s="52">
        <v>0</v>
      </c>
      <c r="BH21" s="51">
        <v>0</v>
      </c>
      <c r="BI21" s="52">
        <v>0</v>
      </c>
      <c r="BJ21" s="51">
        <v>39</v>
      </c>
      <c r="BK21" s="52">
        <v>100</v>
      </c>
      <c r="BL21" s="51">
        <v>39</v>
      </c>
    </row>
    <row r="22" spans="1:64" ht="15">
      <c r="A22" s="84" t="s">
        <v>226</v>
      </c>
      <c r="B22" s="84" t="s">
        <v>234</v>
      </c>
      <c r="C22" s="53"/>
      <c r="D22" s="54"/>
      <c r="E22" s="65"/>
      <c r="F22" s="55"/>
      <c r="G22" s="53"/>
      <c r="H22" s="57"/>
      <c r="I22" s="56"/>
      <c r="J22" s="56"/>
      <c r="K22" s="36" t="s">
        <v>65</v>
      </c>
      <c r="L22" s="83">
        <v>26</v>
      </c>
      <c r="M22" s="83"/>
      <c r="N22" s="63"/>
      <c r="O22" s="86" t="s">
        <v>249</v>
      </c>
      <c r="P22" s="88">
        <v>43529.73268518518</v>
      </c>
      <c r="Q22" s="86" t="s">
        <v>269</v>
      </c>
      <c r="R22" s="86"/>
      <c r="S22" s="86"/>
      <c r="T22" s="86"/>
      <c r="U22" s="86"/>
      <c r="V22" s="90" t="s">
        <v>406</v>
      </c>
      <c r="W22" s="88">
        <v>43529.73268518518</v>
      </c>
      <c r="X22" s="90" t="s">
        <v>445</v>
      </c>
      <c r="Y22" s="86"/>
      <c r="Z22" s="86"/>
      <c r="AA22" s="92" t="s">
        <v>520</v>
      </c>
      <c r="AB22" s="86"/>
      <c r="AC22" s="86" t="b">
        <v>0</v>
      </c>
      <c r="AD22" s="86">
        <v>0</v>
      </c>
      <c r="AE22" s="92" t="s">
        <v>576</v>
      </c>
      <c r="AF22" s="86" t="b">
        <v>0</v>
      </c>
      <c r="AG22" s="86" t="s">
        <v>577</v>
      </c>
      <c r="AH22" s="86"/>
      <c r="AI22" s="92" t="s">
        <v>576</v>
      </c>
      <c r="AJ22" s="86" t="b">
        <v>0</v>
      </c>
      <c r="AK22" s="86">
        <v>5</v>
      </c>
      <c r="AL22" s="92" t="s">
        <v>532</v>
      </c>
      <c r="AM22" s="86" t="s">
        <v>582</v>
      </c>
      <c r="AN22" s="86" t="b">
        <v>0</v>
      </c>
      <c r="AO22" s="92" t="s">
        <v>532</v>
      </c>
      <c r="AP22" s="86" t="s">
        <v>176</v>
      </c>
      <c r="AQ22" s="86">
        <v>0</v>
      </c>
      <c r="AR22" s="86">
        <v>0</v>
      </c>
      <c r="AS22" s="86"/>
      <c r="AT22" s="86"/>
      <c r="AU22" s="86"/>
      <c r="AV22" s="86"/>
      <c r="AW22" s="86"/>
      <c r="AX22" s="86"/>
      <c r="AY22" s="86"/>
      <c r="AZ22" s="86"/>
      <c r="BA22">
        <v>1</v>
      </c>
      <c r="BB22" s="85" t="str">
        <f>REPLACE(INDEX(GroupVertices[Group],MATCH(Edges24[[#This Row],[Vertex 1]],GroupVertices[Vertex],0)),1,1,"")</f>
        <v>3</v>
      </c>
      <c r="BC22" s="85" t="str">
        <f>REPLACE(INDEX(GroupVertices[Group],MATCH(Edges24[[#This Row],[Vertex 2]],GroupVertices[Vertex],0)),1,1,"")</f>
        <v>3</v>
      </c>
      <c r="BD22" s="51">
        <v>0</v>
      </c>
      <c r="BE22" s="52">
        <v>0</v>
      </c>
      <c r="BF22" s="51">
        <v>0</v>
      </c>
      <c r="BG22" s="52">
        <v>0</v>
      </c>
      <c r="BH22" s="51">
        <v>0</v>
      </c>
      <c r="BI22" s="52">
        <v>0</v>
      </c>
      <c r="BJ22" s="51">
        <v>27</v>
      </c>
      <c r="BK22" s="52">
        <v>100</v>
      </c>
      <c r="BL22" s="51">
        <v>27</v>
      </c>
    </row>
    <row r="23" spans="1:64" ht="15">
      <c r="A23" s="84" t="s">
        <v>227</v>
      </c>
      <c r="B23" s="84" t="s">
        <v>234</v>
      </c>
      <c r="C23" s="53"/>
      <c r="D23" s="54"/>
      <c r="E23" s="65"/>
      <c r="F23" s="55"/>
      <c r="G23" s="53"/>
      <c r="H23" s="57"/>
      <c r="I23" s="56"/>
      <c r="J23" s="56"/>
      <c r="K23" s="36" t="s">
        <v>65</v>
      </c>
      <c r="L23" s="83">
        <v>27</v>
      </c>
      <c r="M23" s="83"/>
      <c r="N23" s="63"/>
      <c r="O23" s="86" t="s">
        <v>249</v>
      </c>
      <c r="P23" s="88">
        <v>43529.75408564815</v>
      </c>
      <c r="Q23" s="86" t="s">
        <v>269</v>
      </c>
      <c r="R23" s="86"/>
      <c r="S23" s="86"/>
      <c r="T23" s="86"/>
      <c r="U23" s="86"/>
      <c r="V23" s="90" t="s">
        <v>407</v>
      </c>
      <c r="W23" s="88">
        <v>43529.75408564815</v>
      </c>
      <c r="X23" s="90" t="s">
        <v>446</v>
      </c>
      <c r="Y23" s="86"/>
      <c r="Z23" s="86"/>
      <c r="AA23" s="92" t="s">
        <v>521</v>
      </c>
      <c r="AB23" s="86"/>
      <c r="AC23" s="86" t="b">
        <v>0</v>
      </c>
      <c r="AD23" s="86">
        <v>0</v>
      </c>
      <c r="AE23" s="92" t="s">
        <v>576</v>
      </c>
      <c r="AF23" s="86" t="b">
        <v>0</v>
      </c>
      <c r="AG23" s="86" t="s">
        <v>577</v>
      </c>
      <c r="AH23" s="86"/>
      <c r="AI23" s="92" t="s">
        <v>576</v>
      </c>
      <c r="AJ23" s="86" t="b">
        <v>0</v>
      </c>
      <c r="AK23" s="86">
        <v>5</v>
      </c>
      <c r="AL23" s="92" t="s">
        <v>532</v>
      </c>
      <c r="AM23" s="86" t="s">
        <v>585</v>
      </c>
      <c r="AN23" s="86" t="b">
        <v>0</v>
      </c>
      <c r="AO23" s="92" t="s">
        <v>532</v>
      </c>
      <c r="AP23" s="86" t="s">
        <v>176</v>
      </c>
      <c r="AQ23" s="86">
        <v>0</v>
      </c>
      <c r="AR23" s="86">
        <v>0</v>
      </c>
      <c r="AS23" s="86"/>
      <c r="AT23" s="86"/>
      <c r="AU23" s="86"/>
      <c r="AV23" s="86"/>
      <c r="AW23" s="86"/>
      <c r="AX23" s="86"/>
      <c r="AY23" s="86"/>
      <c r="AZ23" s="86"/>
      <c r="BA23">
        <v>1</v>
      </c>
      <c r="BB23" s="85" t="str">
        <f>REPLACE(INDEX(GroupVertices[Group],MATCH(Edges24[[#This Row],[Vertex 1]],GroupVertices[Vertex],0)),1,1,"")</f>
        <v>3</v>
      </c>
      <c r="BC23" s="85" t="str">
        <f>REPLACE(INDEX(GroupVertices[Group],MATCH(Edges24[[#This Row],[Vertex 2]],GroupVertices[Vertex],0)),1,1,"")</f>
        <v>3</v>
      </c>
      <c r="BD23" s="51">
        <v>0</v>
      </c>
      <c r="BE23" s="52">
        <v>0</v>
      </c>
      <c r="BF23" s="51">
        <v>0</v>
      </c>
      <c r="BG23" s="52">
        <v>0</v>
      </c>
      <c r="BH23" s="51">
        <v>0</v>
      </c>
      <c r="BI23" s="52">
        <v>0</v>
      </c>
      <c r="BJ23" s="51">
        <v>27</v>
      </c>
      <c r="BK23" s="52">
        <v>100</v>
      </c>
      <c r="BL23" s="51">
        <v>27</v>
      </c>
    </row>
    <row r="24" spans="1:64" ht="15">
      <c r="A24" s="84" t="s">
        <v>228</v>
      </c>
      <c r="B24" s="84" t="s">
        <v>234</v>
      </c>
      <c r="C24" s="53"/>
      <c r="D24" s="54"/>
      <c r="E24" s="65"/>
      <c r="F24" s="55"/>
      <c r="G24" s="53"/>
      <c r="H24" s="57"/>
      <c r="I24" s="56"/>
      <c r="J24" s="56"/>
      <c r="K24" s="36" t="s">
        <v>65</v>
      </c>
      <c r="L24" s="83">
        <v>28</v>
      </c>
      <c r="M24" s="83"/>
      <c r="N24" s="63"/>
      <c r="O24" s="86" t="s">
        <v>249</v>
      </c>
      <c r="P24" s="88">
        <v>43529.76331018518</v>
      </c>
      <c r="Q24" s="86" t="s">
        <v>269</v>
      </c>
      <c r="R24" s="86"/>
      <c r="S24" s="86"/>
      <c r="T24" s="86"/>
      <c r="U24" s="86"/>
      <c r="V24" s="90" t="s">
        <v>408</v>
      </c>
      <c r="W24" s="88">
        <v>43529.76331018518</v>
      </c>
      <c r="X24" s="90" t="s">
        <v>447</v>
      </c>
      <c r="Y24" s="86"/>
      <c r="Z24" s="86"/>
      <c r="AA24" s="92" t="s">
        <v>522</v>
      </c>
      <c r="AB24" s="86"/>
      <c r="AC24" s="86" t="b">
        <v>0</v>
      </c>
      <c r="AD24" s="86">
        <v>0</v>
      </c>
      <c r="AE24" s="92" t="s">
        <v>576</v>
      </c>
      <c r="AF24" s="86" t="b">
        <v>0</v>
      </c>
      <c r="AG24" s="86" t="s">
        <v>577</v>
      </c>
      <c r="AH24" s="86"/>
      <c r="AI24" s="92" t="s">
        <v>576</v>
      </c>
      <c r="AJ24" s="86" t="b">
        <v>0</v>
      </c>
      <c r="AK24" s="86">
        <v>5</v>
      </c>
      <c r="AL24" s="92" t="s">
        <v>532</v>
      </c>
      <c r="AM24" s="86" t="s">
        <v>584</v>
      </c>
      <c r="AN24" s="86" t="b">
        <v>0</v>
      </c>
      <c r="AO24" s="92" t="s">
        <v>532</v>
      </c>
      <c r="AP24" s="86" t="s">
        <v>176</v>
      </c>
      <c r="AQ24" s="86">
        <v>0</v>
      </c>
      <c r="AR24" s="86">
        <v>0</v>
      </c>
      <c r="AS24" s="86"/>
      <c r="AT24" s="86"/>
      <c r="AU24" s="86"/>
      <c r="AV24" s="86"/>
      <c r="AW24" s="86"/>
      <c r="AX24" s="86"/>
      <c r="AY24" s="86"/>
      <c r="AZ24" s="86"/>
      <c r="BA24">
        <v>1</v>
      </c>
      <c r="BB24" s="85" t="str">
        <f>REPLACE(INDEX(GroupVertices[Group],MATCH(Edges24[[#This Row],[Vertex 1]],GroupVertices[Vertex],0)),1,1,"")</f>
        <v>3</v>
      </c>
      <c r="BC24" s="85" t="str">
        <f>REPLACE(INDEX(GroupVertices[Group],MATCH(Edges24[[#This Row],[Vertex 2]],GroupVertices[Vertex],0)),1,1,"")</f>
        <v>3</v>
      </c>
      <c r="BD24" s="51">
        <v>0</v>
      </c>
      <c r="BE24" s="52">
        <v>0</v>
      </c>
      <c r="BF24" s="51">
        <v>0</v>
      </c>
      <c r="BG24" s="52">
        <v>0</v>
      </c>
      <c r="BH24" s="51">
        <v>0</v>
      </c>
      <c r="BI24" s="52">
        <v>0</v>
      </c>
      <c r="BJ24" s="51">
        <v>27</v>
      </c>
      <c r="BK24" s="52">
        <v>100</v>
      </c>
      <c r="BL24" s="51">
        <v>27</v>
      </c>
    </row>
    <row r="25" spans="1:64" ht="15">
      <c r="A25" s="84" t="s">
        <v>229</v>
      </c>
      <c r="B25" s="84" t="s">
        <v>234</v>
      </c>
      <c r="C25" s="53"/>
      <c r="D25" s="54"/>
      <c r="E25" s="65"/>
      <c r="F25" s="55"/>
      <c r="G25" s="53"/>
      <c r="H25" s="57"/>
      <c r="I25" s="56"/>
      <c r="J25" s="56"/>
      <c r="K25" s="36" t="s">
        <v>65</v>
      </c>
      <c r="L25" s="83">
        <v>29</v>
      </c>
      <c r="M25" s="83"/>
      <c r="N25" s="63"/>
      <c r="O25" s="86" t="s">
        <v>249</v>
      </c>
      <c r="P25" s="88">
        <v>43529.763344907406</v>
      </c>
      <c r="Q25" s="86" t="s">
        <v>270</v>
      </c>
      <c r="R25" s="86"/>
      <c r="S25" s="86"/>
      <c r="T25" s="86" t="s">
        <v>388</v>
      </c>
      <c r="U25" s="86"/>
      <c r="V25" s="90" t="s">
        <v>409</v>
      </c>
      <c r="W25" s="88">
        <v>43529.763344907406</v>
      </c>
      <c r="X25" s="90" t="s">
        <v>448</v>
      </c>
      <c r="Y25" s="86"/>
      <c r="Z25" s="86"/>
      <c r="AA25" s="92" t="s">
        <v>523</v>
      </c>
      <c r="AB25" s="86"/>
      <c r="AC25" s="86" t="b">
        <v>0</v>
      </c>
      <c r="AD25" s="86">
        <v>0</v>
      </c>
      <c r="AE25" s="92" t="s">
        <v>576</v>
      </c>
      <c r="AF25" s="86" t="b">
        <v>0</v>
      </c>
      <c r="AG25" s="86" t="s">
        <v>577</v>
      </c>
      <c r="AH25" s="86"/>
      <c r="AI25" s="92" t="s">
        <v>576</v>
      </c>
      <c r="AJ25" s="86" t="b">
        <v>0</v>
      </c>
      <c r="AK25" s="86">
        <v>0</v>
      </c>
      <c r="AL25" s="92" t="s">
        <v>576</v>
      </c>
      <c r="AM25" s="86" t="s">
        <v>582</v>
      </c>
      <c r="AN25" s="86" t="b">
        <v>0</v>
      </c>
      <c r="AO25" s="92" t="s">
        <v>523</v>
      </c>
      <c r="AP25" s="86" t="s">
        <v>176</v>
      </c>
      <c r="AQ25" s="86">
        <v>0</v>
      </c>
      <c r="AR25" s="86">
        <v>0</v>
      </c>
      <c r="AS25" s="86"/>
      <c r="AT25" s="86"/>
      <c r="AU25" s="86"/>
      <c r="AV25" s="86"/>
      <c r="AW25" s="86"/>
      <c r="AX25" s="86"/>
      <c r="AY25" s="86"/>
      <c r="AZ25" s="86"/>
      <c r="BA25">
        <v>1</v>
      </c>
      <c r="BB25" s="85" t="str">
        <f>REPLACE(INDEX(GroupVertices[Group],MATCH(Edges24[[#This Row],[Vertex 1]],GroupVertices[Vertex],0)),1,1,"")</f>
        <v>3</v>
      </c>
      <c r="BC25" s="85" t="str">
        <f>REPLACE(INDEX(GroupVertices[Group],MATCH(Edges24[[#This Row],[Vertex 2]],GroupVertices[Vertex],0)),1,1,"")</f>
        <v>3</v>
      </c>
      <c r="BD25" s="51"/>
      <c r="BE25" s="52"/>
      <c r="BF25" s="51"/>
      <c r="BG25" s="52"/>
      <c r="BH25" s="51"/>
      <c r="BI25" s="52"/>
      <c r="BJ25" s="51"/>
      <c r="BK25" s="52"/>
      <c r="BL25" s="51"/>
    </row>
    <row r="26" spans="1:64" ht="15">
      <c r="A26" s="84" t="s">
        <v>230</v>
      </c>
      <c r="B26" s="84" t="s">
        <v>223</v>
      </c>
      <c r="C26" s="53"/>
      <c r="D26" s="54"/>
      <c r="E26" s="65"/>
      <c r="F26" s="55"/>
      <c r="G26" s="53"/>
      <c r="H26" s="57"/>
      <c r="I26" s="56"/>
      <c r="J26" s="56"/>
      <c r="K26" s="36" t="s">
        <v>66</v>
      </c>
      <c r="L26" s="83">
        <v>36</v>
      </c>
      <c r="M26" s="83"/>
      <c r="N26" s="63"/>
      <c r="O26" s="86" t="s">
        <v>249</v>
      </c>
      <c r="P26" s="88">
        <v>43528.7824537037</v>
      </c>
      <c r="Q26" s="86" t="s">
        <v>271</v>
      </c>
      <c r="R26" s="86"/>
      <c r="S26" s="86"/>
      <c r="T26" s="86"/>
      <c r="U26" s="86"/>
      <c r="V26" s="90" t="s">
        <v>410</v>
      </c>
      <c r="W26" s="88">
        <v>43528.7824537037</v>
      </c>
      <c r="X26" s="90" t="s">
        <v>449</v>
      </c>
      <c r="Y26" s="86"/>
      <c r="Z26" s="86"/>
      <c r="AA26" s="92" t="s">
        <v>524</v>
      </c>
      <c r="AB26" s="86"/>
      <c r="AC26" s="86" t="b">
        <v>0</v>
      </c>
      <c r="AD26" s="86">
        <v>0</v>
      </c>
      <c r="AE26" s="92" t="s">
        <v>576</v>
      </c>
      <c r="AF26" s="86" t="b">
        <v>0</v>
      </c>
      <c r="AG26" s="86" t="s">
        <v>577</v>
      </c>
      <c r="AH26" s="86"/>
      <c r="AI26" s="92" t="s">
        <v>576</v>
      </c>
      <c r="AJ26" s="86" t="b">
        <v>0</v>
      </c>
      <c r="AK26" s="86">
        <v>1</v>
      </c>
      <c r="AL26" s="92" t="s">
        <v>515</v>
      </c>
      <c r="AM26" s="86" t="s">
        <v>582</v>
      </c>
      <c r="AN26" s="86" t="b">
        <v>0</v>
      </c>
      <c r="AO26" s="92" t="s">
        <v>515</v>
      </c>
      <c r="AP26" s="86" t="s">
        <v>176</v>
      </c>
      <c r="AQ26" s="86">
        <v>0</v>
      </c>
      <c r="AR26" s="86">
        <v>0</v>
      </c>
      <c r="AS26" s="86"/>
      <c r="AT26" s="86"/>
      <c r="AU26" s="86"/>
      <c r="AV26" s="86"/>
      <c r="AW26" s="86"/>
      <c r="AX26" s="86"/>
      <c r="AY26" s="86"/>
      <c r="AZ26" s="86"/>
      <c r="BA26">
        <v>1</v>
      </c>
      <c r="BB26" s="85" t="str">
        <f>REPLACE(INDEX(GroupVertices[Group],MATCH(Edges24[[#This Row],[Vertex 1]],GroupVertices[Vertex],0)),1,1,"")</f>
        <v>2</v>
      </c>
      <c r="BC26" s="85" t="str">
        <f>REPLACE(INDEX(GroupVertices[Group],MATCH(Edges24[[#This Row],[Vertex 2]],GroupVertices[Vertex],0)),1,1,"")</f>
        <v>4</v>
      </c>
      <c r="BD26" s="51">
        <v>1</v>
      </c>
      <c r="BE26" s="52">
        <v>4.545454545454546</v>
      </c>
      <c r="BF26" s="51">
        <v>0</v>
      </c>
      <c r="BG26" s="52">
        <v>0</v>
      </c>
      <c r="BH26" s="51">
        <v>0</v>
      </c>
      <c r="BI26" s="52">
        <v>0</v>
      </c>
      <c r="BJ26" s="51">
        <v>21</v>
      </c>
      <c r="BK26" s="52">
        <v>95.45454545454545</v>
      </c>
      <c r="BL26" s="51">
        <v>22</v>
      </c>
    </row>
    <row r="27" spans="1:64" ht="15">
      <c r="A27" s="84" t="s">
        <v>231</v>
      </c>
      <c r="B27" s="84" t="s">
        <v>239</v>
      </c>
      <c r="C27" s="53"/>
      <c r="D27" s="54"/>
      <c r="E27" s="65"/>
      <c r="F27" s="55"/>
      <c r="G27" s="53"/>
      <c r="H27" s="57"/>
      <c r="I27" s="56"/>
      <c r="J27" s="56"/>
      <c r="K27" s="36" t="s">
        <v>65</v>
      </c>
      <c r="L27" s="83">
        <v>37</v>
      </c>
      <c r="M27" s="83"/>
      <c r="N27" s="63"/>
      <c r="O27" s="86" t="s">
        <v>249</v>
      </c>
      <c r="P27" s="88">
        <v>43529.76994212963</v>
      </c>
      <c r="Q27" s="86" t="s">
        <v>272</v>
      </c>
      <c r="R27" s="86"/>
      <c r="S27" s="86"/>
      <c r="T27" s="86" t="s">
        <v>388</v>
      </c>
      <c r="U27" s="86"/>
      <c r="V27" s="90" t="s">
        <v>411</v>
      </c>
      <c r="W27" s="88">
        <v>43529.76994212963</v>
      </c>
      <c r="X27" s="90" t="s">
        <v>450</v>
      </c>
      <c r="Y27" s="86"/>
      <c r="Z27" s="86"/>
      <c r="AA27" s="92" t="s">
        <v>525</v>
      </c>
      <c r="AB27" s="86"/>
      <c r="AC27" s="86" t="b">
        <v>0</v>
      </c>
      <c r="AD27" s="86">
        <v>0</v>
      </c>
      <c r="AE27" s="92" t="s">
        <v>576</v>
      </c>
      <c r="AF27" s="86" t="b">
        <v>0</v>
      </c>
      <c r="AG27" s="86" t="s">
        <v>577</v>
      </c>
      <c r="AH27" s="86"/>
      <c r="AI27" s="92" t="s">
        <v>576</v>
      </c>
      <c r="AJ27" s="86" t="b">
        <v>0</v>
      </c>
      <c r="AK27" s="86">
        <v>4</v>
      </c>
      <c r="AL27" s="92" t="s">
        <v>542</v>
      </c>
      <c r="AM27" s="86" t="s">
        <v>586</v>
      </c>
      <c r="AN27" s="86" t="b">
        <v>0</v>
      </c>
      <c r="AO27" s="92" t="s">
        <v>542</v>
      </c>
      <c r="AP27" s="86" t="s">
        <v>176</v>
      </c>
      <c r="AQ27" s="86">
        <v>0</v>
      </c>
      <c r="AR27" s="86">
        <v>0</v>
      </c>
      <c r="AS27" s="86"/>
      <c r="AT27" s="86"/>
      <c r="AU27" s="86"/>
      <c r="AV27" s="86"/>
      <c r="AW27" s="86"/>
      <c r="AX27" s="86"/>
      <c r="AY27" s="86"/>
      <c r="AZ27" s="86"/>
      <c r="BA27">
        <v>1</v>
      </c>
      <c r="BB27" s="85" t="str">
        <f>REPLACE(INDEX(GroupVertices[Group],MATCH(Edges24[[#This Row],[Vertex 1]],GroupVertices[Vertex],0)),1,1,"")</f>
        <v>2</v>
      </c>
      <c r="BC27" s="85" t="str">
        <f>REPLACE(INDEX(GroupVertices[Group],MATCH(Edges24[[#This Row],[Vertex 2]],GroupVertices[Vertex],0)),1,1,"")</f>
        <v>2</v>
      </c>
      <c r="BD27" s="51"/>
      <c r="BE27" s="52"/>
      <c r="BF27" s="51"/>
      <c r="BG27" s="52"/>
      <c r="BH27" s="51"/>
      <c r="BI27" s="52"/>
      <c r="BJ27" s="51"/>
      <c r="BK27" s="52"/>
      <c r="BL27" s="51"/>
    </row>
    <row r="28" spans="1:64" ht="15">
      <c r="A28" s="84" t="s">
        <v>232</v>
      </c>
      <c r="B28" s="84" t="s">
        <v>230</v>
      </c>
      <c r="C28" s="53"/>
      <c r="D28" s="54"/>
      <c r="E28" s="65"/>
      <c r="F28" s="55"/>
      <c r="G28" s="53"/>
      <c r="H28" s="57"/>
      <c r="I28" s="56"/>
      <c r="J28" s="56"/>
      <c r="K28" s="36" t="s">
        <v>66</v>
      </c>
      <c r="L28" s="83">
        <v>40</v>
      </c>
      <c r="M28" s="83"/>
      <c r="N28" s="63"/>
      <c r="O28" s="86" t="s">
        <v>249</v>
      </c>
      <c r="P28" s="88">
        <v>43529.753958333335</v>
      </c>
      <c r="Q28" s="86" t="s">
        <v>273</v>
      </c>
      <c r="R28" s="86"/>
      <c r="S28" s="86"/>
      <c r="T28" s="86" t="s">
        <v>388</v>
      </c>
      <c r="U28" s="90" t="s">
        <v>393</v>
      </c>
      <c r="V28" s="90" t="s">
        <v>393</v>
      </c>
      <c r="W28" s="88">
        <v>43529.753958333335</v>
      </c>
      <c r="X28" s="90" t="s">
        <v>451</v>
      </c>
      <c r="Y28" s="86"/>
      <c r="Z28" s="86"/>
      <c r="AA28" s="92" t="s">
        <v>526</v>
      </c>
      <c r="AB28" s="86"/>
      <c r="AC28" s="86" t="b">
        <v>0</v>
      </c>
      <c r="AD28" s="86">
        <v>2</v>
      </c>
      <c r="AE28" s="92" t="s">
        <v>576</v>
      </c>
      <c r="AF28" s="86" t="b">
        <v>0</v>
      </c>
      <c r="AG28" s="86" t="s">
        <v>577</v>
      </c>
      <c r="AH28" s="86"/>
      <c r="AI28" s="92" t="s">
        <v>576</v>
      </c>
      <c r="AJ28" s="86" t="b">
        <v>0</v>
      </c>
      <c r="AK28" s="86">
        <v>2</v>
      </c>
      <c r="AL28" s="92" t="s">
        <v>576</v>
      </c>
      <c r="AM28" s="86" t="s">
        <v>587</v>
      </c>
      <c r="AN28" s="86" t="b">
        <v>0</v>
      </c>
      <c r="AO28" s="92" t="s">
        <v>526</v>
      </c>
      <c r="AP28" s="86" t="s">
        <v>176</v>
      </c>
      <c r="AQ28" s="86">
        <v>0</v>
      </c>
      <c r="AR28" s="86">
        <v>0</v>
      </c>
      <c r="AS28" s="86"/>
      <c r="AT28" s="86"/>
      <c r="AU28" s="86"/>
      <c r="AV28" s="86"/>
      <c r="AW28" s="86"/>
      <c r="AX28" s="86"/>
      <c r="AY28" s="86"/>
      <c r="AZ28" s="86"/>
      <c r="BA28">
        <v>1</v>
      </c>
      <c r="BB28" s="85" t="str">
        <f>REPLACE(INDEX(GroupVertices[Group],MATCH(Edges24[[#This Row],[Vertex 1]],GroupVertices[Vertex],0)),1,1,"")</f>
        <v>2</v>
      </c>
      <c r="BC28" s="85" t="str">
        <f>REPLACE(INDEX(GroupVertices[Group],MATCH(Edges24[[#This Row],[Vertex 2]],GroupVertices[Vertex],0)),1,1,"")</f>
        <v>2</v>
      </c>
      <c r="BD28" s="51">
        <v>0</v>
      </c>
      <c r="BE28" s="52">
        <v>0</v>
      </c>
      <c r="BF28" s="51">
        <v>1</v>
      </c>
      <c r="BG28" s="52">
        <v>2.5641025641025643</v>
      </c>
      <c r="BH28" s="51">
        <v>0</v>
      </c>
      <c r="BI28" s="52">
        <v>0</v>
      </c>
      <c r="BJ28" s="51">
        <v>38</v>
      </c>
      <c r="BK28" s="52">
        <v>97.43589743589743</v>
      </c>
      <c r="BL28" s="51">
        <v>39</v>
      </c>
    </row>
    <row r="29" spans="1:64" ht="15">
      <c r="A29" s="84" t="s">
        <v>230</v>
      </c>
      <c r="B29" s="84" t="s">
        <v>222</v>
      </c>
      <c r="C29" s="53"/>
      <c r="D29" s="54"/>
      <c r="E29" s="65"/>
      <c r="F29" s="55"/>
      <c r="G29" s="53"/>
      <c r="H29" s="57"/>
      <c r="I29" s="56"/>
      <c r="J29" s="56"/>
      <c r="K29" s="36" t="s">
        <v>66</v>
      </c>
      <c r="L29" s="83">
        <v>41</v>
      </c>
      <c r="M29" s="83"/>
      <c r="N29" s="63"/>
      <c r="O29" s="86" t="s">
        <v>249</v>
      </c>
      <c r="P29" s="88">
        <v>43527.98664351852</v>
      </c>
      <c r="Q29" s="86" t="s">
        <v>260</v>
      </c>
      <c r="R29" s="86"/>
      <c r="S29" s="86"/>
      <c r="T29" s="86"/>
      <c r="U29" s="86"/>
      <c r="V29" s="90" t="s">
        <v>410</v>
      </c>
      <c r="W29" s="88">
        <v>43527.98664351852</v>
      </c>
      <c r="X29" s="90" t="s">
        <v>452</v>
      </c>
      <c r="Y29" s="86"/>
      <c r="Z29" s="86"/>
      <c r="AA29" s="92" t="s">
        <v>527</v>
      </c>
      <c r="AB29" s="86"/>
      <c r="AC29" s="86" t="b">
        <v>0</v>
      </c>
      <c r="AD29" s="86">
        <v>0</v>
      </c>
      <c r="AE29" s="92" t="s">
        <v>576</v>
      </c>
      <c r="AF29" s="86" t="b">
        <v>0</v>
      </c>
      <c r="AG29" s="86" t="s">
        <v>577</v>
      </c>
      <c r="AH29" s="86"/>
      <c r="AI29" s="92" t="s">
        <v>576</v>
      </c>
      <c r="AJ29" s="86" t="b">
        <v>0</v>
      </c>
      <c r="AK29" s="86">
        <v>3</v>
      </c>
      <c r="AL29" s="92" t="s">
        <v>513</v>
      </c>
      <c r="AM29" s="86" t="s">
        <v>584</v>
      </c>
      <c r="AN29" s="86" t="b">
        <v>0</v>
      </c>
      <c r="AO29" s="92" t="s">
        <v>513</v>
      </c>
      <c r="AP29" s="86" t="s">
        <v>176</v>
      </c>
      <c r="AQ29" s="86">
        <v>0</v>
      </c>
      <c r="AR29" s="86">
        <v>0</v>
      </c>
      <c r="AS29" s="86"/>
      <c r="AT29" s="86"/>
      <c r="AU29" s="86"/>
      <c r="AV29" s="86"/>
      <c r="AW29" s="86"/>
      <c r="AX29" s="86"/>
      <c r="AY29" s="86"/>
      <c r="AZ29" s="86"/>
      <c r="BA29">
        <v>2</v>
      </c>
      <c r="BB29" s="85" t="str">
        <f>REPLACE(INDEX(GroupVertices[Group],MATCH(Edges24[[#This Row],[Vertex 1]],GroupVertices[Vertex],0)),1,1,"")</f>
        <v>2</v>
      </c>
      <c r="BC29" s="85" t="str">
        <f>REPLACE(INDEX(GroupVertices[Group],MATCH(Edges24[[#This Row],[Vertex 2]],GroupVertices[Vertex],0)),1,1,"")</f>
        <v>4</v>
      </c>
      <c r="BD29" s="51">
        <v>1</v>
      </c>
      <c r="BE29" s="52">
        <v>4.166666666666667</v>
      </c>
      <c r="BF29" s="51">
        <v>0</v>
      </c>
      <c r="BG29" s="52">
        <v>0</v>
      </c>
      <c r="BH29" s="51">
        <v>0</v>
      </c>
      <c r="BI29" s="52">
        <v>0</v>
      </c>
      <c r="BJ29" s="51">
        <v>23</v>
      </c>
      <c r="BK29" s="52">
        <v>95.83333333333333</v>
      </c>
      <c r="BL29" s="51">
        <v>24</v>
      </c>
    </row>
    <row r="30" spans="1:64" ht="15">
      <c r="A30" s="84" t="s">
        <v>230</v>
      </c>
      <c r="B30" s="84" t="s">
        <v>234</v>
      </c>
      <c r="C30" s="53"/>
      <c r="D30" s="54"/>
      <c r="E30" s="65"/>
      <c r="F30" s="55"/>
      <c r="G30" s="53"/>
      <c r="H30" s="57"/>
      <c r="I30" s="56"/>
      <c r="J30" s="56"/>
      <c r="K30" s="36" t="s">
        <v>65</v>
      </c>
      <c r="L30" s="83">
        <v>43</v>
      </c>
      <c r="M30" s="83"/>
      <c r="N30" s="63"/>
      <c r="O30" s="86" t="s">
        <v>249</v>
      </c>
      <c r="P30" s="88">
        <v>43529.73384259259</v>
      </c>
      <c r="Q30" s="86" t="s">
        <v>269</v>
      </c>
      <c r="R30" s="86"/>
      <c r="S30" s="86"/>
      <c r="T30" s="86"/>
      <c r="U30" s="86"/>
      <c r="V30" s="90" t="s">
        <v>410</v>
      </c>
      <c r="W30" s="88">
        <v>43529.73384259259</v>
      </c>
      <c r="X30" s="90" t="s">
        <v>453</v>
      </c>
      <c r="Y30" s="86"/>
      <c r="Z30" s="86"/>
      <c r="AA30" s="92" t="s">
        <v>528</v>
      </c>
      <c r="AB30" s="86"/>
      <c r="AC30" s="86" t="b">
        <v>0</v>
      </c>
      <c r="AD30" s="86">
        <v>0</v>
      </c>
      <c r="AE30" s="92" t="s">
        <v>576</v>
      </c>
      <c r="AF30" s="86" t="b">
        <v>0</v>
      </c>
      <c r="AG30" s="86" t="s">
        <v>577</v>
      </c>
      <c r="AH30" s="86"/>
      <c r="AI30" s="92" t="s">
        <v>576</v>
      </c>
      <c r="AJ30" s="86" t="b">
        <v>0</v>
      </c>
      <c r="AK30" s="86">
        <v>5</v>
      </c>
      <c r="AL30" s="92" t="s">
        <v>532</v>
      </c>
      <c r="AM30" s="86" t="s">
        <v>584</v>
      </c>
      <c r="AN30" s="86" t="b">
        <v>0</v>
      </c>
      <c r="AO30" s="92" t="s">
        <v>532</v>
      </c>
      <c r="AP30" s="86" t="s">
        <v>176</v>
      </c>
      <c r="AQ30" s="86">
        <v>0</v>
      </c>
      <c r="AR30" s="86">
        <v>0</v>
      </c>
      <c r="AS30" s="86"/>
      <c r="AT30" s="86"/>
      <c r="AU30" s="86"/>
      <c r="AV30" s="86"/>
      <c r="AW30" s="86"/>
      <c r="AX30" s="86"/>
      <c r="AY30" s="86"/>
      <c r="AZ30" s="86"/>
      <c r="BA30">
        <v>1</v>
      </c>
      <c r="BB30" s="85" t="str">
        <f>REPLACE(INDEX(GroupVertices[Group],MATCH(Edges24[[#This Row],[Vertex 1]],GroupVertices[Vertex],0)),1,1,"")</f>
        <v>2</v>
      </c>
      <c r="BC30" s="85" t="str">
        <f>REPLACE(INDEX(GroupVertices[Group],MATCH(Edges24[[#This Row],[Vertex 2]],GroupVertices[Vertex],0)),1,1,"")</f>
        <v>3</v>
      </c>
      <c r="BD30" s="51">
        <v>0</v>
      </c>
      <c r="BE30" s="52">
        <v>0</v>
      </c>
      <c r="BF30" s="51">
        <v>0</v>
      </c>
      <c r="BG30" s="52">
        <v>0</v>
      </c>
      <c r="BH30" s="51">
        <v>0</v>
      </c>
      <c r="BI30" s="52">
        <v>0</v>
      </c>
      <c r="BJ30" s="51">
        <v>27</v>
      </c>
      <c r="BK30" s="52">
        <v>100</v>
      </c>
      <c r="BL30" s="51">
        <v>27</v>
      </c>
    </row>
    <row r="31" spans="1:64" ht="15">
      <c r="A31" s="84" t="s">
        <v>230</v>
      </c>
      <c r="B31" s="84" t="s">
        <v>232</v>
      </c>
      <c r="C31" s="53"/>
      <c r="D31" s="54"/>
      <c r="E31" s="65"/>
      <c r="F31" s="55"/>
      <c r="G31" s="53"/>
      <c r="H31" s="57"/>
      <c r="I31" s="56"/>
      <c r="J31" s="56"/>
      <c r="K31" s="36" t="s">
        <v>66</v>
      </c>
      <c r="L31" s="83">
        <v>44</v>
      </c>
      <c r="M31" s="83"/>
      <c r="N31" s="63"/>
      <c r="O31" s="86" t="s">
        <v>249</v>
      </c>
      <c r="P31" s="88">
        <v>43529.7599537037</v>
      </c>
      <c r="Q31" s="86" t="s">
        <v>274</v>
      </c>
      <c r="R31" s="86"/>
      <c r="S31" s="86"/>
      <c r="T31" s="86"/>
      <c r="U31" s="86"/>
      <c r="V31" s="90" t="s">
        <v>410</v>
      </c>
      <c r="W31" s="88">
        <v>43529.7599537037</v>
      </c>
      <c r="X31" s="90" t="s">
        <v>454</v>
      </c>
      <c r="Y31" s="86"/>
      <c r="Z31" s="86"/>
      <c r="AA31" s="92" t="s">
        <v>529</v>
      </c>
      <c r="AB31" s="86"/>
      <c r="AC31" s="86" t="b">
        <v>0</v>
      </c>
      <c r="AD31" s="86">
        <v>0</v>
      </c>
      <c r="AE31" s="92" t="s">
        <v>576</v>
      </c>
      <c r="AF31" s="86" t="b">
        <v>0</v>
      </c>
      <c r="AG31" s="86" t="s">
        <v>577</v>
      </c>
      <c r="AH31" s="86"/>
      <c r="AI31" s="92" t="s">
        <v>576</v>
      </c>
      <c r="AJ31" s="86" t="b">
        <v>0</v>
      </c>
      <c r="AK31" s="86">
        <v>2</v>
      </c>
      <c r="AL31" s="92" t="s">
        <v>526</v>
      </c>
      <c r="AM31" s="86" t="s">
        <v>584</v>
      </c>
      <c r="AN31" s="86" t="b">
        <v>0</v>
      </c>
      <c r="AO31" s="92" t="s">
        <v>526</v>
      </c>
      <c r="AP31" s="86" t="s">
        <v>176</v>
      </c>
      <c r="AQ31" s="86">
        <v>0</v>
      </c>
      <c r="AR31" s="86">
        <v>0</v>
      </c>
      <c r="AS31" s="86"/>
      <c r="AT31" s="86"/>
      <c r="AU31" s="86"/>
      <c r="AV31" s="86"/>
      <c r="AW31" s="86"/>
      <c r="AX31" s="86"/>
      <c r="AY31" s="86"/>
      <c r="AZ31" s="86"/>
      <c r="BA31">
        <v>1</v>
      </c>
      <c r="BB31" s="85" t="str">
        <f>REPLACE(INDEX(GroupVertices[Group],MATCH(Edges24[[#This Row],[Vertex 1]],GroupVertices[Vertex],0)),1,1,"")</f>
        <v>2</v>
      </c>
      <c r="BC31" s="85" t="str">
        <f>REPLACE(INDEX(GroupVertices[Group],MATCH(Edges24[[#This Row],[Vertex 2]],GroupVertices[Vertex],0)),1,1,"")</f>
        <v>2</v>
      </c>
      <c r="BD31" s="51">
        <v>0</v>
      </c>
      <c r="BE31" s="52">
        <v>0</v>
      </c>
      <c r="BF31" s="51">
        <v>0</v>
      </c>
      <c r="BG31" s="52">
        <v>0</v>
      </c>
      <c r="BH31" s="51">
        <v>0</v>
      </c>
      <c r="BI31" s="52">
        <v>0</v>
      </c>
      <c r="BJ31" s="51">
        <v>22</v>
      </c>
      <c r="BK31" s="52">
        <v>100</v>
      </c>
      <c r="BL31" s="51">
        <v>22</v>
      </c>
    </row>
    <row r="32" spans="1:64" ht="15">
      <c r="A32" s="84" t="s">
        <v>230</v>
      </c>
      <c r="B32" s="84" t="s">
        <v>239</v>
      </c>
      <c r="C32" s="53"/>
      <c r="D32" s="54"/>
      <c r="E32" s="65"/>
      <c r="F32" s="55"/>
      <c r="G32" s="53"/>
      <c r="H32" s="57"/>
      <c r="I32" s="56"/>
      <c r="J32" s="56"/>
      <c r="K32" s="36" t="s">
        <v>65</v>
      </c>
      <c r="L32" s="83">
        <v>45</v>
      </c>
      <c r="M32" s="83"/>
      <c r="N32" s="63"/>
      <c r="O32" s="86" t="s">
        <v>249</v>
      </c>
      <c r="P32" s="88">
        <v>43529.76950231481</v>
      </c>
      <c r="Q32" s="86" t="s">
        <v>272</v>
      </c>
      <c r="R32" s="86"/>
      <c r="S32" s="86"/>
      <c r="T32" s="86" t="s">
        <v>388</v>
      </c>
      <c r="U32" s="86"/>
      <c r="V32" s="90" t="s">
        <v>410</v>
      </c>
      <c r="W32" s="88">
        <v>43529.76950231481</v>
      </c>
      <c r="X32" s="90" t="s">
        <v>455</v>
      </c>
      <c r="Y32" s="86"/>
      <c r="Z32" s="86"/>
      <c r="AA32" s="92" t="s">
        <v>530</v>
      </c>
      <c r="AB32" s="86"/>
      <c r="AC32" s="86" t="b">
        <v>0</v>
      </c>
      <c r="AD32" s="86">
        <v>0</v>
      </c>
      <c r="AE32" s="92" t="s">
        <v>576</v>
      </c>
      <c r="AF32" s="86" t="b">
        <v>0</v>
      </c>
      <c r="AG32" s="86" t="s">
        <v>577</v>
      </c>
      <c r="AH32" s="86"/>
      <c r="AI32" s="92" t="s">
        <v>576</v>
      </c>
      <c r="AJ32" s="86" t="b">
        <v>0</v>
      </c>
      <c r="AK32" s="86">
        <v>4</v>
      </c>
      <c r="AL32" s="92" t="s">
        <v>542</v>
      </c>
      <c r="AM32" s="86" t="s">
        <v>584</v>
      </c>
      <c r="AN32" s="86" t="b">
        <v>0</v>
      </c>
      <c r="AO32" s="92" t="s">
        <v>542</v>
      </c>
      <c r="AP32" s="86" t="s">
        <v>176</v>
      </c>
      <c r="AQ32" s="86">
        <v>0</v>
      </c>
      <c r="AR32" s="86">
        <v>0</v>
      </c>
      <c r="AS32" s="86"/>
      <c r="AT32" s="86"/>
      <c r="AU32" s="86"/>
      <c r="AV32" s="86"/>
      <c r="AW32" s="86"/>
      <c r="AX32" s="86"/>
      <c r="AY32" s="86"/>
      <c r="AZ32" s="86"/>
      <c r="BA32">
        <v>1</v>
      </c>
      <c r="BB32" s="85" t="str">
        <f>REPLACE(INDEX(GroupVertices[Group],MATCH(Edges24[[#This Row],[Vertex 1]],GroupVertices[Vertex],0)),1,1,"")</f>
        <v>2</v>
      </c>
      <c r="BC32" s="85" t="str">
        <f>REPLACE(INDEX(GroupVertices[Group],MATCH(Edges24[[#This Row],[Vertex 2]],GroupVertices[Vertex],0)),1,1,"")</f>
        <v>2</v>
      </c>
      <c r="BD32" s="51"/>
      <c r="BE32" s="52"/>
      <c r="BF32" s="51"/>
      <c r="BG32" s="52"/>
      <c r="BH32" s="51"/>
      <c r="BI32" s="52"/>
      <c r="BJ32" s="51"/>
      <c r="BK32" s="52"/>
      <c r="BL32" s="51"/>
    </row>
    <row r="33" spans="1:64" ht="15">
      <c r="A33" s="84" t="s">
        <v>233</v>
      </c>
      <c r="B33" s="84" t="s">
        <v>230</v>
      </c>
      <c r="C33" s="53"/>
      <c r="D33" s="54"/>
      <c r="E33" s="65"/>
      <c r="F33" s="55"/>
      <c r="G33" s="53"/>
      <c r="H33" s="57"/>
      <c r="I33" s="56"/>
      <c r="J33" s="56"/>
      <c r="K33" s="36" t="s">
        <v>65</v>
      </c>
      <c r="L33" s="83">
        <v>47</v>
      </c>
      <c r="M33" s="83"/>
      <c r="N33" s="63"/>
      <c r="O33" s="86" t="s">
        <v>249</v>
      </c>
      <c r="P33" s="88">
        <v>43527.98993055556</v>
      </c>
      <c r="Q33" s="86" t="s">
        <v>260</v>
      </c>
      <c r="R33" s="86"/>
      <c r="S33" s="86"/>
      <c r="T33" s="86"/>
      <c r="U33" s="86"/>
      <c r="V33" s="90" t="s">
        <v>412</v>
      </c>
      <c r="W33" s="88">
        <v>43527.98993055556</v>
      </c>
      <c r="X33" s="90" t="s">
        <v>456</v>
      </c>
      <c r="Y33" s="86"/>
      <c r="Z33" s="86"/>
      <c r="AA33" s="92" t="s">
        <v>531</v>
      </c>
      <c r="AB33" s="86"/>
      <c r="AC33" s="86" t="b">
        <v>0</v>
      </c>
      <c r="AD33" s="86">
        <v>0</v>
      </c>
      <c r="AE33" s="92" t="s">
        <v>576</v>
      </c>
      <c r="AF33" s="86" t="b">
        <v>0</v>
      </c>
      <c r="AG33" s="86" t="s">
        <v>577</v>
      </c>
      <c r="AH33" s="86"/>
      <c r="AI33" s="92" t="s">
        <v>576</v>
      </c>
      <c r="AJ33" s="86" t="b">
        <v>0</v>
      </c>
      <c r="AK33" s="86">
        <v>3</v>
      </c>
      <c r="AL33" s="92" t="s">
        <v>513</v>
      </c>
      <c r="AM33" s="86" t="s">
        <v>584</v>
      </c>
      <c r="AN33" s="86" t="b">
        <v>0</v>
      </c>
      <c r="AO33" s="92" t="s">
        <v>513</v>
      </c>
      <c r="AP33" s="86" t="s">
        <v>176</v>
      </c>
      <c r="AQ33" s="86">
        <v>0</v>
      </c>
      <c r="AR33" s="86">
        <v>0</v>
      </c>
      <c r="AS33" s="86"/>
      <c r="AT33" s="86"/>
      <c r="AU33" s="86"/>
      <c r="AV33" s="86"/>
      <c r="AW33" s="86"/>
      <c r="AX33" s="86"/>
      <c r="AY33" s="86"/>
      <c r="AZ33" s="86"/>
      <c r="BA33">
        <v>1</v>
      </c>
      <c r="BB33" s="85" t="str">
        <f>REPLACE(INDEX(GroupVertices[Group],MATCH(Edges24[[#This Row],[Vertex 1]],GroupVertices[Vertex],0)),1,1,"")</f>
        <v>2</v>
      </c>
      <c r="BC33" s="85" t="str">
        <f>REPLACE(INDEX(GroupVertices[Group],MATCH(Edges24[[#This Row],[Vertex 2]],GroupVertices[Vertex],0)),1,1,"")</f>
        <v>2</v>
      </c>
      <c r="BD33" s="51"/>
      <c r="BE33" s="52"/>
      <c r="BF33" s="51"/>
      <c r="BG33" s="52"/>
      <c r="BH33" s="51"/>
      <c r="BI33" s="52"/>
      <c r="BJ33" s="51"/>
      <c r="BK33" s="52"/>
      <c r="BL33" s="51"/>
    </row>
    <row r="34" spans="1:64" ht="15">
      <c r="A34" s="84" t="s">
        <v>234</v>
      </c>
      <c r="B34" s="84" t="s">
        <v>234</v>
      </c>
      <c r="C34" s="53"/>
      <c r="D34" s="54"/>
      <c r="E34" s="65"/>
      <c r="F34" s="55"/>
      <c r="G34" s="53"/>
      <c r="H34" s="57"/>
      <c r="I34" s="56"/>
      <c r="J34" s="56"/>
      <c r="K34" s="36" t="s">
        <v>65</v>
      </c>
      <c r="L34" s="83">
        <v>50</v>
      </c>
      <c r="M34" s="83"/>
      <c r="N34" s="63"/>
      <c r="O34" s="86" t="s">
        <v>176</v>
      </c>
      <c r="P34" s="88">
        <v>43529.732303240744</v>
      </c>
      <c r="Q34" s="86" t="s">
        <v>275</v>
      </c>
      <c r="R34" s="86"/>
      <c r="S34" s="86"/>
      <c r="T34" s="86" t="s">
        <v>388</v>
      </c>
      <c r="U34" s="86"/>
      <c r="V34" s="90" t="s">
        <v>413</v>
      </c>
      <c r="W34" s="88">
        <v>43529.732303240744</v>
      </c>
      <c r="X34" s="90" t="s">
        <v>457</v>
      </c>
      <c r="Y34" s="86"/>
      <c r="Z34" s="86"/>
      <c r="AA34" s="92" t="s">
        <v>532</v>
      </c>
      <c r="AB34" s="86"/>
      <c r="AC34" s="86" t="b">
        <v>0</v>
      </c>
      <c r="AD34" s="86">
        <v>4</v>
      </c>
      <c r="AE34" s="92" t="s">
        <v>576</v>
      </c>
      <c r="AF34" s="86" t="b">
        <v>0</v>
      </c>
      <c r="AG34" s="86" t="s">
        <v>577</v>
      </c>
      <c r="AH34" s="86"/>
      <c r="AI34" s="92" t="s">
        <v>576</v>
      </c>
      <c r="AJ34" s="86" t="b">
        <v>0</v>
      </c>
      <c r="AK34" s="86">
        <v>5</v>
      </c>
      <c r="AL34" s="92" t="s">
        <v>576</v>
      </c>
      <c r="AM34" s="86" t="s">
        <v>584</v>
      </c>
      <c r="AN34" s="86" t="b">
        <v>0</v>
      </c>
      <c r="AO34" s="92" t="s">
        <v>532</v>
      </c>
      <c r="AP34" s="86" t="s">
        <v>176</v>
      </c>
      <c r="AQ34" s="86">
        <v>0</v>
      </c>
      <c r="AR34" s="86">
        <v>0</v>
      </c>
      <c r="AS34" s="86"/>
      <c r="AT34" s="86"/>
      <c r="AU34" s="86"/>
      <c r="AV34" s="86"/>
      <c r="AW34" s="86"/>
      <c r="AX34" s="86"/>
      <c r="AY34" s="86"/>
      <c r="AZ34" s="86"/>
      <c r="BA34">
        <v>1</v>
      </c>
      <c r="BB34" s="85" t="str">
        <f>REPLACE(INDEX(GroupVertices[Group],MATCH(Edges24[[#This Row],[Vertex 1]],GroupVertices[Vertex],0)),1,1,"")</f>
        <v>3</v>
      </c>
      <c r="BC34" s="85" t="str">
        <f>REPLACE(INDEX(GroupVertices[Group],MATCH(Edges24[[#This Row],[Vertex 2]],GroupVertices[Vertex],0)),1,1,"")</f>
        <v>3</v>
      </c>
      <c r="BD34" s="51">
        <v>1</v>
      </c>
      <c r="BE34" s="52">
        <v>2.9411764705882355</v>
      </c>
      <c r="BF34" s="51">
        <v>0</v>
      </c>
      <c r="BG34" s="52">
        <v>0</v>
      </c>
      <c r="BH34" s="51">
        <v>0</v>
      </c>
      <c r="BI34" s="52">
        <v>0</v>
      </c>
      <c r="BJ34" s="51">
        <v>33</v>
      </c>
      <c r="BK34" s="52">
        <v>97.05882352941177</v>
      </c>
      <c r="BL34" s="51">
        <v>34</v>
      </c>
    </row>
    <row r="35" spans="1:64" ht="15">
      <c r="A35" s="84" t="s">
        <v>233</v>
      </c>
      <c r="B35" s="84" t="s">
        <v>234</v>
      </c>
      <c r="C35" s="53"/>
      <c r="D35" s="54"/>
      <c r="E35" s="65"/>
      <c r="F35" s="55"/>
      <c r="G35" s="53"/>
      <c r="H35" s="57"/>
      <c r="I35" s="56"/>
      <c r="J35" s="56"/>
      <c r="K35" s="36" t="s">
        <v>65</v>
      </c>
      <c r="L35" s="83">
        <v>51</v>
      </c>
      <c r="M35" s="83"/>
      <c r="N35" s="63"/>
      <c r="O35" s="86" t="s">
        <v>249</v>
      </c>
      <c r="P35" s="88">
        <v>43529.74010416667</v>
      </c>
      <c r="Q35" s="86" t="s">
        <v>269</v>
      </c>
      <c r="R35" s="86"/>
      <c r="S35" s="86"/>
      <c r="T35" s="86"/>
      <c r="U35" s="86"/>
      <c r="V35" s="90" t="s">
        <v>412</v>
      </c>
      <c r="W35" s="88">
        <v>43529.74010416667</v>
      </c>
      <c r="X35" s="90" t="s">
        <v>458</v>
      </c>
      <c r="Y35" s="86"/>
      <c r="Z35" s="86"/>
      <c r="AA35" s="92" t="s">
        <v>533</v>
      </c>
      <c r="AB35" s="86"/>
      <c r="AC35" s="86" t="b">
        <v>0</v>
      </c>
      <c r="AD35" s="86">
        <v>0</v>
      </c>
      <c r="AE35" s="92" t="s">
        <v>576</v>
      </c>
      <c r="AF35" s="86" t="b">
        <v>0</v>
      </c>
      <c r="AG35" s="86" t="s">
        <v>577</v>
      </c>
      <c r="AH35" s="86"/>
      <c r="AI35" s="92" t="s">
        <v>576</v>
      </c>
      <c r="AJ35" s="86" t="b">
        <v>0</v>
      </c>
      <c r="AK35" s="86">
        <v>5</v>
      </c>
      <c r="AL35" s="92" t="s">
        <v>532</v>
      </c>
      <c r="AM35" s="86" t="s">
        <v>584</v>
      </c>
      <c r="AN35" s="86" t="b">
        <v>0</v>
      </c>
      <c r="AO35" s="92" t="s">
        <v>532</v>
      </c>
      <c r="AP35" s="86" t="s">
        <v>176</v>
      </c>
      <c r="AQ35" s="86">
        <v>0</v>
      </c>
      <c r="AR35" s="86">
        <v>0</v>
      </c>
      <c r="AS35" s="86"/>
      <c r="AT35" s="86"/>
      <c r="AU35" s="86"/>
      <c r="AV35" s="86"/>
      <c r="AW35" s="86"/>
      <c r="AX35" s="86"/>
      <c r="AY35" s="86"/>
      <c r="AZ35" s="86"/>
      <c r="BA35">
        <v>1</v>
      </c>
      <c r="BB35" s="85" t="str">
        <f>REPLACE(INDEX(GroupVertices[Group],MATCH(Edges24[[#This Row],[Vertex 1]],GroupVertices[Vertex],0)),1,1,"")</f>
        <v>2</v>
      </c>
      <c r="BC35" s="85" t="str">
        <f>REPLACE(INDEX(GroupVertices[Group],MATCH(Edges24[[#This Row],[Vertex 2]],GroupVertices[Vertex],0)),1,1,"")</f>
        <v>3</v>
      </c>
      <c r="BD35" s="51">
        <v>0</v>
      </c>
      <c r="BE35" s="52">
        <v>0</v>
      </c>
      <c r="BF35" s="51">
        <v>0</v>
      </c>
      <c r="BG35" s="52">
        <v>0</v>
      </c>
      <c r="BH35" s="51">
        <v>0</v>
      </c>
      <c r="BI35" s="52">
        <v>0</v>
      </c>
      <c r="BJ35" s="51">
        <v>27</v>
      </c>
      <c r="BK35" s="52">
        <v>100</v>
      </c>
      <c r="BL35" s="51">
        <v>27</v>
      </c>
    </row>
    <row r="36" spans="1:64" ht="15">
      <c r="A36" s="84" t="s">
        <v>233</v>
      </c>
      <c r="B36" s="84" t="s">
        <v>232</v>
      </c>
      <c r="C36" s="53"/>
      <c r="D36" s="54"/>
      <c r="E36" s="65"/>
      <c r="F36" s="55"/>
      <c r="G36" s="53"/>
      <c r="H36" s="57"/>
      <c r="I36" s="56"/>
      <c r="J36" s="56"/>
      <c r="K36" s="36" t="s">
        <v>65</v>
      </c>
      <c r="L36" s="83">
        <v>52</v>
      </c>
      <c r="M36" s="83"/>
      <c r="N36" s="63"/>
      <c r="O36" s="86" t="s">
        <v>249</v>
      </c>
      <c r="P36" s="88">
        <v>43529.76526620371</v>
      </c>
      <c r="Q36" s="86" t="s">
        <v>274</v>
      </c>
      <c r="R36" s="86"/>
      <c r="S36" s="86"/>
      <c r="T36" s="86"/>
      <c r="U36" s="86"/>
      <c r="V36" s="90" t="s">
        <v>412</v>
      </c>
      <c r="W36" s="88">
        <v>43529.76526620371</v>
      </c>
      <c r="X36" s="90" t="s">
        <v>459</v>
      </c>
      <c r="Y36" s="86"/>
      <c r="Z36" s="86"/>
      <c r="AA36" s="92" t="s">
        <v>534</v>
      </c>
      <c r="AB36" s="86"/>
      <c r="AC36" s="86" t="b">
        <v>0</v>
      </c>
      <c r="AD36" s="86">
        <v>0</v>
      </c>
      <c r="AE36" s="92" t="s">
        <v>576</v>
      </c>
      <c r="AF36" s="86" t="b">
        <v>0</v>
      </c>
      <c r="AG36" s="86" t="s">
        <v>577</v>
      </c>
      <c r="AH36" s="86"/>
      <c r="AI36" s="92" t="s">
        <v>576</v>
      </c>
      <c r="AJ36" s="86" t="b">
        <v>0</v>
      </c>
      <c r="AK36" s="86">
        <v>2</v>
      </c>
      <c r="AL36" s="92" t="s">
        <v>526</v>
      </c>
      <c r="AM36" s="86" t="s">
        <v>584</v>
      </c>
      <c r="AN36" s="86" t="b">
        <v>0</v>
      </c>
      <c r="AO36" s="92" t="s">
        <v>526</v>
      </c>
      <c r="AP36" s="86" t="s">
        <v>176</v>
      </c>
      <c r="AQ36" s="86">
        <v>0</v>
      </c>
      <c r="AR36" s="86">
        <v>0</v>
      </c>
      <c r="AS36" s="86"/>
      <c r="AT36" s="86"/>
      <c r="AU36" s="86"/>
      <c r="AV36" s="86"/>
      <c r="AW36" s="86"/>
      <c r="AX36" s="86"/>
      <c r="AY36" s="86"/>
      <c r="AZ36" s="86"/>
      <c r="BA36">
        <v>1</v>
      </c>
      <c r="BB36" s="85" t="str">
        <f>REPLACE(INDEX(GroupVertices[Group],MATCH(Edges24[[#This Row],[Vertex 1]],GroupVertices[Vertex],0)),1,1,"")</f>
        <v>2</v>
      </c>
      <c r="BC36" s="85" t="str">
        <f>REPLACE(INDEX(GroupVertices[Group],MATCH(Edges24[[#This Row],[Vertex 2]],GroupVertices[Vertex],0)),1,1,"")</f>
        <v>2</v>
      </c>
      <c r="BD36" s="51">
        <v>0</v>
      </c>
      <c r="BE36" s="52">
        <v>0</v>
      </c>
      <c r="BF36" s="51">
        <v>0</v>
      </c>
      <c r="BG36" s="52">
        <v>0</v>
      </c>
      <c r="BH36" s="51">
        <v>0</v>
      </c>
      <c r="BI36" s="52">
        <v>0</v>
      </c>
      <c r="BJ36" s="51">
        <v>22</v>
      </c>
      <c r="BK36" s="52">
        <v>100</v>
      </c>
      <c r="BL36" s="51">
        <v>22</v>
      </c>
    </row>
    <row r="37" spans="1:64" ht="15">
      <c r="A37" s="84" t="s">
        <v>233</v>
      </c>
      <c r="B37" s="84" t="s">
        <v>239</v>
      </c>
      <c r="C37" s="53"/>
      <c r="D37" s="54"/>
      <c r="E37" s="65"/>
      <c r="F37" s="55"/>
      <c r="G37" s="53"/>
      <c r="H37" s="57"/>
      <c r="I37" s="56"/>
      <c r="J37" s="56"/>
      <c r="K37" s="36" t="s">
        <v>65</v>
      </c>
      <c r="L37" s="83">
        <v>53</v>
      </c>
      <c r="M37" s="83"/>
      <c r="N37" s="63"/>
      <c r="O37" s="86" t="s">
        <v>249</v>
      </c>
      <c r="P37" s="88">
        <v>43529.77752314815</v>
      </c>
      <c r="Q37" s="86" t="s">
        <v>272</v>
      </c>
      <c r="R37" s="86"/>
      <c r="S37" s="86"/>
      <c r="T37" s="86" t="s">
        <v>388</v>
      </c>
      <c r="U37" s="86"/>
      <c r="V37" s="90" t="s">
        <v>412</v>
      </c>
      <c r="W37" s="88">
        <v>43529.77752314815</v>
      </c>
      <c r="X37" s="90" t="s">
        <v>460</v>
      </c>
      <c r="Y37" s="86"/>
      <c r="Z37" s="86"/>
      <c r="AA37" s="92" t="s">
        <v>535</v>
      </c>
      <c r="AB37" s="86"/>
      <c r="AC37" s="86" t="b">
        <v>0</v>
      </c>
      <c r="AD37" s="86">
        <v>0</v>
      </c>
      <c r="AE37" s="92" t="s">
        <v>576</v>
      </c>
      <c r="AF37" s="86" t="b">
        <v>0</v>
      </c>
      <c r="AG37" s="86" t="s">
        <v>577</v>
      </c>
      <c r="AH37" s="86"/>
      <c r="AI37" s="92" t="s">
        <v>576</v>
      </c>
      <c r="AJ37" s="86" t="b">
        <v>0</v>
      </c>
      <c r="AK37" s="86">
        <v>4</v>
      </c>
      <c r="AL37" s="92" t="s">
        <v>542</v>
      </c>
      <c r="AM37" s="86" t="s">
        <v>584</v>
      </c>
      <c r="AN37" s="86" t="b">
        <v>0</v>
      </c>
      <c r="AO37" s="92" t="s">
        <v>542</v>
      </c>
      <c r="AP37" s="86" t="s">
        <v>176</v>
      </c>
      <c r="AQ37" s="86">
        <v>0</v>
      </c>
      <c r="AR37" s="86">
        <v>0</v>
      </c>
      <c r="AS37" s="86"/>
      <c r="AT37" s="86"/>
      <c r="AU37" s="86"/>
      <c r="AV37" s="86"/>
      <c r="AW37" s="86"/>
      <c r="AX37" s="86"/>
      <c r="AY37" s="86"/>
      <c r="AZ37" s="86"/>
      <c r="BA37">
        <v>1</v>
      </c>
      <c r="BB37" s="85" t="str">
        <f>REPLACE(INDEX(GroupVertices[Group],MATCH(Edges24[[#This Row],[Vertex 1]],GroupVertices[Vertex],0)),1,1,"")</f>
        <v>2</v>
      </c>
      <c r="BC37" s="85" t="str">
        <f>REPLACE(INDEX(GroupVertices[Group],MATCH(Edges24[[#This Row],[Vertex 2]],GroupVertices[Vertex],0)),1,1,"")</f>
        <v>2</v>
      </c>
      <c r="BD37" s="51"/>
      <c r="BE37" s="52"/>
      <c r="BF37" s="51"/>
      <c r="BG37" s="52"/>
      <c r="BH37" s="51"/>
      <c r="BI37" s="52"/>
      <c r="BJ37" s="51"/>
      <c r="BK37" s="52"/>
      <c r="BL37" s="51"/>
    </row>
    <row r="38" spans="1:64" ht="15">
      <c r="A38" s="84" t="s">
        <v>235</v>
      </c>
      <c r="B38" s="84" t="s">
        <v>235</v>
      </c>
      <c r="C38" s="53"/>
      <c r="D38" s="54"/>
      <c r="E38" s="65"/>
      <c r="F38" s="55"/>
      <c r="G38" s="53"/>
      <c r="H38" s="57"/>
      <c r="I38" s="56"/>
      <c r="J38" s="56"/>
      <c r="K38" s="36" t="s">
        <v>65</v>
      </c>
      <c r="L38" s="83">
        <v>55</v>
      </c>
      <c r="M38" s="83"/>
      <c r="N38" s="63"/>
      <c r="O38" s="86" t="s">
        <v>176</v>
      </c>
      <c r="P38" s="88">
        <v>43525.01101851852</v>
      </c>
      <c r="Q38" s="86" t="s">
        <v>276</v>
      </c>
      <c r="R38" s="90" t="s">
        <v>329</v>
      </c>
      <c r="S38" s="86" t="s">
        <v>377</v>
      </c>
      <c r="T38" s="86"/>
      <c r="U38" s="86"/>
      <c r="V38" s="90" t="s">
        <v>414</v>
      </c>
      <c r="W38" s="88">
        <v>43525.01101851852</v>
      </c>
      <c r="X38" s="90" t="s">
        <v>461</v>
      </c>
      <c r="Y38" s="86"/>
      <c r="Z38" s="86"/>
      <c r="AA38" s="92" t="s">
        <v>536</v>
      </c>
      <c r="AB38" s="86"/>
      <c r="AC38" s="86" t="b">
        <v>0</v>
      </c>
      <c r="AD38" s="86">
        <v>0</v>
      </c>
      <c r="AE38" s="92" t="s">
        <v>576</v>
      </c>
      <c r="AF38" s="86" t="b">
        <v>0</v>
      </c>
      <c r="AG38" s="86" t="s">
        <v>577</v>
      </c>
      <c r="AH38" s="86"/>
      <c r="AI38" s="92" t="s">
        <v>576</v>
      </c>
      <c r="AJ38" s="86" t="b">
        <v>0</v>
      </c>
      <c r="AK38" s="86">
        <v>0</v>
      </c>
      <c r="AL38" s="92" t="s">
        <v>576</v>
      </c>
      <c r="AM38" s="86" t="s">
        <v>588</v>
      </c>
      <c r="AN38" s="86" t="b">
        <v>0</v>
      </c>
      <c r="AO38" s="92" t="s">
        <v>536</v>
      </c>
      <c r="AP38" s="86" t="s">
        <v>176</v>
      </c>
      <c r="AQ38" s="86">
        <v>0</v>
      </c>
      <c r="AR38" s="86">
        <v>0</v>
      </c>
      <c r="AS38" s="86"/>
      <c r="AT38" s="86"/>
      <c r="AU38" s="86"/>
      <c r="AV38" s="86"/>
      <c r="AW38" s="86"/>
      <c r="AX38" s="86"/>
      <c r="AY38" s="86"/>
      <c r="AZ38" s="86"/>
      <c r="BA38">
        <v>3</v>
      </c>
      <c r="BB38" s="85" t="str">
        <f>REPLACE(INDEX(GroupVertices[Group],MATCH(Edges24[[#This Row],[Vertex 1]],GroupVertices[Vertex],0)),1,1,"")</f>
        <v>1</v>
      </c>
      <c r="BC38" s="85" t="str">
        <f>REPLACE(INDEX(GroupVertices[Group],MATCH(Edges24[[#This Row],[Vertex 2]],GroupVertices[Vertex],0)),1,1,"")</f>
        <v>1</v>
      </c>
      <c r="BD38" s="51">
        <v>0</v>
      </c>
      <c r="BE38" s="52">
        <v>0</v>
      </c>
      <c r="BF38" s="51">
        <v>0</v>
      </c>
      <c r="BG38" s="52">
        <v>0</v>
      </c>
      <c r="BH38" s="51">
        <v>0</v>
      </c>
      <c r="BI38" s="52">
        <v>0</v>
      </c>
      <c r="BJ38" s="51">
        <v>13</v>
      </c>
      <c r="BK38" s="52">
        <v>100</v>
      </c>
      <c r="BL38" s="51">
        <v>13</v>
      </c>
    </row>
    <row r="39" spans="1:64" ht="15">
      <c r="A39" s="84" t="s">
        <v>235</v>
      </c>
      <c r="B39" s="84" t="s">
        <v>235</v>
      </c>
      <c r="C39" s="53"/>
      <c r="D39" s="54"/>
      <c r="E39" s="65"/>
      <c r="F39" s="55"/>
      <c r="G39" s="53"/>
      <c r="H39" s="57"/>
      <c r="I39" s="56"/>
      <c r="J39" s="56"/>
      <c r="K39" s="36" t="s">
        <v>65</v>
      </c>
      <c r="L39" s="83">
        <v>56</v>
      </c>
      <c r="M39" s="83"/>
      <c r="N39" s="63"/>
      <c r="O39" s="86" t="s">
        <v>176</v>
      </c>
      <c r="P39" s="88">
        <v>43525.96939814815</v>
      </c>
      <c r="Q39" s="86" t="s">
        <v>277</v>
      </c>
      <c r="R39" s="90" t="s">
        <v>330</v>
      </c>
      <c r="S39" s="86" t="s">
        <v>377</v>
      </c>
      <c r="T39" s="86"/>
      <c r="U39" s="86"/>
      <c r="V39" s="90" t="s">
        <v>414</v>
      </c>
      <c r="W39" s="88">
        <v>43525.96939814815</v>
      </c>
      <c r="X39" s="90" t="s">
        <v>462</v>
      </c>
      <c r="Y39" s="86"/>
      <c r="Z39" s="86"/>
      <c r="AA39" s="92" t="s">
        <v>537</v>
      </c>
      <c r="AB39" s="86"/>
      <c r="AC39" s="86" t="b">
        <v>0</v>
      </c>
      <c r="AD39" s="86">
        <v>0</v>
      </c>
      <c r="AE39" s="92" t="s">
        <v>576</v>
      </c>
      <c r="AF39" s="86" t="b">
        <v>0</v>
      </c>
      <c r="AG39" s="86" t="s">
        <v>577</v>
      </c>
      <c r="AH39" s="86"/>
      <c r="AI39" s="92" t="s">
        <v>576</v>
      </c>
      <c r="AJ39" s="86" t="b">
        <v>0</v>
      </c>
      <c r="AK39" s="86">
        <v>0</v>
      </c>
      <c r="AL39" s="92" t="s">
        <v>576</v>
      </c>
      <c r="AM39" s="86" t="s">
        <v>588</v>
      </c>
      <c r="AN39" s="86" t="b">
        <v>0</v>
      </c>
      <c r="AO39" s="92" t="s">
        <v>537</v>
      </c>
      <c r="AP39" s="86" t="s">
        <v>176</v>
      </c>
      <c r="AQ39" s="86">
        <v>0</v>
      </c>
      <c r="AR39" s="86">
        <v>0</v>
      </c>
      <c r="AS39" s="86"/>
      <c r="AT39" s="86"/>
      <c r="AU39" s="86"/>
      <c r="AV39" s="86"/>
      <c r="AW39" s="86"/>
      <c r="AX39" s="86"/>
      <c r="AY39" s="86"/>
      <c r="AZ39" s="86"/>
      <c r="BA39">
        <v>3</v>
      </c>
      <c r="BB39" s="85" t="str">
        <f>REPLACE(INDEX(GroupVertices[Group],MATCH(Edges24[[#This Row],[Vertex 1]],GroupVertices[Vertex],0)),1,1,"")</f>
        <v>1</v>
      </c>
      <c r="BC39" s="85" t="str">
        <f>REPLACE(INDEX(GroupVertices[Group],MATCH(Edges24[[#This Row],[Vertex 2]],GroupVertices[Vertex],0)),1,1,"")</f>
        <v>1</v>
      </c>
      <c r="BD39" s="51">
        <v>0</v>
      </c>
      <c r="BE39" s="52">
        <v>0</v>
      </c>
      <c r="BF39" s="51">
        <v>0</v>
      </c>
      <c r="BG39" s="52">
        <v>0</v>
      </c>
      <c r="BH39" s="51">
        <v>0</v>
      </c>
      <c r="BI39" s="52">
        <v>0</v>
      </c>
      <c r="BJ39" s="51">
        <v>13</v>
      </c>
      <c r="BK39" s="52">
        <v>100</v>
      </c>
      <c r="BL39" s="51">
        <v>13</v>
      </c>
    </row>
    <row r="40" spans="1:64" ht="15">
      <c r="A40" s="84" t="s">
        <v>235</v>
      </c>
      <c r="B40" s="84" t="s">
        <v>235</v>
      </c>
      <c r="C40" s="53"/>
      <c r="D40" s="54"/>
      <c r="E40" s="65"/>
      <c r="F40" s="55"/>
      <c r="G40" s="53"/>
      <c r="H40" s="57"/>
      <c r="I40" s="56"/>
      <c r="J40" s="56"/>
      <c r="K40" s="36" t="s">
        <v>65</v>
      </c>
      <c r="L40" s="83">
        <v>57</v>
      </c>
      <c r="M40" s="83"/>
      <c r="N40" s="63"/>
      <c r="O40" s="86" t="s">
        <v>176</v>
      </c>
      <c r="P40" s="88">
        <v>43529.879895833335</v>
      </c>
      <c r="Q40" s="86" t="s">
        <v>278</v>
      </c>
      <c r="R40" s="90" t="s">
        <v>331</v>
      </c>
      <c r="S40" s="86" t="s">
        <v>377</v>
      </c>
      <c r="T40" s="86"/>
      <c r="U40" s="86"/>
      <c r="V40" s="90" t="s">
        <v>414</v>
      </c>
      <c r="W40" s="88">
        <v>43529.879895833335</v>
      </c>
      <c r="X40" s="90" t="s">
        <v>463</v>
      </c>
      <c r="Y40" s="86"/>
      <c r="Z40" s="86"/>
      <c r="AA40" s="92" t="s">
        <v>538</v>
      </c>
      <c r="AB40" s="86"/>
      <c r="AC40" s="86" t="b">
        <v>0</v>
      </c>
      <c r="AD40" s="86">
        <v>0</v>
      </c>
      <c r="AE40" s="92" t="s">
        <v>576</v>
      </c>
      <c r="AF40" s="86" t="b">
        <v>0</v>
      </c>
      <c r="AG40" s="86" t="s">
        <v>577</v>
      </c>
      <c r="AH40" s="86"/>
      <c r="AI40" s="92" t="s">
        <v>576</v>
      </c>
      <c r="AJ40" s="86" t="b">
        <v>0</v>
      </c>
      <c r="AK40" s="86">
        <v>0</v>
      </c>
      <c r="AL40" s="92" t="s">
        <v>576</v>
      </c>
      <c r="AM40" s="86" t="s">
        <v>588</v>
      </c>
      <c r="AN40" s="86" t="b">
        <v>0</v>
      </c>
      <c r="AO40" s="92" t="s">
        <v>538</v>
      </c>
      <c r="AP40" s="86" t="s">
        <v>176</v>
      </c>
      <c r="AQ40" s="86">
        <v>0</v>
      </c>
      <c r="AR40" s="86">
        <v>0</v>
      </c>
      <c r="AS40" s="86"/>
      <c r="AT40" s="86"/>
      <c r="AU40" s="86"/>
      <c r="AV40" s="86"/>
      <c r="AW40" s="86"/>
      <c r="AX40" s="86"/>
      <c r="AY40" s="86"/>
      <c r="AZ40" s="86"/>
      <c r="BA40">
        <v>3</v>
      </c>
      <c r="BB40" s="85" t="str">
        <f>REPLACE(INDEX(GroupVertices[Group],MATCH(Edges24[[#This Row],[Vertex 1]],GroupVertices[Vertex],0)),1,1,"")</f>
        <v>1</v>
      </c>
      <c r="BC40" s="85" t="str">
        <f>REPLACE(INDEX(GroupVertices[Group],MATCH(Edges24[[#This Row],[Vertex 2]],GroupVertices[Vertex],0)),1,1,"")</f>
        <v>1</v>
      </c>
      <c r="BD40" s="51">
        <v>0</v>
      </c>
      <c r="BE40" s="52">
        <v>0</v>
      </c>
      <c r="BF40" s="51">
        <v>0</v>
      </c>
      <c r="BG40" s="52">
        <v>0</v>
      </c>
      <c r="BH40" s="51">
        <v>0</v>
      </c>
      <c r="BI40" s="52">
        <v>0</v>
      </c>
      <c r="BJ40" s="51">
        <v>12</v>
      </c>
      <c r="BK40" s="52">
        <v>100</v>
      </c>
      <c r="BL40" s="51">
        <v>12</v>
      </c>
    </row>
    <row r="41" spans="1:64" ht="15">
      <c r="A41" s="84" t="s">
        <v>236</v>
      </c>
      <c r="B41" s="84" t="s">
        <v>236</v>
      </c>
      <c r="C41" s="53"/>
      <c r="D41" s="54"/>
      <c r="E41" s="65"/>
      <c r="F41" s="55"/>
      <c r="G41" s="53"/>
      <c r="H41" s="57"/>
      <c r="I41" s="56"/>
      <c r="J41" s="56"/>
      <c r="K41" s="36" t="s">
        <v>65</v>
      </c>
      <c r="L41" s="83">
        <v>58</v>
      </c>
      <c r="M41" s="83"/>
      <c r="N41" s="63"/>
      <c r="O41" s="86" t="s">
        <v>176</v>
      </c>
      <c r="P41" s="88">
        <v>43527.31402777778</v>
      </c>
      <c r="Q41" s="86" t="s">
        <v>279</v>
      </c>
      <c r="R41" s="90" t="s">
        <v>332</v>
      </c>
      <c r="S41" s="86" t="s">
        <v>378</v>
      </c>
      <c r="T41" s="86"/>
      <c r="U41" s="86"/>
      <c r="V41" s="90" t="s">
        <v>415</v>
      </c>
      <c r="W41" s="88">
        <v>43527.31402777778</v>
      </c>
      <c r="X41" s="90" t="s">
        <v>464</v>
      </c>
      <c r="Y41" s="86"/>
      <c r="Z41" s="86"/>
      <c r="AA41" s="92" t="s">
        <v>539</v>
      </c>
      <c r="AB41" s="86"/>
      <c r="AC41" s="86" t="b">
        <v>0</v>
      </c>
      <c r="AD41" s="86">
        <v>0</v>
      </c>
      <c r="AE41" s="92" t="s">
        <v>576</v>
      </c>
      <c r="AF41" s="86" t="b">
        <v>0</v>
      </c>
      <c r="AG41" s="86" t="s">
        <v>577</v>
      </c>
      <c r="AH41" s="86"/>
      <c r="AI41" s="92" t="s">
        <v>576</v>
      </c>
      <c r="AJ41" s="86" t="b">
        <v>0</v>
      </c>
      <c r="AK41" s="86">
        <v>0</v>
      </c>
      <c r="AL41" s="92" t="s">
        <v>576</v>
      </c>
      <c r="AM41" s="86" t="s">
        <v>580</v>
      </c>
      <c r="AN41" s="86" t="b">
        <v>0</v>
      </c>
      <c r="AO41" s="92" t="s">
        <v>539</v>
      </c>
      <c r="AP41" s="86" t="s">
        <v>176</v>
      </c>
      <c r="AQ41" s="86">
        <v>0</v>
      </c>
      <c r="AR41" s="86">
        <v>0</v>
      </c>
      <c r="AS41" s="86"/>
      <c r="AT41" s="86"/>
      <c r="AU41" s="86"/>
      <c r="AV41" s="86"/>
      <c r="AW41" s="86"/>
      <c r="AX41" s="86"/>
      <c r="AY41" s="86"/>
      <c r="AZ41" s="86"/>
      <c r="BA41">
        <v>2</v>
      </c>
      <c r="BB41" s="85" t="str">
        <f>REPLACE(INDEX(GroupVertices[Group],MATCH(Edges24[[#This Row],[Vertex 1]],GroupVertices[Vertex],0)),1,1,"")</f>
        <v>1</v>
      </c>
      <c r="BC41" s="85" t="str">
        <f>REPLACE(INDEX(GroupVertices[Group],MATCH(Edges24[[#This Row],[Vertex 2]],GroupVertices[Vertex],0)),1,1,"")</f>
        <v>1</v>
      </c>
      <c r="BD41" s="51">
        <v>0</v>
      </c>
      <c r="BE41" s="52">
        <v>0</v>
      </c>
      <c r="BF41" s="51">
        <v>0</v>
      </c>
      <c r="BG41" s="52">
        <v>0</v>
      </c>
      <c r="BH41" s="51">
        <v>0</v>
      </c>
      <c r="BI41" s="52">
        <v>0</v>
      </c>
      <c r="BJ41" s="51">
        <v>14</v>
      </c>
      <c r="BK41" s="52">
        <v>100</v>
      </c>
      <c r="BL41" s="51">
        <v>14</v>
      </c>
    </row>
    <row r="42" spans="1:64" ht="15">
      <c r="A42" s="84" t="s">
        <v>236</v>
      </c>
      <c r="B42" s="84" t="s">
        <v>236</v>
      </c>
      <c r="C42" s="53"/>
      <c r="D42" s="54"/>
      <c r="E42" s="65"/>
      <c r="F42" s="55"/>
      <c r="G42" s="53"/>
      <c r="H42" s="57"/>
      <c r="I42" s="56"/>
      <c r="J42" s="56"/>
      <c r="K42" s="36" t="s">
        <v>65</v>
      </c>
      <c r="L42" s="83">
        <v>59</v>
      </c>
      <c r="M42" s="83"/>
      <c r="N42" s="63"/>
      <c r="O42" s="86" t="s">
        <v>176</v>
      </c>
      <c r="P42" s="88">
        <v>43530.28291666666</v>
      </c>
      <c r="Q42" s="86" t="s">
        <v>280</v>
      </c>
      <c r="R42" s="90" t="s">
        <v>333</v>
      </c>
      <c r="S42" s="86" t="s">
        <v>378</v>
      </c>
      <c r="T42" s="86"/>
      <c r="U42" s="86"/>
      <c r="V42" s="90" t="s">
        <v>415</v>
      </c>
      <c r="W42" s="88">
        <v>43530.28291666666</v>
      </c>
      <c r="X42" s="90" t="s">
        <v>465</v>
      </c>
      <c r="Y42" s="86"/>
      <c r="Z42" s="86"/>
      <c r="AA42" s="92" t="s">
        <v>540</v>
      </c>
      <c r="AB42" s="86"/>
      <c r="AC42" s="86" t="b">
        <v>0</v>
      </c>
      <c r="AD42" s="86">
        <v>0</v>
      </c>
      <c r="AE42" s="92" t="s">
        <v>576</v>
      </c>
      <c r="AF42" s="86" t="b">
        <v>0</v>
      </c>
      <c r="AG42" s="86" t="s">
        <v>577</v>
      </c>
      <c r="AH42" s="86"/>
      <c r="AI42" s="92" t="s">
        <v>576</v>
      </c>
      <c r="AJ42" s="86" t="b">
        <v>0</v>
      </c>
      <c r="AK42" s="86">
        <v>0</v>
      </c>
      <c r="AL42" s="92" t="s">
        <v>576</v>
      </c>
      <c r="AM42" s="86" t="s">
        <v>580</v>
      </c>
      <c r="AN42" s="86" t="b">
        <v>0</v>
      </c>
      <c r="AO42" s="92" t="s">
        <v>540</v>
      </c>
      <c r="AP42" s="86" t="s">
        <v>176</v>
      </c>
      <c r="AQ42" s="86">
        <v>0</v>
      </c>
      <c r="AR42" s="86">
        <v>0</v>
      </c>
      <c r="AS42" s="86"/>
      <c r="AT42" s="86"/>
      <c r="AU42" s="86"/>
      <c r="AV42" s="86"/>
      <c r="AW42" s="86"/>
      <c r="AX42" s="86"/>
      <c r="AY42" s="86"/>
      <c r="AZ42" s="86"/>
      <c r="BA42">
        <v>2</v>
      </c>
      <c r="BB42" s="85" t="str">
        <f>REPLACE(INDEX(GroupVertices[Group],MATCH(Edges24[[#This Row],[Vertex 1]],GroupVertices[Vertex],0)),1,1,"")</f>
        <v>1</v>
      </c>
      <c r="BC42" s="85" t="str">
        <f>REPLACE(INDEX(GroupVertices[Group],MATCH(Edges24[[#This Row],[Vertex 2]],GroupVertices[Vertex],0)),1,1,"")</f>
        <v>1</v>
      </c>
      <c r="BD42" s="51">
        <v>0</v>
      </c>
      <c r="BE42" s="52">
        <v>0</v>
      </c>
      <c r="BF42" s="51">
        <v>0</v>
      </c>
      <c r="BG42" s="52">
        <v>0</v>
      </c>
      <c r="BH42" s="51">
        <v>0</v>
      </c>
      <c r="BI42" s="52">
        <v>0</v>
      </c>
      <c r="BJ42" s="51">
        <v>11</v>
      </c>
      <c r="BK42" s="52">
        <v>100</v>
      </c>
      <c r="BL42" s="51">
        <v>11</v>
      </c>
    </row>
    <row r="43" spans="1:64" ht="15">
      <c r="A43" s="84" t="s">
        <v>237</v>
      </c>
      <c r="B43" s="84" t="s">
        <v>237</v>
      </c>
      <c r="C43" s="53"/>
      <c r="D43" s="54"/>
      <c r="E43" s="65"/>
      <c r="F43" s="55"/>
      <c r="G43" s="53"/>
      <c r="H43" s="57"/>
      <c r="I43" s="56"/>
      <c r="J43" s="56"/>
      <c r="K43" s="36" t="s">
        <v>65</v>
      </c>
      <c r="L43" s="83">
        <v>60</v>
      </c>
      <c r="M43" s="83"/>
      <c r="N43" s="63"/>
      <c r="O43" s="86" t="s">
        <v>176</v>
      </c>
      <c r="P43" s="88">
        <v>43530.28606481481</v>
      </c>
      <c r="Q43" s="86" t="s">
        <v>281</v>
      </c>
      <c r="R43" s="90" t="s">
        <v>334</v>
      </c>
      <c r="S43" s="86" t="s">
        <v>379</v>
      </c>
      <c r="T43" s="86"/>
      <c r="U43" s="86"/>
      <c r="V43" s="90" t="s">
        <v>416</v>
      </c>
      <c r="W43" s="88">
        <v>43530.28606481481</v>
      </c>
      <c r="X43" s="90" t="s">
        <v>466</v>
      </c>
      <c r="Y43" s="86"/>
      <c r="Z43" s="86"/>
      <c r="AA43" s="92" t="s">
        <v>541</v>
      </c>
      <c r="AB43" s="86"/>
      <c r="AC43" s="86" t="b">
        <v>0</v>
      </c>
      <c r="AD43" s="86">
        <v>0</v>
      </c>
      <c r="AE43" s="92" t="s">
        <v>576</v>
      </c>
      <c r="AF43" s="86" t="b">
        <v>0</v>
      </c>
      <c r="AG43" s="86" t="s">
        <v>577</v>
      </c>
      <c r="AH43" s="86"/>
      <c r="AI43" s="92" t="s">
        <v>576</v>
      </c>
      <c r="AJ43" s="86" t="b">
        <v>0</v>
      </c>
      <c r="AK43" s="86">
        <v>0</v>
      </c>
      <c r="AL43" s="92" t="s">
        <v>576</v>
      </c>
      <c r="AM43" s="86" t="s">
        <v>580</v>
      </c>
      <c r="AN43" s="86" t="b">
        <v>0</v>
      </c>
      <c r="AO43" s="92" t="s">
        <v>541</v>
      </c>
      <c r="AP43" s="86" t="s">
        <v>176</v>
      </c>
      <c r="AQ43" s="86">
        <v>0</v>
      </c>
      <c r="AR43" s="86">
        <v>0</v>
      </c>
      <c r="AS43" s="86"/>
      <c r="AT43" s="86"/>
      <c r="AU43" s="86"/>
      <c r="AV43" s="86"/>
      <c r="AW43" s="86"/>
      <c r="AX43" s="86"/>
      <c r="AY43" s="86"/>
      <c r="AZ43" s="86"/>
      <c r="BA43">
        <v>1</v>
      </c>
      <c r="BB43" s="85" t="str">
        <f>REPLACE(INDEX(GroupVertices[Group],MATCH(Edges24[[#This Row],[Vertex 1]],GroupVertices[Vertex],0)),1,1,"")</f>
        <v>1</v>
      </c>
      <c r="BC43" s="85" t="str">
        <f>REPLACE(INDEX(GroupVertices[Group],MATCH(Edges24[[#This Row],[Vertex 2]],GroupVertices[Vertex],0)),1,1,"")</f>
        <v>1</v>
      </c>
      <c r="BD43" s="51">
        <v>0</v>
      </c>
      <c r="BE43" s="52">
        <v>0</v>
      </c>
      <c r="BF43" s="51">
        <v>0</v>
      </c>
      <c r="BG43" s="52">
        <v>0</v>
      </c>
      <c r="BH43" s="51">
        <v>0</v>
      </c>
      <c r="BI43" s="52">
        <v>0</v>
      </c>
      <c r="BJ43" s="51">
        <v>9</v>
      </c>
      <c r="BK43" s="52">
        <v>100</v>
      </c>
      <c r="BL43" s="51">
        <v>9</v>
      </c>
    </row>
    <row r="44" spans="1:64" ht="15">
      <c r="A44" s="84" t="s">
        <v>238</v>
      </c>
      <c r="B44" s="84" t="s">
        <v>239</v>
      </c>
      <c r="C44" s="53"/>
      <c r="D44" s="54"/>
      <c r="E44" s="65"/>
      <c r="F44" s="55"/>
      <c r="G44" s="53"/>
      <c r="H44" s="57"/>
      <c r="I44" s="56"/>
      <c r="J44" s="56"/>
      <c r="K44" s="36" t="s">
        <v>66</v>
      </c>
      <c r="L44" s="83">
        <v>61</v>
      </c>
      <c r="M44" s="83"/>
      <c r="N44" s="63"/>
      <c r="O44" s="86" t="s">
        <v>249</v>
      </c>
      <c r="P44" s="88">
        <v>43529.76909722222</v>
      </c>
      <c r="Q44" s="86" t="s">
        <v>282</v>
      </c>
      <c r="R44" s="86"/>
      <c r="S44" s="86"/>
      <c r="T44" s="86" t="s">
        <v>388</v>
      </c>
      <c r="U44" s="86"/>
      <c r="V44" s="90" t="s">
        <v>417</v>
      </c>
      <c r="W44" s="88">
        <v>43529.76909722222</v>
      </c>
      <c r="X44" s="90" t="s">
        <v>467</v>
      </c>
      <c r="Y44" s="86"/>
      <c r="Z44" s="86"/>
      <c r="AA44" s="92" t="s">
        <v>542</v>
      </c>
      <c r="AB44" s="86"/>
      <c r="AC44" s="86" t="b">
        <v>0</v>
      </c>
      <c r="AD44" s="86">
        <v>4</v>
      </c>
      <c r="AE44" s="92" t="s">
        <v>576</v>
      </c>
      <c r="AF44" s="86" t="b">
        <v>0</v>
      </c>
      <c r="AG44" s="86" t="s">
        <v>577</v>
      </c>
      <c r="AH44" s="86"/>
      <c r="AI44" s="92" t="s">
        <v>576</v>
      </c>
      <c r="AJ44" s="86" t="b">
        <v>0</v>
      </c>
      <c r="AK44" s="86">
        <v>4</v>
      </c>
      <c r="AL44" s="92" t="s">
        <v>576</v>
      </c>
      <c r="AM44" s="86" t="s">
        <v>587</v>
      </c>
      <c r="AN44" s="86" t="b">
        <v>0</v>
      </c>
      <c r="AO44" s="92" t="s">
        <v>542</v>
      </c>
      <c r="AP44" s="86" t="s">
        <v>176</v>
      </c>
      <c r="AQ44" s="86">
        <v>0</v>
      </c>
      <c r="AR44" s="86">
        <v>0</v>
      </c>
      <c r="AS44" s="86"/>
      <c r="AT44" s="86"/>
      <c r="AU44" s="86"/>
      <c r="AV44" s="86"/>
      <c r="AW44" s="86"/>
      <c r="AX44" s="86"/>
      <c r="AY44" s="86"/>
      <c r="AZ44" s="86"/>
      <c r="BA44">
        <v>1</v>
      </c>
      <c r="BB44" s="85" t="str">
        <f>REPLACE(INDEX(GroupVertices[Group],MATCH(Edges24[[#This Row],[Vertex 1]],GroupVertices[Vertex],0)),1,1,"")</f>
        <v>2</v>
      </c>
      <c r="BC44" s="85" t="str">
        <f>REPLACE(INDEX(GroupVertices[Group],MATCH(Edges24[[#This Row],[Vertex 2]],GroupVertices[Vertex],0)),1,1,"")</f>
        <v>2</v>
      </c>
      <c r="BD44" s="51">
        <v>0</v>
      </c>
      <c r="BE44" s="52">
        <v>0</v>
      </c>
      <c r="BF44" s="51">
        <v>0</v>
      </c>
      <c r="BG44" s="52">
        <v>0</v>
      </c>
      <c r="BH44" s="51">
        <v>0</v>
      </c>
      <c r="BI44" s="52">
        <v>0</v>
      </c>
      <c r="BJ44" s="51">
        <v>12</v>
      </c>
      <c r="BK44" s="52">
        <v>100</v>
      </c>
      <c r="BL44" s="51">
        <v>12</v>
      </c>
    </row>
    <row r="45" spans="1:64" ht="15">
      <c r="A45" s="84" t="s">
        <v>239</v>
      </c>
      <c r="B45" s="84" t="s">
        <v>238</v>
      </c>
      <c r="C45" s="53"/>
      <c r="D45" s="54"/>
      <c r="E45" s="65"/>
      <c r="F45" s="55"/>
      <c r="G45" s="53"/>
      <c r="H45" s="57"/>
      <c r="I45" s="56"/>
      <c r="J45" s="56"/>
      <c r="K45" s="36" t="s">
        <v>66</v>
      </c>
      <c r="L45" s="83">
        <v>62</v>
      </c>
      <c r="M45" s="83"/>
      <c r="N45" s="63"/>
      <c r="O45" s="86" t="s">
        <v>249</v>
      </c>
      <c r="P45" s="88">
        <v>43531.02202546296</v>
      </c>
      <c r="Q45" s="86" t="s">
        <v>272</v>
      </c>
      <c r="R45" s="86"/>
      <c r="S45" s="86"/>
      <c r="T45" s="86" t="s">
        <v>388</v>
      </c>
      <c r="U45" s="86"/>
      <c r="V45" s="90" t="s">
        <v>418</v>
      </c>
      <c r="W45" s="88">
        <v>43531.02202546296</v>
      </c>
      <c r="X45" s="90" t="s">
        <v>468</v>
      </c>
      <c r="Y45" s="86"/>
      <c r="Z45" s="86"/>
      <c r="AA45" s="92" t="s">
        <v>543</v>
      </c>
      <c r="AB45" s="86"/>
      <c r="AC45" s="86" t="b">
        <v>0</v>
      </c>
      <c r="AD45" s="86">
        <v>0</v>
      </c>
      <c r="AE45" s="92" t="s">
        <v>576</v>
      </c>
      <c r="AF45" s="86" t="b">
        <v>0</v>
      </c>
      <c r="AG45" s="86" t="s">
        <v>577</v>
      </c>
      <c r="AH45" s="86"/>
      <c r="AI45" s="92" t="s">
        <v>576</v>
      </c>
      <c r="AJ45" s="86" t="b">
        <v>0</v>
      </c>
      <c r="AK45" s="86">
        <v>4</v>
      </c>
      <c r="AL45" s="92" t="s">
        <v>542</v>
      </c>
      <c r="AM45" s="86" t="s">
        <v>582</v>
      </c>
      <c r="AN45" s="86" t="b">
        <v>0</v>
      </c>
      <c r="AO45" s="92" t="s">
        <v>542</v>
      </c>
      <c r="AP45" s="86" t="s">
        <v>176</v>
      </c>
      <c r="AQ45" s="86">
        <v>0</v>
      </c>
      <c r="AR45" s="86">
        <v>0</v>
      </c>
      <c r="AS45" s="86"/>
      <c r="AT45" s="86"/>
      <c r="AU45" s="86"/>
      <c r="AV45" s="86"/>
      <c r="AW45" s="86"/>
      <c r="AX45" s="86"/>
      <c r="AY45" s="86"/>
      <c r="AZ45" s="86"/>
      <c r="BA45">
        <v>1</v>
      </c>
      <c r="BB45" s="85" t="str">
        <f>REPLACE(INDEX(GroupVertices[Group],MATCH(Edges24[[#This Row],[Vertex 1]],GroupVertices[Vertex],0)),1,1,"")</f>
        <v>2</v>
      </c>
      <c r="BC45" s="85" t="str">
        <f>REPLACE(INDEX(GroupVertices[Group],MATCH(Edges24[[#This Row],[Vertex 2]],GroupVertices[Vertex],0)),1,1,"")</f>
        <v>2</v>
      </c>
      <c r="BD45" s="51">
        <v>0</v>
      </c>
      <c r="BE45" s="52">
        <v>0</v>
      </c>
      <c r="BF45" s="51">
        <v>0</v>
      </c>
      <c r="BG45" s="52">
        <v>0</v>
      </c>
      <c r="BH45" s="51">
        <v>0</v>
      </c>
      <c r="BI45" s="52">
        <v>0</v>
      </c>
      <c r="BJ45" s="51">
        <v>14</v>
      </c>
      <c r="BK45" s="52">
        <v>100</v>
      </c>
      <c r="BL45" s="51">
        <v>14</v>
      </c>
    </row>
    <row r="46" spans="1:64" ht="15">
      <c r="A46" s="84" t="s">
        <v>240</v>
      </c>
      <c r="B46" s="84" t="s">
        <v>240</v>
      </c>
      <c r="C46" s="53"/>
      <c r="D46" s="54"/>
      <c r="E46" s="65"/>
      <c r="F46" s="55"/>
      <c r="G46" s="53"/>
      <c r="H46" s="57"/>
      <c r="I46" s="56"/>
      <c r="J46" s="56"/>
      <c r="K46" s="36" t="s">
        <v>65</v>
      </c>
      <c r="L46" s="83">
        <v>63</v>
      </c>
      <c r="M46" s="83"/>
      <c r="N46" s="63"/>
      <c r="O46" s="86" t="s">
        <v>176</v>
      </c>
      <c r="P46" s="88">
        <v>43535.606516203705</v>
      </c>
      <c r="Q46" s="86" t="s">
        <v>283</v>
      </c>
      <c r="R46" s="90" t="s">
        <v>335</v>
      </c>
      <c r="S46" s="86" t="s">
        <v>380</v>
      </c>
      <c r="T46" s="86"/>
      <c r="U46" s="86"/>
      <c r="V46" s="90" t="s">
        <v>419</v>
      </c>
      <c r="W46" s="88">
        <v>43535.606516203705</v>
      </c>
      <c r="X46" s="90" t="s">
        <v>469</v>
      </c>
      <c r="Y46" s="86"/>
      <c r="Z46" s="86"/>
      <c r="AA46" s="92" t="s">
        <v>544</v>
      </c>
      <c r="AB46" s="86"/>
      <c r="AC46" s="86" t="b">
        <v>0</v>
      </c>
      <c r="AD46" s="86">
        <v>0</v>
      </c>
      <c r="AE46" s="92" t="s">
        <v>576</v>
      </c>
      <c r="AF46" s="86" t="b">
        <v>0</v>
      </c>
      <c r="AG46" s="86" t="s">
        <v>577</v>
      </c>
      <c r="AH46" s="86"/>
      <c r="AI46" s="92" t="s">
        <v>576</v>
      </c>
      <c r="AJ46" s="86" t="b">
        <v>0</v>
      </c>
      <c r="AK46" s="86">
        <v>0</v>
      </c>
      <c r="AL46" s="92" t="s">
        <v>576</v>
      </c>
      <c r="AM46" s="86" t="s">
        <v>580</v>
      </c>
      <c r="AN46" s="86" t="b">
        <v>0</v>
      </c>
      <c r="AO46" s="92" t="s">
        <v>544</v>
      </c>
      <c r="AP46" s="86" t="s">
        <v>176</v>
      </c>
      <c r="AQ46" s="86">
        <v>0</v>
      </c>
      <c r="AR46" s="86">
        <v>0</v>
      </c>
      <c r="AS46" s="86"/>
      <c r="AT46" s="86"/>
      <c r="AU46" s="86"/>
      <c r="AV46" s="86"/>
      <c r="AW46" s="86"/>
      <c r="AX46" s="86"/>
      <c r="AY46" s="86"/>
      <c r="AZ46" s="86"/>
      <c r="BA46">
        <v>1</v>
      </c>
      <c r="BB46" s="85" t="str">
        <f>REPLACE(INDEX(GroupVertices[Group],MATCH(Edges24[[#This Row],[Vertex 1]],GroupVertices[Vertex],0)),1,1,"")</f>
        <v>1</v>
      </c>
      <c r="BC46" s="85" t="str">
        <f>REPLACE(INDEX(GroupVertices[Group],MATCH(Edges24[[#This Row],[Vertex 2]],GroupVertices[Vertex],0)),1,1,"")</f>
        <v>1</v>
      </c>
      <c r="BD46" s="51">
        <v>0</v>
      </c>
      <c r="BE46" s="52">
        <v>0</v>
      </c>
      <c r="BF46" s="51">
        <v>0</v>
      </c>
      <c r="BG46" s="52">
        <v>0</v>
      </c>
      <c r="BH46" s="51">
        <v>0</v>
      </c>
      <c r="BI46" s="52">
        <v>0</v>
      </c>
      <c r="BJ46" s="51">
        <v>13</v>
      </c>
      <c r="BK46" s="52">
        <v>100</v>
      </c>
      <c r="BL46" s="51">
        <v>13</v>
      </c>
    </row>
    <row r="47" spans="1:64" ht="15">
      <c r="A47" s="84" t="s">
        <v>241</v>
      </c>
      <c r="B47" s="84" t="s">
        <v>241</v>
      </c>
      <c r="C47" s="53"/>
      <c r="D47" s="54"/>
      <c r="E47" s="65"/>
      <c r="F47" s="55"/>
      <c r="G47" s="53"/>
      <c r="H47" s="57"/>
      <c r="I47" s="56"/>
      <c r="J47" s="56"/>
      <c r="K47" s="36" t="s">
        <v>65</v>
      </c>
      <c r="L47" s="83">
        <v>64</v>
      </c>
      <c r="M47" s="83"/>
      <c r="N47" s="63"/>
      <c r="O47" s="86" t="s">
        <v>176</v>
      </c>
      <c r="P47" s="88">
        <v>43535.60726851852</v>
      </c>
      <c r="Q47" s="86" t="s">
        <v>284</v>
      </c>
      <c r="R47" s="90" t="s">
        <v>336</v>
      </c>
      <c r="S47" s="86" t="s">
        <v>381</v>
      </c>
      <c r="T47" s="86" t="s">
        <v>389</v>
      </c>
      <c r="U47" s="86"/>
      <c r="V47" s="90" t="s">
        <v>420</v>
      </c>
      <c r="W47" s="88">
        <v>43535.60726851852</v>
      </c>
      <c r="X47" s="90" t="s">
        <v>470</v>
      </c>
      <c r="Y47" s="86"/>
      <c r="Z47" s="86"/>
      <c r="AA47" s="92" t="s">
        <v>545</v>
      </c>
      <c r="AB47" s="86"/>
      <c r="AC47" s="86" t="b">
        <v>0</v>
      </c>
      <c r="AD47" s="86">
        <v>0</v>
      </c>
      <c r="AE47" s="92" t="s">
        <v>576</v>
      </c>
      <c r="AF47" s="86" t="b">
        <v>0</v>
      </c>
      <c r="AG47" s="86" t="s">
        <v>577</v>
      </c>
      <c r="AH47" s="86"/>
      <c r="AI47" s="92" t="s">
        <v>576</v>
      </c>
      <c r="AJ47" s="86" t="b">
        <v>0</v>
      </c>
      <c r="AK47" s="86">
        <v>0</v>
      </c>
      <c r="AL47" s="92" t="s">
        <v>576</v>
      </c>
      <c r="AM47" s="86" t="s">
        <v>580</v>
      </c>
      <c r="AN47" s="86" t="b">
        <v>0</v>
      </c>
      <c r="AO47" s="92" t="s">
        <v>545</v>
      </c>
      <c r="AP47" s="86" t="s">
        <v>176</v>
      </c>
      <c r="AQ47" s="86">
        <v>0</v>
      </c>
      <c r="AR47" s="86">
        <v>0</v>
      </c>
      <c r="AS47" s="86"/>
      <c r="AT47" s="86"/>
      <c r="AU47" s="86"/>
      <c r="AV47" s="86"/>
      <c r="AW47" s="86"/>
      <c r="AX47" s="86"/>
      <c r="AY47" s="86"/>
      <c r="AZ47" s="86"/>
      <c r="BA47">
        <v>1</v>
      </c>
      <c r="BB47" s="85" t="str">
        <f>REPLACE(INDEX(GroupVertices[Group],MATCH(Edges24[[#This Row],[Vertex 1]],GroupVertices[Vertex],0)),1,1,"")</f>
        <v>1</v>
      </c>
      <c r="BC47" s="85" t="str">
        <f>REPLACE(INDEX(GroupVertices[Group],MATCH(Edges24[[#This Row],[Vertex 2]],GroupVertices[Vertex],0)),1,1,"")</f>
        <v>1</v>
      </c>
      <c r="BD47" s="51">
        <v>0</v>
      </c>
      <c r="BE47" s="52">
        <v>0</v>
      </c>
      <c r="BF47" s="51">
        <v>0</v>
      </c>
      <c r="BG47" s="52">
        <v>0</v>
      </c>
      <c r="BH47" s="51">
        <v>0</v>
      </c>
      <c r="BI47" s="52">
        <v>0</v>
      </c>
      <c r="BJ47" s="51">
        <v>14</v>
      </c>
      <c r="BK47" s="52">
        <v>100</v>
      </c>
      <c r="BL47" s="51">
        <v>14</v>
      </c>
    </row>
    <row r="48" spans="1:64" ht="15">
      <c r="A48" s="84" t="s">
        <v>242</v>
      </c>
      <c r="B48" s="84" t="s">
        <v>242</v>
      </c>
      <c r="C48" s="53"/>
      <c r="D48" s="54"/>
      <c r="E48" s="65"/>
      <c r="F48" s="55"/>
      <c r="G48" s="53"/>
      <c r="H48" s="57"/>
      <c r="I48" s="56"/>
      <c r="J48" s="56"/>
      <c r="K48" s="36" t="s">
        <v>65</v>
      </c>
      <c r="L48" s="83">
        <v>65</v>
      </c>
      <c r="M48" s="83"/>
      <c r="N48" s="63"/>
      <c r="O48" s="86" t="s">
        <v>176</v>
      </c>
      <c r="P48" s="88">
        <v>43535.671215277776</v>
      </c>
      <c r="Q48" s="86" t="s">
        <v>285</v>
      </c>
      <c r="R48" s="90" t="s">
        <v>337</v>
      </c>
      <c r="S48" s="86" t="s">
        <v>382</v>
      </c>
      <c r="T48" s="86"/>
      <c r="U48" s="86"/>
      <c r="V48" s="90" t="s">
        <v>421</v>
      </c>
      <c r="W48" s="88">
        <v>43535.671215277776</v>
      </c>
      <c r="X48" s="90" t="s">
        <v>471</v>
      </c>
      <c r="Y48" s="86"/>
      <c r="Z48" s="86"/>
      <c r="AA48" s="92" t="s">
        <v>546</v>
      </c>
      <c r="AB48" s="86"/>
      <c r="AC48" s="86" t="b">
        <v>0</v>
      </c>
      <c r="AD48" s="86">
        <v>0</v>
      </c>
      <c r="AE48" s="92" t="s">
        <v>576</v>
      </c>
      <c r="AF48" s="86" t="b">
        <v>0</v>
      </c>
      <c r="AG48" s="86" t="s">
        <v>577</v>
      </c>
      <c r="AH48" s="86"/>
      <c r="AI48" s="92" t="s">
        <v>576</v>
      </c>
      <c r="AJ48" s="86" t="b">
        <v>0</v>
      </c>
      <c r="AK48" s="86">
        <v>0</v>
      </c>
      <c r="AL48" s="92" t="s">
        <v>576</v>
      </c>
      <c r="AM48" s="86" t="s">
        <v>589</v>
      </c>
      <c r="AN48" s="86" t="b">
        <v>0</v>
      </c>
      <c r="AO48" s="92" t="s">
        <v>546</v>
      </c>
      <c r="AP48" s="86" t="s">
        <v>176</v>
      </c>
      <c r="AQ48" s="86">
        <v>0</v>
      </c>
      <c r="AR48" s="86">
        <v>0</v>
      </c>
      <c r="AS48" s="86"/>
      <c r="AT48" s="86"/>
      <c r="AU48" s="86"/>
      <c r="AV48" s="86"/>
      <c r="AW48" s="86"/>
      <c r="AX48" s="86"/>
      <c r="AY48" s="86"/>
      <c r="AZ48" s="86"/>
      <c r="BA48">
        <v>1</v>
      </c>
      <c r="BB48" s="85" t="str">
        <f>REPLACE(INDEX(GroupVertices[Group],MATCH(Edges24[[#This Row],[Vertex 1]],GroupVertices[Vertex],0)),1,1,"")</f>
        <v>1</v>
      </c>
      <c r="BC48" s="85" t="str">
        <f>REPLACE(INDEX(GroupVertices[Group],MATCH(Edges24[[#This Row],[Vertex 2]],GroupVertices[Vertex],0)),1,1,"")</f>
        <v>1</v>
      </c>
      <c r="BD48" s="51">
        <v>0</v>
      </c>
      <c r="BE48" s="52">
        <v>0</v>
      </c>
      <c r="BF48" s="51">
        <v>0</v>
      </c>
      <c r="BG48" s="52">
        <v>0</v>
      </c>
      <c r="BH48" s="51">
        <v>0</v>
      </c>
      <c r="BI48" s="52">
        <v>0</v>
      </c>
      <c r="BJ48" s="51">
        <v>13</v>
      </c>
      <c r="BK48" s="52">
        <v>100</v>
      </c>
      <c r="BL48" s="51">
        <v>13</v>
      </c>
    </row>
    <row r="49" spans="1:64" ht="15">
      <c r="A49" s="84" t="s">
        <v>243</v>
      </c>
      <c r="B49" s="84" t="s">
        <v>243</v>
      </c>
      <c r="C49" s="53"/>
      <c r="D49" s="54"/>
      <c r="E49" s="65"/>
      <c r="F49" s="55"/>
      <c r="G49" s="53"/>
      <c r="H49" s="57"/>
      <c r="I49" s="56"/>
      <c r="J49" s="56"/>
      <c r="K49" s="36" t="s">
        <v>65</v>
      </c>
      <c r="L49" s="83">
        <v>66</v>
      </c>
      <c r="M49" s="83"/>
      <c r="N49" s="63"/>
      <c r="O49" s="86" t="s">
        <v>176</v>
      </c>
      <c r="P49" s="88">
        <v>43525.04373842593</v>
      </c>
      <c r="Q49" s="86" t="s">
        <v>286</v>
      </c>
      <c r="R49" s="90" t="s">
        <v>338</v>
      </c>
      <c r="S49" s="86" t="s">
        <v>383</v>
      </c>
      <c r="T49" s="86"/>
      <c r="U49" s="86"/>
      <c r="V49" s="90" t="s">
        <v>422</v>
      </c>
      <c r="W49" s="88">
        <v>43525.04373842593</v>
      </c>
      <c r="X49" s="90" t="s">
        <v>472</v>
      </c>
      <c r="Y49" s="86"/>
      <c r="Z49" s="86"/>
      <c r="AA49" s="92" t="s">
        <v>547</v>
      </c>
      <c r="AB49" s="86"/>
      <c r="AC49" s="86" t="b">
        <v>0</v>
      </c>
      <c r="AD49" s="86">
        <v>0</v>
      </c>
      <c r="AE49" s="92" t="s">
        <v>576</v>
      </c>
      <c r="AF49" s="86" t="b">
        <v>0</v>
      </c>
      <c r="AG49" s="86" t="s">
        <v>577</v>
      </c>
      <c r="AH49" s="86"/>
      <c r="AI49" s="92" t="s">
        <v>576</v>
      </c>
      <c r="AJ49" s="86" t="b">
        <v>0</v>
      </c>
      <c r="AK49" s="86">
        <v>0</v>
      </c>
      <c r="AL49" s="92" t="s">
        <v>576</v>
      </c>
      <c r="AM49" s="86" t="s">
        <v>590</v>
      </c>
      <c r="AN49" s="86" t="b">
        <v>0</v>
      </c>
      <c r="AO49" s="92" t="s">
        <v>547</v>
      </c>
      <c r="AP49" s="86" t="s">
        <v>176</v>
      </c>
      <c r="AQ49" s="86">
        <v>0</v>
      </c>
      <c r="AR49" s="86">
        <v>0</v>
      </c>
      <c r="AS49" s="86"/>
      <c r="AT49" s="86"/>
      <c r="AU49" s="86"/>
      <c r="AV49" s="86"/>
      <c r="AW49" s="86"/>
      <c r="AX49" s="86"/>
      <c r="AY49" s="86"/>
      <c r="AZ49" s="86"/>
      <c r="BA49">
        <v>7</v>
      </c>
      <c r="BB49" s="85" t="str">
        <f>REPLACE(INDEX(GroupVertices[Group],MATCH(Edges24[[#This Row],[Vertex 1]],GroupVertices[Vertex],0)),1,1,"")</f>
        <v>1</v>
      </c>
      <c r="BC49" s="85" t="str">
        <f>REPLACE(INDEX(GroupVertices[Group],MATCH(Edges24[[#This Row],[Vertex 2]],GroupVertices[Vertex],0)),1,1,"")</f>
        <v>1</v>
      </c>
      <c r="BD49" s="51">
        <v>0</v>
      </c>
      <c r="BE49" s="52">
        <v>0</v>
      </c>
      <c r="BF49" s="51">
        <v>0</v>
      </c>
      <c r="BG49" s="52">
        <v>0</v>
      </c>
      <c r="BH49" s="51">
        <v>0</v>
      </c>
      <c r="BI49" s="52">
        <v>0</v>
      </c>
      <c r="BJ49" s="51">
        <v>9</v>
      </c>
      <c r="BK49" s="52">
        <v>100</v>
      </c>
      <c r="BL49" s="51">
        <v>9</v>
      </c>
    </row>
    <row r="50" spans="1:64" ht="15">
      <c r="A50" s="84" t="s">
        <v>243</v>
      </c>
      <c r="B50" s="84" t="s">
        <v>243</v>
      </c>
      <c r="C50" s="53"/>
      <c r="D50" s="54"/>
      <c r="E50" s="65"/>
      <c r="F50" s="55"/>
      <c r="G50" s="53"/>
      <c r="H50" s="57"/>
      <c r="I50" s="56"/>
      <c r="J50" s="56"/>
      <c r="K50" s="36" t="s">
        <v>65</v>
      </c>
      <c r="L50" s="83">
        <v>67</v>
      </c>
      <c r="M50" s="83"/>
      <c r="N50" s="63"/>
      <c r="O50" s="86" t="s">
        <v>176</v>
      </c>
      <c r="P50" s="88">
        <v>43527.01814814815</v>
      </c>
      <c r="Q50" s="86" t="s">
        <v>287</v>
      </c>
      <c r="R50" s="90" t="s">
        <v>339</v>
      </c>
      <c r="S50" s="86" t="s">
        <v>383</v>
      </c>
      <c r="T50" s="86"/>
      <c r="U50" s="86"/>
      <c r="V50" s="90" t="s">
        <v>422</v>
      </c>
      <c r="W50" s="88">
        <v>43527.01814814815</v>
      </c>
      <c r="X50" s="90" t="s">
        <v>473</v>
      </c>
      <c r="Y50" s="86"/>
      <c r="Z50" s="86"/>
      <c r="AA50" s="92" t="s">
        <v>548</v>
      </c>
      <c r="AB50" s="86"/>
      <c r="AC50" s="86" t="b">
        <v>0</v>
      </c>
      <c r="AD50" s="86">
        <v>0</v>
      </c>
      <c r="AE50" s="92" t="s">
        <v>576</v>
      </c>
      <c r="AF50" s="86" t="b">
        <v>0</v>
      </c>
      <c r="AG50" s="86" t="s">
        <v>577</v>
      </c>
      <c r="AH50" s="86"/>
      <c r="AI50" s="92" t="s">
        <v>576</v>
      </c>
      <c r="AJ50" s="86" t="b">
        <v>0</v>
      </c>
      <c r="AK50" s="86">
        <v>0</v>
      </c>
      <c r="AL50" s="92" t="s">
        <v>576</v>
      </c>
      <c r="AM50" s="86" t="s">
        <v>590</v>
      </c>
      <c r="AN50" s="86" t="b">
        <v>0</v>
      </c>
      <c r="AO50" s="92" t="s">
        <v>548</v>
      </c>
      <c r="AP50" s="86" t="s">
        <v>176</v>
      </c>
      <c r="AQ50" s="86">
        <v>0</v>
      </c>
      <c r="AR50" s="86">
        <v>0</v>
      </c>
      <c r="AS50" s="86"/>
      <c r="AT50" s="86"/>
      <c r="AU50" s="86"/>
      <c r="AV50" s="86"/>
      <c r="AW50" s="86"/>
      <c r="AX50" s="86"/>
      <c r="AY50" s="86"/>
      <c r="AZ50" s="86"/>
      <c r="BA50">
        <v>7</v>
      </c>
      <c r="BB50" s="85" t="str">
        <f>REPLACE(INDEX(GroupVertices[Group],MATCH(Edges24[[#This Row],[Vertex 1]],GroupVertices[Vertex],0)),1,1,"")</f>
        <v>1</v>
      </c>
      <c r="BC50" s="85" t="str">
        <f>REPLACE(INDEX(GroupVertices[Group],MATCH(Edges24[[#This Row],[Vertex 2]],GroupVertices[Vertex],0)),1,1,"")</f>
        <v>1</v>
      </c>
      <c r="BD50" s="51">
        <v>0</v>
      </c>
      <c r="BE50" s="52">
        <v>0</v>
      </c>
      <c r="BF50" s="51">
        <v>0</v>
      </c>
      <c r="BG50" s="52">
        <v>0</v>
      </c>
      <c r="BH50" s="51">
        <v>0</v>
      </c>
      <c r="BI50" s="52">
        <v>0</v>
      </c>
      <c r="BJ50" s="51">
        <v>10</v>
      </c>
      <c r="BK50" s="52">
        <v>100</v>
      </c>
      <c r="BL50" s="51">
        <v>10</v>
      </c>
    </row>
    <row r="51" spans="1:64" ht="15">
      <c r="A51" s="84" t="s">
        <v>243</v>
      </c>
      <c r="B51" s="84" t="s">
        <v>243</v>
      </c>
      <c r="C51" s="53"/>
      <c r="D51" s="54"/>
      <c r="E51" s="65"/>
      <c r="F51" s="55"/>
      <c r="G51" s="53"/>
      <c r="H51" s="57"/>
      <c r="I51" s="56"/>
      <c r="J51" s="56"/>
      <c r="K51" s="36" t="s">
        <v>65</v>
      </c>
      <c r="L51" s="83">
        <v>68</v>
      </c>
      <c r="M51" s="83"/>
      <c r="N51" s="63"/>
      <c r="O51" s="86" t="s">
        <v>176</v>
      </c>
      <c r="P51" s="88">
        <v>43529.94969907407</v>
      </c>
      <c r="Q51" s="86" t="s">
        <v>288</v>
      </c>
      <c r="R51" s="90" t="s">
        <v>340</v>
      </c>
      <c r="S51" s="86" t="s">
        <v>383</v>
      </c>
      <c r="T51" s="86"/>
      <c r="U51" s="86"/>
      <c r="V51" s="90" t="s">
        <v>422</v>
      </c>
      <c r="W51" s="88">
        <v>43529.94969907407</v>
      </c>
      <c r="X51" s="90" t="s">
        <v>474</v>
      </c>
      <c r="Y51" s="86"/>
      <c r="Z51" s="86"/>
      <c r="AA51" s="92" t="s">
        <v>549</v>
      </c>
      <c r="AB51" s="86"/>
      <c r="AC51" s="86" t="b">
        <v>0</v>
      </c>
      <c r="AD51" s="86">
        <v>0</v>
      </c>
      <c r="AE51" s="92" t="s">
        <v>576</v>
      </c>
      <c r="AF51" s="86" t="b">
        <v>0</v>
      </c>
      <c r="AG51" s="86" t="s">
        <v>577</v>
      </c>
      <c r="AH51" s="86"/>
      <c r="AI51" s="92" t="s">
        <v>576</v>
      </c>
      <c r="AJ51" s="86" t="b">
        <v>0</v>
      </c>
      <c r="AK51" s="86">
        <v>0</v>
      </c>
      <c r="AL51" s="92" t="s">
        <v>576</v>
      </c>
      <c r="AM51" s="86" t="s">
        <v>590</v>
      </c>
      <c r="AN51" s="86" t="b">
        <v>0</v>
      </c>
      <c r="AO51" s="92" t="s">
        <v>549</v>
      </c>
      <c r="AP51" s="86" t="s">
        <v>176</v>
      </c>
      <c r="AQ51" s="86">
        <v>0</v>
      </c>
      <c r="AR51" s="86">
        <v>0</v>
      </c>
      <c r="AS51" s="86"/>
      <c r="AT51" s="86"/>
      <c r="AU51" s="86"/>
      <c r="AV51" s="86"/>
      <c r="AW51" s="86"/>
      <c r="AX51" s="86"/>
      <c r="AY51" s="86"/>
      <c r="AZ51" s="86"/>
      <c r="BA51">
        <v>7</v>
      </c>
      <c r="BB51" s="85" t="str">
        <f>REPLACE(INDEX(GroupVertices[Group],MATCH(Edges24[[#This Row],[Vertex 1]],GroupVertices[Vertex],0)),1,1,"")</f>
        <v>1</v>
      </c>
      <c r="BC51" s="85" t="str">
        <f>REPLACE(INDEX(GroupVertices[Group],MATCH(Edges24[[#This Row],[Vertex 2]],GroupVertices[Vertex],0)),1,1,"")</f>
        <v>1</v>
      </c>
      <c r="BD51" s="51">
        <v>0</v>
      </c>
      <c r="BE51" s="52">
        <v>0</v>
      </c>
      <c r="BF51" s="51">
        <v>0</v>
      </c>
      <c r="BG51" s="52">
        <v>0</v>
      </c>
      <c r="BH51" s="51">
        <v>0</v>
      </c>
      <c r="BI51" s="52">
        <v>0</v>
      </c>
      <c r="BJ51" s="51">
        <v>9</v>
      </c>
      <c r="BK51" s="52">
        <v>100</v>
      </c>
      <c r="BL51" s="51">
        <v>9</v>
      </c>
    </row>
    <row r="52" spans="1:64" ht="15">
      <c r="A52" s="84" t="s">
        <v>243</v>
      </c>
      <c r="B52" s="84" t="s">
        <v>243</v>
      </c>
      <c r="C52" s="53"/>
      <c r="D52" s="54"/>
      <c r="E52" s="65"/>
      <c r="F52" s="55"/>
      <c r="G52" s="53"/>
      <c r="H52" s="57"/>
      <c r="I52" s="56"/>
      <c r="J52" s="56"/>
      <c r="K52" s="36" t="s">
        <v>65</v>
      </c>
      <c r="L52" s="83">
        <v>69</v>
      </c>
      <c r="M52" s="83"/>
      <c r="N52" s="63"/>
      <c r="O52" s="86" t="s">
        <v>176</v>
      </c>
      <c r="P52" s="88">
        <v>43530.98412037037</v>
      </c>
      <c r="Q52" s="86" t="s">
        <v>289</v>
      </c>
      <c r="R52" s="90" t="s">
        <v>341</v>
      </c>
      <c r="S52" s="86" t="s">
        <v>383</v>
      </c>
      <c r="T52" s="86"/>
      <c r="U52" s="86"/>
      <c r="V52" s="90" t="s">
        <v>422</v>
      </c>
      <c r="W52" s="88">
        <v>43530.98412037037</v>
      </c>
      <c r="X52" s="90" t="s">
        <v>475</v>
      </c>
      <c r="Y52" s="86"/>
      <c r="Z52" s="86"/>
      <c r="AA52" s="92" t="s">
        <v>550</v>
      </c>
      <c r="AB52" s="86"/>
      <c r="AC52" s="86" t="b">
        <v>0</v>
      </c>
      <c r="AD52" s="86">
        <v>0</v>
      </c>
      <c r="AE52" s="92" t="s">
        <v>576</v>
      </c>
      <c r="AF52" s="86" t="b">
        <v>0</v>
      </c>
      <c r="AG52" s="86" t="s">
        <v>577</v>
      </c>
      <c r="AH52" s="86"/>
      <c r="AI52" s="92" t="s">
        <v>576</v>
      </c>
      <c r="AJ52" s="86" t="b">
        <v>0</v>
      </c>
      <c r="AK52" s="86">
        <v>0</v>
      </c>
      <c r="AL52" s="92" t="s">
        <v>576</v>
      </c>
      <c r="AM52" s="86" t="s">
        <v>590</v>
      </c>
      <c r="AN52" s="86" t="b">
        <v>0</v>
      </c>
      <c r="AO52" s="92" t="s">
        <v>550</v>
      </c>
      <c r="AP52" s="86" t="s">
        <v>176</v>
      </c>
      <c r="AQ52" s="86">
        <v>0</v>
      </c>
      <c r="AR52" s="86">
        <v>0</v>
      </c>
      <c r="AS52" s="86"/>
      <c r="AT52" s="86"/>
      <c r="AU52" s="86"/>
      <c r="AV52" s="86"/>
      <c r="AW52" s="86"/>
      <c r="AX52" s="86"/>
      <c r="AY52" s="86"/>
      <c r="AZ52" s="86"/>
      <c r="BA52">
        <v>7</v>
      </c>
      <c r="BB52" s="85" t="str">
        <f>REPLACE(INDEX(GroupVertices[Group],MATCH(Edges24[[#This Row],[Vertex 1]],GroupVertices[Vertex],0)),1,1,"")</f>
        <v>1</v>
      </c>
      <c r="BC52" s="85" t="str">
        <f>REPLACE(INDEX(GroupVertices[Group],MATCH(Edges24[[#This Row],[Vertex 2]],GroupVertices[Vertex],0)),1,1,"")</f>
        <v>1</v>
      </c>
      <c r="BD52" s="51">
        <v>0</v>
      </c>
      <c r="BE52" s="52">
        <v>0</v>
      </c>
      <c r="BF52" s="51">
        <v>0</v>
      </c>
      <c r="BG52" s="52">
        <v>0</v>
      </c>
      <c r="BH52" s="51">
        <v>0</v>
      </c>
      <c r="BI52" s="52">
        <v>0</v>
      </c>
      <c r="BJ52" s="51">
        <v>9</v>
      </c>
      <c r="BK52" s="52">
        <v>100</v>
      </c>
      <c r="BL52" s="51">
        <v>9</v>
      </c>
    </row>
    <row r="53" spans="1:64" ht="15">
      <c r="A53" s="84" t="s">
        <v>243</v>
      </c>
      <c r="B53" s="84" t="s">
        <v>243</v>
      </c>
      <c r="C53" s="53"/>
      <c r="D53" s="54"/>
      <c r="E53" s="65"/>
      <c r="F53" s="55"/>
      <c r="G53" s="53"/>
      <c r="H53" s="57"/>
      <c r="I53" s="56"/>
      <c r="J53" s="56"/>
      <c r="K53" s="36" t="s">
        <v>65</v>
      </c>
      <c r="L53" s="83">
        <v>70</v>
      </c>
      <c r="M53" s="83"/>
      <c r="N53" s="63"/>
      <c r="O53" s="86" t="s">
        <v>176</v>
      </c>
      <c r="P53" s="88">
        <v>43534.64224537037</v>
      </c>
      <c r="Q53" s="86" t="s">
        <v>290</v>
      </c>
      <c r="R53" s="90" t="s">
        <v>342</v>
      </c>
      <c r="S53" s="86" t="s">
        <v>383</v>
      </c>
      <c r="T53" s="86"/>
      <c r="U53" s="86"/>
      <c r="V53" s="90" t="s">
        <v>422</v>
      </c>
      <c r="W53" s="88">
        <v>43534.64224537037</v>
      </c>
      <c r="X53" s="90" t="s">
        <v>476</v>
      </c>
      <c r="Y53" s="86"/>
      <c r="Z53" s="86"/>
      <c r="AA53" s="92" t="s">
        <v>551</v>
      </c>
      <c r="AB53" s="86"/>
      <c r="AC53" s="86" t="b">
        <v>0</v>
      </c>
      <c r="AD53" s="86">
        <v>0</v>
      </c>
      <c r="AE53" s="92" t="s">
        <v>576</v>
      </c>
      <c r="AF53" s="86" t="b">
        <v>0</v>
      </c>
      <c r="AG53" s="86" t="s">
        <v>577</v>
      </c>
      <c r="AH53" s="86"/>
      <c r="AI53" s="92" t="s">
        <v>576</v>
      </c>
      <c r="AJ53" s="86" t="b">
        <v>0</v>
      </c>
      <c r="AK53" s="86">
        <v>0</v>
      </c>
      <c r="AL53" s="92" t="s">
        <v>576</v>
      </c>
      <c r="AM53" s="86" t="s">
        <v>590</v>
      </c>
      <c r="AN53" s="86" t="b">
        <v>0</v>
      </c>
      <c r="AO53" s="92" t="s">
        <v>551</v>
      </c>
      <c r="AP53" s="86" t="s">
        <v>176</v>
      </c>
      <c r="AQ53" s="86">
        <v>0</v>
      </c>
      <c r="AR53" s="86">
        <v>0</v>
      </c>
      <c r="AS53" s="86"/>
      <c r="AT53" s="86"/>
      <c r="AU53" s="86"/>
      <c r="AV53" s="86"/>
      <c r="AW53" s="86"/>
      <c r="AX53" s="86"/>
      <c r="AY53" s="86"/>
      <c r="AZ53" s="86"/>
      <c r="BA53">
        <v>7</v>
      </c>
      <c r="BB53" s="85" t="str">
        <f>REPLACE(INDEX(GroupVertices[Group],MATCH(Edges24[[#This Row],[Vertex 1]],GroupVertices[Vertex],0)),1,1,"")</f>
        <v>1</v>
      </c>
      <c r="BC53" s="85" t="str">
        <f>REPLACE(INDEX(GroupVertices[Group],MATCH(Edges24[[#This Row],[Vertex 2]],GroupVertices[Vertex],0)),1,1,"")</f>
        <v>1</v>
      </c>
      <c r="BD53" s="51">
        <v>0</v>
      </c>
      <c r="BE53" s="52">
        <v>0</v>
      </c>
      <c r="BF53" s="51">
        <v>0</v>
      </c>
      <c r="BG53" s="52">
        <v>0</v>
      </c>
      <c r="BH53" s="51">
        <v>0</v>
      </c>
      <c r="BI53" s="52">
        <v>0</v>
      </c>
      <c r="BJ53" s="51">
        <v>9</v>
      </c>
      <c r="BK53" s="52">
        <v>100</v>
      </c>
      <c r="BL53" s="51">
        <v>9</v>
      </c>
    </row>
    <row r="54" spans="1:64" ht="15">
      <c r="A54" s="84" t="s">
        <v>243</v>
      </c>
      <c r="B54" s="84" t="s">
        <v>243</v>
      </c>
      <c r="C54" s="53"/>
      <c r="D54" s="54"/>
      <c r="E54" s="65"/>
      <c r="F54" s="55"/>
      <c r="G54" s="53"/>
      <c r="H54" s="57"/>
      <c r="I54" s="56"/>
      <c r="J54" s="56"/>
      <c r="K54" s="36" t="s">
        <v>65</v>
      </c>
      <c r="L54" s="83">
        <v>71</v>
      </c>
      <c r="M54" s="83"/>
      <c r="N54" s="63"/>
      <c r="O54" s="86" t="s">
        <v>176</v>
      </c>
      <c r="P54" s="88">
        <v>43535.70142361111</v>
      </c>
      <c r="Q54" s="86" t="s">
        <v>291</v>
      </c>
      <c r="R54" s="90" t="s">
        <v>343</v>
      </c>
      <c r="S54" s="86" t="s">
        <v>383</v>
      </c>
      <c r="T54" s="86"/>
      <c r="U54" s="86"/>
      <c r="V54" s="90" t="s">
        <v>422</v>
      </c>
      <c r="W54" s="88">
        <v>43535.70142361111</v>
      </c>
      <c r="X54" s="90" t="s">
        <v>477</v>
      </c>
      <c r="Y54" s="86"/>
      <c r="Z54" s="86"/>
      <c r="AA54" s="92" t="s">
        <v>552</v>
      </c>
      <c r="AB54" s="86"/>
      <c r="AC54" s="86" t="b">
        <v>0</v>
      </c>
      <c r="AD54" s="86">
        <v>0</v>
      </c>
      <c r="AE54" s="92" t="s">
        <v>576</v>
      </c>
      <c r="AF54" s="86" t="b">
        <v>0</v>
      </c>
      <c r="AG54" s="86" t="s">
        <v>577</v>
      </c>
      <c r="AH54" s="86"/>
      <c r="AI54" s="92" t="s">
        <v>576</v>
      </c>
      <c r="AJ54" s="86" t="b">
        <v>0</v>
      </c>
      <c r="AK54" s="86">
        <v>0</v>
      </c>
      <c r="AL54" s="92" t="s">
        <v>576</v>
      </c>
      <c r="AM54" s="86" t="s">
        <v>590</v>
      </c>
      <c r="AN54" s="86" t="b">
        <v>0</v>
      </c>
      <c r="AO54" s="92" t="s">
        <v>552</v>
      </c>
      <c r="AP54" s="86" t="s">
        <v>176</v>
      </c>
      <c r="AQ54" s="86">
        <v>0</v>
      </c>
      <c r="AR54" s="86">
        <v>0</v>
      </c>
      <c r="AS54" s="86"/>
      <c r="AT54" s="86"/>
      <c r="AU54" s="86"/>
      <c r="AV54" s="86"/>
      <c r="AW54" s="86"/>
      <c r="AX54" s="86"/>
      <c r="AY54" s="86"/>
      <c r="AZ54" s="86"/>
      <c r="BA54">
        <v>7</v>
      </c>
      <c r="BB54" s="85" t="str">
        <f>REPLACE(INDEX(GroupVertices[Group],MATCH(Edges24[[#This Row],[Vertex 1]],GroupVertices[Vertex],0)),1,1,"")</f>
        <v>1</v>
      </c>
      <c r="BC54" s="85" t="str">
        <f>REPLACE(INDEX(GroupVertices[Group],MATCH(Edges24[[#This Row],[Vertex 2]],GroupVertices[Vertex],0)),1,1,"")</f>
        <v>1</v>
      </c>
      <c r="BD54" s="51">
        <v>0</v>
      </c>
      <c r="BE54" s="52">
        <v>0</v>
      </c>
      <c r="BF54" s="51">
        <v>0</v>
      </c>
      <c r="BG54" s="52">
        <v>0</v>
      </c>
      <c r="BH54" s="51">
        <v>0</v>
      </c>
      <c r="BI54" s="52">
        <v>0</v>
      </c>
      <c r="BJ54" s="51">
        <v>9</v>
      </c>
      <c r="BK54" s="52">
        <v>100</v>
      </c>
      <c r="BL54" s="51">
        <v>9</v>
      </c>
    </row>
    <row r="55" spans="1:64" ht="15">
      <c r="A55" s="84" t="s">
        <v>243</v>
      </c>
      <c r="B55" s="84" t="s">
        <v>243</v>
      </c>
      <c r="C55" s="53"/>
      <c r="D55" s="54"/>
      <c r="E55" s="65"/>
      <c r="F55" s="55"/>
      <c r="G55" s="53"/>
      <c r="H55" s="57"/>
      <c r="I55" s="56"/>
      <c r="J55" s="56"/>
      <c r="K55" s="36" t="s">
        <v>65</v>
      </c>
      <c r="L55" s="83">
        <v>72</v>
      </c>
      <c r="M55" s="83"/>
      <c r="N55" s="63"/>
      <c r="O55" s="86" t="s">
        <v>176</v>
      </c>
      <c r="P55" s="88">
        <v>43535.977638888886</v>
      </c>
      <c r="Q55" s="86" t="s">
        <v>292</v>
      </c>
      <c r="R55" s="90" t="s">
        <v>344</v>
      </c>
      <c r="S55" s="86" t="s">
        <v>383</v>
      </c>
      <c r="T55" s="86"/>
      <c r="U55" s="86"/>
      <c r="V55" s="90" t="s">
        <v>422</v>
      </c>
      <c r="W55" s="88">
        <v>43535.977638888886</v>
      </c>
      <c r="X55" s="90" t="s">
        <v>478</v>
      </c>
      <c r="Y55" s="86"/>
      <c r="Z55" s="86"/>
      <c r="AA55" s="92" t="s">
        <v>553</v>
      </c>
      <c r="AB55" s="86"/>
      <c r="AC55" s="86" t="b">
        <v>0</v>
      </c>
      <c r="AD55" s="86">
        <v>0</v>
      </c>
      <c r="AE55" s="92" t="s">
        <v>576</v>
      </c>
      <c r="AF55" s="86" t="b">
        <v>0</v>
      </c>
      <c r="AG55" s="86" t="s">
        <v>577</v>
      </c>
      <c r="AH55" s="86"/>
      <c r="AI55" s="92" t="s">
        <v>576</v>
      </c>
      <c r="AJ55" s="86" t="b">
        <v>0</v>
      </c>
      <c r="AK55" s="86">
        <v>0</v>
      </c>
      <c r="AL55" s="92" t="s">
        <v>576</v>
      </c>
      <c r="AM55" s="86" t="s">
        <v>590</v>
      </c>
      <c r="AN55" s="86" t="b">
        <v>0</v>
      </c>
      <c r="AO55" s="92" t="s">
        <v>553</v>
      </c>
      <c r="AP55" s="86" t="s">
        <v>176</v>
      </c>
      <c r="AQ55" s="86">
        <v>0</v>
      </c>
      <c r="AR55" s="86">
        <v>0</v>
      </c>
      <c r="AS55" s="86"/>
      <c r="AT55" s="86"/>
      <c r="AU55" s="86"/>
      <c r="AV55" s="86"/>
      <c r="AW55" s="86"/>
      <c r="AX55" s="86"/>
      <c r="AY55" s="86"/>
      <c r="AZ55" s="86"/>
      <c r="BA55">
        <v>7</v>
      </c>
      <c r="BB55" s="85" t="str">
        <f>REPLACE(INDEX(GroupVertices[Group],MATCH(Edges24[[#This Row],[Vertex 1]],GroupVertices[Vertex],0)),1,1,"")</f>
        <v>1</v>
      </c>
      <c r="BC55" s="85" t="str">
        <f>REPLACE(INDEX(GroupVertices[Group],MATCH(Edges24[[#This Row],[Vertex 2]],GroupVertices[Vertex],0)),1,1,"")</f>
        <v>1</v>
      </c>
      <c r="BD55" s="51">
        <v>0</v>
      </c>
      <c r="BE55" s="52">
        <v>0</v>
      </c>
      <c r="BF55" s="51">
        <v>0</v>
      </c>
      <c r="BG55" s="52">
        <v>0</v>
      </c>
      <c r="BH55" s="51">
        <v>0</v>
      </c>
      <c r="BI55" s="52">
        <v>0</v>
      </c>
      <c r="BJ55" s="51">
        <v>9</v>
      </c>
      <c r="BK55" s="52">
        <v>100</v>
      </c>
      <c r="BL55" s="51">
        <v>9</v>
      </c>
    </row>
    <row r="56" spans="1:64" ht="15">
      <c r="A56" s="84" t="s">
        <v>244</v>
      </c>
      <c r="B56" s="84" t="s">
        <v>244</v>
      </c>
      <c r="C56" s="53"/>
      <c r="D56" s="54"/>
      <c r="E56" s="65"/>
      <c r="F56" s="55"/>
      <c r="G56" s="53"/>
      <c r="H56" s="57"/>
      <c r="I56" s="56"/>
      <c r="J56" s="56"/>
      <c r="K56" s="36" t="s">
        <v>65</v>
      </c>
      <c r="L56" s="83">
        <v>73</v>
      </c>
      <c r="M56" s="83"/>
      <c r="N56" s="63"/>
      <c r="O56" s="86" t="s">
        <v>176</v>
      </c>
      <c r="P56" s="88">
        <v>43525.0437962963</v>
      </c>
      <c r="Q56" s="86" t="s">
        <v>293</v>
      </c>
      <c r="R56" s="90" t="s">
        <v>345</v>
      </c>
      <c r="S56" s="86" t="s">
        <v>384</v>
      </c>
      <c r="T56" s="86"/>
      <c r="U56" s="86"/>
      <c r="V56" s="90" t="s">
        <v>423</v>
      </c>
      <c r="W56" s="88">
        <v>43525.0437962963</v>
      </c>
      <c r="X56" s="90" t="s">
        <v>479</v>
      </c>
      <c r="Y56" s="86"/>
      <c r="Z56" s="86"/>
      <c r="AA56" s="92" t="s">
        <v>554</v>
      </c>
      <c r="AB56" s="86"/>
      <c r="AC56" s="86" t="b">
        <v>0</v>
      </c>
      <c r="AD56" s="86">
        <v>0</v>
      </c>
      <c r="AE56" s="92" t="s">
        <v>576</v>
      </c>
      <c r="AF56" s="86" t="b">
        <v>0</v>
      </c>
      <c r="AG56" s="86" t="s">
        <v>577</v>
      </c>
      <c r="AH56" s="86"/>
      <c r="AI56" s="92" t="s">
        <v>576</v>
      </c>
      <c r="AJ56" s="86" t="b">
        <v>0</v>
      </c>
      <c r="AK56" s="86">
        <v>0</v>
      </c>
      <c r="AL56" s="92" t="s">
        <v>576</v>
      </c>
      <c r="AM56" s="86" t="s">
        <v>591</v>
      </c>
      <c r="AN56" s="86" t="b">
        <v>0</v>
      </c>
      <c r="AO56" s="92" t="s">
        <v>554</v>
      </c>
      <c r="AP56" s="86" t="s">
        <v>176</v>
      </c>
      <c r="AQ56" s="86">
        <v>0</v>
      </c>
      <c r="AR56" s="86">
        <v>0</v>
      </c>
      <c r="AS56" s="86"/>
      <c r="AT56" s="86"/>
      <c r="AU56" s="86"/>
      <c r="AV56" s="86"/>
      <c r="AW56" s="86"/>
      <c r="AX56" s="86"/>
      <c r="AY56" s="86"/>
      <c r="AZ56" s="86"/>
      <c r="BA56">
        <v>9</v>
      </c>
      <c r="BB56" s="85" t="str">
        <f>REPLACE(INDEX(GroupVertices[Group],MATCH(Edges24[[#This Row],[Vertex 1]],GroupVertices[Vertex],0)),1,1,"")</f>
        <v>1</v>
      </c>
      <c r="BC56" s="85" t="str">
        <f>REPLACE(INDEX(GroupVertices[Group],MATCH(Edges24[[#This Row],[Vertex 2]],GroupVertices[Vertex],0)),1,1,"")</f>
        <v>1</v>
      </c>
      <c r="BD56" s="51">
        <v>0</v>
      </c>
      <c r="BE56" s="52">
        <v>0</v>
      </c>
      <c r="BF56" s="51">
        <v>0</v>
      </c>
      <c r="BG56" s="52">
        <v>0</v>
      </c>
      <c r="BH56" s="51">
        <v>0</v>
      </c>
      <c r="BI56" s="52">
        <v>0</v>
      </c>
      <c r="BJ56" s="51">
        <v>9</v>
      </c>
      <c r="BK56" s="52">
        <v>100</v>
      </c>
      <c r="BL56" s="51">
        <v>9</v>
      </c>
    </row>
    <row r="57" spans="1:64" ht="15">
      <c r="A57" s="84" t="s">
        <v>244</v>
      </c>
      <c r="B57" s="84" t="s">
        <v>244</v>
      </c>
      <c r="C57" s="53"/>
      <c r="D57" s="54"/>
      <c r="E57" s="65"/>
      <c r="F57" s="55"/>
      <c r="G57" s="53"/>
      <c r="H57" s="57"/>
      <c r="I57" s="56"/>
      <c r="J57" s="56"/>
      <c r="K57" s="36" t="s">
        <v>65</v>
      </c>
      <c r="L57" s="83">
        <v>74</v>
      </c>
      <c r="M57" s="83"/>
      <c r="N57" s="63"/>
      <c r="O57" s="86" t="s">
        <v>176</v>
      </c>
      <c r="P57" s="88">
        <v>43526.05113425926</v>
      </c>
      <c r="Q57" s="86" t="s">
        <v>294</v>
      </c>
      <c r="R57" s="90" t="s">
        <v>346</v>
      </c>
      <c r="S57" s="86" t="s">
        <v>384</v>
      </c>
      <c r="T57" s="86"/>
      <c r="U57" s="86"/>
      <c r="V57" s="90" t="s">
        <v>423</v>
      </c>
      <c r="W57" s="88">
        <v>43526.05113425926</v>
      </c>
      <c r="X57" s="90" t="s">
        <v>480</v>
      </c>
      <c r="Y57" s="86"/>
      <c r="Z57" s="86"/>
      <c r="AA57" s="92" t="s">
        <v>555</v>
      </c>
      <c r="AB57" s="86"/>
      <c r="AC57" s="86" t="b">
        <v>0</v>
      </c>
      <c r="AD57" s="86">
        <v>0</v>
      </c>
      <c r="AE57" s="92" t="s">
        <v>576</v>
      </c>
      <c r="AF57" s="86" t="b">
        <v>0</v>
      </c>
      <c r="AG57" s="86" t="s">
        <v>577</v>
      </c>
      <c r="AH57" s="86"/>
      <c r="AI57" s="92" t="s">
        <v>576</v>
      </c>
      <c r="AJ57" s="86" t="b">
        <v>0</v>
      </c>
      <c r="AK57" s="86">
        <v>0</v>
      </c>
      <c r="AL57" s="92" t="s">
        <v>576</v>
      </c>
      <c r="AM57" s="86" t="s">
        <v>591</v>
      </c>
      <c r="AN57" s="86" t="b">
        <v>0</v>
      </c>
      <c r="AO57" s="92" t="s">
        <v>555</v>
      </c>
      <c r="AP57" s="86" t="s">
        <v>176</v>
      </c>
      <c r="AQ57" s="86">
        <v>0</v>
      </c>
      <c r="AR57" s="86">
        <v>0</v>
      </c>
      <c r="AS57" s="86"/>
      <c r="AT57" s="86"/>
      <c r="AU57" s="86"/>
      <c r="AV57" s="86"/>
      <c r="AW57" s="86"/>
      <c r="AX57" s="86"/>
      <c r="AY57" s="86"/>
      <c r="AZ57" s="86"/>
      <c r="BA57">
        <v>9</v>
      </c>
      <c r="BB57" s="85" t="str">
        <f>REPLACE(INDEX(GroupVertices[Group],MATCH(Edges24[[#This Row],[Vertex 1]],GroupVertices[Vertex],0)),1,1,"")</f>
        <v>1</v>
      </c>
      <c r="BC57" s="85" t="str">
        <f>REPLACE(INDEX(GroupVertices[Group],MATCH(Edges24[[#This Row],[Vertex 2]],GroupVertices[Vertex],0)),1,1,"")</f>
        <v>1</v>
      </c>
      <c r="BD57" s="51">
        <v>0</v>
      </c>
      <c r="BE57" s="52">
        <v>0</v>
      </c>
      <c r="BF57" s="51">
        <v>0</v>
      </c>
      <c r="BG57" s="52">
        <v>0</v>
      </c>
      <c r="BH57" s="51">
        <v>0</v>
      </c>
      <c r="BI57" s="52">
        <v>0</v>
      </c>
      <c r="BJ57" s="51">
        <v>10</v>
      </c>
      <c r="BK57" s="52">
        <v>100</v>
      </c>
      <c r="BL57" s="51">
        <v>10</v>
      </c>
    </row>
    <row r="58" spans="1:64" ht="15">
      <c r="A58" s="84" t="s">
        <v>244</v>
      </c>
      <c r="B58" s="84" t="s">
        <v>244</v>
      </c>
      <c r="C58" s="53"/>
      <c r="D58" s="54"/>
      <c r="E58" s="65"/>
      <c r="F58" s="55"/>
      <c r="G58" s="53"/>
      <c r="H58" s="57"/>
      <c r="I58" s="56"/>
      <c r="J58" s="56"/>
      <c r="K58" s="36" t="s">
        <v>65</v>
      </c>
      <c r="L58" s="83">
        <v>75</v>
      </c>
      <c r="M58" s="83"/>
      <c r="N58" s="63"/>
      <c r="O58" s="86" t="s">
        <v>176</v>
      </c>
      <c r="P58" s="88">
        <v>43527.92429398148</v>
      </c>
      <c r="Q58" s="86" t="s">
        <v>295</v>
      </c>
      <c r="R58" s="90" t="s">
        <v>347</v>
      </c>
      <c r="S58" s="86" t="s">
        <v>384</v>
      </c>
      <c r="T58" s="86"/>
      <c r="U58" s="86"/>
      <c r="V58" s="90" t="s">
        <v>423</v>
      </c>
      <c r="W58" s="88">
        <v>43527.92429398148</v>
      </c>
      <c r="X58" s="90" t="s">
        <v>481</v>
      </c>
      <c r="Y58" s="86"/>
      <c r="Z58" s="86"/>
      <c r="AA58" s="92" t="s">
        <v>556</v>
      </c>
      <c r="AB58" s="86"/>
      <c r="AC58" s="86" t="b">
        <v>0</v>
      </c>
      <c r="AD58" s="86">
        <v>0</v>
      </c>
      <c r="AE58" s="92" t="s">
        <v>576</v>
      </c>
      <c r="AF58" s="86" t="b">
        <v>0</v>
      </c>
      <c r="AG58" s="86" t="s">
        <v>577</v>
      </c>
      <c r="AH58" s="86"/>
      <c r="AI58" s="92" t="s">
        <v>576</v>
      </c>
      <c r="AJ58" s="86" t="b">
        <v>0</v>
      </c>
      <c r="AK58" s="86">
        <v>0</v>
      </c>
      <c r="AL58" s="92" t="s">
        <v>576</v>
      </c>
      <c r="AM58" s="86" t="s">
        <v>591</v>
      </c>
      <c r="AN58" s="86" t="b">
        <v>0</v>
      </c>
      <c r="AO58" s="92" t="s">
        <v>556</v>
      </c>
      <c r="AP58" s="86" t="s">
        <v>176</v>
      </c>
      <c r="AQ58" s="86">
        <v>0</v>
      </c>
      <c r="AR58" s="86">
        <v>0</v>
      </c>
      <c r="AS58" s="86"/>
      <c r="AT58" s="86"/>
      <c r="AU58" s="86"/>
      <c r="AV58" s="86"/>
      <c r="AW58" s="86"/>
      <c r="AX58" s="86"/>
      <c r="AY58" s="86"/>
      <c r="AZ58" s="86"/>
      <c r="BA58">
        <v>9</v>
      </c>
      <c r="BB58" s="85" t="str">
        <f>REPLACE(INDEX(GroupVertices[Group],MATCH(Edges24[[#This Row],[Vertex 1]],GroupVertices[Vertex],0)),1,1,"")</f>
        <v>1</v>
      </c>
      <c r="BC58" s="85" t="str">
        <f>REPLACE(INDEX(GroupVertices[Group],MATCH(Edges24[[#This Row],[Vertex 2]],GroupVertices[Vertex],0)),1,1,"")</f>
        <v>1</v>
      </c>
      <c r="BD58" s="51">
        <v>0</v>
      </c>
      <c r="BE58" s="52">
        <v>0</v>
      </c>
      <c r="BF58" s="51">
        <v>0</v>
      </c>
      <c r="BG58" s="52">
        <v>0</v>
      </c>
      <c r="BH58" s="51">
        <v>0</v>
      </c>
      <c r="BI58" s="52">
        <v>0</v>
      </c>
      <c r="BJ58" s="51">
        <v>10</v>
      </c>
      <c r="BK58" s="52">
        <v>100</v>
      </c>
      <c r="BL58" s="51">
        <v>10</v>
      </c>
    </row>
    <row r="59" spans="1:64" ht="15">
      <c r="A59" s="84" t="s">
        <v>244</v>
      </c>
      <c r="B59" s="84" t="s">
        <v>244</v>
      </c>
      <c r="C59" s="53"/>
      <c r="D59" s="54"/>
      <c r="E59" s="65"/>
      <c r="F59" s="55"/>
      <c r="G59" s="53"/>
      <c r="H59" s="57"/>
      <c r="I59" s="56"/>
      <c r="J59" s="56"/>
      <c r="K59" s="36" t="s">
        <v>65</v>
      </c>
      <c r="L59" s="83">
        <v>76</v>
      </c>
      <c r="M59" s="83"/>
      <c r="N59" s="63"/>
      <c r="O59" s="86" t="s">
        <v>176</v>
      </c>
      <c r="P59" s="88">
        <v>43528.95376157408</v>
      </c>
      <c r="Q59" s="86" t="s">
        <v>296</v>
      </c>
      <c r="R59" s="90" t="s">
        <v>348</v>
      </c>
      <c r="S59" s="86" t="s">
        <v>384</v>
      </c>
      <c r="T59" s="86"/>
      <c r="U59" s="86"/>
      <c r="V59" s="90" t="s">
        <v>423</v>
      </c>
      <c r="W59" s="88">
        <v>43528.95376157408</v>
      </c>
      <c r="X59" s="90" t="s">
        <v>482</v>
      </c>
      <c r="Y59" s="86"/>
      <c r="Z59" s="86"/>
      <c r="AA59" s="92" t="s">
        <v>557</v>
      </c>
      <c r="AB59" s="86"/>
      <c r="AC59" s="86" t="b">
        <v>0</v>
      </c>
      <c r="AD59" s="86">
        <v>0</v>
      </c>
      <c r="AE59" s="92" t="s">
        <v>576</v>
      </c>
      <c r="AF59" s="86" t="b">
        <v>0</v>
      </c>
      <c r="AG59" s="86" t="s">
        <v>577</v>
      </c>
      <c r="AH59" s="86"/>
      <c r="AI59" s="92" t="s">
        <v>576</v>
      </c>
      <c r="AJ59" s="86" t="b">
        <v>0</v>
      </c>
      <c r="AK59" s="86">
        <v>0</v>
      </c>
      <c r="AL59" s="92" t="s">
        <v>576</v>
      </c>
      <c r="AM59" s="86" t="s">
        <v>591</v>
      </c>
      <c r="AN59" s="86" t="b">
        <v>0</v>
      </c>
      <c r="AO59" s="92" t="s">
        <v>557</v>
      </c>
      <c r="AP59" s="86" t="s">
        <v>176</v>
      </c>
      <c r="AQ59" s="86">
        <v>0</v>
      </c>
      <c r="AR59" s="86">
        <v>0</v>
      </c>
      <c r="AS59" s="86"/>
      <c r="AT59" s="86"/>
      <c r="AU59" s="86"/>
      <c r="AV59" s="86"/>
      <c r="AW59" s="86"/>
      <c r="AX59" s="86"/>
      <c r="AY59" s="86"/>
      <c r="AZ59" s="86"/>
      <c r="BA59">
        <v>9</v>
      </c>
      <c r="BB59" s="85" t="str">
        <f>REPLACE(INDEX(GroupVertices[Group],MATCH(Edges24[[#This Row],[Vertex 1]],GroupVertices[Vertex],0)),1,1,"")</f>
        <v>1</v>
      </c>
      <c r="BC59" s="85" t="str">
        <f>REPLACE(INDEX(GroupVertices[Group],MATCH(Edges24[[#This Row],[Vertex 2]],GroupVertices[Vertex],0)),1,1,"")</f>
        <v>1</v>
      </c>
      <c r="BD59" s="51">
        <v>0</v>
      </c>
      <c r="BE59" s="52">
        <v>0</v>
      </c>
      <c r="BF59" s="51">
        <v>0</v>
      </c>
      <c r="BG59" s="52">
        <v>0</v>
      </c>
      <c r="BH59" s="51">
        <v>0</v>
      </c>
      <c r="BI59" s="52">
        <v>0</v>
      </c>
      <c r="BJ59" s="51">
        <v>9</v>
      </c>
      <c r="BK59" s="52">
        <v>100</v>
      </c>
      <c r="BL59" s="51">
        <v>9</v>
      </c>
    </row>
    <row r="60" spans="1:64" ht="15">
      <c r="A60" s="84" t="s">
        <v>244</v>
      </c>
      <c r="B60" s="84" t="s">
        <v>244</v>
      </c>
      <c r="C60" s="53"/>
      <c r="D60" s="54"/>
      <c r="E60" s="65"/>
      <c r="F60" s="55"/>
      <c r="G60" s="53"/>
      <c r="H60" s="57"/>
      <c r="I60" s="56"/>
      <c r="J60" s="56"/>
      <c r="K60" s="36" t="s">
        <v>65</v>
      </c>
      <c r="L60" s="83">
        <v>77</v>
      </c>
      <c r="M60" s="83"/>
      <c r="N60" s="63"/>
      <c r="O60" s="86" t="s">
        <v>176</v>
      </c>
      <c r="P60" s="88">
        <v>43528.95527777778</v>
      </c>
      <c r="Q60" s="86" t="s">
        <v>297</v>
      </c>
      <c r="R60" s="90" t="s">
        <v>349</v>
      </c>
      <c r="S60" s="86" t="s">
        <v>384</v>
      </c>
      <c r="T60" s="86"/>
      <c r="U60" s="86"/>
      <c r="V60" s="90" t="s">
        <v>423</v>
      </c>
      <c r="W60" s="88">
        <v>43528.95527777778</v>
      </c>
      <c r="X60" s="90" t="s">
        <v>483</v>
      </c>
      <c r="Y60" s="86"/>
      <c r="Z60" s="86"/>
      <c r="AA60" s="92" t="s">
        <v>558</v>
      </c>
      <c r="AB60" s="86"/>
      <c r="AC60" s="86" t="b">
        <v>0</v>
      </c>
      <c r="AD60" s="86">
        <v>0</v>
      </c>
      <c r="AE60" s="92" t="s">
        <v>576</v>
      </c>
      <c r="AF60" s="86" t="b">
        <v>0</v>
      </c>
      <c r="AG60" s="86" t="s">
        <v>577</v>
      </c>
      <c r="AH60" s="86"/>
      <c r="AI60" s="92" t="s">
        <v>576</v>
      </c>
      <c r="AJ60" s="86" t="b">
        <v>0</v>
      </c>
      <c r="AK60" s="86">
        <v>0</v>
      </c>
      <c r="AL60" s="92" t="s">
        <v>576</v>
      </c>
      <c r="AM60" s="86" t="s">
        <v>591</v>
      </c>
      <c r="AN60" s="86" t="b">
        <v>0</v>
      </c>
      <c r="AO60" s="92" t="s">
        <v>558</v>
      </c>
      <c r="AP60" s="86" t="s">
        <v>176</v>
      </c>
      <c r="AQ60" s="86">
        <v>0</v>
      </c>
      <c r="AR60" s="86">
        <v>0</v>
      </c>
      <c r="AS60" s="86"/>
      <c r="AT60" s="86"/>
      <c r="AU60" s="86"/>
      <c r="AV60" s="86"/>
      <c r="AW60" s="86"/>
      <c r="AX60" s="86"/>
      <c r="AY60" s="86"/>
      <c r="AZ60" s="86"/>
      <c r="BA60">
        <v>9</v>
      </c>
      <c r="BB60" s="85" t="str">
        <f>REPLACE(INDEX(GroupVertices[Group],MATCH(Edges24[[#This Row],[Vertex 1]],GroupVertices[Vertex],0)),1,1,"")</f>
        <v>1</v>
      </c>
      <c r="BC60" s="85" t="str">
        <f>REPLACE(INDEX(GroupVertices[Group],MATCH(Edges24[[#This Row],[Vertex 2]],GroupVertices[Vertex],0)),1,1,"")</f>
        <v>1</v>
      </c>
      <c r="BD60" s="51">
        <v>1</v>
      </c>
      <c r="BE60" s="52">
        <v>6.666666666666667</v>
      </c>
      <c r="BF60" s="51">
        <v>0</v>
      </c>
      <c r="BG60" s="52">
        <v>0</v>
      </c>
      <c r="BH60" s="51">
        <v>0</v>
      </c>
      <c r="BI60" s="52">
        <v>0</v>
      </c>
      <c r="BJ60" s="51">
        <v>14</v>
      </c>
      <c r="BK60" s="52">
        <v>93.33333333333333</v>
      </c>
      <c r="BL60" s="51">
        <v>15</v>
      </c>
    </row>
    <row r="61" spans="1:64" ht="15">
      <c r="A61" s="84" t="s">
        <v>244</v>
      </c>
      <c r="B61" s="84" t="s">
        <v>244</v>
      </c>
      <c r="C61" s="53"/>
      <c r="D61" s="54"/>
      <c r="E61" s="65"/>
      <c r="F61" s="55"/>
      <c r="G61" s="53"/>
      <c r="H61" s="57"/>
      <c r="I61" s="56"/>
      <c r="J61" s="56"/>
      <c r="K61" s="36" t="s">
        <v>65</v>
      </c>
      <c r="L61" s="83">
        <v>78</v>
      </c>
      <c r="M61" s="83"/>
      <c r="N61" s="63"/>
      <c r="O61" s="86" t="s">
        <v>176</v>
      </c>
      <c r="P61" s="88">
        <v>43529.94987268518</v>
      </c>
      <c r="Q61" s="86" t="s">
        <v>298</v>
      </c>
      <c r="R61" s="90" t="s">
        <v>350</v>
      </c>
      <c r="S61" s="86" t="s">
        <v>384</v>
      </c>
      <c r="T61" s="86"/>
      <c r="U61" s="86"/>
      <c r="V61" s="90" t="s">
        <v>423</v>
      </c>
      <c r="W61" s="88">
        <v>43529.94987268518</v>
      </c>
      <c r="X61" s="90" t="s">
        <v>484</v>
      </c>
      <c r="Y61" s="86"/>
      <c r="Z61" s="86"/>
      <c r="AA61" s="92" t="s">
        <v>559</v>
      </c>
      <c r="AB61" s="86"/>
      <c r="AC61" s="86" t="b">
        <v>0</v>
      </c>
      <c r="AD61" s="86">
        <v>0</v>
      </c>
      <c r="AE61" s="92" t="s">
        <v>576</v>
      </c>
      <c r="AF61" s="86" t="b">
        <v>0</v>
      </c>
      <c r="AG61" s="86" t="s">
        <v>577</v>
      </c>
      <c r="AH61" s="86"/>
      <c r="AI61" s="92" t="s">
        <v>576</v>
      </c>
      <c r="AJ61" s="86" t="b">
        <v>0</v>
      </c>
      <c r="AK61" s="86">
        <v>0</v>
      </c>
      <c r="AL61" s="92" t="s">
        <v>576</v>
      </c>
      <c r="AM61" s="86" t="s">
        <v>591</v>
      </c>
      <c r="AN61" s="86" t="b">
        <v>0</v>
      </c>
      <c r="AO61" s="92" t="s">
        <v>559</v>
      </c>
      <c r="AP61" s="86" t="s">
        <v>176</v>
      </c>
      <c r="AQ61" s="86">
        <v>0</v>
      </c>
      <c r="AR61" s="86">
        <v>0</v>
      </c>
      <c r="AS61" s="86"/>
      <c r="AT61" s="86"/>
      <c r="AU61" s="86"/>
      <c r="AV61" s="86"/>
      <c r="AW61" s="86"/>
      <c r="AX61" s="86"/>
      <c r="AY61" s="86"/>
      <c r="AZ61" s="86"/>
      <c r="BA61">
        <v>9</v>
      </c>
      <c r="BB61" s="85" t="str">
        <f>REPLACE(INDEX(GroupVertices[Group],MATCH(Edges24[[#This Row],[Vertex 1]],GroupVertices[Vertex],0)),1,1,"")</f>
        <v>1</v>
      </c>
      <c r="BC61" s="85" t="str">
        <f>REPLACE(INDEX(GroupVertices[Group],MATCH(Edges24[[#This Row],[Vertex 2]],GroupVertices[Vertex],0)),1,1,"")</f>
        <v>1</v>
      </c>
      <c r="BD61" s="51">
        <v>0</v>
      </c>
      <c r="BE61" s="52">
        <v>0</v>
      </c>
      <c r="BF61" s="51">
        <v>0</v>
      </c>
      <c r="BG61" s="52">
        <v>0</v>
      </c>
      <c r="BH61" s="51">
        <v>0</v>
      </c>
      <c r="BI61" s="52">
        <v>0</v>
      </c>
      <c r="BJ61" s="51">
        <v>9</v>
      </c>
      <c r="BK61" s="52">
        <v>100</v>
      </c>
      <c r="BL61" s="51">
        <v>9</v>
      </c>
    </row>
    <row r="62" spans="1:64" ht="15">
      <c r="A62" s="84" t="s">
        <v>244</v>
      </c>
      <c r="B62" s="84" t="s">
        <v>244</v>
      </c>
      <c r="C62" s="53"/>
      <c r="D62" s="54"/>
      <c r="E62" s="65"/>
      <c r="F62" s="55"/>
      <c r="G62" s="53"/>
      <c r="H62" s="57"/>
      <c r="I62" s="56"/>
      <c r="J62" s="56"/>
      <c r="K62" s="36" t="s">
        <v>65</v>
      </c>
      <c r="L62" s="83">
        <v>79</v>
      </c>
      <c r="M62" s="83"/>
      <c r="N62" s="63"/>
      <c r="O62" s="86" t="s">
        <v>176</v>
      </c>
      <c r="P62" s="88">
        <v>43530.984189814815</v>
      </c>
      <c r="Q62" s="86" t="s">
        <v>299</v>
      </c>
      <c r="R62" s="90" t="s">
        <v>351</v>
      </c>
      <c r="S62" s="86" t="s">
        <v>384</v>
      </c>
      <c r="T62" s="86"/>
      <c r="U62" s="86"/>
      <c r="V62" s="90" t="s">
        <v>423</v>
      </c>
      <c r="W62" s="88">
        <v>43530.984189814815</v>
      </c>
      <c r="X62" s="90" t="s">
        <v>485</v>
      </c>
      <c r="Y62" s="86"/>
      <c r="Z62" s="86"/>
      <c r="AA62" s="92" t="s">
        <v>560</v>
      </c>
      <c r="AB62" s="86"/>
      <c r="AC62" s="86" t="b">
        <v>0</v>
      </c>
      <c r="AD62" s="86">
        <v>0</v>
      </c>
      <c r="AE62" s="92" t="s">
        <v>576</v>
      </c>
      <c r="AF62" s="86" t="b">
        <v>0</v>
      </c>
      <c r="AG62" s="86" t="s">
        <v>577</v>
      </c>
      <c r="AH62" s="86"/>
      <c r="AI62" s="92" t="s">
        <v>576</v>
      </c>
      <c r="AJ62" s="86" t="b">
        <v>0</v>
      </c>
      <c r="AK62" s="86">
        <v>0</v>
      </c>
      <c r="AL62" s="92" t="s">
        <v>576</v>
      </c>
      <c r="AM62" s="86" t="s">
        <v>591</v>
      </c>
      <c r="AN62" s="86" t="b">
        <v>0</v>
      </c>
      <c r="AO62" s="92" t="s">
        <v>560</v>
      </c>
      <c r="AP62" s="86" t="s">
        <v>176</v>
      </c>
      <c r="AQ62" s="86">
        <v>0</v>
      </c>
      <c r="AR62" s="86">
        <v>0</v>
      </c>
      <c r="AS62" s="86"/>
      <c r="AT62" s="86"/>
      <c r="AU62" s="86"/>
      <c r="AV62" s="86"/>
      <c r="AW62" s="86"/>
      <c r="AX62" s="86"/>
      <c r="AY62" s="86"/>
      <c r="AZ62" s="86"/>
      <c r="BA62">
        <v>9</v>
      </c>
      <c r="BB62" s="85" t="str">
        <f>REPLACE(INDEX(GroupVertices[Group],MATCH(Edges24[[#This Row],[Vertex 1]],GroupVertices[Vertex],0)),1,1,"")</f>
        <v>1</v>
      </c>
      <c r="BC62" s="85" t="str">
        <f>REPLACE(INDEX(GroupVertices[Group],MATCH(Edges24[[#This Row],[Vertex 2]],GroupVertices[Vertex],0)),1,1,"")</f>
        <v>1</v>
      </c>
      <c r="BD62" s="51">
        <v>0</v>
      </c>
      <c r="BE62" s="52">
        <v>0</v>
      </c>
      <c r="BF62" s="51">
        <v>0</v>
      </c>
      <c r="BG62" s="52">
        <v>0</v>
      </c>
      <c r="BH62" s="51">
        <v>0</v>
      </c>
      <c r="BI62" s="52">
        <v>0</v>
      </c>
      <c r="BJ62" s="51">
        <v>9</v>
      </c>
      <c r="BK62" s="52">
        <v>100</v>
      </c>
      <c r="BL62" s="51">
        <v>9</v>
      </c>
    </row>
    <row r="63" spans="1:64" ht="15">
      <c r="A63" s="84" t="s">
        <v>244</v>
      </c>
      <c r="B63" s="84" t="s">
        <v>244</v>
      </c>
      <c r="C63" s="53"/>
      <c r="D63" s="54"/>
      <c r="E63" s="65"/>
      <c r="F63" s="55"/>
      <c r="G63" s="53"/>
      <c r="H63" s="57"/>
      <c r="I63" s="56"/>
      <c r="J63" s="56"/>
      <c r="K63" s="36" t="s">
        <v>65</v>
      </c>
      <c r="L63" s="83">
        <v>80</v>
      </c>
      <c r="M63" s="83"/>
      <c r="N63" s="63"/>
      <c r="O63" s="86" t="s">
        <v>176</v>
      </c>
      <c r="P63" s="88">
        <v>43535.70155092593</v>
      </c>
      <c r="Q63" s="86" t="s">
        <v>300</v>
      </c>
      <c r="R63" s="90" t="s">
        <v>352</v>
      </c>
      <c r="S63" s="86" t="s">
        <v>384</v>
      </c>
      <c r="T63" s="86"/>
      <c r="U63" s="86"/>
      <c r="V63" s="90" t="s">
        <v>423</v>
      </c>
      <c r="W63" s="88">
        <v>43535.70155092593</v>
      </c>
      <c r="X63" s="90" t="s">
        <v>486</v>
      </c>
      <c r="Y63" s="86"/>
      <c r="Z63" s="86"/>
      <c r="AA63" s="92" t="s">
        <v>561</v>
      </c>
      <c r="AB63" s="86"/>
      <c r="AC63" s="86" t="b">
        <v>0</v>
      </c>
      <c r="AD63" s="86">
        <v>0</v>
      </c>
      <c r="AE63" s="92" t="s">
        <v>576</v>
      </c>
      <c r="AF63" s="86" t="b">
        <v>0</v>
      </c>
      <c r="AG63" s="86" t="s">
        <v>577</v>
      </c>
      <c r="AH63" s="86"/>
      <c r="AI63" s="92" t="s">
        <v>576</v>
      </c>
      <c r="AJ63" s="86" t="b">
        <v>0</v>
      </c>
      <c r="AK63" s="86">
        <v>0</v>
      </c>
      <c r="AL63" s="92" t="s">
        <v>576</v>
      </c>
      <c r="AM63" s="86" t="s">
        <v>591</v>
      </c>
      <c r="AN63" s="86" t="b">
        <v>0</v>
      </c>
      <c r="AO63" s="92" t="s">
        <v>561</v>
      </c>
      <c r="AP63" s="86" t="s">
        <v>176</v>
      </c>
      <c r="AQ63" s="86">
        <v>0</v>
      </c>
      <c r="AR63" s="86">
        <v>0</v>
      </c>
      <c r="AS63" s="86"/>
      <c r="AT63" s="86"/>
      <c r="AU63" s="86"/>
      <c r="AV63" s="86"/>
      <c r="AW63" s="86"/>
      <c r="AX63" s="86"/>
      <c r="AY63" s="86"/>
      <c r="AZ63" s="86"/>
      <c r="BA63">
        <v>9</v>
      </c>
      <c r="BB63" s="85" t="str">
        <f>REPLACE(INDEX(GroupVertices[Group],MATCH(Edges24[[#This Row],[Vertex 1]],GroupVertices[Vertex],0)),1,1,"")</f>
        <v>1</v>
      </c>
      <c r="BC63" s="85" t="str">
        <f>REPLACE(INDEX(GroupVertices[Group],MATCH(Edges24[[#This Row],[Vertex 2]],GroupVertices[Vertex],0)),1,1,"")</f>
        <v>1</v>
      </c>
      <c r="BD63" s="51">
        <v>0</v>
      </c>
      <c r="BE63" s="52">
        <v>0</v>
      </c>
      <c r="BF63" s="51">
        <v>0</v>
      </c>
      <c r="BG63" s="52">
        <v>0</v>
      </c>
      <c r="BH63" s="51">
        <v>0</v>
      </c>
      <c r="BI63" s="52">
        <v>0</v>
      </c>
      <c r="BJ63" s="51">
        <v>10</v>
      </c>
      <c r="BK63" s="52">
        <v>100</v>
      </c>
      <c r="BL63" s="51">
        <v>10</v>
      </c>
    </row>
    <row r="64" spans="1:64" ht="15">
      <c r="A64" s="84" t="s">
        <v>244</v>
      </c>
      <c r="B64" s="84" t="s">
        <v>244</v>
      </c>
      <c r="C64" s="53"/>
      <c r="D64" s="54"/>
      <c r="E64" s="65"/>
      <c r="F64" s="55"/>
      <c r="G64" s="53"/>
      <c r="H64" s="57"/>
      <c r="I64" s="56"/>
      <c r="J64" s="56"/>
      <c r="K64" s="36" t="s">
        <v>65</v>
      </c>
      <c r="L64" s="83">
        <v>81</v>
      </c>
      <c r="M64" s="83"/>
      <c r="N64" s="63"/>
      <c r="O64" s="86" t="s">
        <v>176</v>
      </c>
      <c r="P64" s="88">
        <v>43535.97827546296</v>
      </c>
      <c r="Q64" s="86" t="s">
        <v>301</v>
      </c>
      <c r="R64" s="90" t="s">
        <v>353</v>
      </c>
      <c r="S64" s="86" t="s">
        <v>384</v>
      </c>
      <c r="T64" s="86"/>
      <c r="U64" s="86"/>
      <c r="V64" s="90" t="s">
        <v>423</v>
      </c>
      <c r="W64" s="88">
        <v>43535.97827546296</v>
      </c>
      <c r="X64" s="90" t="s">
        <v>487</v>
      </c>
      <c r="Y64" s="86"/>
      <c r="Z64" s="86"/>
      <c r="AA64" s="92" t="s">
        <v>562</v>
      </c>
      <c r="AB64" s="86"/>
      <c r="AC64" s="86" t="b">
        <v>0</v>
      </c>
      <c r="AD64" s="86">
        <v>0</v>
      </c>
      <c r="AE64" s="92" t="s">
        <v>576</v>
      </c>
      <c r="AF64" s="86" t="b">
        <v>0</v>
      </c>
      <c r="AG64" s="86" t="s">
        <v>577</v>
      </c>
      <c r="AH64" s="86"/>
      <c r="AI64" s="92" t="s">
        <v>576</v>
      </c>
      <c r="AJ64" s="86" t="b">
        <v>0</v>
      </c>
      <c r="AK64" s="86">
        <v>0</v>
      </c>
      <c r="AL64" s="92" t="s">
        <v>576</v>
      </c>
      <c r="AM64" s="86" t="s">
        <v>591</v>
      </c>
      <c r="AN64" s="86" t="b">
        <v>0</v>
      </c>
      <c r="AO64" s="92" t="s">
        <v>562</v>
      </c>
      <c r="AP64" s="86" t="s">
        <v>176</v>
      </c>
      <c r="AQ64" s="86">
        <v>0</v>
      </c>
      <c r="AR64" s="86">
        <v>0</v>
      </c>
      <c r="AS64" s="86"/>
      <c r="AT64" s="86"/>
      <c r="AU64" s="86"/>
      <c r="AV64" s="86"/>
      <c r="AW64" s="86"/>
      <c r="AX64" s="86"/>
      <c r="AY64" s="86"/>
      <c r="AZ64" s="86"/>
      <c r="BA64">
        <v>9</v>
      </c>
      <c r="BB64" s="85" t="str">
        <f>REPLACE(INDEX(GroupVertices[Group],MATCH(Edges24[[#This Row],[Vertex 1]],GroupVertices[Vertex],0)),1,1,"")</f>
        <v>1</v>
      </c>
      <c r="BC64" s="85" t="str">
        <f>REPLACE(INDEX(GroupVertices[Group],MATCH(Edges24[[#This Row],[Vertex 2]],GroupVertices[Vertex],0)),1,1,"")</f>
        <v>1</v>
      </c>
      <c r="BD64" s="51">
        <v>0</v>
      </c>
      <c r="BE64" s="52">
        <v>0</v>
      </c>
      <c r="BF64" s="51">
        <v>0</v>
      </c>
      <c r="BG64" s="52">
        <v>0</v>
      </c>
      <c r="BH64" s="51">
        <v>0</v>
      </c>
      <c r="BI64" s="52">
        <v>0</v>
      </c>
      <c r="BJ64" s="51">
        <v>7</v>
      </c>
      <c r="BK64" s="52">
        <v>100</v>
      </c>
      <c r="BL64" s="51">
        <v>7</v>
      </c>
    </row>
    <row r="65" spans="1:64" ht="15">
      <c r="A65" s="84" t="s">
        <v>245</v>
      </c>
      <c r="B65" s="84" t="s">
        <v>245</v>
      </c>
      <c r="C65" s="53"/>
      <c r="D65" s="54"/>
      <c r="E65" s="65"/>
      <c r="F65" s="55"/>
      <c r="G65" s="53"/>
      <c r="H65" s="57"/>
      <c r="I65" s="56"/>
      <c r="J65" s="56"/>
      <c r="K65" s="36" t="s">
        <v>65</v>
      </c>
      <c r="L65" s="83">
        <v>82</v>
      </c>
      <c r="M65" s="83"/>
      <c r="N65" s="63"/>
      <c r="O65" s="86" t="s">
        <v>176</v>
      </c>
      <c r="P65" s="88">
        <v>43525.043657407405</v>
      </c>
      <c r="Q65" s="86" t="s">
        <v>302</v>
      </c>
      <c r="R65" s="90" t="s">
        <v>354</v>
      </c>
      <c r="S65" s="86" t="s">
        <v>385</v>
      </c>
      <c r="T65" s="86"/>
      <c r="U65" s="86"/>
      <c r="V65" s="90" t="s">
        <v>424</v>
      </c>
      <c r="W65" s="88">
        <v>43525.043657407405</v>
      </c>
      <c r="X65" s="90" t="s">
        <v>488</v>
      </c>
      <c r="Y65" s="86"/>
      <c r="Z65" s="86"/>
      <c r="AA65" s="92" t="s">
        <v>563</v>
      </c>
      <c r="AB65" s="86"/>
      <c r="AC65" s="86" t="b">
        <v>0</v>
      </c>
      <c r="AD65" s="86">
        <v>0</v>
      </c>
      <c r="AE65" s="92" t="s">
        <v>576</v>
      </c>
      <c r="AF65" s="86" t="b">
        <v>0</v>
      </c>
      <c r="AG65" s="86" t="s">
        <v>577</v>
      </c>
      <c r="AH65" s="86"/>
      <c r="AI65" s="92" t="s">
        <v>576</v>
      </c>
      <c r="AJ65" s="86" t="b">
        <v>0</v>
      </c>
      <c r="AK65" s="86">
        <v>0</v>
      </c>
      <c r="AL65" s="92" t="s">
        <v>576</v>
      </c>
      <c r="AM65" s="86" t="s">
        <v>592</v>
      </c>
      <c r="AN65" s="86" t="b">
        <v>0</v>
      </c>
      <c r="AO65" s="92" t="s">
        <v>563</v>
      </c>
      <c r="AP65" s="86" t="s">
        <v>176</v>
      </c>
      <c r="AQ65" s="86">
        <v>0</v>
      </c>
      <c r="AR65" s="86">
        <v>0</v>
      </c>
      <c r="AS65" s="86"/>
      <c r="AT65" s="86"/>
      <c r="AU65" s="86"/>
      <c r="AV65" s="86"/>
      <c r="AW65" s="86"/>
      <c r="AX65" s="86"/>
      <c r="AY65" s="86"/>
      <c r="AZ65" s="86"/>
      <c r="BA65">
        <v>7</v>
      </c>
      <c r="BB65" s="85" t="str">
        <f>REPLACE(INDEX(GroupVertices[Group],MATCH(Edges24[[#This Row],[Vertex 1]],GroupVertices[Vertex],0)),1,1,"")</f>
        <v>1</v>
      </c>
      <c r="BC65" s="85" t="str">
        <f>REPLACE(INDEX(GroupVertices[Group],MATCH(Edges24[[#This Row],[Vertex 2]],GroupVertices[Vertex],0)),1,1,"")</f>
        <v>1</v>
      </c>
      <c r="BD65" s="51">
        <v>0</v>
      </c>
      <c r="BE65" s="52">
        <v>0</v>
      </c>
      <c r="BF65" s="51">
        <v>0</v>
      </c>
      <c r="BG65" s="52">
        <v>0</v>
      </c>
      <c r="BH65" s="51">
        <v>0</v>
      </c>
      <c r="BI65" s="52">
        <v>0</v>
      </c>
      <c r="BJ65" s="51">
        <v>10</v>
      </c>
      <c r="BK65" s="52">
        <v>100</v>
      </c>
      <c r="BL65" s="51">
        <v>10</v>
      </c>
    </row>
    <row r="66" spans="1:64" ht="15">
      <c r="A66" s="84" t="s">
        <v>245</v>
      </c>
      <c r="B66" s="84" t="s">
        <v>245</v>
      </c>
      <c r="C66" s="53"/>
      <c r="D66" s="54"/>
      <c r="E66" s="65"/>
      <c r="F66" s="55"/>
      <c r="G66" s="53"/>
      <c r="H66" s="57"/>
      <c r="I66" s="56"/>
      <c r="J66" s="56"/>
      <c r="K66" s="36" t="s">
        <v>65</v>
      </c>
      <c r="L66" s="83">
        <v>83</v>
      </c>
      <c r="M66" s="83"/>
      <c r="N66" s="63"/>
      <c r="O66" s="86" t="s">
        <v>176</v>
      </c>
      <c r="P66" s="88">
        <v>43526.05085648148</v>
      </c>
      <c r="Q66" s="86" t="s">
        <v>303</v>
      </c>
      <c r="R66" s="90" t="s">
        <v>355</v>
      </c>
      <c r="S66" s="86" t="s">
        <v>385</v>
      </c>
      <c r="T66" s="86"/>
      <c r="U66" s="86"/>
      <c r="V66" s="90" t="s">
        <v>424</v>
      </c>
      <c r="W66" s="88">
        <v>43526.05085648148</v>
      </c>
      <c r="X66" s="90" t="s">
        <v>489</v>
      </c>
      <c r="Y66" s="86"/>
      <c r="Z66" s="86"/>
      <c r="AA66" s="92" t="s">
        <v>564</v>
      </c>
      <c r="AB66" s="86"/>
      <c r="AC66" s="86" t="b">
        <v>0</v>
      </c>
      <c r="AD66" s="86">
        <v>0</v>
      </c>
      <c r="AE66" s="92" t="s">
        <v>576</v>
      </c>
      <c r="AF66" s="86" t="b">
        <v>0</v>
      </c>
      <c r="AG66" s="86" t="s">
        <v>577</v>
      </c>
      <c r="AH66" s="86"/>
      <c r="AI66" s="92" t="s">
        <v>576</v>
      </c>
      <c r="AJ66" s="86" t="b">
        <v>0</v>
      </c>
      <c r="AK66" s="86">
        <v>0</v>
      </c>
      <c r="AL66" s="92" t="s">
        <v>576</v>
      </c>
      <c r="AM66" s="86" t="s">
        <v>592</v>
      </c>
      <c r="AN66" s="86" t="b">
        <v>0</v>
      </c>
      <c r="AO66" s="92" t="s">
        <v>564</v>
      </c>
      <c r="AP66" s="86" t="s">
        <v>176</v>
      </c>
      <c r="AQ66" s="86">
        <v>0</v>
      </c>
      <c r="AR66" s="86">
        <v>0</v>
      </c>
      <c r="AS66" s="86"/>
      <c r="AT66" s="86"/>
      <c r="AU66" s="86"/>
      <c r="AV66" s="86"/>
      <c r="AW66" s="86"/>
      <c r="AX66" s="86"/>
      <c r="AY66" s="86"/>
      <c r="AZ66" s="86"/>
      <c r="BA66">
        <v>7</v>
      </c>
      <c r="BB66" s="85" t="str">
        <f>REPLACE(INDEX(GroupVertices[Group],MATCH(Edges24[[#This Row],[Vertex 1]],GroupVertices[Vertex],0)),1,1,"")</f>
        <v>1</v>
      </c>
      <c r="BC66" s="85" t="str">
        <f>REPLACE(INDEX(GroupVertices[Group],MATCH(Edges24[[#This Row],[Vertex 2]],GroupVertices[Vertex],0)),1,1,"")</f>
        <v>1</v>
      </c>
      <c r="BD66" s="51">
        <v>0</v>
      </c>
      <c r="BE66" s="52">
        <v>0</v>
      </c>
      <c r="BF66" s="51">
        <v>0</v>
      </c>
      <c r="BG66" s="52">
        <v>0</v>
      </c>
      <c r="BH66" s="51">
        <v>0</v>
      </c>
      <c r="BI66" s="52">
        <v>0</v>
      </c>
      <c r="BJ66" s="51">
        <v>10</v>
      </c>
      <c r="BK66" s="52">
        <v>100</v>
      </c>
      <c r="BL66" s="51">
        <v>10</v>
      </c>
    </row>
    <row r="67" spans="1:64" ht="15">
      <c r="A67" s="84" t="s">
        <v>245</v>
      </c>
      <c r="B67" s="84" t="s">
        <v>245</v>
      </c>
      <c r="C67" s="53"/>
      <c r="D67" s="54"/>
      <c r="E67" s="65"/>
      <c r="F67" s="55"/>
      <c r="G67" s="53"/>
      <c r="H67" s="57"/>
      <c r="I67" s="56"/>
      <c r="J67" s="56"/>
      <c r="K67" s="36" t="s">
        <v>65</v>
      </c>
      <c r="L67" s="83">
        <v>84</v>
      </c>
      <c r="M67" s="83"/>
      <c r="N67" s="63"/>
      <c r="O67" s="86" t="s">
        <v>176</v>
      </c>
      <c r="P67" s="88">
        <v>43527.018055555556</v>
      </c>
      <c r="Q67" s="86" t="s">
        <v>304</v>
      </c>
      <c r="R67" s="90" t="s">
        <v>356</v>
      </c>
      <c r="S67" s="86" t="s">
        <v>385</v>
      </c>
      <c r="T67" s="86"/>
      <c r="U67" s="86"/>
      <c r="V67" s="90" t="s">
        <v>424</v>
      </c>
      <c r="W67" s="88">
        <v>43527.018055555556</v>
      </c>
      <c r="X67" s="90" t="s">
        <v>490</v>
      </c>
      <c r="Y67" s="86"/>
      <c r="Z67" s="86"/>
      <c r="AA67" s="92" t="s">
        <v>565</v>
      </c>
      <c r="AB67" s="86"/>
      <c r="AC67" s="86" t="b">
        <v>0</v>
      </c>
      <c r="AD67" s="86">
        <v>0</v>
      </c>
      <c r="AE67" s="92" t="s">
        <v>576</v>
      </c>
      <c r="AF67" s="86" t="b">
        <v>0</v>
      </c>
      <c r="AG67" s="86" t="s">
        <v>577</v>
      </c>
      <c r="AH67" s="86"/>
      <c r="AI67" s="92" t="s">
        <v>576</v>
      </c>
      <c r="AJ67" s="86" t="b">
        <v>0</v>
      </c>
      <c r="AK67" s="86">
        <v>0</v>
      </c>
      <c r="AL67" s="92" t="s">
        <v>576</v>
      </c>
      <c r="AM67" s="86" t="s">
        <v>592</v>
      </c>
      <c r="AN67" s="86" t="b">
        <v>0</v>
      </c>
      <c r="AO67" s="92" t="s">
        <v>565</v>
      </c>
      <c r="AP67" s="86" t="s">
        <v>176</v>
      </c>
      <c r="AQ67" s="86">
        <v>0</v>
      </c>
      <c r="AR67" s="86">
        <v>0</v>
      </c>
      <c r="AS67" s="86"/>
      <c r="AT67" s="86"/>
      <c r="AU67" s="86"/>
      <c r="AV67" s="86"/>
      <c r="AW67" s="86"/>
      <c r="AX67" s="86"/>
      <c r="AY67" s="86"/>
      <c r="AZ67" s="86"/>
      <c r="BA67">
        <v>7</v>
      </c>
      <c r="BB67" s="85" t="str">
        <f>REPLACE(INDEX(GroupVertices[Group],MATCH(Edges24[[#This Row],[Vertex 1]],GroupVertices[Vertex],0)),1,1,"")</f>
        <v>1</v>
      </c>
      <c r="BC67" s="85" t="str">
        <f>REPLACE(INDEX(GroupVertices[Group],MATCH(Edges24[[#This Row],[Vertex 2]],GroupVertices[Vertex],0)),1,1,"")</f>
        <v>1</v>
      </c>
      <c r="BD67" s="51">
        <v>0</v>
      </c>
      <c r="BE67" s="52">
        <v>0</v>
      </c>
      <c r="BF67" s="51">
        <v>0</v>
      </c>
      <c r="BG67" s="52">
        <v>0</v>
      </c>
      <c r="BH67" s="51">
        <v>0</v>
      </c>
      <c r="BI67" s="52">
        <v>0</v>
      </c>
      <c r="BJ67" s="51">
        <v>10</v>
      </c>
      <c r="BK67" s="52">
        <v>100</v>
      </c>
      <c r="BL67" s="51">
        <v>10</v>
      </c>
    </row>
    <row r="68" spans="1:64" ht="15">
      <c r="A68" s="84" t="s">
        <v>245</v>
      </c>
      <c r="B68" s="84" t="s">
        <v>245</v>
      </c>
      <c r="C68" s="53"/>
      <c r="D68" s="54"/>
      <c r="E68" s="65"/>
      <c r="F68" s="55"/>
      <c r="G68" s="53"/>
      <c r="H68" s="57"/>
      <c r="I68" s="56"/>
      <c r="J68" s="56"/>
      <c r="K68" s="36" t="s">
        <v>65</v>
      </c>
      <c r="L68" s="83">
        <v>85</v>
      </c>
      <c r="M68" s="83"/>
      <c r="N68" s="63"/>
      <c r="O68" s="86" t="s">
        <v>176</v>
      </c>
      <c r="P68" s="88">
        <v>43528.95359953704</v>
      </c>
      <c r="Q68" s="86" t="s">
        <v>305</v>
      </c>
      <c r="R68" s="90" t="s">
        <v>357</v>
      </c>
      <c r="S68" s="86" t="s">
        <v>385</v>
      </c>
      <c r="T68" s="86"/>
      <c r="U68" s="86"/>
      <c r="V68" s="90" t="s">
        <v>424</v>
      </c>
      <c r="W68" s="88">
        <v>43528.95359953704</v>
      </c>
      <c r="X68" s="90" t="s">
        <v>491</v>
      </c>
      <c r="Y68" s="86"/>
      <c r="Z68" s="86"/>
      <c r="AA68" s="92" t="s">
        <v>566</v>
      </c>
      <c r="AB68" s="86"/>
      <c r="AC68" s="86" t="b">
        <v>0</v>
      </c>
      <c r="AD68" s="86">
        <v>0</v>
      </c>
      <c r="AE68" s="92" t="s">
        <v>576</v>
      </c>
      <c r="AF68" s="86" t="b">
        <v>0</v>
      </c>
      <c r="AG68" s="86" t="s">
        <v>577</v>
      </c>
      <c r="AH68" s="86"/>
      <c r="AI68" s="92" t="s">
        <v>576</v>
      </c>
      <c r="AJ68" s="86" t="b">
        <v>0</v>
      </c>
      <c r="AK68" s="86">
        <v>0</v>
      </c>
      <c r="AL68" s="92" t="s">
        <v>576</v>
      </c>
      <c r="AM68" s="86" t="s">
        <v>592</v>
      </c>
      <c r="AN68" s="86" t="b">
        <v>0</v>
      </c>
      <c r="AO68" s="92" t="s">
        <v>566</v>
      </c>
      <c r="AP68" s="86" t="s">
        <v>176</v>
      </c>
      <c r="AQ68" s="86">
        <v>0</v>
      </c>
      <c r="AR68" s="86">
        <v>0</v>
      </c>
      <c r="AS68" s="86"/>
      <c r="AT68" s="86"/>
      <c r="AU68" s="86"/>
      <c r="AV68" s="86"/>
      <c r="AW68" s="86"/>
      <c r="AX68" s="86"/>
      <c r="AY68" s="86"/>
      <c r="AZ68" s="86"/>
      <c r="BA68">
        <v>7</v>
      </c>
      <c r="BB68" s="85" t="str">
        <f>REPLACE(INDEX(GroupVertices[Group],MATCH(Edges24[[#This Row],[Vertex 1]],GroupVertices[Vertex],0)),1,1,"")</f>
        <v>1</v>
      </c>
      <c r="BC68" s="85" t="str">
        <f>REPLACE(INDEX(GroupVertices[Group],MATCH(Edges24[[#This Row],[Vertex 2]],GroupVertices[Vertex],0)),1,1,"")</f>
        <v>1</v>
      </c>
      <c r="BD68" s="51">
        <v>0</v>
      </c>
      <c r="BE68" s="52">
        <v>0</v>
      </c>
      <c r="BF68" s="51">
        <v>0</v>
      </c>
      <c r="BG68" s="52">
        <v>0</v>
      </c>
      <c r="BH68" s="51">
        <v>0</v>
      </c>
      <c r="BI68" s="52">
        <v>0</v>
      </c>
      <c r="BJ68" s="51">
        <v>10</v>
      </c>
      <c r="BK68" s="52">
        <v>100</v>
      </c>
      <c r="BL68" s="51">
        <v>10</v>
      </c>
    </row>
    <row r="69" spans="1:64" ht="15">
      <c r="A69" s="84" t="s">
        <v>245</v>
      </c>
      <c r="B69" s="84" t="s">
        <v>245</v>
      </c>
      <c r="C69" s="53"/>
      <c r="D69" s="54"/>
      <c r="E69" s="65"/>
      <c r="F69" s="55"/>
      <c r="G69" s="53"/>
      <c r="H69" s="57"/>
      <c r="I69" s="56"/>
      <c r="J69" s="56"/>
      <c r="K69" s="36" t="s">
        <v>65</v>
      </c>
      <c r="L69" s="83">
        <v>86</v>
      </c>
      <c r="M69" s="83"/>
      <c r="N69" s="63"/>
      <c r="O69" s="86" t="s">
        <v>176</v>
      </c>
      <c r="P69" s="88">
        <v>43530.98407407408</v>
      </c>
      <c r="Q69" s="86" t="s">
        <v>306</v>
      </c>
      <c r="R69" s="90" t="s">
        <v>358</v>
      </c>
      <c r="S69" s="86" t="s">
        <v>385</v>
      </c>
      <c r="T69" s="86"/>
      <c r="U69" s="86"/>
      <c r="V69" s="90" t="s">
        <v>424</v>
      </c>
      <c r="W69" s="88">
        <v>43530.98407407408</v>
      </c>
      <c r="X69" s="90" t="s">
        <v>492</v>
      </c>
      <c r="Y69" s="86"/>
      <c r="Z69" s="86"/>
      <c r="AA69" s="92" t="s">
        <v>567</v>
      </c>
      <c r="AB69" s="86"/>
      <c r="AC69" s="86" t="b">
        <v>0</v>
      </c>
      <c r="AD69" s="86">
        <v>0</v>
      </c>
      <c r="AE69" s="92" t="s">
        <v>576</v>
      </c>
      <c r="AF69" s="86" t="b">
        <v>0</v>
      </c>
      <c r="AG69" s="86" t="s">
        <v>577</v>
      </c>
      <c r="AH69" s="86"/>
      <c r="AI69" s="92" t="s">
        <v>576</v>
      </c>
      <c r="AJ69" s="86" t="b">
        <v>0</v>
      </c>
      <c r="AK69" s="86">
        <v>0</v>
      </c>
      <c r="AL69" s="92" t="s">
        <v>576</v>
      </c>
      <c r="AM69" s="86" t="s">
        <v>592</v>
      </c>
      <c r="AN69" s="86" t="b">
        <v>0</v>
      </c>
      <c r="AO69" s="92" t="s">
        <v>567</v>
      </c>
      <c r="AP69" s="86" t="s">
        <v>176</v>
      </c>
      <c r="AQ69" s="86">
        <v>0</v>
      </c>
      <c r="AR69" s="86">
        <v>0</v>
      </c>
      <c r="AS69" s="86"/>
      <c r="AT69" s="86"/>
      <c r="AU69" s="86"/>
      <c r="AV69" s="86"/>
      <c r="AW69" s="86"/>
      <c r="AX69" s="86"/>
      <c r="AY69" s="86"/>
      <c r="AZ69" s="86"/>
      <c r="BA69">
        <v>7</v>
      </c>
      <c r="BB69" s="85" t="str">
        <f>REPLACE(INDEX(GroupVertices[Group],MATCH(Edges24[[#This Row],[Vertex 1]],GroupVertices[Vertex],0)),1,1,"")</f>
        <v>1</v>
      </c>
      <c r="BC69" s="85" t="str">
        <f>REPLACE(INDEX(GroupVertices[Group],MATCH(Edges24[[#This Row],[Vertex 2]],GroupVertices[Vertex],0)),1,1,"")</f>
        <v>1</v>
      </c>
      <c r="BD69" s="51">
        <v>0</v>
      </c>
      <c r="BE69" s="52">
        <v>0</v>
      </c>
      <c r="BF69" s="51">
        <v>0</v>
      </c>
      <c r="BG69" s="52">
        <v>0</v>
      </c>
      <c r="BH69" s="51">
        <v>0</v>
      </c>
      <c r="BI69" s="52">
        <v>0</v>
      </c>
      <c r="BJ69" s="51">
        <v>9</v>
      </c>
      <c r="BK69" s="52">
        <v>100</v>
      </c>
      <c r="BL69" s="51">
        <v>9</v>
      </c>
    </row>
    <row r="70" spans="1:64" ht="15">
      <c r="A70" s="84" t="s">
        <v>245</v>
      </c>
      <c r="B70" s="84" t="s">
        <v>245</v>
      </c>
      <c r="C70" s="53"/>
      <c r="D70" s="54"/>
      <c r="E70" s="65"/>
      <c r="F70" s="55"/>
      <c r="G70" s="53"/>
      <c r="H70" s="57"/>
      <c r="I70" s="56"/>
      <c r="J70" s="56"/>
      <c r="K70" s="36" t="s">
        <v>65</v>
      </c>
      <c r="L70" s="83">
        <v>87</v>
      </c>
      <c r="M70" s="83"/>
      <c r="N70" s="63"/>
      <c r="O70" s="86" t="s">
        <v>176</v>
      </c>
      <c r="P70" s="88">
        <v>43535.977326388886</v>
      </c>
      <c r="Q70" s="86" t="s">
        <v>307</v>
      </c>
      <c r="R70" s="90" t="s">
        <v>359</v>
      </c>
      <c r="S70" s="86" t="s">
        <v>385</v>
      </c>
      <c r="T70" s="86"/>
      <c r="U70" s="86"/>
      <c r="V70" s="90" t="s">
        <v>424</v>
      </c>
      <c r="W70" s="88">
        <v>43535.977326388886</v>
      </c>
      <c r="X70" s="90" t="s">
        <v>493</v>
      </c>
      <c r="Y70" s="86"/>
      <c r="Z70" s="86"/>
      <c r="AA70" s="92" t="s">
        <v>568</v>
      </c>
      <c r="AB70" s="86"/>
      <c r="AC70" s="86" t="b">
        <v>0</v>
      </c>
      <c r="AD70" s="86">
        <v>0</v>
      </c>
      <c r="AE70" s="92" t="s">
        <v>576</v>
      </c>
      <c r="AF70" s="86" t="b">
        <v>0</v>
      </c>
      <c r="AG70" s="86" t="s">
        <v>577</v>
      </c>
      <c r="AH70" s="86"/>
      <c r="AI70" s="92" t="s">
        <v>576</v>
      </c>
      <c r="AJ70" s="86" t="b">
        <v>0</v>
      </c>
      <c r="AK70" s="86">
        <v>0</v>
      </c>
      <c r="AL70" s="92" t="s">
        <v>576</v>
      </c>
      <c r="AM70" s="86" t="s">
        <v>592</v>
      </c>
      <c r="AN70" s="86" t="b">
        <v>0</v>
      </c>
      <c r="AO70" s="92" t="s">
        <v>568</v>
      </c>
      <c r="AP70" s="86" t="s">
        <v>176</v>
      </c>
      <c r="AQ70" s="86">
        <v>0</v>
      </c>
      <c r="AR70" s="86">
        <v>0</v>
      </c>
      <c r="AS70" s="86"/>
      <c r="AT70" s="86"/>
      <c r="AU70" s="86"/>
      <c r="AV70" s="86"/>
      <c r="AW70" s="86"/>
      <c r="AX70" s="86"/>
      <c r="AY70" s="86"/>
      <c r="AZ70" s="86"/>
      <c r="BA70">
        <v>7</v>
      </c>
      <c r="BB70" s="85" t="str">
        <f>REPLACE(INDEX(GroupVertices[Group],MATCH(Edges24[[#This Row],[Vertex 1]],GroupVertices[Vertex],0)),1,1,"")</f>
        <v>1</v>
      </c>
      <c r="BC70" s="85" t="str">
        <f>REPLACE(INDEX(GroupVertices[Group],MATCH(Edges24[[#This Row],[Vertex 2]],GroupVertices[Vertex],0)),1,1,"")</f>
        <v>1</v>
      </c>
      <c r="BD70" s="51">
        <v>0</v>
      </c>
      <c r="BE70" s="52">
        <v>0</v>
      </c>
      <c r="BF70" s="51">
        <v>0</v>
      </c>
      <c r="BG70" s="52">
        <v>0</v>
      </c>
      <c r="BH70" s="51">
        <v>0</v>
      </c>
      <c r="BI70" s="52">
        <v>0</v>
      </c>
      <c r="BJ70" s="51">
        <v>12</v>
      </c>
      <c r="BK70" s="52">
        <v>100</v>
      </c>
      <c r="BL70" s="51">
        <v>12</v>
      </c>
    </row>
    <row r="71" spans="1:64" ht="15">
      <c r="A71" s="84" t="s">
        <v>245</v>
      </c>
      <c r="B71" s="84" t="s">
        <v>245</v>
      </c>
      <c r="C71" s="53"/>
      <c r="D71" s="54"/>
      <c r="E71" s="65"/>
      <c r="F71" s="55"/>
      <c r="G71" s="53"/>
      <c r="H71" s="57"/>
      <c r="I71" s="56"/>
      <c r="J71" s="56"/>
      <c r="K71" s="36" t="s">
        <v>65</v>
      </c>
      <c r="L71" s="83">
        <v>88</v>
      </c>
      <c r="M71" s="83"/>
      <c r="N71" s="63"/>
      <c r="O71" s="86" t="s">
        <v>176</v>
      </c>
      <c r="P71" s="88">
        <v>43536.69675925926</v>
      </c>
      <c r="Q71" s="86" t="s">
        <v>308</v>
      </c>
      <c r="R71" s="90" t="s">
        <v>360</v>
      </c>
      <c r="S71" s="86" t="s">
        <v>385</v>
      </c>
      <c r="T71" s="86"/>
      <c r="U71" s="86"/>
      <c r="V71" s="90" t="s">
        <v>424</v>
      </c>
      <c r="W71" s="88">
        <v>43536.69675925926</v>
      </c>
      <c r="X71" s="90" t="s">
        <v>494</v>
      </c>
      <c r="Y71" s="86"/>
      <c r="Z71" s="86"/>
      <c r="AA71" s="92" t="s">
        <v>569</v>
      </c>
      <c r="AB71" s="86"/>
      <c r="AC71" s="86" t="b">
        <v>0</v>
      </c>
      <c r="AD71" s="86">
        <v>0</v>
      </c>
      <c r="AE71" s="92" t="s">
        <v>576</v>
      </c>
      <c r="AF71" s="86" t="b">
        <v>0</v>
      </c>
      <c r="AG71" s="86" t="s">
        <v>577</v>
      </c>
      <c r="AH71" s="86"/>
      <c r="AI71" s="92" t="s">
        <v>576</v>
      </c>
      <c r="AJ71" s="86" t="b">
        <v>0</v>
      </c>
      <c r="AK71" s="86">
        <v>0</v>
      </c>
      <c r="AL71" s="92" t="s">
        <v>576</v>
      </c>
      <c r="AM71" s="86" t="s">
        <v>592</v>
      </c>
      <c r="AN71" s="86" t="b">
        <v>0</v>
      </c>
      <c r="AO71" s="92" t="s">
        <v>569</v>
      </c>
      <c r="AP71" s="86" t="s">
        <v>176</v>
      </c>
      <c r="AQ71" s="86">
        <v>0</v>
      </c>
      <c r="AR71" s="86">
        <v>0</v>
      </c>
      <c r="AS71" s="86"/>
      <c r="AT71" s="86"/>
      <c r="AU71" s="86"/>
      <c r="AV71" s="86"/>
      <c r="AW71" s="86"/>
      <c r="AX71" s="86"/>
      <c r="AY71" s="86"/>
      <c r="AZ71" s="86"/>
      <c r="BA71">
        <v>7</v>
      </c>
      <c r="BB71" s="85" t="str">
        <f>REPLACE(INDEX(GroupVertices[Group],MATCH(Edges24[[#This Row],[Vertex 1]],GroupVertices[Vertex],0)),1,1,"")</f>
        <v>1</v>
      </c>
      <c r="BC71" s="85" t="str">
        <f>REPLACE(INDEX(GroupVertices[Group],MATCH(Edges24[[#This Row],[Vertex 2]],GroupVertices[Vertex],0)),1,1,"")</f>
        <v>1</v>
      </c>
      <c r="BD71" s="51">
        <v>0</v>
      </c>
      <c r="BE71" s="52">
        <v>0</v>
      </c>
      <c r="BF71" s="51">
        <v>0</v>
      </c>
      <c r="BG71" s="52">
        <v>0</v>
      </c>
      <c r="BH71" s="51">
        <v>0</v>
      </c>
      <c r="BI71" s="52">
        <v>0</v>
      </c>
      <c r="BJ71" s="51">
        <v>9</v>
      </c>
      <c r="BK71" s="52">
        <v>100</v>
      </c>
      <c r="BL71" s="51">
        <v>9</v>
      </c>
    </row>
    <row r="72" spans="1:64" ht="15">
      <c r="A72" s="84" t="s">
        <v>246</v>
      </c>
      <c r="B72" s="84" t="s">
        <v>246</v>
      </c>
      <c r="C72" s="53"/>
      <c r="D72" s="54"/>
      <c r="E72" s="65"/>
      <c r="F72" s="55"/>
      <c r="G72" s="53"/>
      <c r="H72" s="57"/>
      <c r="I72" s="56"/>
      <c r="J72" s="56"/>
      <c r="K72" s="36" t="s">
        <v>65</v>
      </c>
      <c r="L72" s="83">
        <v>89</v>
      </c>
      <c r="M72" s="83"/>
      <c r="N72" s="63"/>
      <c r="O72" s="86" t="s">
        <v>176</v>
      </c>
      <c r="P72" s="88">
        <v>43525.04377314815</v>
      </c>
      <c r="Q72" s="86" t="s">
        <v>309</v>
      </c>
      <c r="R72" s="90" t="s">
        <v>361</v>
      </c>
      <c r="S72" s="86" t="s">
        <v>386</v>
      </c>
      <c r="T72" s="86"/>
      <c r="U72" s="86"/>
      <c r="V72" s="90" t="s">
        <v>425</v>
      </c>
      <c r="W72" s="88">
        <v>43525.04377314815</v>
      </c>
      <c r="X72" s="90" t="s">
        <v>495</v>
      </c>
      <c r="Y72" s="86"/>
      <c r="Z72" s="86"/>
      <c r="AA72" s="92" t="s">
        <v>570</v>
      </c>
      <c r="AB72" s="86"/>
      <c r="AC72" s="86" t="b">
        <v>0</v>
      </c>
      <c r="AD72" s="86">
        <v>0</v>
      </c>
      <c r="AE72" s="92" t="s">
        <v>576</v>
      </c>
      <c r="AF72" s="86" t="b">
        <v>0</v>
      </c>
      <c r="AG72" s="86" t="s">
        <v>577</v>
      </c>
      <c r="AH72" s="86"/>
      <c r="AI72" s="92" t="s">
        <v>576</v>
      </c>
      <c r="AJ72" s="86" t="b">
        <v>0</v>
      </c>
      <c r="AK72" s="86">
        <v>0</v>
      </c>
      <c r="AL72" s="92" t="s">
        <v>576</v>
      </c>
      <c r="AM72" s="86" t="s">
        <v>246</v>
      </c>
      <c r="AN72" s="86" t="b">
        <v>0</v>
      </c>
      <c r="AO72" s="92" t="s">
        <v>570</v>
      </c>
      <c r="AP72" s="86" t="s">
        <v>176</v>
      </c>
      <c r="AQ72" s="86">
        <v>0</v>
      </c>
      <c r="AR72" s="86">
        <v>0</v>
      </c>
      <c r="AS72" s="86"/>
      <c r="AT72" s="86"/>
      <c r="AU72" s="86"/>
      <c r="AV72" s="86"/>
      <c r="AW72" s="86"/>
      <c r="AX72" s="86"/>
      <c r="AY72" s="86"/>
      <c r="AZ72" s="86"/>
      <c r="BA72">
        <v>6</v>
      </c>
      <c r="BB72" s="85" t="str">
        <f>REPLACE(INDEX(GroupVertices[Group],MATCH(Edges24[[#This Row],[Vertex 1]],GroupVertices[Vertex],0)),1,1,"")</f>
        <v>1</v>
      </c>
      <c r="BC72" s="85" t="str">
        <f>REPLACE(INDEX(GroupVertices[Group],MATCH(Edges24[[#This Row],[Vertex 2]],GroupVertices[Vertex],0)),1,1,"")</f>
        <v>1</v>
      </c>
      <c r="BD72" s="51">
        <v>0</v>
      </c>
      <c r="BE72" s="52">
        <v>0</v>
      </c>
      <c r="BF72" s="51">
        <v>0</v>
      </c>
      <c r="BG72" s="52">
        <v>0</v>
      </c>
      <c r="BH72" s="51">
        <v>0</v>
      </c>
      <c r="BI72" s="52">
        <v>0</v>
      </c>
      <c r="BJ72" s="51">
        <v>10</v>
      </c>
      <c r="BK72" s="52">
        <v>100</v>
      </c>
      <c r="BL72" s="51">
        <v>10</v>
      </c>
    </row>
    <row r="73" spans="1:64" ht="15">
      <c r="A73" s="84" t="s">
        <v>246</v>
      </c>
      <c r="B73" s="84" t="s">
        <v>246</v>
      </c>
      <c r="C73" s="53"/>
      <c r="D73" s="54"/>
      <c r="E73" s="65"/>
      <c r="F73" s="55"/>
      <c r="G73" s="53"/>
      <c r="H73" s="57"/>
      <c r="I73" s="56"/>
      <c r="J73" s="56"/>
      <c r="K73" s="36" t="s">
        <v>65</v>
      </c>
      <c r="L73" s="83">
        <v>90</v>
      </c>
      <c r="M73" s="83"/>
      <c r="N73" s="63"/>
      <c r="O73" s="86" t="s">
        <v>176</v>
      </c>
      <c r="P73" s="88">
        <v>43526.05107638889</v>
      </c>
      <c r="Q73" s="86" t="s">
        <v>310</v>
      </c>
      <c r="R73" s="90" t="s">
        <v>362</v>
      </c>
      <c r="S73" s="86" t="s">
        <v>386</v>
      </c>
      <c r="T73" s="86"/>
      <c r="U73" s="86"/>
      <c r="V73" s="90" t="s">
        <v>425</v>
      </c>
      <c r="W73" s="88">
        <v>43526.05107638889</v>
      </c>
      <c r="X73" s="90" t="s">
        <v>496</v>
      </c>
      <c r="Y73" s="86"/>
      <c r="Z73" s="86"/>
      <c r="AA73" s="92" t="s">
        <v>571</v>
      </c>
      <c r="AB73" s="86"/>
      <c r="AC73" s="86" t="b">
        <v>0</v>
      </c>
      <c r="AD73" s="86">
        <v>0</v>
      </c>
      <c r="AE73" s="92" t="s">
        <v>576</v>
      </c>
      <c r="AF73" s="86" t="b">
        <v>0</v>
      </c>
      <c r="AG73" s="86" t="s">
        <v>577</v>
      </c>
      <c r="AH73" s="86"/>
      <c r="AI73" s="92" t="s">
        <v>576</v>
      </c>
      <c r="AJ73" s="86" t="b">
        <v>0</v>
      </c>
      <c r="AK73" s="86">
        <v>0</v>
      </c>
      <c r="AL73" s="92" t="s">
        <v>576</v>
      </c>
      <c r="AM73" s="86" t="s">
        <v>246</v>
      </c>
      <c r="AN73" s="86" t="b">
        <v>0</v>
      </c>
      <c r="AO73" s="92" t="s">
        <v>571</v>
      </c>
      <c r="AP73" s="86" t="s">
        <v>176</v>
      </c>
      <c r="AQ73" s="86">
        <v>0</v>
      </c>
      <c r="AR73" s="86">
        <v>0</v>
      </c>
      <c r="AS73" s="86"/>
      <c r="AT73" s="86"/>
      <c r="AU73" s="86"/>
      <c r="AV73" s="86"/>
      <c r="AW73" s="86"/>
      <c r="AX73" s="86"/>
      <c r="AY73" s="86"/>
      <c r="AZ73" s="86"/>
      <c r="BA73">
        <v>6</v>
      </c>
      <c r="BB73" s="85" t="str">
        <f>REPLACE(INDEX(GroupVertices[Group],MATCH(Edges24[[#This Row],[Vertex 1]],GroupVertices[Vertex],0)),1,1,"")</f>
        <v>1</v>
      </c>
      <c r="BC73" s="85" t="str">
        <f>REPLACE(INDEX(GroupVertices[Group],MATCH(Edges24[[#This Row],[Vertex 2]],GroupVertices[Vertex],0)),1,1,"")</f>
        <v>1</v>
      </c>
      <c r="BD73" s="51">
        <v>0</v>
      </c>
      <c r="BE73" s="52">
        <v>0</v>
      </c>
      <c r="BF73" s="51">
        <v>0</v>
      </c>
      <c r="BG73" s="52">
        <v>0</v>
      </c>
      <c r="BH73" s="51">
        <v>0</v>
      </c>
      <c r="BI73" s="52">
        <v>0</v>
      </c>
      <c r="BJ73" s="51">
        <v>10</v>
      </c>
      <c r="BK73" s="52">
        <v>100</v>
      </c>
      <c r="BL73" s="51">
        <v>10</v>
      </c>
    </row>
    <row r="74" spans="1:64" ht="15">
      <c r="A74" s="84" t="s">
        <v>246</v>
      </c>
      <c r="B74" s="84" t="s">
        <v>246</v>
      </c>
      <c r="C74" s="53"/>
      <c r="D74" s="54"/>
      <c r="E74" s="65"/>
      <c r="F74" s="55"/>
      <c r="G74" s="53"/>
      <c r="H74" s="57"/>
      <c r="I74" s="56"/>
      <c r="J74" s="56"/>
      <c r="K74" s="36" t="s">
        <v>65</v>
      </c>
      <c r="L74" s="83">
        <v>91</v>
      </c>
      <c r="M74" s="83"/>
      <c r="N74" s="63"/>
      <c r="O74" s="86" t="s">
        <v>176</v>
      </c>
      <c r="P74" s="88">
        <v>43527.01825231482</v>
      </c>
      <c r="Q74" s="86" t="s">
        <v>311</v>
      </c>
      <c r="R74" s="90" t="s">
        <v>363</v>
      </c>
      <c r="S74" s="86" t="s">
        <v>386</v>
      </c>
      <c r="T74" s="86"/>
      <c r="U74" s="86"/>
      <c r="V74" s="90" t="s">
        <v>425</v>
      </c>
      <c r="W74" s="88">
        <v>43527.01825231482</v>
      </c>
      <c r="X74" s="90" t="s">
        <v>497</v>
      </c>
      <c r="Y74" s="86"/>
      <c r="Z74" s="86"/>
      <c r="AA74" s="92" t="s">
        <v>572</v>
      </c>
      <c r="AB74" s="86"/>
      <c r="AC74" s="86" t="b">
        <v>0</v>
      </c>
      <c r="AD74" s="86">
        <v>0</v>
      </c>
      <c r="AE74" s="92" t="s">
        <v>576</v>
      </c>
      <c r="AF74" s="86" t="b">
        <v>0</v>
      </c>
      <c r="AG74" s="86" t="s">
        <v>577</v>
      </c>
      <c r="AH74" s="86"/>
      <c r="AI74" s="92" t="s">
        <v>576</v>
      </c>
      <c r="AJ74" s="86" t="b">
        <v>0</v>
      </c>
      <c r="AK74" s="86">
        <v>0</v>
      </c>
      <c r="AL74" s="92" t="s">
        <v>576</v>
      </c>
      <c r="AM74" s="86" t="s">
        <v>246</v>
      </c>
      <c r="AN74" s="86" t="b">
        <v>0</v>
      </c>
      <c r="AO74" s="92" t="s">
        <v>572</v>
      </c>
      <c r="AP74" s="86" t="s">
        <v>176</v>
      </c>
      <c r="AQ74" s="86">
        <v>0</v>
      </c>
      <c r="AR74" s="86">
        <v>0</v>
      </c>
      <c r="AS74" s="86"/>
      <c r="AT74" s="86"/>
      <c r="AU74" s="86"/>
      <c r="AV74" s="86"/>
      <c r="AW74" s="86"/>
      <c r="AX74" s="86"/>
      <c r="AY74" s="86"/>
      <c r="AZ74" s="86"/>
      <c r="BA74">
        <v>6</v>
      </c>
      <c r="BB74" s="85" t="str">
        <f>REPLACE(INDEX(GroupVertices[Group],MATCH(Edges24[[#This Row],[Vertex 1]],GroupVertices[Vertex],0)),1,1,"")</f>
        <v>1</v>
      </c>
      <c r="BC74" s="85" t="str">
        <f>REPLACE(INDEX(GroupVertices[Group],MATCH(Edges24[[#This Row],[Vertex 2]],GroupVertices[Vertex],0)),1,1,"")</f>
        <v>1</v>
      </c>
      <c r="BD74" s="51">
        <v>0</v>
      </c>
      <c r="BE74" s="52">
        <v>0</v>
      </c>
      <c r="BF74" s="51">
        <v>0</v>
      </c>
      <c r="BG74" s="52">
        <v>0</v>
      </c>
      <c r="BH74" s="51">
        <v>0</v>
      </c>
      <c r="BI74" s="52">
        <v>0</v>
      </c>
      <c r="BJ74" s="51">
        <v>9</v>
      </c>
      <c r="BK74" s="52">
        <v>100</v>
      </c>
      <c r="BL74" s="51">
        <v>9</v>
      </c>
    </row>
    <row r="75" spans="1:64" ht="15">
      <c r="A75" s="84" t="s">
        <v>246</v>
      </c>
      <c r="B75" s="84" t="s">
        <v>246</v>
      </c>
      <c r="C75" s="53"/>
      <c r="D75" s="54"/>
      <c r="E75" s="65"/>
      <c r="F75" s="55"/>
      <c r="G75" s="53"/>
      <c r="H75" s="57"/>
      <c r="I75" s="56"/>
      <c r="J75" s="56"/>
      <c r="K75" s="36" t="s">
        <v>65</v>
      </c>
      <c r="L75" s="83">
        <v>92</v>
      </c>
      <c r="M75" s="83"/>
      <c r="N75" s="63"/>
      <c r="O75" s="86" t="s">
        <v>176</v>
      </c>
      <c r="P75" s="88">
        <v>43529.94981481481</v>
      </c>
      <c r="Q75" s="86" t="s">
        <v>312</v>
      </c>
      <c r="R75" s="90" t="s">
        <v>364</v>
      </c>
      <c r="S75" s="86" t="s">
        <v>386</v>
      </c>
      <c r="T75" s="86"/>
      <c r="U75" s="86"/>
      <c r="V75" s="90" t="s">
        <v>425</v>
      </c>
      <c r="W75" s="88">
        <v>43529.94981481481</v>
      </c>
      <c r="X75" s="90" t="s">
        <v>498</v>
      </c>
      <c r="Y75" s="86"/>
      <c r="Z75" s="86"/>
      <c r="AA75" s="92" t="s">
        <v>573</v>
      </c>
      <c r="AB75" s="86"/>
      <c r="AC75" s="86" t="b">
        <v>0</v>
      </c>
      <c r="AD75" s="86">
        <v>0</v>
      </c>
      <c r="AE75" s="92" t="s">
        <v>576</v>
      </c>
      <c r="AF75" s="86" t="b">
        <v>0</v>
      </c>
      <c r="AG75" s="86" t="s">
        <v>577</v>
      </c>
      <c r="AH75" s="86"/>
      <c r="AI75" s="92" t="s">
        <v>576</v>
      </c>
      <c r="AJ75" s="86" t="b">
        <v>0</v>
      </c>
      <c r="AK75" s="86">
        <v>0</v>
      </c>
      <c r="AL75" s="92" t="s">
        <v>576</v>
      </c>
      <c r="AM75" s="86" t="s">
        <v>246</v>
      </c>
      <c r="AN75" s="86" t="b">
        <v>0</v>
      </c>
      <c r="AO75" s="92" t="s">
        <v>573</v>
      </c>
      <c r="AP75" s="86" t="s">
        <v>176</v>
      </c>
      <c r="AQ75" s="86">
        <v>0</v>
      </c>
      <c r="AR75" s="86">
        <v>0</v>
      </c>
      <c r="AS75" s="86"/>
      <c r="AT75" s="86"/>
      <c r="AU75" s="86"/>
      <c r="AV75" s="86"/>
      <c r="AW75" s="86"/>
      <c r="AX75" s="86"/>
      <c r="AY75" s="86"/>
      <c r="AZ75" s="86"/>
      <c r="BA75">
        <v>6</v>
      </c>
      <c r="BB75" s="85" t="str">
        <f>REPLACE(INDEX(GroupVertices[Group],MATCH(Edges24[[#This Row],[Vertex 1]],GroupVertices[Vertex],0)),1,1,"")</f>
        <v>1</v>
      </c>
      <c r="BC75" s="85" t="str">
        <f>REPLACE(INDEX(GroupVertices[Group],MATCH(Edges24[[#This Row],[Vertex 2]],GroupVertices[Vertex],0)),1,1,"")</f>
        <v>1</v>
      </c>
      <c r="BD75" s="51">
        <v>0</v>
      </c>
      <c r="BE75" s="52">
        <v>0</v>
      </c>
      <c r="BF75" s="51">
        <v>0</v>
      </c>
      <c r="BG75" s="52">
        <v>0</v>
      </c>
      <c r="BH75" s="51">
        <v>0</v>
      </c>
      <c r="BI75" s="52">
        <v>0</v>
      </c>
      <c r="BJ75" s="51">
        <v>9</v>
      </c>
      <c r="BK75" s="52">
        <v>100</v>
      </c>
      <c r="BL75" s="51">
        <v>9</v>
      </c>
    </row>
    <row r="76" spans="1:64" ht="15">
      <c r="A76" s="84" t="s">
        <v>246</v>
      </c>
      <c r="B76" s="84" t="s">
        <v>246</v>
      </c>
      <c r="C76" s="53"/>
      <c r="D76" s="54"/>
      <c r="E76" s="65"/>
      <c r="F76" s="55"/>
      <c r="G76" s="53"/>
      <c r="H76" s="57"/>
      <c r="I76" s="56"/>
      <c r="J76" s="56"/>
      <c r="K76" s="36" t="s">
        <v>65</v>
      </c>
      <c r="L76" s="83">
        <v>93</v>
      </c>
      <c r="M76" s="83"/>
      <c r="N76" s="63"/>
      <c r="O76" s="86" t="s">
        <v>176</v>
      </c>
      <c r="P76" s="88">
        <v>43535.97798611111</v>
      </c>
      <c r="Q76" s="86" t="s">
        <v>313</v>
      </c>
      <c r="R76" s="90" t="s">
        <v>365</v>
      </c>
      <c r="S76" s="86" t="s">
        <v>386</v>
      </c>
      <c r="T76" s="86"/>
      <c r="U76" s="86"/>
      <c r="V76" s="90" t="s">
        <v>425</v>
      </c>
      <c r="W76" s="88">
        <v>43535.97798611111</v>
      </c>
      <c r="X76" s="90" t="s">
        <v>499</v>
      </c>
      <c r="Y76" s="86"/>
      <c r="Z76" s="86"/>
      <c r="AA76" s="92" t="s">
        <v>574</v>
      </c>
      <c r="AB76" s="86"/>
      <c r="AC76" s="86" t="b">
        <v>0</v>
      </c>
      <c r="AD76" s="86">
        <v>0</v>
      </c>
      <c r="AE76" s="92" t="s">
        <v>576</v>
      </c>
      <c r="AF76" s="86" t="b">
        <v>0</v>
      </c>
      <c r="AG76" s="86" t="s">
        <v>577</v>
      </c>
      <c r="AH76" s="86"/>
      <c r="AI76" s="92" t="s">
        <v>576</v>
      </c>
      <c r="AJ76" s="86" t="b">
        <v>0</v>
      </c>
      <c r="AK76" s="86">
        <v>0</v>
      </c>
      <c r="AL76" s="92" t="s">
        <v>576</v>
      </c>
      <c r="AM76" s="86" t="s">
        <v>246</v>
      </c>
      <c r="AN76" s="86" t="b">
        <v>0</v>
      </c>
      <c r="AO76" s="92" t="s">
        <v>574</v>
      </c>
      <c r="AP76" s="86" t="s">
        <v>176</v>
      </c>
      <c r="AQ76" s="86">
        <v>0</v>
      </c>
      <c r="AR76" s="86">
        <v>0</v>
      </c>
      <c r="AS76" s="86"/>
      <c r="AT76" s="86"/>
      <c r="AU76" s="86"/>
      <c r="AV76" s="86"/>
      <c r="AW76" s="86"/>
      <c r="AX76" s="86"/>
      <c r="AY76" s="86"/>
      <c r="AZ76" s="86"/>
      <c r="BA76">
        <v>6</v>
      </c>
      <c r="BB76" s="85" t="str">
        <f>REPLACE(INDEX(GroupVertices[Group],MATCH(Edges24[[#This Row],[Vertex 1]],GroupVertices[Vertex],0)),1,1,"")</f>
        <v>1</v>
      </c>
      <c r="BC76" s="85" t="str">
        <f>REPLACE(INDEX(GroupVertices[Group],MATCH(Edges24[[#This Row],[Vertex 2]],GroupVertices[Vertex],0)),1,1,"")</f>
        <v>1</v>
      </c>
      <c r="BD76" s="51">
        <v>0</v>
      </c>
      <c r="BE76" s="52">
        <v>0</v>
      </c>
      <c r="BF76" s="51">
        <v>0</v>
      </c>
      <c r="BG76" s="52">
        <v>0</v>
      </c>
      <c r="BH76" s="51">
        <v>0</v>
      </c>
      <c r="BI76" s="52">
        <v>0</v>
      </c>
      <c r="BJ76" s="51">
        <v>12</v>
      </c>
      <c r="BK76" s="52">
        <v>100</v>
      </c>
      <c r="BL76" s="51">
        <v>12</v>
      </c>
    </row>
    <row r="77" spans="1:64" ht="15">
      <c r="A77" s="84" t="s">
        <v>246</v>
      </c>
      <c r="B77" s="84" t="s">
        <v>246</v>
      </c>
      <c r="C77" s="53"/>
      <c r="D77" s="54"/>
      <c r="E77" s="65"/>
      <c r="F77" s="55"/>
      <c r="G77" s="53"/>
      <c r="H77" s="57"/>
      <c r="I77" s="56"/>
      <c r="J77" s="56"/>
      <c r="K77" s="36" t="s">
        <v>65</v>
      </c>
      <c r="L77" s="83">
        <v>94</v>
      </c>
      <c r="M77" s="83"/>
      <c r="N77" s="63"/>
      <c r="O77" s="86" t="s">
        <v>176</v>
      </c>
      <c r="P77" s="88">
        <v>43536.697118055556</v>
      </c>
      <c r="Q77" s="86" t="s">
        <v>314</v>
      </c>
      <c r="R77" s="90" t="s">
        <v>366</v>
      </c>
      <c r="S77" s="86" t="s">
        <v>386</v>
      </c>
      <c r="T77" s="86"/>
      <c r="U77" s="86"/>
      <c r="V77" s="90" t="s">
        <v>425</v>
      </c>
      <c r="W77" s="88">
        <v>43536.697118055556</v>
      </c>
      <c r="X77" s="90" t="s">
        <v>500</v>
      </c>
      <c r="Y77" s="86"/>
      <c r="Z77" s="86"/>
      <c r="AA77" s="92" t="s">
        <v>575</v>
      </c>
      <c r="AB77" s="86"/>
      <c r="AC77" s="86" t="b">
        <v>0</v>
      </c>
      <c r="AD77" s="86">
        <v>0</v>
      </c>
      <c r="AE77" s="92" t="s">
        <v>576</v>
      </c>
      <c r="AF77" s="86" t="b">
        <v>0</v>
      </c>
      <c r="AG77" s="86" t="s">
        <v>577</v>
      </c>
      <c r="AH77" s="86"/>
      <c r="AI77" s="92" t="s">
        <v>576</v>
      </c>
      <c r="AJ77" s="86" t="b">
        <v>0</v>
      </c>
      <c r="AK77" s="86">
        <v>0</v>
      </c>
      <c r="AL77" s="92" t="s">
        <v>576</v>
      </c>
      <c r="AM77" s="86" t="s">
        <v>246</v>
      </c>
      <c r="AN77" s="86" t="b">
        <v>0</v>
      </c>
      <c r="AO77" s="92" t="s">
        <v>575</v>
      </c>
      <c r="AP77" s="86" t="s">
        <v>176</v>
      </c>
      <c r="AQ77" s="86">
        <v>0</v>
      </c>
      <c r="AR77" s="86">
        <v>0</v>
      </c>
      <c r="AS77" s="86"/>
      <c r="AT77" s="86"/>
      <c r="AU77" s="86"/>
      <c r="AV77" s="86"/>
      <c r="AW77" s="86"/>
      <c r="AX77" s="86"/>
      <c r="AY77" s="86"/>
      <c r="AZ77" s="86"/>
      <c r="BA77">
        <v>6</v>
      </c>
      <c r="BB77" s="85" t="str">
        <f>REPLACE(INDEX(GroupVertices[Group],MATCH(Edges24[[#This Row],[Vertex 1]],GroupVertices[Vertex],0)),1,1,"")</f>
        <v>1</v>
      </c>
      <c r="BC77" s="85" t="str">
        <f>REPLACE(INDEX(GroupVertices[Group],MATCH(Edges24[[#This Row],[Vertex 2]],GroupVertices[Vertex],0)),1,1,"")</f>
        <v>1</v>
      </c>
      <c r="BD77" s="51">
        <v>0</v>
      </c>
      <c r="BE77" s="52">
        <v>0</v>
      </c>
      <c r="BF77" s="51">
        <v>0</v>
      </c>
      <c r="BG77" s="52">
        <v>0</v>
      </c>
      <c r="BH77" s="51">
        <v>0</v>
      </c>
      <c r="BI77" s="52">
        <v>0</v>
      </c>
      <c r="BJ77" s="51">
        <v>10</v>
      </c>
      <c r="BK77" s="52">
        <v>100</v>
      </c>
      <c r="BL77" s="51">
        <v>10</v>
      </c>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allowBlank="1" showInputMessage="1" showErrorMessage="1" promptTitle="Vertex 2 Name" prompt="Enter the name of the edge's second vertex." sqref="B3:B77"/>
    <dataValidation allowBlank="1" showInputMessage="1" showErrorMessage="1" promptTitle="Vertex 1 Name" prompt="Enter the name of the edge's first vertex." sqref="A3:A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Color" prompt="To select an optional edge color, right-click and select Select Color on the right-click menu." sqref="C3:C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ErrorMessage="1" sqref="N2:N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s>
  <hyperlinks>
    <hyperlink ref="R3" r:id="rId1" display="https://yomiblog.com/2019/03/01/analysts-see-0-03-eps-for-xcel-brands-inc-xelb-shorts-at-nutritional-high-intl-ordinary-share-splif-raised-by-1072/"/>
    <hyperlink ref="R4" r:id="rId2" display="https://dispatchtribunal.com/?p=2606563"/>
    <hyperlink ref="R5" r:id="rId3" display="http://www.themarketsdaily.com/?p=2276181"/>
    <hyperlink ref="R6" r:id="rId4" display="https://tickerreport.com/?p=4190465"/>
    <hyperlink ref="R7" r:id="rId5" display="https://tickerreport.com/?p=4192584"/>
    <hyperlink ref="R8" r:id="rId6" display="http://candicerodriguez.com/post/183187578345?utm_source=dlvr.it&amp;utm_medium=twitter"/>
    <hyperlink ref="R9" r:id="rId7" display="http://www.transcriptdaily.com/?p=2173880"/>
    <hyperlink ref="R10" r:id="rId8" display="https://www.thestockobserver.com/?p=1978951"/>
    <hyperlink ref="R11" r:id="rId9" display="https://macondaily.com/?p=1576229"/>
    <hyperlink ref="R12" r:id="rId10" display="https://macondaily.com/?p=1579997"/>
    <hyperlink ref="R14" r:id="rId11" display="https://www.fibre2fashion.com/interviews/face2face/xcel-brands-cgs/chairman-and-ceo-president/12100-1/"/>
    <hyperlink ref="R18" r:id="rId12" display="https://dakotafinancialnews.com/?p=872631"/>
    <hyperlink ref="R19" r:id="rId13" display="https://dakotafinancialnews.com/?p=876404"/>
    <hyperlink ref="R20" r:id="rId14" display="https://dakotafinancialnews.com/?p=879171"/>
    <hyperlink ref="R38" r:id="rId15" display="https://enbulletin.com/2019/03/01/anticipated-0-03-eps-for-xcel-brands-inc-xelb-as-of-april-4/"/>
    <hyperlink ref="R39" r:id="rId16" display="https://enbulletin.com/2019/03/01/as-of-april-4-xcel-brands-inc-xelb-analysts-see-0-03-eps/"/>
    <hyperlink ref="R40" r:id="rId17" display="https://enbulletin.com/2019/03/05/0-03-eps-expected-for-xcel-brands-inc-xelb-on-april-4/"/>
    <hyperlink ref="R41" r:id="rId18" display="https://www.dailypolitical.com/?p=2760712"/>
    <hyperlink ref="R42" r:id="rId19" display="https://www.dailypolitical.com/?p=2767962"/>
    <hyperlink ref="R43" r:id="rId20" display="https://zolmax.com/?p=2941134"/>
    <hyperlink ref="R46" r:id="rId21" display="http://thecerbatgem.com/?p=2914593"/>
    <hyperlink ref="R47" r:id="rId22" display="https://americanbankingnews.com/?p=9766925"/>
    <hyperlink ref="R48" r:id="rId23" display="https://ztribune.com/2019/03/11/xcel-brands-inc-xelb-analysts-see-0-03-eps-as-of-april-4-2/"/>
    <hyperlink ref="R49" r:id="rId24" display="https://www.bibeypost.com/xcel-brands-inc-xelb-analysts-see-0-03-eps/"/>
    <hyperlink ref="R50" r:id="rId25" display="https://www.bibeypost.com/eps-for-xcel-brands-inc-xelb-expected-at-0-03/"/>
    <hyperlink ref="R51" r:id="rId26" display="https://www.bibeypost.com/xcel-brands-inc-xelb-eps-estimated-at-0-03-2/"/>
    <hyperlink ref="R52" r:id="rId27" display="https://www.bibeypost.com/xcel-brands-inc-xelb-analysts-see-0-03-eps-2/"/>
    <hyperlink ref="R53" r:id="rId28" display="https://www.bibeypost.com/xcel-brands-inc-xelb-analysts-see-0-03-eps-5/"/>
    <hyperlink ref="R54" r:id="rId29" display="https://www.bibeypost.com/0-03-eps-expected-for-xcel-brands-inc-xelb/"/>
    <hyperlink ref="R55" r:id="rId30" display="https://www.bibeypost.com/analysts-at-bidaskscore-give-xcel-brands-nasdaqxelb-an-upgrade/"/>
    <hyperlink ref="R56" r:id="rId31" display="https://www.mmahotstuff.com/2019/03/01/0-03-eps-expected-for-xcel-brands-inc-xelb.html"/>
    <hyperlink ref="R57" r:id="rId32" display="https://www.mmahotstuff.com/2019/03/02/analysts-see-0-03-eps-for-xcel-brands-inc-xelb.html"/>
    <hyperlink ref="R58" r:id="rId33" display="https://www.mmahotstuff.com/2019/03/03/eps-for-xcel-brands-inc-xelb-expected-at-0-03.html"/>
    <hyperlink ref="R59" r:id="rId34" display="https://www.mmahotstuff.com/2019/03/04/xcel-brands-inc-xelb-eps-estimated-at-0-03.html"/>
    <hyperlink ref="R60" r:id="rId35" display="https://www.mmahotstuff.com/2019/03/04/is-xcel-brands-nasdaqxelb-now-worth-your-time-and-dime-after-a-recent-bidaskscore-upgrade.html"/>
    <hyperlink ref="R61" r:id="rId36" display="https://www.mmahotstuff.com/2019/03/05/0-03-eps-expected-for-xcel-brands-inc-xelb-3.html"/>
    <hyperlink ref="R62" r:id="rId37" display="https://www.mmahotstuff.com/2019/03/06/xcel-brands-inc-xelb-eps-estimated-at-0-03-2.html"/>
    <hyperlink ref="R63" r:id="rId38" display="https://www.mmahotstuff.com/2019/03/11/analysts-see-0-03-eps-for-xcel-brands-inc-xelb-2.html"/>
    <hyperlink ref="R64" r:id="rId39" display="https://www.mmahotstuff.com/2019/03/11/bidaskscore-finally-upgrades-xcel-brands-nasdaqxelb-stock.html"/>
    <hyperlink ref="R65" r:id="rId40" display="https://reurope.com/2019/03/01/analysts-see-0-03-eps-for-xcel-brands-inc-xelb/"/>
    <hyperlink ref="R66" r:id="rId41" display="https://reurope.com/2019/03/02/eps-for-xcel-brands-inc-xelb-expected-at-0-03/"/>
    <hyperlink ref="R67" r:id="rId42" display="https://reurope.com/2019/03/03/analysts-see-0-03-eps-for-xcel-brands-inc-xelb-2/"/>
    <hyperlink ref="R68" r:id="rId43" display="https://reurope.com/2019/03/04/eps-for-xcel-brands-inc-xelb-expected-at-0-03-3/"/>
    <hyperlink ref="R69" r:id="rId44" display="https://reurope.com/2019/03/06/0-03-eps-expected-for-xcel-brands-inc-xelb/"/>
    <hyperlink ref="R70" r:id="rId45" display="https://reurope.com/2019/03/11/bidaskscore-decides-to-upgrade-xcel-brands-nasdaqxelb-will-other-analysts-follow-suit/"/>
    <hyperlink ref="R71" r:id="rId46" display="https://reurope.com/2019/03/12/xcel-brands-inc-xelb-analysts-see-0-03-eps-3/"/>
    <hyperlink ref="R72" r:id="rId47" display="https://whatsonthorold.com/2019/03/01/eps-for-xcel-brands-inc-xelb-expected-at-0-03/"/>
    <hyperlink ref="R73" r:id="rId48" display="https://whatsonthorold.com/2019/03/02/analysts-see-0-03-eps-for-xcel-brands-inc-xelb/"/>
    <hyperlink ref="R74" r:id="rId49" display="https://whatsonthorold.com/2019/03/03/xcel-brands-inc-xelb-analysts-see-0-03-eps/"/>
    <hyperlink ref="R75" r:id="rId50" display="https://whatsonthorold.com/2019/03/05/0-03-eps-expected-for-xcel-brands-inc-xelb-3/"/>
    <hyperlink ref="R76" r:id="rId51" display="https://whatsonthorold.com/2019/03/11/what-can-we-expect-following-a-xcel-brands-nasdaqxelb-upgrade-by-bidaskscore/"/>
    <hyperlink ref="R77" r:id="rId52" display="https://whatsonthorold.com/2019/03/12/analysts-see-0-03-eps-for-xcel-brands-inc-xelb-4/"/>
    <hyperlink ref="U8" r:id="rId53" display="https://pbs.twimg.com/media/D0v_fcQV4AA7b58.jpg"/>
    <hyperlink ref="U14" r:id="rId54" display="https://pbs.twimg.com/media/D0yuBHmXcAMU4s8.jpg"/>
    <hyperlink ref="U17" r:id="rId55" display="https://pbs.twimg.com/media/D01Qh90XgAAlsg6.jpg"/>
    <hyperlink ref="U28" r:id="rId56" display="https://pbs.twimg.com/media/D06e1ZQWwAEOyyE.jpg"/>
    <hyperlink ref="V3" r:id="rId57" display="http://pbs.twimg.com/profile_images/1085076484426027008/lsOq-1SH_normal.jpg"/>
    <hyperlink ref="V4" r:id="rId58" display="http://pbs.twimg.com/profile_images/901201131174363137/f5XejW6W_normal.jpg"/>
    <hyperlink ref="V5" r:id="rId59" display="http://pbs.twimg.com/profile_images/849428984488185857/i3dIvJVS_normal.jpg"/>
    <hyperlink ref="V6" r:id="rId60" display="http://pbs.twimg.com/profile_images/378800000629011324/02a58ce4852fa2c0b053a8853393c35c_normal.png"/>
    <hyperlink ref="V7" r:id="rId61" display="http://pbs.twimg.com/profile_images/378800000629011324/02a58ce4852fa2c0b053a8853393c35c_normal.png"/>
    <hyperlink ref="V8" r:id="rId62" display="https://pbs.twimg.com/media/D0v_fcQV4AA7b58.jpg"/>
    <hyperlink ref="V9" r:id="rId63" display="http://pbs.twimg.com/profile_images/852935198387732480/RZ-jnMw__normal.jpg"/>
    <hyperlink ref="V10" r:id="rId64" display="http://pbs.twimg.com/profile_images/887064077482065920/iIK7OfFQ_normal.jpg"/>
    <hyperlink ref="V11" r:id="rId65" display="http://pbs.twimg.com/profile_images/966766832458674176/9rnz8MMA_normal.jpg"/>
    <hyperlink ref="V12" r:id="rId66" display="http://pbs.twimg.com/profile_images/966766832458674176/9rnz8MMA_normal.jpg"/>
    <hyperlink ref="V13" r:id="rId67" display="http://pbs.twimg.com/profile_images/736279971367378944/hsuVnIam_normal.jpg"/>
    <hyperlink ref="V14" r:id="rId68" display="https://pbs.twimg.com/media/D0yuBHmXcAMU4s8.jpg"/>
    <hyperlink ref="V15" r:id="rId69" display="http://pbs.twimg.com/profile_images/695129017289195520/GV56oj7x_normal.jpg"/>
    <hyperlink ref="V16" r:id="rId70" display="http://pbs.twimg.com/profile_images/987081629008039939/qr9SudMu_normal.jpg"/>
    <hyperlink ref="V17" r:id="rId71" display="https://pbs.twimg.com/media/D01Qh90XgAAlsg6.jpg"/>
    <hyperlink ref="V18" r:id="rId72" display="http://abs.twimg.com/sticky/default_profile_images/default_profile_normal.png"/>
    <hyperlink ref="V19" r:id="rId73" display="http://abs.twimg.com/sticky/default_profile_images/default_profile_normal.png"/>
    <hyperlink ref="V20" r:id="rId74" display="http://abs.twimg.com/sticky/default_profile_images/default_profile_normal.png"/>
    <hyperlink ref="V21" r:id="rId75" display="http://pbs.twimg.com/profile_images/3633329025/762342d5e35f4afe61c61d6391bae199_normal.jpeg"/>
    <hyperlink ref="V22" r:id="rId76" display="http://pbs.twimg.com/profile_images/950788552639488000/DjsTknxk_normal.jpg"/>
    <hyperlink ref="V23" r:id="rId77" display="http://pbs.twimg.com/profile_images/951567624634322945/vRSgs7dx_normal.jpg"/>
    <hyperlink ref="V24" r:id="rId78" display="http://pbs.twimg.com/profile_images/2096334927/Anil_2012_Photo_normal.jpg"/>
    <hyperlink ref="V25" r:id="rId79" display="http://pbs.twimg.com/profile_images/1097626738379579397/YgvKtd69_normal.png"/>
    <hyperlink ref="V26" r:id="rId80" display="http://pbs.twimg.com/profile_images/1045331614316748800/oOUCS9ED_normal.jpg"/>
    <hyperlink ref="V27" r:id="rId81" display="http://pbs.twimg.com/profile_images/1101567109426040832/vi8rIooN_normal.jpg"/>
    <hyperlink ref="V28" r:id="rId82" display="https://pbs.twimg.com/media/D06e1ZQWwAEOyyE.jpg"/>
    <hyperlink ref="V29" r:id="rId83" display="http://pbs.twimg.com/profile_images/1045331614316748800/oOUCS9ED_normal.jpg"/>
    <hyperlink ref="V30" r:id="rId84" display="http://pbs.twimg.com/profile_images/1045331614316748800/oOUCS9ED_normal.jpg"/>
    <hyperlink ref="V31" r:id="rId85" display="http://pbs.twimg.com/profile_images/1045331614316748800/oOUCS9ED_normal.jpg"/>
    <hyperlink ref="V32" r:id="rId86" display="http://pbs.twimg.com/profile_images/1045331614316748800/oOUCS9ED_normal.jpg"/>
    <hyperlink ref="V33" r:id="rId87" display="http://pbs.twimg.com/profile_images/1102262669371879424/AidNyqDl_normal.jpg"/>
    <hyperlink ref="V34" r:id="rId88" display="http://pbs.twimg.com/profile_images/910695376818262016/y1-7Nyxr_normal.jpg"/>
    <hyperlink ref="V35" r:id="rId89" display="http://pbs.twimg.com/profile_images/1102262669371879424/AidNyqDl_normal.jpg"/>
    <hyperlink ref="V36" r:id="rId90" display="http://pbs.twimg.com/profile_images/1102262669371879424/AidNyqDl_normal.jpg"/>
    <hyperlink ref="V37" r:id="rId91" display="http://pbs.twimg.com/profile_images/1102262669371879424/AidNyqDl_normal.jpg"/>
    <hyperlink ref="V38" r:id="rId92" display="http://pbs.twimg.com/profile_images/1085910561286541319/kAXjRGEt_normal.jpg"/>
    <hyperlink ref="V39" r:id="rId93" display="http://pbs.twimg.com/profile_images/1085910561286541319/kAXjRGEt_normal.jpg"/>
    <hyperlink ref="V40" r:id="rId94" display="http://pbs.twimg.com/profile_images/1085910561286541319/kAXjRGEt_normal.jpg"/>
    <hyperlink ref="V41" r:id="rId95" display="http://pbs.twimg.com/profile_images/433324818658623488/hxhCoePy_normal.jpeg"/>
    <hyperlink ref="V42" r:id="rId96" display="http://pbs.twimg.com/profile_images/433324818658623488/hxhCoePy_normal.jpeg"/>
    <hyperlink ref="V43" r:id="rId97" display="http://pbs.twimg.com/profile_images/2172961480/zolmax_big_normal.jpg"/>
    <hyperlink ref="V44" r:id="rId98" display="http://pbs.twimg.com/profile_images/867161203457634307/jC2bP22Y_normal.jpg"/>
    <hyperlink ref="V45" r:id="rId99" display="http://pbs.twimg.com/profile_images/869991724025860096/skEKfF2m_normal.jpg"/>
    <hyperlink ref="V46" r:id="rId100" display="http://pbs.twimg.com/profile_images/379977873/msn_normal.jpg"/>
    <hyperlink ref="V47" r:id="rId101" display="http://pbs.twimg.com/profile_images/541252987/Image5_normal.jpg"/>
    <hyperlink ref="V48" r:id="rId102" display="http://pbs.twimg.com/profile_images/1085506999557619712/ICabm1dF_normal.jpg"/>
    <hyperlink ref="V49" r:id="rId103" display="http://pbs.twimg.com/profile_images/993098710606405634/e_Ca05nw_normal.jpg"/>
    <hyperlink ref="V50" r:id="rId104" display="http://pbs.twimg.com/profile_images/993098710606405634/e_Ca05nw_normal.jpg"/>
    <hyperlink ref="V51" r:id="rId105" display="http://pbs.twimg.com/profile_images/993098710606405634/e_Ca05nw_normal.jpg"/>
    <hyperlink ref="V52" r:id="rId106" display="http://pbs.twimg.com/profile_images/993098710606405634/e_Ca05nw_normal.jpg"/>
    <hyperlink ref="V53" r:id="rId107" display="http://pbs.twimg.com/profile_images/993098710606405634/e_Ca05nw_normal.jpg"/>
    <hyperlink ref="V54" r:id="rId108" display="http://pbs.twimg.com/profile_images/993098710606405634/e_Ca05nw_normal.jpg"/>
    <hyperlink ref="V55" r:id="rId109" display="http://pbs.twimg.com/profile_images/993098710606405634/e_Ca05nw_normal.jpg"/>
    <hyperlink ref="V56" r:id="rId110" display="http://pbs.twimg.com/profile_images/992420916855476225/adM6bWeV_normal.jpg"/>
    <hyperlink ref="V57" r:id="rId111" display="http://pbs.twimg.com/profile_images/992420916855476225/adM6bWeV_normal.jpg"/>
    <hyperlink ref="V58" r:id="rId112" display="http://pbs.twimg.com/profile_images/992420916855476225/adM6bWeV_normal.jpg"/>
    <hyperlink ref="V59" r:id="rId113" display="http://pbs.twimg.com/profile_images/992420916855476225/adM6bWeV_normal.jpg"/>
    <hyperlink ref="V60" r:id="rId114" display="http://pbs.twimg.com/profile_images/992420916855476225/adM6bWeV_normal.jpg"/>
    <hyperlink ref="V61" r:id="rId115" display="http://pbs.twimg.com/profile_images/992420916855476225/adM6bWeV_normal.jpg"/>
    <hyperlink ref="V62" r:id="rId116" display="http://pbs.twimg.com/profile_images/992420916855476225/adM6bWeV_normal.jpg"/>
    <hyperlink ref="V63" r:id="rId117" display="http://pbs.twimg.com/profile_images/992420916855476225/adM6bWeV_normal.jpg"/>
    <hyperlink ref="V64" r:id="rId118" display="http://pbs.twimg.com/profile_images/992420916855476225/adM6bWeV_normal.jpg"/>
    <hyperlink ref="V65" r:id="rId119" display="http://pbs.twimg.com/profile_images/999247402442801152/Zotj3QpV_normal.jpg"/>
    <hyperlink ref="V66" r:id="rId120" display="http://pbs.twimg.com/profile_images/999247402442801152/Zotj3QpV_normal.jpg"/>
    <hyperlink ref="V67" r:id="rId121" display="http://pbs.twimg.com/profile_images/999247402442801152/Zotj3QpV_normal.jpg"/>
    <hyperlink ref="V68" r:id="rId122" display="http://pbs.twimg.com/profile_images/999247402442801152/Zotj3QpV_normal.jpg"/>
    <hyperlink ref="V69" r:id="rId123" display="http://pbs.twimg.com/profile_images/999247402442801152/Zotj3QpV_normal.jpg"/>
    <hyperlink ref="V70" r:id="rId124" display="http://pbs.twimg.com/profile_images/999247402442801152/Zotj3QpV_normal.jpg"/>
    <hyperlink ref="V71" r:id="rId125" display="http://pbs.twimg.com/profile_images/999247402442801152/Zotj3QpV_normal.jpg"/>
    <hyperlink ref="V72" r:id="rId126" display="http://pbs.twimg.com/profile_images/993129821290016768/IVBUYjvH_normal.jpg"/>
    <hyperlink ref="V73" r:id="rId127" display="http://pbs.twimg.com/profile_images/993129821290016768/IVBUYjvH_normal.jpg"/>
    <hyperlink ref="V74" r:id="rId128" display="http://pbs.twimg.com/profile_images/993129821290016768/IVBUYjvH_normal.jpg"/>
    <hyperlink ref="V75" r:id="rId129" display="http://pbs.twimg.com/profile_images/993129821290016768/IVBUYjvH_normal.jpg"/>
    <hyperlink ref="V76" r:id="rId130" display="http://pbs.twimg.com/profile_images/993129821290016768/IVBUYjvH_normal.jpg"/>
    <hyperlink ref="V77" r:id="rId131" display="http://pbs.twimg.com/profile_images/993129821290016768/IVBUYjvH_normal.jpg"/>
    <hyperlink ref="X3" r:id="rId132" display="https://twitter.com/#!/blogyomi/status/1101520062731767808"/>
    <hyperlink ref="X4" r:id="rId133" display="https://twitter.com/#!/dispatchtribune/status/1101672852389007360"/>
    <hyperlink ref="X5" r:id="rId134" display="https://twitter.com/#!/themarketsdaily/status/1101977291264061441"/>
    <hyperlink ref="X6" r:id="rId135" display="https://twitter.com/#!/tickerreport/status/1101937476585906178"/>
    <hyperlink ref="X7" r:id="rId136" display="https://twitter.com/#!/tickerreport/status/1102109412645314560"/>
    <hyperlink ref="X8" r:id="rId137" display="https://twitter.com/#!/dicerod/status/1102255450974633984"/>
    <hyperlink ref="X9" r:id="rId138" display="https://twitter.com/#!/transcriptdaily/status/1102277209639784448"/>
    <hyperlink ref="X10" r:id="rId139" display="https://twitter.com/#!/stocknewstimes/status/1102277375092551681"/>
    <hyperlink ref="X11" r:id="rId140" display="https://twitter.com/#!/macondailynews/status/1101976497714327552"/>
    <hyperlink ref="X12" r:id="rId141" display="https://twitter.com/#!/macondailynews/status/1102345377297113088"/>
    <hyperlink ref="X13" r:id="rId142" display="https://twitter.com/#!/ricardo_belmar/status/1102430434359734272"/>
    <hyperlink ref="X14" r:id="rId143" display="https://twitter.com/#!/fibre2fashion/status/1102447344572862464"/>
    <hyperlink ref="X15" r:id="rId144" display="https://twitter.com/#!/edwardhertzman/status/1102352991640866819"/>
    <hyperlink ref="X16" r:id="rId145" display="https://twitter.com/#!/sourcingjournal/status/1102335103571652608"/>
    <hyperlink ref="X17" r:id="rId146" display="https://twitter.com/#!/sourcingjournal/status/1102626029997305856"/>
    <hyperlink ref="X18" r:id="rId147" display="https://twitter.com/#!/dakotafinancial/status/1101132858683465728"/>
    <hyperlink ref="X19" r:id="rId148" display="https://twitter.com/#!/dakotafinancial/status/1102344163847294976"/>
    <hyperlink ref="X20" r:id="rId149" display="https://twitter.com/#!/dakotafinancial/status/1102821590528651264"/>
    <hyperlink ref="X21" r:id="rId150" display="https://twitter.com/#!/ezdia/status/1102980879629107202"/>
    <hyperlink ref="X22" r:id="rId151" display="https://twitter.com/#!/inforgtnexus/status/1102985895282532353"/>
    <hyperlink ref="X23" r:id="rId152" display="https://twitter.com/#!/bpbourke/status/1102993651469148160"/>
    <hyperlink ref="X24" r:id="rId153" display="https://twitter.com/#!/anildaggarwal/status/1102996992626753536"/>
    <hyperlink ref="X25" r:id="rId154" display="https://twitter.com/#!/ideaconnect2/status/1102997007541518337"/>
    <hyperlink ref="X26" r:id="rId155" display="https://twitter.com/#!/shoptalk/status/1102641541485490176"/>
    <hyperlink ref="X27" r:id="rId156" display="https://twitter.com/#!/gnaneeka/status/1102999396202016768"/>
    <hyperlink ref="X28" r:id="rId157" display="https://twitter.com/#!/stibosystems/status/1102993602110730245"/>
    <hyperlink ref="X29" r:id="rId158" display="https://twitter.com/#!/shoptalk/status/1102353151213023232"/>
    <hyperlink ref="X30" r:id="rId159" display="https://twitter.com/#!/shoptalk/status/1102986314218008576"/>
    <hyperlink ref="X31" r:id="rId160" display="https://twitter.com/#!/shoptalk/status/1102995776223866882"/>
    <hyperlink ref="X32" r:id="rId161" display="https://twitter.com/#!/shoptalk/status/1102999235971018752"/>
    <hyperlink ref="X33" r:id="rId162" display="https://twitter.com/#!/shop/status/1102354340553973763"/>
    <hyperlink ref="X34" r:id="rId163" display="https://twitter.com/#!/mattgunn/status/1102985757378002944"/>
    <hyperlink ref="X35" r:id="rId164" display="https://twitter.com/#!/shop/status/1102988582522740736"/>
    <hyperlink ref="X36" r:id="rId165" display="https://twitter.com/#!/shop/status/1102997700893532161"/>
    <hyperlink ref="X37" r:id="rId166" display="https://twitter.com/#!/shop/status/1103002142598557698"/>
    <hyperlink ref="X38" r:id="rId167" display="https://twitter.com/#!/bulletin_en/status/1101274818387824641"/>
    <hyperlink ref="X39" r:id="rId168" display="https://twitter.com/#!/bulletin_en/status/1101622126925238273"/>
    <hyperlink ref="X40" r:id="rId169" display="https://twitter.com/#!/bulletin_en/status/1103039241007886343"/>
    <hyperlink ref="X41" r:id="rId170" display="https://twitter.com/#!/dailypoliticaln/status/1102109400813178880"/>
    <hyperlink ref="X42" r:id="rId171" display="https://twitter.com/#!/dailypoliticaln/status/1103185290355716098"/>
    <hyperlink ref="X43" r:id="rId172" display="https://twitter.com/#!/zolmaxnews/status/1103186431277715456"/>
    <hyperlink ref="X44" r:id="rId173" display="https://twitter.com/#!/avenuecode/status/1102999089690619905"/>
    <hyperlink ref="X45" r:id="rId174" display="https://twitter.com/#!/robertdloren/status/1103453134414843904"/>
    <hyperlink ref="X46" r:id="rId175" display="https://twitter.com/#!/consumerfeed/status/1105114500926181381"/>
    <hyperlink ref="X47" r:id="rId176" display="https://twitter.com/#!/americanbanking/status/1105114771622379527"/>
    <hyperlink ref="X48" r:id="rId177" display="https://twitter.com/#!/finztribune/status/1105137944510246912"/>
    <hyperlink ref="X49" r:id="rId178" display="https://twitter.com/#!/bibeypost_stock/status/1101286677983698945"/>
    <hyperlink ref="X50" r:id="rId179" display="https://twitter.com/#!/bibeypost_stock/status/1102002179060256768"/>
    <hyperlink ref="X51" r:id="rId180" display="https://twitter.com/#!/bibeypost_stock/status/1103064538348437505"/>
    <hyperlink ref="X52" r:id="rId181" display="https://twitter.com/#!/bibeypost_stock/status/1103439398866219009"/>
    <hyperlink ref="X53" r:id="rId182" display="https://twitter.com/#!/bibeypost_stock/status/1104765061598343168"/>
    <hyperlink ref="X54" r:id="rId183" display="https://twitter.com/#!/bibeypost_stock/status/1105148892470018048"/>
    <hyperlink ref="X55" r:id="rId184" display="https://twitter.com/#!/bibeypost_stock/status/1105248988742201345"/>
    <hyperlink ref="X56" r:id="rId185" display="https://twitter.com/#!/mmahotstuff1/status/1101286698103787520"/>
    <hyperlink ref="X57" r:id="rId186" display="https://twitter.com/#!/mmahotstuff1/status/1101651745829195782"/>
    <hyperlink ref="X58" r:id="rId187" display="https://twitter.com/#!/mmahotstuff1/status/1102330554731638784"/>
    <hyperlink ref="X59" r:id="rId188" display="https://twitter.com/#!/mmahotstuff1/status/1102703621618221057"/>
    <hyperlink ref="X60" r:id="rId189" display="https://twitter.com/#!/mmahotstuff1/status/1102704173391462406"/>
    <hyperlink ref="X61" r:id="rId190" display="https://twitter.com/#!/mmahotstuff1/status/1103064601892147200"/>
    <hyperlink ref="X62" r:id="rId191" display="https://twitter.com/#!/mmahotstuff1/status/1103439424468193285"/>
    <hyperlink ref="X63" r:id="rId192" display="https://twitter.com/#!/mmahotstuff1/status/1105148938544467968"/>
    <hyperlink ref="X64" r:id="rId193" display="https://twitter.com/#!/mmahotstuff1/status/1105249220204920832"/>
    <hyperlink ref="X65" r:id="rId194" display="https://twitter.com/#!/reurope_stock/status/1101286646878744576"/>
    <hyperlink ref="X66" r:id="rId195" display="https://twitter.com/#!/reurope_stock/status/1101651645484589056"/>
    <hyperlink ref="X67" r:id="rId196" display="https://twitter.com/#!/reurope_stock/status/1102002145702936576"/>
    <hyperlink ref="X68" r:id="rId197" display="https://twitter.com/#!/reurope_stock/status/1102703564173070341"/>
    <hyperlink ref="X69" r:id="rId198" display="https://twitter.com/#!/reurope_stock/status/1103439381648547840"/>
    <hyperlink ref="X70" r:id="rId199" display="https://twitter.com/#!/reurope_stock/status/1105248876271947776"/>
    <hyperlink ref="X71" r:id="rId200" display="https://twitter.com/#!/reurope_stock/status/1105509589305491456"/>
    <hyperlink ref="X72" r:id="rId201" display="https://twitter.com/#!/whatsonthorold2/status/1101286688905707520"/>
    <hyperlink ref="X73" r:id="rId202" display="https://twitter.com/#!/whatsonthorold2/status/1101651725004476418"/>
    <hyperlink ref="X74" r:id="rId203" display="https://twitter.com/#!/whatsonthorold2/status/1102002215508758528"/>
    <hyperlink ref="X75" r:id="rId204" display="https://twitter.com/#!/whatsonthorold2/status/1103064578529857536"/>
    <hyperlink ref="X76" r:id="rId205" display="https://twitter.com/#!/whatsonthorold2/status/1105249114516848642"/>
    <hyperlink ref="X77" r:id="rId206" display="https://twitter.com/#!/whatsonthorold2/status/1105509722839375872"/>
  </hyperlinks>
  <printOptions/>
  <pageMargins left="0.7" right="0.7" top="0.75" bottom="0.75" header="0.3" footer="0.3"/>
  <pageSetup horizontalDpi="600" verticalDpi="600" orientation="portrait" r:id="rId210"/>
  <legacyDrawing r:id="rId208"/>
  <tableParts>
    <tablePart r:id="rId20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1232</v>
      </c>
      <c r="B1" s="13" t="s">
        <v>34</v>
      </c>
    </row>
    <row r="2" spans="1:2" ht="15">
      <c r="A2" s="124" t="s">
        <v>230</v>
      </c>
      <c r="B2" s="85">
        <v>86.6</v>
      </c>
    </row>
    <row r="3" spans="1:2" ht="15">
      <c r="A3" s="124" t="s">
        <v>234</v>
      </c>
      <c r="B3" s="85">
        <v>79</v>
      </c>
    </row>
    <row r="4" spans="1:2" ht="15">
      <c r="A4" s="124" t="s">
        <v>222</v>
      </c>
      <c r="B4" s="85">
        <v>37.066667</v>
      </c>
    </row>
    <row r="5" spans="1:2" ht="15">
      <c r="A5" s="124" t="s">
        <v>233</v>
      </c>
      <c r="B5" s="85">
        <v>32.133333</v>
      </c>
    </row>
    <row r="6" spans="1:2" ht="15">
      <c r="A6" s="124" t="s">
        <v>239</v>
      </c>
      <c r="B6" s="85">
        <v>21.266667</v>
      </c>
    </row>
    <row r="7" spans="1:2" ht="15">
      <c r="A7" s="124" t="s">
        <v>223</v>
      </c>
      <c r="B7" s="85">
        <v>17.266667</v>
      </c>
    </row>
    <row r="8" spans="1:2" ht="15">
      <c r="A8" s="124" t="s">
        <v>238</v>
      </c>
      <c r="B8" s="85">
        <v>8.666667</v>
      </c>
    </row>
    <row r="9" spans="1:2" ht="15">
      <c r="A9" s="124" t="s">
        <v>229</v>
      </c>
      <c r="B9" s="85">
        <v>0</v>
      </c>
    </row>
    <row r="10" spans="1:2" ht="15">
      <c r="A10" s="124" t="s">
        <v>235</v>
      </c>
      <c r="B10" s="85">
        <v>0</v>
      </c>
    </row>
    <row r="11" spans="1:2" ht="15">
      <c r="A11" s="124" t="s">
        <v>232</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1234</v>
      </c>
      <c r="B25" t="s">
        <v>1233</v>
      </c>
    </row>
    <row r="26" spans="1:2" ht="15">
      <c r="A26" s="136" t="s">
        <v>1236</v>
      </c>
      <c r="B26" s="3"/>
    </row>
    <row r="27" spans="1:2" ht="15">
      <c r="A27" s="137" t="s">
        <v>1237</v>
      </c>
      <c r="B27" s="3"/>
    </row>
    <row r="28" spans="1:2" ht="15">
      <c r="A28" s="138" t="s">
        <v>1238</v>
      </c>
      <c r="B28" s="3"/>
    </row>
    <row r="29" spans="1:2" ht="15">
      <c r="A29" s="139" t="s">
        <v>1239</v>
      </c>
      <c r="B29" s="3">
        <v>1</v>
      </c>
    </row>
    <row r="30" spans="1:2" ht="15">
      <c r="A30" s="137" t="s">
        <v>1240</v>
      </c>
      <c r="B30" s="3"/>
    </row>
    <row r="31" spans="1:2" ht="15">
      <c r="A31" s="138" t="s">
        <v>1241</v>
      </c>
      <c r="B31" s="3"/>
    </row>
    <row r="32" spans="1:2" ht="15">
      <c r="A32" s="139" t="s">
        <v>1242</v>
      </c>
      <c r="B32" s="3">
        <v>1</v>
      </c>
    </row>
    <row r="33" spans="1:2" ht="15">
      <c r="A33" s="139" t="s">
        <v>1243</v>
      </c>
      <c r="B33" s="3">
        <v>4</v>
      </c>
    </row>
    <row r="34" spans="1:2" ht="15">
      <c r="A34" s="139" t="s">
        <v>1244</v>
      </c>
      <c r="B34" s="3">
        <v>1</v>
      </c>
    </row>
    <row r="35" spans="1:2" ht="15">
      <c r="A35" s="139" t="s">
        <v>1245</v>
      </c>
      <c r="B35" s="3">
        <v>1</v>
      </c>
    </row>
    <row r="36" spans="1:2" ht="15">
      <c r="A36" s="138" t="s">
        <v>1246</v>
      </c>
      <c r="B36" s="3"/>
    </row>
    <row r="37" spans="1:2" ht="15">
      <c r="A37" s="139" t="s">
        <v>1243</v>
      </c>
      <c r="B37" s="3">
        <v>3</v>
      </c>
    </row>
    <row r="38" spans="1:2" ht="15">
      <c r="A38" s="139" t="s">
        <v>1247</v>
      </c>
      <c r="B38" s="3">
        <v>1</v>
      </c>
    </row>
    <row r="39" spans="1:2" ht="15">
      <c r="A39" s="139" t="s">
        <v>1248</v>
      </c>
      <c r="B39" s="3">
        <v>1</v>
      </c>
    </row>
    <row r="40" spans="1:2" ht="15">
      <c r="A40" s="139" t="s">
        <v>1249</v>
      </c>
      <c r="B40" s="3">
        <v>2</v>
      </c>
    </row>
    <row r="41" spans="1:2" ht="15">
      <c r="A41" s="138" t="s">
        <v>1250</v>
      </c>
      <c r="B41" s="3"/>
    </row>
    <row r="42" spans="1:2" ht="15">
      <c r="A42" s="139" t="s">
        <v>1242</v>
      </c>
      <c r="B42" s="3">
        <v>3</v>
      </c>
    </row>
    <row r="43" spans="1:2" ht="15">
      <c r="A43" s="139" t="s">
        <v>1251</v>
      </c>
      <c r="B43" s="3">
        <v>2</v>
      </c>
    </row>
    <row r="44" spans="1:2" ht="15">
      <c r="A44" s="139" t="s">
        <v>1252</v>
      </c>
      <c r="B44" s="3">
        <v>1</v>
      </c>
    </row>
    <row r="45" spans="1:2" ht="15">
      <c r="A45" s="139" t="s">
        <v>1253</v>
      </c>
      <c r="B45" s="3">
        <v>2</v>
      </c>
    </row>
    <row r="46" spans="1:2" ht="15">
      <c r="A46" s="139" t="s">
        <v>1249</v>
      </c>
      <c r="B46" s="3">
        <v>2</v>
      </c>
    </row>
    <row r="47" spans="1:2" ht="15">
      <c r="A47" s="139" t="s">
        <v>1245</v>
      </c>
      <c r="B47" s="3">
        <v>5</v>
      </c>
    </row>
    <row r="48" spans="1:2" ht="15">
      <c r="A48" s="138" t="s">
        <v>1254</v>
      </c>
      <c r="B48" s="3"/>
    </row>
    <row r="49" spans="1:2" ht="15">
      <c r="A49" s="139" t="s">
        <v>1255</v>
      </c>
      <c r="B49" s="3">
        <v>1</v>
      </c>
    </row>
    <row r="50" spans="1:2" ht="15">
      <c r="A50" s="139" t="s">
        <v>1256</v>
      </c>
      <c r="B50" s="3">
        <v>1</v>
      </c>
    </row>
    <row r="51" spans="1:2" ht="15">
      <c r="A51" s="139" t="s">
        <v>1252</v>
      </c>
      <c r="B51" s="3">
        <v>1</v>
      </c>
    </row>
    <row r="52" spans="1:2" ht="15">
      <c r="A52" s="139" t="s">
        <v>1253</v>
      </c>
      <c r="B52" s="3">
        <v>1</v>
      </c>
    </row>
    <row r="53" spans="1:2" ht="15">
      <c r="A53" s="139" t="s">
        <v>1249</v>
      </c>
      <c r="B53" s="3">
        <v>3</v>
      </c>
    </row>
    <row r="54" spans="1:2" ht="15">
      <c r="A54" s="138" t="s">
        <v>1257</v>
      </c>
      <c r="B54" s="3"/>
    </row>
    <row r="55" spans="1:2" ht="15">
      <c r="A55" s="139" t="s">
        <v>1258</v>
      </c>
      <c r="B55" s="3">
        <v>1</v>
      </c>
    </row>
    <row r="56" spans="1:2" ht="15">
      <c r="A56" s="139" t="s">
        <v>1252</v>
      </c>
      <c r="B56" s="3">
        <v>5</v>
      </c>
    </row>
    <row r="57" spans="1:2" ht="15">
      <c r="A57" s="139" t="s">
        <v>1253</v>
      </c>
      <c r="B57" s="3">
        <v>10</v>
      </c>
    </row>
    <row r="58" spans="1:2" ht="15">
      <c r="A58" s="139" t="s">
        <v>1259</v>
      </c>
      <c r="B58" s="3">
        <v>1</v>
      </c>
    </row>
    <row r="59" spans="1:2" ht="15">
      <c r="A59" s="139" t="s">
        <v>1249</v>
      </c>
      <c r="B59" s="3">
        <v>3</v>
      </c>
    </row>
    <row r="60" spans="1:2" ht="15">
      <c r="A60" s="138" t="s">
        <v>1260</v>
      </c>
      <c r="B60" s="3"/>
    </row>
    <row r="61" spans="1:2" ht="15">
      <c r="A61" s="139" t="s">
        <v>1258</v>
      </c>
      <c r="B61" s="3">
        <v>2</v>
      </c>
    </row>
    <row r="62" spans="1:2" ht="15">
      <c r="A62" s="139" t="s">
        <v>1245</v>
      </c>
      <c r="B62" s="3">
        <v>3</v>
      </c>
    </row>
    <row r="63" spans="1:2" ht="15">
      <c r="A63" s="138" t="s">
        <v>1261</v>
      </c>
      <c r="B63" s="3"/>
    </row>
    <row r="64" spans="1:2" ht="15">
      <c r="A64" s="139" t="s">
        <v>1242</v>
      </c>
      <c r="B64" s="3">
        <v>1</v>
      </c>
    </row>
    <row r="65" spans="1:2" ht="15">
      <c r="A65" s="138" t="s">
        <v>1262</v>
      </c>
      <c r="B65" s="3"/>
    </row>
    <row r="66" spans="1:2" ht="15">
      <c r="A66" s="139" t="s">
        <v>1263</v>
      </c>
      <c r="B66" s="3">
        <v>1</v>
      </c>
    </row>
    <row r="67" spans="1:2" ht="15">
      <c r="A67" s="138" t="s">
        <v>1264</v>
      </c>
      <c r="B67" s="3"/>
    </row>
    <row r="68" spans="1:2" ht="15">
      <c r="A68" s="139" t="s">
        <v>1239</v>
      </c>
      <c r="B68" s="3">
        <v>2</v>
      </c>
    </row>
    <row r="69" spans="1:2" ht="15">
      <c r="A69" s="139" t="s">
        <v>1244</v>
      </c>
      <c r="B69" s="3">
        <v>3</v>
      </c>
    </row>
    <row r="70" spans="1:2" ht="15">
      <c r="A70" s="139" t="s">
        <v>1245</v>
      </c>
      <c r="B70" s="3">
        <v>4</v>
      </c>
    </row>
    <row r="71" spans="1:2" ht="15">
      <c r="A71" s="138" t="s">
        <v>1265</v>
      </c>
      <c r="B71" s="3"/>
    </row>
    <row r="72" spans="1:2" ht="15">
      <c r="A72" s="139" t="s">
        <v>1244</v>
      </c>
      <c r="B72" s="3">
        <v>2</v>
      </c>
    </row>
    <row r="73" spans="1:2" ht="15">
      <c r="A73" s="136" t="s">
        <v>1235</v>
      </c>
      <c r="B73" s="3">
        <v>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593</v>
      </c>
      <c r="AE2" s="13" t="s">
        <v>594</v>
      </c>
      <c r="AF2" s="13" t="s">
        <v>595</v>
      </c>
      <c r="AG2" s="13" t="s">
        <v>596</v>
      </c>
      <c r="AH2" s="13" t="s">
        <v>597</v>
      </c>
      <c r="AI2" s="13" t="s">
        <v>598</v>
      </c>
      <c r="AJ2" s="13" t="s">
        <v>599</v>
      </c>
      <c r="AK2" s="13" t="s">
        <v>600</v>
      </c>
      <c r="AL2" s="13" t="s">
        <v>601</v>
      </c>
      <c r="AM2" s="13" t="s">
        <v>602</v>
      </c>
      <c r="AN2" s="13" t="s">
        <v>603</v>
      </c>
      <c r="AO2" s="13" t="s">
        <v>604</v>
      </c>
      <c r="AP2" s="13" t="s">
        <v>605</v>
      </c>
      <c r="AQ2" s="13" t="s">
        <v>606</v>
      </c>
      <c r="AR2" s="13" t="s">
        <v>607</v>
      </c>
      <c r="AS2" s="13" t="s">
        <v>192</v>
      </c>
      <c r="AT2" s="13" t="s">
        <v>608</v>
      </c>
      <c r="AU2" s="13" t="s">
        <v>609</v>
      </c>
      <c r="AV2" s="13" t="s">
        <v>610</v>
      </c>
      <c r="AW2" s="13" t="s">
        <v>611</v>
      </c>
      <c r="AX2" s="13" t="s">
        <v>612</v>
      </c>
      <c r="AY2" s="13" t="s">
        <v>613</v>
      </c>
      <c r="AZ2" s="13" t="s">
        <v>884</v>
      </c>
      <c r="BA2" s="130" t="s">
        <v>1037</v>
      </c>
      <c r="BB2" s="130" t="s">
        <v>1047</v>
      </c>
      <c r="BC2" s="130" t="s">
        <v>1048</v>
      </c>
      <c r="BD2" s="130" t="s">
        <v>1049</v>
      </c>
      <c r="BE2" s="130" t="s">
        <v>1050</v>
      </c>
      <c r="BF2" s="130" t="s">
        <v>1051</v>
      </c>
      <c r="BG2" s="130" t="s">
        <v>1052</v>
      </c>
      <c r="BH2" s="130" t="s">
        <v>1082</v>
      </c>
      <c r="BI2" s="130" t="s">
        <v>1095</v>
      </c>
      <c r="BJ2" s="130" t="s">
        <v>1127</v>
      </c>
      <c r="BK2" s="130" t="s">
        <v>1220</v>
      </c>
      <c r="BL2" s="130" t="s">
        <v>1221</v>
      </c>
      <c r="BM2" s="130" t="s">
        <v>1222</v>
      </c>
      <c r="BN2" s="130" t="s">
        <v>1223</v>
      </c>
      <c r="BO2" s="130" t="s">
        <v>1224</v>
      </c>
      <c r="BP2" s="130" t="s">
        <v>1225</v>
      </c>
      <c r="BQ2" s="130" t="s">
        <v>1226</v>
      </c>
      <c r="BR2" s="130" t="s">
        <v>1227</v>
      </c>
      <c r="BS2" s="130" t="s">
        <v>1229</v>
      </c>
      <c r="BT2" s="3"/>
      <c r="BU2" s="3"/>
    </row>
    <row r="3" spans="1:73" ht="15" customHeight="1">
      <c r="A3" s="50" t="s">
        <v>212</v>
      </c>
      <c r="B3" s="53"/>
      <c r="C3" s="53" t="s">
        <v>64</v>
      </c>
      <c r="D3" s="54">
        <v>162.8652149427445</v>
      </c>
      <c r="E3" s="55"/>
      <c r="F3" s="112" t="s">
        <v>394</v>
      </c>
      <c r="G3" s="53"/>
      <c r="H3" s="57" t="s">
        <v>212</v>
      </c>
      <c r="I3" s="56"/>
      <c r="J3" s="56"/>
      <c r="K3" s="114" t="s">
        <v>800</v>
      </c>
      <c r="L3" s="59">
        <v>1</v>
      </c>
      <c r="M3" s="60">
        <v>5024.8388671875</v>
      </c>
      <c r="N3" s="60">
        <v>4999.5</v>
      </c>
      <c r="O3" s="58"/>
      <c r="P3" s="61"/>
      <c r="Q3" s="61"/>
      <c r="R3" s="51"/>
      <c r="S3" s="51">
        <v>1</v>
      </c>
      <c r="T3" s="51">
        <v>1</v>
      </c>
      <c r="U3" s="52">
        <v>0</v>
      </c>
      <c r="V3" s="52">
        <v>0</v>
      </c>
      <c r="W3" s="52">
        <v>0</v>
      </c>
      <c r="X3" s="52">
        <v>0.999987</v>
      </c>
      <c r="Y3" s="52">
        <v>0</v>
      </c>
      <c r="Z3" s="52" t="s">
        <v>1231</v>
      </c>
      <c r="AA3" s="62">
        <v>3</v>
      </c>
      <c r="AB3" s="62"/>
      <c r="AC3" s="63"/>
      <c r="AD3" s="85" t="s">
        <v>579</v>
      </c>
      <c r="AE3" s="85">
        <v>0</v>
      </c>
      <c r="AF3" s="85">
        <v>69</v>
      </c>
      <c r="AG3" s="85">
        <v>70279</v>
      </c>
      <c r="AH3" s="85">
        <v>0</v>
      </c>
      <c r="AI3" s="85"/>
      <c r="AJ3" s="85" t="s">
        <v>646</v>
      </c>
      <c r="AK3" s="85"/>
      <c r="AL3" s="89" t="s">
        <v>694</v>
      </c>
      <c r="AM3" s="85"/>
      <c r="AN3" s="87">
        <v>43480.300729166665</v>
      </c>
      <c r="AO3" s="85"/>
      <c r="AP3" s="85" t="b">
        <v>1</v>
      </c>
      <c r="AQ3" s="85" t="b">
        <v>0</v>
      </c>
      <c r="AR3" s="85" t="b">
        <v>0</v>
      </c>
      <c r="AS3" s="85" t="s">
        <v>577</v>
      </c>
      <c r="AT3" s="85">
        <v>4</v>
      </c>
      <c r="AU3" s="85"/>
      <c r="AV3" s="85" t="b">
        <v>0</v>
      </c>
      <c r="AW3" s="85" t="s">
        <v>762</v>
      </c>
      <c r="AX3" s="89" t="s">
        <v>763</v>
      </c>
      <c r="AY3" s="85" t="s">
        <v>66</v>
      </c>
      <c r="AZ3" s="85" t="str">
        <f>REPLACE(INDEX(GroupVertices[Group],MATCH(Vertices[[#This Row],[Vertex]],GroupVertices[Vertex],0)),1,1,"")</f>
        <v>1</v>
      </c>
      <c r="BA3" s="51" t="s">
        <v>315</v>
      </c>
      <c r="BB3" s="51" t="s">
        <v>315</v>
      </c>
      <c r="BC3" s="51" t="s">
        <v>367</v>
      </c>
      <c r="BD3" s="51" t="s">
        <v>367</v>
      </c>
      <c r="BE3" s="51"/>
      <c r="BF3" s="51"/>
      <c r="BG3" s="131" t="s">
        <v>1053</v>
      </c>
      <c r="BH3" s="131" t="s">
        <v>1053</v>
      </c>
      <c r="BI3" s="131" t="s">
        <v>1096</v>
      </c>
      <c r="BJ3" s="131" t="s">
        <v>1096</v>
      </c>
      <c r="BK3" s="131">
        <v>0</v>
      </c>
      <c r="BL3" s="134">
        <v>0</v>
      </c>
      <c r="BM3" s="131">
        <v>0</v>
      </c>
      <c r="BN3" s="134">
        <v>0</v>
      </c>
      <c r="BO3" s="131">
        <v>0</v>
      </c>
      <c r="BP3" s="134">
        <v>0</v>
      </c>
      <c r="BQ3" s="131">
        <v>21</v>
      </c>
      <c r="BR3" s="134">
        <v>100</v>
      </c>
      <c r="BS3" s="131">
        <v>21</v>
      </c>
      <c r="BT3" s="3"/>
      <c r="BU3" s="3"/>
    </row>
    <row r="4" spans="1:76" ht="15">
      <c r="A4" s="14" t="s">
        <v>213</v>
      </c>
      <c r="B4" s="15"/>
      <c r="C4" s="15" t="s">
        <v>64</v>
      </c>
      <c r="D4" s="93">
        <v>185.12483574244416</v>
      </c>
      <c r="E4" s="81"/>
      <c r="F4" s="112" t="s">
        <v>395</v>
      </c>
      <c r="G4" s="15"/>
      <c r="H4" s="16" t="s">
        <v>213</v>
      </c>
      <c r="I4" s="66"/>
      <c r="J4" s="66"/>
      <c r="K4" s="114" t="s">
        <v>801</v>
      </c>
      <c r="L4" s="94">
        <v>1</v>
      </c>
      <c r="M4" s="95">
        <v>731.5707397460938</v>
      </c>
      <c r="N4" s="95">
        <v>3140.8623046875</v>
      </c>
      <c r="O4" s="77"/>
      <c r="P4" s="96"/>
      <c r="Q4" s="96"/>
      <c r="R4" s="97"/>
      <c r="S4" s="51">
        <v>1</v>
      </c>
      <c r="T4" s="51">
        <v>1</v>
      </c>
      <c r="U4" s="52">
        <v>0</v>
      </c>
      <c r="V4" s="52">
        <v>0</v>
      </c>
      <c r="W4" s="52">
        <v>0</v>
      </c>
      <c r="X4" s="52">
        <v>0.999987</v>
      </c>
      <c r="Y4" s="52">
        <v>0</v>
      </c>
      <c r="Z4" s="52" t="s">
        <v>1231</v>
      </c>
      <c r="AA4" s="82">
        <v>4</v>
      </c>
      <c r="AB4" s="82"/>
      <c r="AC4" s="98"/>
      <c r="AD4" s="85" t="s">
        <v>614</v>
      </c>
      <c r="AE4" s="85">
        <v>17</v>
      </c>
      <c r="AF4" s="85">
        <v>352</v>
      </c>
      <c r="AG4" s="85">
        <v>434951</v>
      </c>
      <c r="AH4" s="85">
        <v>0</v>
      </c>
      <c r="AI4" s="85"/>
      <c r="AJ4" s="85" t="s">
        <v>647</v>
      </c>
      <c r="AK4" s="85" t="s">
        <v>678</v>
      </c>
      <c r="AL4" s="89" t="s">
        <v>695</v>
      </c>
      <c r="AM4" s="85"/>
      <c r="AN4" s="87">
        <v>42972.89403935185</v>
      </c>
      <c r="AO4" s="89" t="s">
        <v>723</v>
      </c>
      <c r="AP4" s="85" t="b">
        <v>0</v>
      </c>
      <c r="AQ4" s="85" t="b">
        <v>0</v>
      </c>
      <c r="AR4" s="85" t="b">
        <v>0</v>
      </c>
      <c r="AS4" s="85" t="s">
        <v>577</v>
      </c>
      <c r="AT4" s="85">
        <v>16</v>
      </c>
      <c r="AU4" s="89" t="s">
        <v>749</v>
      </c>
      <c r="AV4" s="85" t="b">
        <v>0</v>
      </c>
      <c r="AW4" s="85" t="s">
        <v>762</v>
      </c>
      <c r="AX4" s="89" t="s">
        <v>764</v>
      </c>
      <c r="AY4" s="85" t="s">
        <v>66</v>
      </c>
      <c r="AZ4" s="85" t="str">
        <f>REPLACE(INDEX(GroupVertices[Group],MATCH(Vertices[[#This Row],[Vertex]],GroupVertices[Vertex],0)),1,1,"")</f>
        <v>1</v>
      </c>
      <c r="BA4" s="51" t="s">
        <v>316</v>
      </c>
      <c r="BB4" s="51" t="s">
        <v>316</v>
      </c>
      <c r="BC4" s="51" t="s">
        <v>368</v>
      </c>
      <c r="BD4" s="51" t="s">
        <v>368</v>
      </c>
      <c r="BE4" s="51"/>
      <c r="BF4" s="51"/>
      <c r="BG4" s="131" t="s">
        <v>1054</v>
      </c>
      <c r="BH4" s="131" t="s">
        <v>1054</v>
      </c>
      <c r="BI4" s="131" t="s">
        <v>1097</v>
      </c>
      <c r="BJ4" s="131" t="s">
        <v>1097</v>
      </c>
      <c r="BK4" s="131">
        <v>1</v>
      </c>
      <c r="BL4" s="134">
        <v>7.6923076923076925</v>
      </c>
      <c r="BM4" s="131">
        <v>0</v>
      </c>
      <c r="BN4" s="134">
        <v>0</v>
      </c>
      <c r="BO4" s="131">
        <v>0</v>
      </c>
      <c r="BP4" s="134">
        <v>0</v>
      </c>
      <c r="BQ4" s="131">
        <v>12</v>
      </c>
      <c r="BR4" s="134">
        <v>92.3076923076923</v>
      </c>
      <c r="BS4" s="131">
        <v>13</v>
      </c>
      <c r="BT4" s="2"/>
      <c r="BU4" s="3"/>
      <c r="BV4" s="3"/>
      <c r="BW4" s="3"/>
      <c r="BX4" s="3"/>
    </row>
    <row r="5" spans="1:76" ht="15">
      <c r="A5" s="14" t="s">
        <v>214</v>
      </c>
      <c r="B5" s="15"/>
      <c r="C5" s="15" t="s">
        <v>64</v>
      </c>
      <c r="D5" s="93">
        <v>218.94687441336586</v>
      </c>
      <c r="E5" s="81"/>
      <c r="F5" s="112" t="s">
        <v>396</v>
      </c>
      <c r="G5" s="15"/>
      <c r="H5" s="16" t="s">
        <v>214</v>
      </c>
      <c r="I5" s="66"/>
      <c r="J5" s="66"/>
      <c r="K5" s="114" t="s">
        <v>802</v>
      </c>
      <c r="L5" s="94">
        <v>1</v>
      </c>
      <c r="M5" s="95">
        <v>3951.521728515625</v>
      </c>
      <c r="N5" s="95">
        <v>4999.5</v>
      </c>
      <c r="O5" s="77"/>
      <c r="P5" s="96"/>
      <c r="Q5" s="96"/>
      <c r="R5" s="97"/>
      <c r="S5" s="51">
        <v>1</v>
      </c>
      <c r="T5" s="51">
        <v>1</v>
      </c>
      <c r="U5" s="52">
        <v>0</v>
      </c>
      <c r="V5" s="52">
        <v>0</v>
      </c>
      <c r="W5" s="52">
        <v>0</v>
      </c>
      <c r="X5" s="52">
        <v>0.999987</v>
      </c>
      <c r="Y5" s="52">
        <v>0</v>
      </c>
      <c r="Z5" s="52" t="s">
        <v>1231</v>
      </c>
      <c r="AA5" s="82">
        <v>5</v>
      </c>
      <c r="AB5" s="82"/>
      <c r="AC5" s="98"/>
      <c r="AD5" s="85" t="s">
        <v>615</v>
      </c>
      <c r="AE5" s="85">
        <v>13</v>
      </c>
      <c r="AF5" s="85">
        <v>782</v>
      </c>
      <c r="AG5" s="85">
        <v>507983</v>
      </c>
      <c r="AH5" s="85">
        <v>0</v>
      </c>
      <c r="AI5" s="85"/>
      <c r="AJ5" s="85"/>
      <c r="AK5" s="85"/>
      <c r="AL5" s="85"/>
      <c r="AM5" s="85"/>
      <c r="AN5" s="87">
        <v>42830.01782407407</v>
      </c>
      <c r="AO5" s="89" t="s">
        <v>724</v>
      </c>
      <c r="AP5" s="85" t="b">
        <v>1</v>
      </c>
      <c r="AQ5" s="85" t="b">
        <v>0</v>
      </c>
      <c r="AR5" s="85" t="b">
        <v>0</v>
      </c>
      <c r="AS5" s="85" t="s">
        <v>577</v>
      </c>
      <c r="AT5" s="85">
        <v>37</v>
      </c>
      <c r="AU5" s="85"/>
      <c r="AV5" s="85" t="b">
        <v>0</v>
      </c>
      <c r="AW5" s="85" t="s">
        <v>762</v>
      </c>
      <c r="AX5" s="89" t="s">
        <v>765</v>
      </c>
      <c r="AY5" s="85" t="s">
        <v>66</v>
      </c>
      <c r="AZ5" s="85" t="str">
        <f>REPLACE(INDEX(GroupVertices[Group],MATCH(Vertices[[#This Row],[Vertex]],GroupVertices[Vertex],0)),1,1,"")</f>
        <v>1</v>
      </c>
      <c r="BA5" s="51" t="s">
        <v>317</v>
      </c>
      <c r="BB5" s="51" t="s">
        <v>317</v>
      </c>
      <c r="BC5" s="51" t="s">
        <v>369</v>
      </c>
      <c r="BD5" s="51" t="s">
        <v>369</v>
      </c>
      <c r="BE5" s="51"/>
      <c r="BF5" s="51"/>
      <c r="BG5" s="131" t="s">
        <v>1055</v>
      </c>
      <c r="BH5" s="131" t="s">
        <v>1055</v>
      </c>
      <c r="BI5" s="131" t="s">
        <v>1098</v>
      </c>
      <c r="BJ5" s="131" t="s">
        <v>1098</v>
      </c>
      <c r="BK5" s="131">
        <v>1</v>
      </c>
      <c r="BL5" s="134">
        <v>10</v>
      </c>
      <c r="BM5" s="131">
        <v>0</v>
      </c>
      <c r="BN5" s="134">
        <v>0</v>
      </c>
      <c r="BO5" s="131">
        <v>0</v>
      </c>
      <c r="BP5" s="134">
        <v>0</v>
      </c>
      <c r="BQ5" s="131">
        <v>9</v>
      </c>
      <c r="BR5" s="134">
        <v>90</v>
      </c>
      <c r="BS5" s="131">
        <v>10</v>
      </c>
      <c r="BT5" s="2"/>
      <c r="BU5" s="3"/>
      <c r="BV5" s="3"/>
      <c r="BW5" s="3"/>
      <c r="BX5" s="3"/>
    </row>
    <row r="6" spans="1:76" ht="15">
      <c r="A6" s="14" t="s">
        <v>215</v>
      </c>
      <c r="B6" s="15"/>
      <c r="C6" s="15" t="s">
        <v>64</v>
      </c>
      <c r="D6" s="93">
        <v>336.6161066266191</v>
      </c>
      <c r="E6" s="81"/>
      <c r="F6" s="112" t="s">
        <v>397</v>
      </c>
      <c r="G6" s="15"/>
      <c r="H6" s="16" t="s">
        <v>215</v>
      </c>
      <c r="I6" s="66"/>
      <c r="J6" s="66"/>
      <c r="K6" s="114" t="s">
        <v>803</v>
      </c>
      <c r="L6" s="94">
        <v>1</v>
      </c>
      <c r="M6" s="95">
        <v>1804.8875732421875</v>
      </c>
      <c r="N6" s="95">
        <v>4999.5</v>
      </c>
      <c r="O6" s="77"/>
      <c r="P6" s="96"/>
      <c r="Q6" s="96"/>
      <c r="R6" s="97"/>
      <c r="S6" s="51">
        <v>1</v>
      </c>
      <c r="T6" s="51">
        <v>1</v>
      </c>
      <c r="U6" s="52">
        <v>0</v>
      </c>
      <c r="V6" s="52">
        <v>0</v>
      </c>
      <c r="W6" s="52">
        <v>0</v>
      </c>
      <c r="X6" s="52">
        <v>0.999987</v>
      </c>
      <c r="Y6" s="52">
        <v>0</v>
      </c>
      <c r="Z6" s="52" t="s">
        <v>1231</v>
      </c>
      <c r="AA6" s="82">
        <v>6</v>
      </c>
      <c r="AB6" s="82"/>
      <c r="AC6" s="98"/>
      <c r="AD6" s="85" t="s">
        <v>616</v>
      </c>
      <c r="AE6" s="85">
        <v>11</v>
      </c>
      <c r="AF6" s="85">
        <v>2278</v>
      </c>
      <c r="AG6" s="85">
        <v>1675230</v>
      </c>
      <c r="AH6" s="85">
        <v>0</v>
      </c>
      <c r="AI6" s="85"/>
      <c r="AJ6" s="85" t="s">
        <v>648</v>
      </c>
      <c r="AK6" s="85" t="s">
        <v>679</v>
      </c>
      <c r="AL6" s="85"/>
      <c r="AM6" s="85"/>
      <c r="AN6" s="87">
        <v>41568.66559027778</v>
      </c>
      <c r="AO6" s="85"/>
      <c r="AP6" s="85" t="b">
        <v>0</v>
      </c>
      <c r="AQ6" s="85" t="b">
        <v>0</v>
      </c>
      <c r="AR6" s="85" t="b">
        <v>0</v>
      </c>
      <c r="AS6" s="85" t="s">
        <v>577</v>
      </c>
      <c r="AT6" s="85">
        <v>197</v>
      </c>
      <c r="AU6" s="89" t="s">
        <v>750</v>
      </c>
      <c r="AV6" s="85" t="b">
        <v>0</v>
      </c>
      <c r="AW6" s="85" t="s">
        <v>762</v>
      </c>
      <c r="AX6" s="89" t="s">
        <v>766</v>
      </c>
      <c r="AY6" s="85" t="s">
        <v>66</v>
      </c>
      <c r="AZ6" s="85" t="str">
        <f>REPLACE(INDEX(GroupVertices[Group],MATCH(Vertices[[#This Row],[Vertex]],GroupVertices[Vertex],0)),1,1,"")</f>
        <v>1</v>
      </c>
      <c r="BA6" s="51" t="s">
        <v>1038</v>
      </c>
      <c r="BB6" s="51" t="s">
        <v>1038</v>
      </c>
      <c r="BC6" s="51" t="s">
        <v>370</v>
      </c>
      <c r="BD6" s="51" t="s">
        <v>370</v>
      </c>
      <c r="BE6" s="51"/>
      <c r="BF6" s="51"/>
      <c r="BG6" s="131" t="s">
        <v>1056</v>
      </c>
      <c r="BH6" s="131" t="s">
        <v>1083</v>
      </c>
      <c r="BI6" s="131" t="s">
        <v>1099</v>
      </c>
      <c r="BJ6" s="131" t="s">
        <v>1128</v>
      </c>
      <c r="BK6" s="131">
        <v>1</v>
      </c>
      <c r="BL6" s="134">
        <v>3.8461538461538463</v>
      </c>
      <c r="BM6" s="131">
        <v>0</v>
      </c>
      <c r="BN6" s="134">
        <v>0</v>
      </c>
      <c r="BO6" s="131">
        <v>0</v>
      </c>
      <c r="BP6" s="134">
        <v>0</v>
      </c>
      <c r="BQ6" s="131">
        <v>25</v>
      </c>
      <c r="BR6" s="134">
        <v>96.15384615384616</v>
      </c>
      <c r="BS6" s="131">
        <v>26</v>
      </c>
      <c r="BT6" s="2"/>
      <c r="BU6" s="3"/>
      <c r="BV6" s="3"/>
      <c r="BW6" s="3"/>
      <c r="BX6" s="3"/>
    </row>
    <row r="7" spans="1:76" ht="15">
      <c r="A7" s="14" t="s">
        <v>216</v>
      </c>
      <c r="B7" s="15"/>
      <c r="C7" s="15" t="s">
        <v>64</v>
      </c>
      <c r="D7" s="93">
        <v>259.8479444340154</v>
      </c>
      <c r="E7" s="81"/>
      <c r="F7" s="112" t="s">
        <v>757</v>
      </c>
      <c r="G7" s="15"/>
      <c r="H7" s="16" t="s">
        <v>216</v>
      </c>
      <c r="I7" s="66"/>
      <c r="J7" s="66"/>
      <c r="K7" s="114" t="s">
        <v>804</v>
      </c>
      <c r="L7" s="94">
        <v>1</v>
      </c>
      <c r="M7" s="95">
        <v>2878.20458984375</v>
      </c>
      <c r="N7" s="95">
        <v>4999.5</v>
      </c>
      <c r="O7" s="77"/>
      <c r="P7" s="96"/>
      <c r="Q7" s="96"/>
      <c r="R7" s="97"/>
      <c r="S7" s="51">
        <v>1</v>
      </c>
      <c r="T7" s="51">
        <v>1</v>
      </c>
      <c r="U7" s="52">
        <v>0</v>
      </c>
      <c r="V7" s="52">
        <v>0</v>
      </c>
      <c r="W7" s="52">
        <v>0</v>
      </c>
      <c r="X7" s="52">
        <v>0.999987</v>
      </c>
      <c r="Y7" s="52">
        <v>0</v>
      </c>
      <c r="Z7" s="52" t="s">
        <v>1231</v>
      </c>
      <c r="AA7" s="82">
        <v>7</v>
      </c>
      <c r="AB7" s="82"/>
      <c r="AC7" s="98"/>
      <c r="AD7" s="85" t="s">
        <v>617</v>
      </c>
      <c r="AE7" s="85">
        <v>803</v>
      </c>
      <c r="AF7" s="85">
        <v>1302</v>
      </c>
      <c r="AG7" s="85">
        <v>58623</v>
      </c>
      <c r="AH7" s="85">
        <v>581</v>
      </c>
      <c r="AI7" s="85"/>
      <c r="AJ7" s="85" t="s">
        <v>649</v>
      </c>
      <c r="AK7" s="85" t="s">
        <v>680</v>
      </c>
      <c r="AL7" s="89" t="s">
        <v>696</v>
      </c>
      <c r="AM7" s="85"/>
      <c r="AN7" s="87">
        <v>40288.654375</v>
      </c>
      <c r="AO7" s="89" t="s">
        <v>725</v>
      </c>
      <c r="AP7" s="85" t="b">
        <v>0</v>
      </c>
      <c r="AQ7" s="85" t="b">
        <v>0</v>
      </c>
      <c r="AR7" s="85" t="b">
        <v>0</v>
      </c>
      <c r="AS7" s="85" t="s">
        <v>577</v>
      </c>
      <c r="AT7" s="85">
        <v>269</v>
      </c>
      <c r="AU7" s="89" t="s">
        <v>750</v>
      </c>
      <c r="AV7" s="85" t="b">
        <v>0</v>
      </c>
      <c r="AW7" s="85" t="s">
        <v>762</v>
      </c>
      <c r="AX7" s="89" t="s">
        <v>767</v>
      </c>
      <c r="AY7" s="85" t="s">
        <v>66</v>
      </c>
      <c r="AZ7" s="85" t="str">
        <f>REPLACE(INDEX(GroupVertices[Group],MATCH(Vertices[[#This Row],[Vertex]],GroupVertices[Vertex],0)),1,1,"")</f>
        <v>1</v>
      </c>
      <c r="BA7" s="51" t="s">
        <v>320</v>
      </c>
      <c r="BB7" s="51" t="s">
        <v>320</v>
      </c>
      <c r="BC7" s="51" t="s">
        <v>371</v>
      </c>
      <c r="BD7" s="51" t="s">
        <v>371</v>
      </c>
      <c r="BE7" s="51"/>
      <c r="BF7" s="51"/>
      <c r="BG7" s="131" t="s">
        <v>1057</v>
      </c>
      <c r="BH7" s="131" t="s">
        <v>1057</v>
      </c>
      <c r="BI7" s="131" t="s">
        <v>1100</v>
      </c>
      <c r="BJ7" s="131" t="s">
        <v>1100</v>
      </c>
      <c r="BK7" s="131">
        <v>0</v>
      </c>
      <c r="BL7" s="134">
        <v>0</v>
      </c>
      <c r="BM7" s="131">
        <v>0</v>
      </c>
      <c r="BN7" s="134">
        <v>0</v>
      </c>
      <c r="BO7" s="131">
        <v>0</v>
      </c>
      <c r="BP7" s="134">
        <v>0</v>
      </c>
      <c r="BQ7" s="131">
        <v>14</v>
      </c>
      <c r="BR7" s="134">
        <v>100</v>
      </c>
      <c r="BS7" s="131">
        <v>14</v>
      </c>
      <c r="BT7" s="2"/>
      <c r="BU7" s="3"/>
      <c r="BV7" s="3"/>
      <c r="BW7" s="3"/>
      <c r="BX7" s="3"/>
    </row>
    <row r="8" spans="1:76" ht="15">
      <c r="A8" s="14" t="s">
        <v>217</v>
      </c>
      <c r="B8" s="15"/>
      <c r="C8" s="15" t="s">
        <v>64</v>
      </c>
      <c r="D8" s="93">
        <v>186.54064201238972</v>
      </c>
      <c r="E8" s="81"/>
      <c r="F8" s="112" t="s">
        <v>398</v>
      </c>
      <c r="G8" s="15"/>
      <c r="H8" s="16" t="s">
        <v>217</v>
      </c>
      <c r="I8" s="66"/>
      <c r="J8" s="66"/>
      <c r="K8" s="114" t="s">
        <v>805</v>
      </c>
      <c r="L8" s="94">
        <v>1</v>
      </c>
      <c r="M8" s="95">
        <v>5024.8388671875</v>
      </c>
      <c r="N8" s="95">
        <v>3140.8623046875</v>
      </c>
      <c r="O8" s="77"/>
      <c r="P8" s="96"/>
      <c r="Q8" s="96"/>
      <c r="R8" s="97"/>
      <c r="S8" s="51">
        <v>1</v>
      </c>
      <c r="T8" s="51">
        <v>1</v>
      </c>
      <c r="U8" s="52">
        <v>0</v>
      </c>
      <c r="V8" s="52">
        <v>0</v>
      </c>
      <c r="W8" s="52">
        <v>0</v>
      </c>
      <c r="X8" s="52">
        <v>0.999987</v>
      </c>
      <c r="Y8" s="52">
        <v>0</v>
      </c>
      <c r="Z8" s="52" t="s">
        <v>1231</v>
      </c>
      <c r="AA8" s="82">
        <v>8</v>
      </c>
      <c r="AB8" s="82"/>
      <c r="AC8" s="98"/>
      <c r="AD8" s="85" t="s">
        <v>618</v>
      </c>
      <c r="AE8" s="85">
        <v>9</v>
      </c>
      <c r="AF8" s="85">
        <v>370</v>
      </c>
      <c r="AG8" s="85">
        <v>338515</v>
      </c>
      <c r="AH8" s="85">
        <v>0</v>
      </c>
      <c r="AI8" s="85"/>
      <c r="AJ8" s="85"/>
      <c r="AK8" s="85"/>
      <c r="AL8" s="85"/>
      <c r="AM8" s="85"/>
      <c r="AN8" s="87">
        <v>42839.71501157407</v>
      </c>
      <c r="AO8" s="89" t="s">
        <v>726</v>
      </c>
      <c r="AP8" s="85" t="b">
        <v>1</v>
      </c>
      <c r="AQ8" s="85" t="b">
        <v>0</v>
      </c>
      <c r="AR8" s="85" t="b">
        <v>0</v>
      </c>
      <c r="AS8" s="85" t="s">
        <v>577</v>
      </c>
      <c r="AT8" s="85">
        <v>16</v>
      </c>
      <c r="AU8" s="85"/>
      <c r="AV8" s="85" t="b">
        <v>0</v>
      </c>
      <c r="AW8" s="85" t="s">
        <v>762</v>
      </c>
      <c r="AX8" s="89" t="s">
        <v>768</v>
      </c>
      <c r="AY8" s="85" t="s">
        <v>66</v>
      </c>
      <c r="AZ8" s="85" t="str">
        <f>REPLACE(INDEX(GroupVertices[Group],MATCH(Vertices[[#This Row],[Vertex]],GroupVertices[Vertex],0)),1,1,"")</f>
        <v>1</v>
      </c>
      <c r="BA8" s="51" t="s">
        <v>321</v>
      </c>
      <c r="BB8" s="51" t="s">
        <v>321</v>
      </c>
      <c r="BC8" s="51" t="s">
        <v>372</v>
      </c>
      <c r="BD8" s="51" t="s">
        <v>372</v>
      </c>
      <c r="BE8" s="51"/>
      <c r="BF8" s="51"/>
      <c r="BG8" s="131" t="s">
        <v>1058</v>
      </c>
      <c r="BH8" s="131" t="s">
        <v>1058</v>
      </c>
      <c r="BI8" s="131" t="s">
        <v>1101</v>
      </c>
      <c r="BJ8" s="131" t="s">
        <v>1101</v>
      </c>
      <c r="BK8" s="131">
        <v>0</v>
      </c>
      <c r="BL8" s="134">
        <v>0</v>
      </c>
      <c r="BM8" s="131">
        <v>0</v>
      </c>
      <c r="BN8" s="134">
        <v>0</v>
      </c>
      <c r="BO8" s="131">
        <v>0</v>
      </c>
      <c r="BP8" s="134">
        <v>0</v>
      </c>
      <c r="BQ8" s="131">
        <v>10</v>
      </c>
      <c r="BR8" s="134">
        <v>100</v>
      </c>
      <c r="BS8" s="131">
        <v>10</v>
      </c>
      <c r="BT8" s="2"/>
      <c r="BU8" s="3"/>
      <c r="BV8" s="3"/>
      <c r="BW8" s="3"/>
      <c r="BX8" s="3"/>
    </row>
    <row r="9" spans="1:76" ht="15">
      <c r="A9" s="14" t="s">
        <v>218</v>
      </c>
      <c r="B9" s="15"/>
      <c r="C9" s="15" t="s">
        <v>64</v>
      </c>
      <c r="D9" s="93">
        <v>209.50816594706214</v>
      </c>
      <c r="E9" s="81"/>
      <c r="F9" s="112" t="s">
        <v>399</v>
      </c>
      <c r="G9" s="15"/>
      <c r="H9" s="16" t="s">
        <v>218</v>
      </c>
      <c r="I9" s="66"/>
      <c r="J9" s="66"/>
      <c r="K9" s="114" t="s">
        <v>806</v>
      </c>
      <c r="L9" s="94">
        <v>1</v>
      </c>
      <c r="M9" s="95">
        <v>731.5707397460938</v>
      </c>
      <c r="N9" s="95">
        <v>1282.2247314453125</v>
      </c>
      <c r="O9" s="77"/>
      <c r="P9" s="96"/>
      <c r="Q9" s="96"/>
      <c r="R9" s="97"/>
      <c r="S9" s="51">
        <v>1</v>
      </c>
      <c r="T9" s="51">
        <v>1</v>
      </c>
      <c r="U9" s="52">
        <v>0</v>
      </c>
      <c r="V9" s="52">
        <v>0</v>
      </c>
      <c r="W9" s="52">
        <v>0</v>
      </c>
      <c r="X9" s="52">
        <v>0.999987</v>
      </c>
      <c r="Y9" s="52">
        <v>0</v>
      </c>
      <c r="Z9" s="52" t="s">
        <v>1231</v>
      </c>
      <c r="AA9" s="82">
        <v>9</v>
      </c>
      <c r="AB9" s="82"/>
      <c r="AC9" s="98"/>
      <c r="AD9" s="85" t="s">
        <v>619</v>
      </c>
      <c r="AE9" s="85">
        <v>10</v>
      </c>
      <c r="AF9" s="85">
        <v>662</v>
      </c>
      <c r="AG9" s="85">
        <v>594463</v>
      </c>
      <c r="AH9" s="85">
        <v>0</v>
      </c>
      <c r="AI9" s="85"/>
      <c r="AJ9" s="85"/>
      <c r="AK9" s="85"/>
      <c r="AL9" s="85"/>
      <c r="AM9" s="85"/>
      <c r="AN9" s="87">
        <v>42933.86956018519</v>
      </c>
      <c r="AO9" s="89" t="s">
        <v>727</v>
      </c>
      <c r="AP9" s="85" t="b">
        <v>1</v>
      </c>
      <c r="AQ9" s="85" t="b">
        <v>0</v>
      </c>
      <c r="AR9" s="85" t="b">
        <v>0</v>
      </c>
      <c r="AS9" s="85" t="s">
        <v>577</v>
      </c>
      <c r="AT9" s="85">
        <v>19</v>
      </c>
      <c r="AU9" s="85"/>
      <c r="AV9" s="85" t="b">
        <v>0</v>
      </c>
      <c r="AW9" s="85" t="s">
        <v>762</v>
      </c>
      <c r="AX9" s="89" t="s">
        <v>769</v>
      </c>
      <c r="AY9" s="85" t="s">
        <v>66</v>
      </c>
      <c r="AZ9" s="85" t="str">
        <f>REPLACE(INDEX(GroupVertices[Group],MATCH(Vertices[[#This Row],[Vertex]],GroupVertices[Vertex],0)),1,1,"")</f>
        <v>1</v>
      </c>
      <c r="BA9" s="51" t="s">
        <v>322</v>
      </c>
      <c r="BB9" s="51" t="s">
        <v>322</v>
      </c>
      <c r="BC9" s="51" t="s">
        <v>373</v>
      </c>
      <c r="BD9" s="51" t="s">
        <v>373</v>
      </c>
      <c r="BE9" s="51"/>
      <c r="BF9" s="51"/>
      <c r="BG9" s="131" t="s">
        <v>1059</v>
      </c>
      <c r="BH9" s="131" t="s">
        <v>1059</v>
      </c>
      <c r="BI9" s="131" t="s">
        <v>1102</v>
      </c>
      <c r="BJ9" s="131" t="s">
        <v>1102</v>
      </c>
      <c r="BK9" s="131">
        <v>1</v>
      </c>
      <c r="BL9" s="134">
        <v>10</v>
      </c>
      <c r="BM9" s="131">
        <v>0</v>
      </c>
      <c r="BN9" s="134">
        <v>0</v>
      </c>
      <c r="BO9" s="131">
        <v>0</v>
      </c>
      <c r="BP9" s="134">
        <v>0</v>
      </c>
      <c r="BQ9" s="131">
        <v>9</v>
      </c>
      <c r="BR9" s="134">
        <v>90</v>
      </c>
      <c r="BS9" s="131">
        <v>10</v>
      </c>
      <c r="BT9" s="2"/>
      <c r="BU9" s="3"/>
      <c r="BV9" s="3"/>
      <c r="BW9" s="3"/>
      <c r="BX9" s="3"/>
    </row>
    <row r="10" spans="1:76" ht="15">
      <c r="A10" s="14" t="s">
        <v>219</v>
      </c>
      <c r="B10" s="15"/>
      <c r="C10" s="15" t="s">
        <v>64</v>
      </c>
      <c r="D10" s="93">
        <v>166.4047306176084</v>
      </c>
      <c r="E10" s="81"/>
      <c r="F10" s="112" t="s">
        <v>400</v>
      </c>
      <c r="G10" s="15"/>
      <c r="H10" s="16" t="s">
        <v>219</v>
      </c>
      <c r="I10" s="66"/>
      <c r="J10" s="66"/>
      <c r="K10" s="114" t="s">
        <v>807</v>
      </c>
      <c r="L10" s="94">
        <v>1</v>
      </c>
      <c r="M10" s="95">
        <v>3951.521728515625</v>
      </c>
      <c r="N10" s="95">
        <v>3140.8623046875</v>
      </c>
      <c r="O10" s="77"/>
      <c r="P10" s="96"/>
      <c r="Q10" s="96"/>
      <c r="R10" s="97"/>
      <c r="S10" s="51">
        <v>1</v>
      </c>
      <c r="T10" s="51">
        <v>1</v>
      </c>
      <c r="U10" s="52">
        <v>0</v>
      </c>
      <c r="V10" s="52">
        <v>0</v>
      </c>
      <c r="W10" s="52">
        <v>0</v>
      </c>
      <c r="X10" s="52">
        <v>0.999987</v>
      </c>
      <c r="Y10" s="52">
        <v>0</v>
      </c>
      <c r="Z10" s="52" t="s">
        <v>1231</v>
      </c>
      <c r="AA10" s="82">
        <v>10</v>
      </c>
      <c r="AB10" s="82"/>
      <c r="AC10" s="98"/>
      <c r="AD10" s="85" t="s">
        <v>620</v>
      </c>
      <c r="AE10" s="85">
        <v>13</v>
      </c>
      <c r="AF10" s="85">
        <v>114</v>
      </c>
      <c r="AG10" s="85">
        <v>135347</v>
      </c>
      <c r="AH10" s="85">
        <v>0</v>
      </c>
      <c r="AI10" s="85"/>
      <c r="AJ10" s="85" t="s">
        <v>650</v>
      </c>
      <c r="AK10" s="85" t="s">
        <v>681</v>
      </c>
      <c r="AL10" s="89" t="s">
        <v>697</v>
      </c>
      <c r="AM10" s="85"/>
      <c r="AN10" s="87">
        <v>43153.837164351855</v>
      </c>
      <c r="AO10" s="89" t="s">
        <v>728</v>
      </c>
      <c r="AP10" s="85" t="b">
        <v>0</v>
      </c>
      <c r="AQ10" s="85" t="b">
        <v>0</v>
      </c>
      <c r="AR10" s="85" t="b">
        <v>0</v>
      </c>
      <c r="AS10" s="85" t="s">
        <v>577</v>
      </c>
      <c r="AT10" s="85">
        <v>5</v>
      </c>
      <c r="AU10" s="89" t="s">
        <v>749</v>
      </c>
      <c r="AV10" s="85" t="b">
        <v>0</v>
      </c>
      <c r="AW10" s="85" t="s">
        <v>762</v>
      </c>
      <c r="AX10" s="89" t="s">
        <v>770</v>
      </c>
      <c r="AY10" s="85" t="s">
        <v>66</v>
      </c>
      <c r="AZ10" s="85" t="str">
        <f>REPLACE(INDEX(GroupVertices[Group],MATCH(Vertices[[#This Row],[Vertex]],GroupVertices[Vertex],0)),1,1,"")</f>
        <v>1</v>
      </c>
      <c r="BA10" s="51" t="s">
        <v>1039</v>
      </c>
      <c r="BB10" s="51" t="s">
        <v>1039</v>
      </c>
      <c r="BC10" s="51" t="s">
        <v>374</v>
      </c>
      <c r="BD10" s="51" t="s">
        <v>374</v>
      </c>
      <c r="BE10" s="51"/>
      <c r="BF10" s="51"/>
      <c r="BG10" s="131" t="s">
        <v>1060</v>
      </c>
      <c r="BH10" s="131" t="s">
        <v>1084</v>
      </c>
      <c r="BI10" s="131" t="s">
        <v>1103</v>
      </c>
      <c r="BJ10" s="131" t="s">
        <v>1129</v>
      </c>
      <c r="BK10" s="131">
        <v>2</v>
      </c>
      <c r="BL10" s="134">
        <v>8.695652173913043</v>
      </c>
      <c r="BM10" s="131">
        <v>0</v>
      </c>
      <c r="BN10" s="134">
        <v>0</v>
      </c>
      <c r="BO10" s="131">
        <v>0</v>
      </c>
      <c r="BP10" s="134">
        <v>0</v>
      </c>
      <c r="BQ10" s="131">
        <v>21</v>
      </c>
      <c r="BR10" s="134">
        <v>91.30434782608695</v>
      </c>
      <c r="BS10" s="131">
        <v>23</v>
      </c>
      <c r="BT10" s="2"/>
      <c r="BU10" s="3"/>
      <c r="BV10" s="3"/>
      <c r="BW10" s="3"/>
      <c r="BX10" s="3"/>
    </row>
    <row r="11" spans="1:76" ht="15">
      <c r="A11" s="14" t="s">
        <v>220</v>
      </c>
      <c r="B11" s="15"/>
      <c r="C11" s="15" t="s">
        <v>64</v>
      </c>
      <c r="D11" s="93">
        <v>278.56804955885116</v>
      </c>
      <c r="E11" s="81"/>
      <c r="F11" s="112" t="s">
        <v>401</v>
      </c>
      <c r="G11" s="15"/>
      <c r="H11" s="16" t="s">
        <v>220</v>
      </c>
      <c r="I11" s="66"/>
      <c r="J11" s="66"/>
      <c r="K11" s="114" t="s">
        <v>808</v>
      </c>
      <c r="L11" s="94">
        <v>1</v>
      </c>
      <c r="M11" s="95">
        <v>8264.580078125</v>
      </c>
      <c r="N11" s="95">
        <v>3364.369384765625</v>
      </c>
      <c r="O11" s="77"/>
      <c r="P11" s="96"/>
      <c r="Q11" s="96"/>
      <c r="R11" s="97"/>
      <c r="S11" s="51">
        <v>0</v>
      </c>
      <c r="T11" s="51">
        <v>2</v>
      </c>
      <c r="U11" s="52">
        <v>0</v>
      </c>
      <c r="V11" s="52">
        <v>0.03125</v>
      </c>
      <c r="W11" s="52">
        <v>0.048004</v>
      </c>
      <c r="X11" s="52">
        <v>0.567776</v>
      </c>
      <c r="Y11" s="52">
        <v>1</v>
      </c>
      <c r="Z11" s="52">
        <v>0</v>
      </c>
      <c r="AA11" s="82">
        <v>11</v>
      </c>
      <c r="AB11" s="82"/>
      <c r="AC11" s="98"/>
      <c r="AD11" s="85" t="s">
        <v>621</v>
      </c>
      <c r="AE11" s="85">
        <v>1604</v>
      </c>
      <c r="AF11" s="85">
        <v>1540</v>
      </c>
      <c r="AG11" s="85">
        <v>17310</v>
      </c>
      <c r="AH11" s="85">
        <v>869</v>
      </c>
      <c r="AI11" s="85"/>
      <c r="AJ11" s="85" t="s">
        <v>651</v>
      </c>
      <c r="AK11" s="85" t="s">
        <v>682</v>
      </c>
      <c r="AL11" s="89" t="s">
        <v>698</v>
      </c>
      <c r="AM11" s="85"/>
      <c r="AN11" s="87">
        <v>40751.889548611114</v>
      </c>
      <c r="AO11" s="89" t="s">
        <v>729</v>
      </c>
      <c r="AP11" s="85" t="b">
        <v>0</v>
      </c>
      <c r="AQ11" s="85" t="b">
        <v>0</v>
      </c>
      <c r="AR11" s="85" t="b">
        <v>0</v>
      </c>
      <c r="AS11" s="85" t="s">
        <v>577</v>
      </c>
      <c r="AT11" s="85">
        <v>348</v>
      </c>
      <c r="AU11" s="89" t="s">
        <v>751</v>
      </c>
      <c r="AV11" s="85" t="b">
        <v>0</v>
      </c>
      <c r="AW11" s="85" t="s">
        <v>762</v>
      </c>
      <c r="AX11" s="89" t="s">
        <v>771</v>
      </c>
      <c r="AY11" s="85" t="s">
        <v>66</v>
      </c>
      <c r="AZ11" s="85" t="str">
        <f>REPLACE(INDEX(GroupVertices[Group],MATCH(Vertices[[#This Row],[Vertex]],GroupVertices[Vertex],0)),1,1,"")</f>
        <v>4</v>
      </c>
      <c r="BA11" s="51"/>
      <c r="BB11" s="51"/>
      <c r="BC11" s="51"/>
      <c r="BD11" s="51"/>
      <c r="BE11" s="51"/>
      <c r="BF11" s="51"/>
      <c r="BG11" s="131" t="s">
        <v>1061</v>
      </c>
      <c r="BH11" s="131" t="s">
        <v>1061</v>
      </c>
      <c r="BI11" s="131" t="s">
        <v>1104</v>
      </c>
      <c r="BJ11" s="131" t="s">
        <v>1104</v>
      </c>
      <c r="BK11" s="131">
        <v>1</v>
      </c>
      <c r="BL11" s="134">
        <v>4.166666666666667</v>
      </c>
      <c r="BM11" s="131">
        <v>0</v>
      </c>
      <c r="BN11" s="134">
        <v>0</v>
      </c>
      <c r="BO11" s="131">
        <v>0</v>
      </c>
      <c r="BP11" s="134">
        <v>0</v>
      </c>
      <c r="BQ11" s="131">
        <v>23</v>
      </c>
      <c r="BR11" s="134">
        <v>95.83333333333333</v>
      </c>
      <c r="BS11" s="131">
        <v>24</v>
      </c>
      <c r="BT11" s="2"/>
      <c r="BU11" s="3"/>
      <c r="BV11" s="3"/>
      <c r="BW11" s="3"/>
      <c r="BX11" s="3"/>
    </row>
    <row r="12" spans="1:76" ht="15">
      <c r="A12" s="14" t="s">
        <v>230</v>
      </c>
      <c r="B12" s="15"/>
      <c r="C12" s="15" t="s">
        <v>64</v>
      </c>
      <c r="D12" s="93">
        <v>770.5607283649333</v>
      </c>
      <c r="E12" s="81"/>
      <c r="F12" s="112" t="s">
        <v>410</v>
      </c>
      <c r="G12" s="15"/>
      <c r="H12" s="16" t="s">
        <v>230</v>
      </c>
      <c r="I12" s="66"/>
      <c r="J12" s="66"/>
      <c r="K12" s="114" t="s">
        <v>809</v>
      </c>
      <c r="L12" s="94">
        <v>9999</v>
      </c>
      <c r="M12" s="95">
        <v>6640.4033203125</v>
      </c>
      <c r="N12" s="95">
        <v>9211.4951171875</v>
      </c>
      <c r="O12" s="77"/>
      <c r="P12" s="96"/>
      <c r="Q12" s="96"/>
      <c r="R12" s="97"/>
      <c r="S12" s="51">
        <v>6</v>
      </c>
      <c r="T12" s="51">
        <v>6</v>
      </c>
      <c r="U12" s="52">
        <v>86.6</v>
      </c>
      <c r="V12" s="52">
        <v>0.047619</v>
      </c>
      <c r="W12" s="52">
        <v>0.137261</v>
      </c>
      <c r="X12" s="52">
        <v>2.213216</v>
      </c>
      <c r="Y12" s="52">
        <v>0.16666666666666666</v>
      </c>
      <c r="Z12" s="52">
        <v>0.3333333333333333</v>
      </c>
      <c r="AA12" s="82">
        <v>12</v>
      </c>
      <c r="AB12" s="82"/>
      <c r="AC12" s="98"/>
      <c r="AD12" s="85" t="s">
        <v>622</v>
      </c>
      <c r="AE12" s="85">
        <v>319</v>
      </c>
      <c r="AF12" s="85">
        <v>7795</v>
      </c>
      <c r="AG12" s="85">
        <v>14046</v>
      </c>
      <c r="AH12" s="85">
        <v>7118</v>
      </c>
      <c r="AI12" s="85"/>
      <c r="AJ12" s="85" t="s">
        <v>652</v>
      </c>
      <c r="AK12" s="85" t="s">
        <v>683</v>
      </c>
      <c r="AL12" s="89" t="s">
        <v>699</v>
      </c>
      <c r="AM12" s="85"/>
      <c r="AN12" s="87">
        <v>41325.909907407404</v>
      </c>
      <c r="AO12" s="89" t="s">
        <v>730</v>
      </c>
      <c r="AP12" s="85" t="b">
        <v>1</v>
      </c>
      <c r="AQ12" s="85" t="b">
        <v>0</v>
      </c>
      <c r="AR12" s="85" t="b">
        <v>1</v>
      </c>
      <c r="AS12" s="85" t="s">
        <v>577</v>
      </c>
      <c r="AT12" s="85">
        <v>264</v>
      </c>
      <c r="AU12" s="89" t="s">
        <v>749</v>
      </c>
      <c r="AV12" s="85" t="b">
        <v>1</v>
      </c>
      <c r="AW12" s="85" t="s">
        <v>762</v>
      </c>
      <c r="AX12" s="89" t="s">
        <v>772</v>
      </c>
      <c r="AY12" s="85" t="s">
        <v>66</v>
      </c>
      <c r="AZ12" s="85" t="str">
        <f>REPLACE(INDEX(GroupVertices[Group],MATCH(Vertices[[#This Row],[Vertex]],GroupVertices[Vertex],0)),1,1,"")</f>
        <v>2</v>
      </c>
      <c r="BA12" s="51"/>
      <c r="BB12" s="51"/>
      <c r="BC12" s="51"/>
      <c r="BD12" s="51"/>
      <c r="BE12" s="51" t="s">
        <v>388</v>
      </c>
      <c r="BF12" s="51" t="s">
        <v>388</v>
      </c>
      <c r="BG12" s="131" t="s">
        <v>1062</v>
      </c>
      <c r="BH12" s="131" t="s">
        <v>1085</v>
      </c>
      <c r="BI12" s="131" t="s">
        <v>1105</v>
      </c>
      <c r="BJ12" s="131" t="s">
        <v>1130</v>
      </c>
      <c r="BK12" s="131">
        <v>2</v>
      </c>
      <c r="BL12" s="134">
        <v>1.834862385321101</v>
      </c>
      <c r="BM12" s="131">
        <v>0</v>
      </c>
      <c r="BN12" s="134">
        <v>0</v>
      </c>
      <c r="BO12" s="131">
        <v>0</v>
      </c>
      <c r="BP12" s="134">
        <v>0</v>
      </c>
      <c r="BQ12" s="131">
        <v>107</v>
      </c>
      <c r="BR12" s="134">
        <v>98.1651376146789</v>
      </c>
      <c r="BS12" s="131">
        <v>109</v>
      </c>
      <c r="BT12" s="2"/>
      <c r="BU12" s="3"/>
      <c r="BV12" s="3"/>
      <c r="BW12" s="3"/>
      <c r="BX12" s="3"/>
    </row>
    <row r="13" spans="1:76" ht="15">
      <c r="A13" s="14" t="s">
        <v>222</v>
      </c>
      <c r="B13" s="15"/>
      <c r="C13" s="15" t="s">
        <v>64</v>
      </c>
      <c r="D13" s="93">
        <v>867.700769663976</v>
      </c>
      <c r="E13" s="81"/>
      <c r="F13" s="112" t="s">
        <v>402</v>
      </c>
      <c r="G13" s="15"/>
      <c r="H13" s="16" t="s">
        <v>222</v>
      </c>
      <c r="I13" s="66"/>
      <c r="J13" s="66"/>
      <c r="K13" s="114" t="s">
        <v>810</v>
      </c>
      <c r="L13" s="94">
        <v>4280.359545796768</v>
      </c>
      <c r="M13" s="95">
        <v>8701.5</v>
      </c>
      <c r="N13" s="95">
        <v>6636</v>
      </c>
      <c r="O13" s="77"/>
      <c r="P13" s="96"/>
      <c r="Q13" s="96"/>
      <c r="R13" s="97"/>
      <c r="S13" s="51">
        <v>4</v>
      </c>
      <c r="T13" s="51">
        <v>4</v>
      </c>
      <c r="U13" s="52">
        <v>37.066667</v>
      </c>
      <c r="V13" s="52">
        <v>0.038462</v>
      </c>
      <c r="W13" s="52">
        <v>0.109101</v>
      </c>
      <c r="X13" s="52">
        <v>1.719129</v>
      </c>
      <c r="Y13" s="52">
        <v>0.21428571428571427</v>
      </c>
      <c r="Z13" s="52">
        <v>0.14285714285714285</v>
      </c>
      <c r="AA13" s="82">
        <v>13</v>
      </c>
      <c r="AB13" s="82"/>
      <c r="AC13" s="98"/>
      <c r="AD13" s="85" t="s">
        <v>623</v>
      </c>
      <c r="AE13" s="85">
        <v>5823</v>
      </c>
      <c r="AF13" s="85">
        <v>9030</v>
      </c>
      <c r="AG13" s="85">
        <v>5270</v>
      </c>
      <c r="AH13" s="85">
        <v>6</v>
      </c>
      <c r="AI13" s="85"/>
      <c r="AJ13" s="85"/>
      <c r="AK13" s="85" t="s">
        <v>683</v>
      </c>
      <c r="AL13" s="89" t="s">
        <v>700</v>
      </c>
      <c r="AM13" s="85"/>
      <c r="AN13" s="87">
        <v>39960.95274305555</v>
      </c>
      <c r="AO13" s="89" t="s">
        <v>731</v>
      </c>
      <c r="AP13" s="85" t="b">
        <v>0</v>
      </c>
      <c r="AQ13" s="85" t="b">
        <v>0</v>
      </c>
      <c r="AR13" s="85" t="b">
        <v>0</v>
      </c>
      <c r="AS13" s="85" t="s">
        <v>577</v>
      </c>
      <c r="AT13" s="85">
        <v>100</v>
      </c>
      <c r="AU13" s="89" t="s">
        <v>750</v>
      </c>
      <c r="AV13" s="85" t="b">
        <v>0</v>
      </c>
      <c r="AW13" s="85" t="s">
        <v>762</v>
      </c>
      <c r="AX13" s="89" t="s">
        <v>773</v>
      </c>
      <c r="AY13" s="85" t="s">
        <v>66</v>
      </c>
      <c r="AZ13" s="85" t="str">
        <f>REPLACE(INDEX(GroupVertices[Group],MATCH(Vertices[[#This Row],[Vertex]],GroupVertices[Vertex],0)),1,1,"")</f>
        <v>4</v>
      </c>
      <c r="BA13" s="51"/>
      <c r="BB13" s="51"/>
      <c r="BC13" s="51"/>
      <c r="BD13" s="51"/>
      <c r="BE13" s="51" t="s">
        <v>230</v>
      </c>
      <c r="BF13" s="51" t="s">
        <v>230</v>
      </c>
      <c r="BG13" s="131" t="s">
        <v>1063</v>
      </c>
      <c r="BH13" s="131" t="s">
        <v>1063</v>
      </c>
      <c r="BI13" s="131" t="s">
        <v>1106</v>
      </c>
      <c r="BJ13" s="131" t="s">
        <v>1106</v>
      </c>
      <c r="BK13" s="131">
        <v>1</v>
      </c>
      <c r="BL13" s="134">
        <v>2.4390243902439024</v>
      </c>
      <c r="BM13" s="131">
        <v>0</v>
      </c>
      <c r="BN13" s="134">
        <v>0</v>
      </c>
      <c r="BO13" s="131">
        <v>0</v>
      </c>
      <c r="BP13" s="134">
        <v>0</v>
      </c>
      <c r="BQ13" s="131">
        <v>40</v>
      </c>
      <c r="BR13" s="134">
        <v>97.5609756097561</v>
      </c>
      <c r="BS13" s="131">
        <v>41</v>
      </c>
      <c r="BT13" s="2"/>
      <c r="BU13" s="3"/>
      <c r="BV13" s="3"/>
      <c r="BW13" s="3"/>
      <c r="BX13" s="3"/>
    </row>
    <row r="14" spans="1:76" ht="15">
      <c r="A14" s="14" t="s">
        <v>221</v>
      </c>
      <c r="B14" s="15"/>
      <c r="C14" s="15" t="s">
        <v>64</v>
      </c>
      <c r="D14" s="93">
        <v>533.3345222451661</v>
      </c>
      <c r="E14" s="81"/>
      <c r="F14" s="112" t="s">
        <v>758</v>
      </c>
      <c r="G14" s="15"/>
      <c r="H14" s="16" t="s">
        <v>221</v>
      </c>
      <c r="I14" s="66"/>
      <c r="J14" s="66"/>
      <c r="K14" s="114" t="s">
        <v>811</v>
      </c>
      <c r="L14" s="94">
        <v>1</v>
      </c>
      <c r="M14" s="95">
        <v>1804.8875732421875</v>
      </c>
      <c r="N14" s="95">
        <v>3140.8623046875</v>
      </c>
      <c r="O14" s="77"/>
      <c r="P14" s="96"/>
      <c r="Q14" s="96"/>
      <c r="R14" s="97"/>
      <c r="S14" s="51">
        <v>1</v>
      </c>
      <c r="T14" s="51">
        <v>1</v>
      </c>
      <c r="U14" s="52">
        <v>0</v>
      </c>
      <c r="V14" s="52">
        <v>0</v>
      </c>
      <c r="W14" s="52">
        <v>0</v>
      </c>
      <c r="X14" s="52">
        <v>0.999987</v>
      </c>
      <c r="Y14" s="52">
        <v>0</v>
      </c>
      <c r="Z14" s="52" t="s">
        <v>1231</v>
      </c>
      <c r="AA14" s="82">
        <v>14</v>
      </c>
      <c r="AB14" s="82"/>
      <c r="AC14" s="98"/>
      <c r="AD14" s="85" t="s">
        <v>624</v>
      </c>
      <c r="AE14" s="85">
        <v>1094</v>
      </c>
      <c r="AF14" s="85">
        <v>4779</v>
      </c>
      <c r="AG14" s="85">
        <v>56491</v>
      </c>
      <c r="AH14" s="85">
        <v>789</v>
      </c>
      <c r="AI14" s="85"/>
      <c r="AJ14" s="85" t="s">
        <v>653</v>
      </c>
      <c r="AK14" s="85" t="s">
        <v>684</v>
      </c>
      <c r="AL14" s="89" t="s">
        <v>701</v>
      </c>
      <c r="AM14" s="85"/>
      <c r="AN14" s="87">
        <v>39786.35400462963</v>
      </c>
      <c r="AO14" s="89" t="s">
        <v>732</v>
      </c>
      <c r="AP14" s="85" t="b">
        <v>0</v>
      </c>
      <c r="AQ14" s="85" t="b">
        <v>0</v>
      </c>
      <c r="AR14" s="85" t="b">
        <v>1</v>
      </c>
      <c r="AS14" s="85" t="s">
        <v>577</v>
      </c>
      <c r="AT14" s="85">
        <v>151</v>
      </c>
      <c r="AU14" s="89" t="s">
        <v>752</v>
      </c>
      <c r="AV14" s="85" t="b">
        <v>0</v>
      </c>
      <c r="AW14" s="85" t="s">
        <v>762</v>
      </c>
      <c r="AX14" s="89" t="s">
        <v>774</v>
      </c>
      <c r="AY14" s="85" t="s">
        <v>66</v>
      </c>
      <c r="AZ14" s="85" t="str">
        <f>REPLACE(INDEX(GroupVertices[Group],MATCH(Vertices[[#This Row],[Vertex]],GroupVertices[Vertex],0)),1,1,"")</f>
        <v>1</v>
      </c>
      <c r="BA14" s="51" t="s">
        <v>325</v>
      </c>
      <c r="BB14" s="51" t="s">
        <v>325</v>
      </c>
      <c r="BC14" s="51" t="s">
        <v>375</v>
      </c>
      <c r="BD14" s="51" t="s">
        <v>375</v>
      </c>
      <c r="BE14" s="51"/>
      <c r="BF14" s="51"/>
      <c r="BG14" s="131" t="s">
        <v>1064</v>
      </c>
      <c r="BH14" s="131" t="s">
        <v>1064</v>
      </c>
      <c r="BI14" s="131" t="s">
        <v>1107</v>
      </c>
      <c r="BJ14" s="131" t="s">
        <v>1107</v>
      </c>
      <c r="BK14" s="131">
        <v>0</v>
      </c>
      <c r="BL14" s="134">
        <v>0</v>
      </c>
      <c r="BM14" s="131">
        <v>0</v>
      </c>
      <c r="BN14" s="134">
        <v>0</v>
      </c>
      <c r="BO14" s="131">
        <v>0</v>
      </c>
      <c r="BP14" s="134">
        <v>0</v>
      </c>
      <c r="BQ14" s="131">
        <v>24</v>
      </c>
      <c r="BR14" s="134">
        <v>100</v>
      </c>
      <c r="BS14" s="131">
        <v>24</v>
      </c>
      <c r="BT14" s="2"/>
      <c r="BU14" s="3"/>
      <c r="BV14" s="3"/>
      <c r="BW14" s="3"/>
      <c r="BX14" s="3"/>
    </row>
    <row r="15" spans="1:76" ht="15">
      <c r="A15" s="14" t="s">
        <v>247</v>
      </c>
      <c r="B15" s="15"/>
      <c r="C15" s="15" t="s">
        <v>64</v>
      </c>
      <c r="D15" s="93">
        <v>1000</v>
      </c>
      <c r="E15" s="81"/>
      <c r="F15" s="112" t="s">
        <v>759</v>
      </c>
      <c r="G15" s="15"/>
      <c r="H15" s="16" t="s">
        <v>247</v>
      </c>
      <c r="I15" s="66"/>
      <c r="J15" s="66"/>
      <c r="K15" s="114" t="s">
        <v>812</v>
      </c>
      <c r="L15" s="94">
        <v>1</v>
      </c>
      <c r="M15" s="95">
        <v>8069.36865234375</v>
      </c>
      <c r="N15" s="95">
        <v>9255.662109375</v>
      </c>
      <c r="O15" s="77"/>
      <c r="P15" s="96"/>
      <c r="Q15" s="96"/>
      <c r="R15" s="97"/>
      <c r="S15" s="51">
        <v>2</v>
      </c>
      <c r="T15" s="51">
        <v>0</v>
      </c>
      <c r="U15" s="52">
        <v>0</v>
      </c>
      <c r="V15" s="52">
        <v>0.025641</v>
      </c>
      <c r="W15" s="52">
        <v>0.037532</v>
      </c>
      <c r="X15" s="52">
        <v>0.573091</v>
      </c>
      <c r="Y15" s="52">
        <v>0.5</v>
      </c>
      <c r="Z15" s="52">
        <v>0</v>
      </c>
      <c r="AA15" s="82">
        <v>15</v>
      </c>
      <c r="AB15" s="82"/>
      <c r="AC15" s="98"/>
      <c r="AD15" s="85" t="s">
        <v>625</v>
      </c>
      <c r="AE15" s="85">
        <v>204</v>
      </c>
      <c r="AF15" s="85">
        <v>10712</v>
      </c>
      <c r="AG15" s="85">
        <v>1329</v>
      </c>
      <c r="AH15" s="85">
        <v>3089</v>
      </c>
      <c r="AI15" s="85"/>
      <c r="AJ15" s="85" t="s">
        <v>654</v>
      </c>
      <c r="AK15" s="85" t="s">
        <v>685</v>
      </c>
      <c r="AL15" s="89" t="s">
        <v>702</v>
      </c>
      <c r="AM15" s="85"/>
      <c r="AN15" s="87">
        <v>42034.96160879629</v>
      </c>
      <c r="AO15" s="89" t="s">
        <v>733</v>
      </c>
      <c r="AP15" s="85" t="b">
        <v>0</v>
      </c>
      <c r="AQ15" s="85" t="b">
        <v>0</v>
      </c>
      <c r="AR15" s="85" t="b">
        <v>1</v>
      </c>
      <c r="AS15" s="85" t="s">
        <v>577</v>
      </c>
      <c r="AT15" s="85">
        <v>24</v>
      </c>
      <c r="AU15" s="89" t="s">
        <v>749</v>
      </c>
      <c r="AV15" s="85" t="b">
        <v>0</v>
      </c>
      <c r="AW15" s="85" t="s">
        <v>762</v>
      </c>
      <c r="AX15" s="89" t="s">
        <v>775</v>
      </c>
      <c r="AY15" s="85" t="s">
        <v>65</v>
      </c>
      <c r="AZ15" s="85" t="str">
        <f>REPLACE(INDEX(GroupVertices[Group],MATCH(Vertices[[#This Row],[Vertex]],GroupVertices[Vertex],0)),1,1,"")</f>
        <v>4</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223</v>
      </c>
      <c r="B16" s="15"/>
      <c r="C16" s="15" t="s">
        <v>64</v>
      </c>
      <c r="D16" s="93">
        <v>897.9832926600338</v>
      </c>
      <c r="E16" s="81"/>
      <c r="F16" s="112" t="s">
        <v>403</v>
      </c>
      <c r="G16" s="15"/>
      <c r="H16" s="16" t="s">
        <v>223</v>
      </c>
      <c r="I16" s="66"/>
      <c r="J16" s="66"/>
      <c r="K16" s="114" t="s">
        <v>813</v>
      </c>
      <c r="L16" s="94">
        <v>1994.4426866743652</v>
      </c>
      <c r="M16" s="95">
        <v>9096.875</v>
      </c>
      <c r="N16" s="95">
        <v>9287.953125</v>
      </c>
      <c r="O16" s="77"/>
      <c r="P16" s="96"/>
      <c r="Q16" s="96"/>
      <c r="R16" s="97"/>
      <c r="S16" s="51">
        <v>1</v>
      </c>
      <c r="T16" s="51">
        <v>5</v>
      </c>
      <c r="U16" s="52">
        <v>17.266667</v>
      </c>
      <c r="V16" s="52">
        <v>0.035714</v>
      </c>
      <c r="W16" s="52">
        <v>0.083519</v>
      </c>
      <c r="X16" s="52">
        <v>1.260825</v>
      </c>
      <c r="Y16" s="52">
        <v>0.3</v>
      </c>
      <c r="Z16" s="52">
        <v>0.2</v>
      </c>
      <c r="AA16" s="82">
        <v>16</v>
      </c>
      <c r="AB16" s="82"/>
      <c r="AC16" s="98"/>
      <c r="AD16" s="85" t="s">
        <v>626</v>
      </c>
      <c r="AE16" s="85">
        <v>1802</v>
      </c>
      <c r="AF16" s="85">
        <v>9415</v>
      </c>
      <c r="AG16" s="85">
        <v>14044</v>
      </c>
      <c r="AH16" s="85">
        <v>1627</v>
      </c>
      <c r="AI16" s="85"/>
      <c r="AJ16" s="85" t="s">
        <v>655</v>
      </c>
      <c r="AK16" s="85" t="s">
        <v>685</v>
      </c>
      <c r="AL16" s="89" t="s">
        <v>703</v>
      </c>
      <c r="AM16" s="85"/>
      <c r="AN16" s="87">
        <v>40569.81996527778</v>
      </c>
      <c r="AO16" s="89" t="s">
        <v>734</v>
      </c>
      <c r="AP16" s="85" t="b">
        <v>0</v>
      </c>
      <c r="AQ16" s="85" t="b">
        <v>0</v>
      </c>
      <c r="AR16" s="85" t="b">
        <v>0</v>
      </c>
      <c r="AS16" s="85" t="s">
        <v>577</v>
      </c>
      <c r="AT16" s="85">
        <v>211</v>
      </c>
      <c r="AU16" s="89" t="s">
        <v>749</v>
      </c>
      <c r="AV16" s="85" t="b">
        <v>1</v>
      </c>
      <c r="AW16" s="85" t="s">
        <v>762</v>
      </c>
      <c r="AX16" s="89" t="s">
        <v>776</v>
      </c>
      <c r="AY16" s="85" t="s">
        <v>66</v>
      </c>
      <c r="AZ16" s="85" t="str">
        <f>REPLACE(INDEX(GroupVertices[Group],MATCH(Vertices[[#This Row],[Vertex]],GroupVertices[Vertex],0)),1,1,"")</f>
        <v>4</v>
      </c>
      <c r="BA16" s="51"/>
      <c r="BB16" s="51"/>
      <c r="BC16" s="51"/>
      <c r="BD16" s="51"/>
      <c r="BE16" s="51" t="s">
        <v>230</v>
      </c>
      <c r="BF16" s="51" t="s">
        <v>230</v>
      </c>
      <c r="BG16" s="131" t="s">
        <v>1065</v>
      </c>
      <c r="BH16" s="131" t="s">
        <v>1086</v>
      </c>
      <c r="BI16" s="131" t="s">
        <v>1108</v>
      </c>
      <c r="BJ16" s="131" t="s">
        <v>1131</v>
      </c>
      <c r="BK16" s="131">
        <v>2</v>
      </c>
      <c r="BL16" s="134">
        <v>2.247191011235955</v>
      </c>
      <c r="BM16" s="131">
        <v>0</v>
      </c>
      <c r="BN16" s="134">
        <v>0</v>
      </c>
      <c r="BO16" s="131">
        <v>0</v>
      </c>
      <c r="BP16" s="134">
        <v>0</v>
      </c>
      <c r="BQ16" s="131">
        <v>87</v>
      </c>
      <c r="BR16" s="134">
        <v>97.75280898876404</v>
      </c>
      <c r="BS16" s="131">
        <v>89</v>
      </c>
      <c r="BT16" s="2"/>
      <c r="BU16" s="3"/>
      <c r="BV16" s="3"/>
      <c r="BW16" s="3"/>
      <c r="BX16" s="3"/>
    </row>
    <row r="17" spans="1:76" ht="15">
      <c r="A17" s="14" t="s">
        <v>248</v>
      </c>
      <c r="B17" s="15"/>
      <c r="C17" s="15" t="s">
        <v>64</v>
      </c>
      <c r="D17" s="93">
        <v>1000</v>
      </c>
      <c r="E17" s="81"/>
      <c r="F17" s="112" t="s">
        <v>760</v>
      </c>
      <c r="G17" s="15"/>
      <c r="H17" s="16" t="s">
        <v>248</v>
      </c>
      <c r="I17" s="66"/>
      <c r="J17" s="66"/>
      <c r="K17" s="114" t="s">
        <v>814</v>
      </c>
      <c r="L17" s="94">
        <v>1</v>
      </c>
      <c r="M17" s="95">
        <v>9588.4501953125</v>
      </c>
      <c r="N17" s="95">
        <v>7149.18115234375</v>
      </c>
      <c r="O17" s="77"/>
      <c r="P17" s="96"/>
      <c r="Q17" s="96"/>
      <c r="R17" s="97"/>
      <c r="S17" s="51">
        <v>2</v>
      </c>
      <c r="T17" s="51">
        <v>0</v>
      </c>
      <c r="U17" s="52">
        <v>0</v>
      </c>
      <c r="V17" s="52">
        <v>0.025641</v>
      </c>
      <c r="W17" s="52">
        <v>0.037532</v>
      </c>
      <c r="X17" s="52">
        <v>0.573091</v>
      </c>
      <c r="Y17" s="52">
        <v>0.5</v>
      </c>
      <c r="Z17" s="52">
        <v>0</v>
      </c>
      <c r="AA17" s="82">
        <v>17</v>
      </c>
      <c r="AB17" s="82"/>
      <c r="AC17" s="98"/>
      <c r="AD17" s="85" t="s">
        <v>627</v>
      </c>
      <c r="AE17" s="85">
        <v>3757</v>
      </c>
      <c r="AF17" s="85">
        <v>384778</v>
      </c>
      <c r="AG17" s="85">
        <v>50092</v>
      </c>
      <c r="AH17" s="85">
        <v>11196</v>
      </c>
      <c r="AI17" s="85"/>
      <c r="AJ17" s="85" t="s">
        <v>656</v>
      </c>
      <c r="AK17" s="85" t="s">
        <v>686</v>
      </c>
      <c r="AL17" s="89" t="s">
        <v>704</v>
      </c>
      <c r="AM17" s="85"/>
      <c r="AN17" s="87">
        <v>39952.63958333333</v>
      </c>
      <c r="AO17" s="89" t="s">
        <v>735</v>
      </c>
      <c r="AP17" s="85" t="b">
        <v>0</v>
      </c>
      <c r="AQ17" s="85" t="b">
        <v>0</v>
      </c>
      <c r="AR17" s="85" t="b">
        <v>1</v>
      </c>
      <c r="AS17" s="85" t="s">
        <v>577</v>
      </c>
      <c r="AT17" s="85">
        <v>1854</v>
      </c>
      <c r="AU17" s="89" t="s">
        <v>749</v>
      </c>
      <c r="AV17" s="85" t="b">
        <v>1</v>
      </c>
      <c r="AW17" s="85" t="s">
        <v>762</v>
      </c>
      <c r="AX17" s="89" t="s">
        <v>777</v>
      </c>
      <c r="AY17" s="85" t="s">
        <v>65</v>
      </c>
      <c r="AZ17" s="85" t="str">
        <f>REPLACE(INDEX(GroupVertices[Group],MATCH(Vertices[[#This Row],[Vertex]],GroupVertices[Vertex],0)),1,1,"")</f>
        <v>4</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224</v>
      </c>
      <c r="B18" s="15"/>
      <c r="C18" s="15" t="s">
        <v>64</v>
      </c>
      <c r="D18" s="93">
        <v>265.27520180214003</v>
      </c>
      <c r="E18" s="81"/>
      <c r="F18" s="112" t="s">
        <v>404</v>
      </c>
      <c r="G18" s="15"/>
      <c r="H18" s="16" t="s">
        <v>224</v>
      </c>
      <c r="I18" s="66"/>
      <c r="J18" s="66"/>
      <c r="K18" s="114" t="s">
        <v>815</v>
      </c>
      <c r="L18" s="94">
        <v>1</v>
      </c>
      <c r="M18" s="95">
        <v>2878.20458984375</v>
      </c>
      <c r="N18" s="95">
        <v>3140.8623046875</v>
      </c>
      <c r="O18" s="77"/>
      <c r="P18" s="96"/>
      <c r="Q18" s="96"/>
      <c r="R18" s="97"/>
      <c r="S18" s="51">
        <v>1</v>
      </c>
      <c r="T18" s="51">
        <v>1</v>
      </c>
      <c r="U18" s="52">
        <v>0</v>
      </c>
      <c r="V18" s="52">
        <v>0</v>
      </c>
      <c r="W18" s="52">
        <v>0</v>
      </c>
      <c r="X18" s="52">
        <v>0.999987</v>
      </c>
      <c r="Y18" s="52">
        <v>0</v>
      </c>
      <c r="Z18" s="52" t="s">
        <v>1231</v>
      </c>
      <c r="AA18" s="82">
        <v>18</v>
      </c>
      <c r="AB18" s="82"/>
      <c r="AC18" s="98"/>
      <c r="AD18" s="85" t="s">
        <v>628</v>
      </c>
      <c r="AE18" s="85">
        <v>40</v>
      </c>
      <c r="AF18" s="85">
        <v>1371</v>
      </c>
      <c r="AG18" s="85">
        <v>877168</v>
      </c>
      <c r="AH18" s="85">
        <v>0</v>
      </c>
      <c r="AI18" s="85"/>
      <c r="AJ18" s="85"/>
      <c r="AK18" s="85"/>
      <c r="AL18" s="85"/>
      <c r="AM18" s="85"/>
      <c r="AN18" s="87">
        <v>41986.86682870371</v>
      </c>
      <c r="AO18" s="85"/>
      <c r="AP18" s="85" t="b">
        <v>1</v>
      </c>
      <c r="AQ18" s="85" t="b">
        <v>1</v>
      </c>
      <c r="AR18" s="85" t="b">
        <v>0</v>
      </c>
      <c r="AS18" s="85" t="s">
        <v>577</v>
      </c>
      <c r="AT18" s="85">
        <v>65</v>
      </c>
      <c r="AU18" s="89" t="s">
        <v>749</v>
      </c>
      <c r="AV18" s="85" t="b">
        <v>0</v>
      </c>
      <c r="AW18" s="85" t="s">
        <v>762</v>
      </c>
      <c r="AX18" s="89" t="s">
        <v>778</v>
      </c>
      <c r="AY18" s="85" t="s">
        <v>66</v>
      </c>
      <c r="AZ18" s="85" t="str">
        <f>REPLACE(INDEX(GroupVertices[Group],MATCH(Vertices[[#This Row],[Vertex]],GroupVertices[Vertex],0)),1,1,"")</f>
        <v>1</v>
      </c>
      <c r="BA18" s="51" t="s">
        <v>1040</v>
      </c>
      <c r="BB18" s="51" t="s">
        <v>1040</v>
      </c>
      <c r="BC18" s="51" t="s">
        <v>376</v>
      </c>
      <c r="BD18" s="51" t="s">
        <v>376</v>
      </c>
      <c r="BE18" s="51"/>
      <c r="BF18" s="51"/>
      <c r="BG18" s="131" t="s">
        <v>1066</v>
      </c>
      <c r="BH18" s="131" t="s">
        <v>1087</v>
      </c>
      <c r="BI18" s="131" t="s">
        <v>1109</v>
      </c>
      <c r="BJ18" s="131" t="s">
        <v>1132</v>
      </c>
      <c r="BK18" s="131">
        <v>1</v>
      </c>
      <c r="BL18" s="134">
        <v>2.7027027027027026</v>
      </c>
      <c r="BM18" s="131">
        <v>1</v>
      </c>
      <c r="BN18" s="134">
        <v>2.7027027027027026</v>
      </c>
      <c r="BO18" s="131">
        <v>0</v>
      </c>
      <c r="BP18" s="134">
        <v>0</v>
      </c>
      <c r="BQ18" s="131">
        <v>35</v>
      </c>
      <c r="BR18" s="134">
        <v>94.5945945945946</v>
      </c>
      <c r="BS18" s="131">
        <v>37</v>
      </c>
      <c r="BT18" s="2"/>
      <c r="BU18" s="3"/>
      <c r="BV18" s="3"/>
      <c r="BW18" s="3"/>
      <c r="BX18" s="3"/>
    </row>
    <row r="19" spans="1:76" ht="15">
      <c r="A19" s="14" t="s">
        <v>225</v>
      </c>
      <c r="B19" s="15"/>
      <c r="C19" s="15" t="s">
        <v>64</v>
      </c>
      <c r="D19" s="93">
        <v>428.958137788624</v>
      </c>
      <c r="E19" s="81"/>
      <c r="F19" s="112" t="s">
        <v>405</v>
      </c>
      <c r="G19" s="15"/>
      <c r="H19" s="16" t="s">
        <v>225</v>
      </c>
      <c r="I19" s="66"/>
      <c r="J19" s="66"/>
      <c r="K19" s="114" t="s">
        <v>816</v>
      </c>
      <c r="L19" s="94">
        <v>1</v>
      </c>
      <c r="M19" s="95">
        <v>731.5707397460938</v>
      </c>
      <c r="N19" s="95">
        <v>4999.5</v>
      </c>
      <c r="O19" s="77"/>
      <c r="P19" s="96"/>
      <c r="Q19" s="96"/>
      <c r="R19" s="97"/>
      <c r="S19" s="51">
        <v>1</v>
      </c>
      <c r="T19" s="51">
        <v>1</v>
      </c>
      <c r="U19" s="52">
        <v>0</v>
      </c>
      <c r="V19" s="52">
        <v>0</v>
      </c>
      <c r="W19" s="52">
        <v>0</v>
      </c>
      <c r="X19" s="52">
        <v>0.999987</v>
      </c>
      <c r="Y19" s="52">
        <v>0</v>
      </c>
      <c r="Z19" s="52" t="s">
        <v>1231</v>
      </c>
      <c r="AA19" s="82">
        <v>19</v>
      </c>
      <c r="AB19" s="82"/>
      <c r="AC19" s="98"/>
      <c r="AD19" s="85" t="s">
        <v>629</v>
      </c>
      <c r="AE19" s="85">
        <v>4207</v>
      </c>
      <c r="AF19" s="85">
        <v>3452</v>
      </c>
      <c r="AG19" s="85">
        <v>18889</v>
      </c>
      <c r="AH19" s="85">
        <v>18694</v>
      </c>
      <c r="AI19" s="85"/>
      <c r="AJ19" s="85" t="s">
        <v>657</v>
      </c>
      <c r="AK19" s="85" t="s">
        <v>687</v>
      </c>
      <c r="AL19" s="89" t="s">
        <v>705</v>
      </c>
      <c r="AM19" s="85"/>
      <c r="AN19" s="87">
        <v>39924.812731481485</v>
      </c>
      <c r="AO19" s="89" t="s">
        <v>736</v>
      </c>
      <c r="AP19" s="85" t="b">
        <v>0</v>
      </c>
      <c r="AQ19" s="85" t="b">
        <v>0</v>
      </c>
      <c r="AR19" s="85" t="b">
        <v>1</v>
      </c>
      <c r="AS19" s="85" t="s">
        <v>577</v>
      </c>
      <c r="AT19" s="85">
        <v>861</v>
      </c>
      <c r="AU19" s="89" t="s">
        <v>750</v>
      </c>
      <c r="AV19" s="85" t="b">
        <v>0</v>
      </c>
      <c r="AW19" s="85" t="s">
        <v>762</v>
      </c>
      <c r="AX19" s="89" t="s">
        <v>779</v>
      </c>
      <c r="AY19" s="85" t="s">
        <v>66</v>
      </c>
      <c r="AZ19" s="85" t="str">
        <f>REPLACE(INDEX(GroupVertices[Group],MATCH(Vertices[[#This Row],[Vertex]],GroupVertices[Vertex],0)),1,1,"")</f>
        <v>1</v>
      </c>
      <c r="BA19" s="51"/>
      <c r="BB19" s="51"/>
      <c r="BC19" s="51"/>
      <c r="BD19" s="51"/>
      <c r="BE19" s="51" t="s">
        <v>387</v>
      </c>
      <c r="BF19" s="51" t="s">
        <v>387</v>
      </c>
      <c r="BG19" s="131" t="s">
        <v>1067</v>
      </c>
      <c r="BH19" s="131" t="s">
        <v>1067</v>
      </c>
      <c r="BI19" s="131" t="s">
        <v>1110</v>
      </c>
      <c r="BJ19" s="131" t="s">
        <v>1110</v>
      </c>
      <c r="BK19" s="131">
        <v>0</v>
      </c>
      <c r="BL19" s="134">
        <v>0</v>
      </c>
      <c r="BM19" s="131">
        <v>0</v>
      </c>
      <c r="BN19" s="134">
        <v>0</v>
      </c>
      <c r="BO19" s="131">
        <v>0</v>
      </c>
      <c r="BP19" s="134">
        <v>0</v>
      </c>
      <c r="BQ19" s="131">
        <v>39</v>
      </c>
      <c r="BR19" s="134">
        <v>100</v>
      </c>
      <c r="BS19" s="131">
        <v>39</v>
      </c>
      <c r="BT19" s="2"/>
      <c r="BU19" s="3"/>
      <c r="BV19" s="3"/>
      <c r="BW19" s="3"/>
      <c r="BX19" s="3"/>
    </row>
    <row r="20" spans="1:76" ht="15">
      <c r="A20" s="14" t="s">
        <v>226</v>
      </c>
      <c r="B20" s="15"/>
      <c r="C20" s="15" t="s">
        <v>64</v>
      </c>
      <c r="D20" s="93">
        <v>610.024028533884</v>
      </c>
      <c r="E20" s="81"/>
      <c r="F20" s="112" t="s">
        <v>406</v>
      </c>
      <c r="G20" s="15"/>
      <c r="H20" s="16" t="s">
        <v>226</v>
      </c>
      <c r="I20" s="66"/>
      <c r="J20" s="66"/>
      <c r="K20" s="114" t="s">
        <v>817</v>
      </c>
      <c r="L20" s="94">
        <v>1</v>
      </c>
      <c r="M20" s="95">
        <v>5756.4091796875</v>
      </c>
      <c r="N20" s="95">
        <v>1786.0482177734375</v>
      </c>
      <c r="O20" s="77"/>
      <c r="P20" s="96"/>
      <c r="Q20" s="96"/>
      <c r="R20" s="97"/>
      <c r="S20" s="51">
        <v>0</v>
      </c>
      <c r="T20" s="51">
        <v>1</v>
      </c>
      <c r="U20" s="52">
        <v>0</v>
      </c>
      <c r="V20" s="52">
        <v>0.02439</v>
      </c>
      <c r="W20" s="52">
        <v>0.015859</v>
      </c>
      <c r="X20" s="52">
        <v>0.409493</v>
      </c>
      <c r="Y20" s="52">
        <v>0</v>
      </c>
      <c r="Z20" s="52">
        <v>0</v>
      </c>
      <c r="AA20" s="82">
        <v>20</v>
      </c>
      <c r="AB20" s="82"/>
      <c r="AC20" s="98"/>
      <c r="AD20" s="85" t="s">
        <v>630</v>
      </c>
      <c r="AE20" s="85">
        <v>2522</v>
      </c>
      <c r="AF20" s="85">
        <v>5754</v>
      </c>
      <c r="AG20" s="85">
        <v>7092</v>
      </c>
      <c r="AH20" s="85">
        <v>9248</v>
      </c>
      <c r="AI20" s="85"/>
      <c r="AJ20" s="85" t="s">
        <v>658</v>
      </c>
      <c r="AK20" s="85"/>
      <c r="AL20" s="89" t="s">
        <v>706</v>
      </c>
      <c r="AM20" s="85"/>
      <c r="AN20" s="87">
        <v>39903.80273148148</v>
      </c>
      <c r="AO20" s="89" t="s">
        <v>737</v>
      </c>
      <c r="AP20" s="85" t="b">
        <v>0</v>
      </c>
      <c r="AQ20" s="85" t="b">
        <v>0</v>
      </c>
      <c r="AR20" s="85" t="b">
        <v>0</v>
      </c>
      <c r="AS20" s="85" t="s">
        <v>577</v>
      </c>
      <c r="AT20" s="85">
        <v>362</v>
      </c>
      <c r="AU20" s="89" t="s">
        <v>753</v>
      </c>
      <c r="AV20" s="85" t="b">
        <v>0</v>
      </c>
      <c r="AW20" s="85" t="s">
        <v>762</v>
      </c>
      <c r="AX20" s="89" t="s">
        <v>780</v>
      </c>
      <c r="AY20" s="85" t="s">
        <v>66</v>
      </c>
      <c r="AZ20" s="85" t="str">
        <f>REPLACE(INDEX(GroupVertices[Group],MATCH(Vertices[[#This Row],[Vertex]],GroupVertices[Vertex],0)),1,1,"")</f>
        <v>3</v>
      </c>
      <c r="BA20" s="51"/>
      <c r="BB20" s="51"/>
      <c r="BC20" s="51"/>
      <c r="BD20" s="51"/>
      <c r="BE20" s="51"/>
      <c r="BF20" s="51"/>
      <c r="BG20" s="131" t="s">
        <v>1068</v>
      </c>
      <c r="BH20" s="131" t="s">
        <v>1068</v>
      </c>
      <c r="BI20" s="131" t="s">
        <v>1111</v>
      </c>
      <c r="BJ20" s="131" t="s">
        <v>1111</v>
      </c>
      <c r="BK20" s="131">
        <v>0</v>
      </c>
      <c r="BL20" s="134">
        <v>0</v>
      </c>
      <c r="BM20" s="131">
        <v>0</v>
      </c>
      <c r="BN20" s="134">
        <v>0</v>
      </c>
      <c r="BO20" s="131">
        <v>0</v>
      </c>
      <c r="BP20" s="134">
        <v>0</v>
      </c>
      <c r="BQ20" s="131">
        <v>27</v>
      </c>
      <c r="BR20" s="134">
        <v>100</v>
      </c>
      <c r="BS20" s="131">
        <v>27</v>
      </c>
      <c r="BT20" s="2"/>
      <c r="BU20" s="3"/>
      <c r="BV20" s="3"/>
      <c r="BW20" s="3"/>
      <c r="BX20" s="3"/>
    </row>
    <row r="21" spans="1:76" ht="15">
      <c r="A21" s="14" t="s">
        <v>234</v>
      </c>
      <c r="B21" s="15"/>
      <c r="C21" s="15" t="s">
        <v>64</v>
      </c>
      <c r="D21" s="93">
        <v>324.8177210437394</v>
      </c>
      <c r="E21" s="81"/>
      <c r="F21" s="112" t="s">
        <v>413</v>
      </c>
      <c r="G21" s="15"/>
      <c r="H21" s="16" t="s">
        <v>234</v>
      </c>
      <c r="I21" s="66"/>
      <c r="J21" s="66"/>
      <c r="K21" s="114" t="s">
        <v>818</v>
      </c>
      <c r="L21" s="94">
        <v>9121.577367205544</v>
      </c>
      <c r="M21" s="95">
        <v>7739.39697265625</v>
      </c>
      <c r="N21" s="95">
        <v>1721.4193115234375</v>
      </c>
      <c r="O21" s="77"/>
      <c r="P21" s="96"/>
      <c r="Q21" s="96"/>
      <c r="R21" s="97"/>
      <c r="S21" s="51">
        <v>7</v>
      </c>
      <c r="T21" s="51">
        <v>1</v>
      </c>
      <c r="U21" s="52">
        <v>79</v>
      </c>
      <c r="V21" s="52">
        <v>0.037037</v>
      </c>
      <c r="W21" s="52">
        <v>0.081388</v>
      </c>
      <c r="X21" s="52">
        <v>2.137004</v>
      </c>
      <c r="Y21" s="52">
        <v>0.06666666666666667</v>
      </c>
      <c r="Z21" s="52">
        <v>0</v>
      </c>
      <c r="AA21" s="82">
        <v>21</v>
      </c>
      <c r="AB21" s="82"/>
      <c r="AC21" s="98"/>
      <c r="AD21" s="85" t="s">
        <v>631</v>
      </c>
      <c r="AE21" s="85">
        <v>925</v>
      </c>
      <c r="AF21" s="85">
        <v>2128</v>
      </c>
      <c r="AG21" s="85">
        <v>22646</v>
      </c>
      <c r="AH21" s="85">
        <v>1069</v>
      </c>
      <c r="AI21" s="85"/>
      <c r="AJ21" s="85" t="s">
        <v>659</v>
      </c>
      <c r="AK21" s="85" t="s">
        <v>686</v>
      </c>
      <c r="AL21" s="89" t="s">
        <v>707</v>
      </c>
      <c r="AM21" s="85"/>
      <c r="AN21" s="87">
        <v>39190.79986111111</v>
      </c>
      <c r="AO21" s="89" t="s">
        <v>738</v>
      </c>
      <c r="AP21" s="85" t="b">
        <v>0</v>
      </c>
      <c r="AQ21" s="85" t="b">
        <v>0</v>
      </c>
      <c r="AR21" s="85" t="b">
        <v>1</v>
      </c>
      <c r="AS21" s="85" t="s">
        <v>577</v>
      </c>
      <c r="AT21" s="85">
        <v>156</v>
      </c>
      <c r="AU21" s="89" t="s">
        <v>751</v>
      </c>
      <c r="AV21" s="85" t="b">
        <v>0</v>
      </c>
      <c r="AW21" s="85" t="s">
        <v>762</v>
      </c>
      <c r="AX21" s="89" t="s">
        <v>781</v>
      </c>
      <c r="AY21" s="85" t="s">
        <v>66</v>
      </c>
      <c r="AZ21" s="85" t="str">
        <f>REPLACE(INDEX(GroupVertices[Group],MATCH(Vertices[[#This Row],[Vertex]],GroupVertices[Vertex],0)),1,1,"")</f>
        <v>3</v>
      </c>
      <c r="BA21" s="51"/>
      <c r="BB21" s="51"/>
      <c r="BC21" s="51"/>
      <c r="BD21" s="51"/>
      <c r="BE21" s="51" t="s">
        <v>388</v>
      </c>
      <c r="BF21" s="51" t="s">
        <v>388</v>
      </c>
      <c r="BG21" s="131" t="s">
        <v>965</v>
      </c>
      <c r="BH21" s="131" t="s">
        <v>965</v>
      </c>
      <c r="BI21" s="131" t="s">
        <v>1010</v>
      </c>
      <c r="BJ21" s="131" t="s">
        <v>1010</v>
      </c>
      <c r="BK21" s="131">
        <v>1</v>
      </c>
      <c r="BL21" s="134">
        <v>2.9411764705882355</v>
      </c>
      <c r="BM21" s="131">
        <v>0</v>
      </c>
      <c r="BN21" s="134">
        <v>0</v>
      </c>
      <c r="BO21" s="131">
        <v>0</v>
      </c>
      <c r="BP21" s="134">
        <v>0</v>
      </c>
      <c r="BQ21" s="131">
        <v>33</v>
      </c>
      <c r="BR21" s="134">
        <v>97.05882352941177</v>
      </c>
      <c r="BS21" s="131">
        <v>34</v>
      </c>
      <c r="BT21" s="2"/>
      <c r="BU21" s="3"/>
      <c r="BV21" s="3"/>
      <c r="BW21" s="3"/>
      <c r="BX21" s="3"/>
    </row>
    <row r="22" spans="1:76" ht="15">
      <c r="A22" s="14" t="s">
        <v>227</v>
      </c>
      <c r="B22" s="15"/>
      <c r="C22" s="15" t="s">
        <v>64</v>
      </c>
      <c r="D22" s="93">
        <v>239.39740942369065</v>
      </c>
      <c r="E22" s="81"/>
      <c r="F22" s="112" t="s">
        <v>407</v>
      </c>
      <c r="G22" s="15"/>
      <c r="H22" s="16" t="s">
        <v>227</v>
      </c>
      <c r="I22" s="66"/>
      <c r="J22" s="66"/>
      <c r="K22" s="114" t="s">
        <v>819</v>
      </c>
      <c r="L22" s="94">
        <v>1</v>
      </c>
      <c r="M22" s="95">
        <v>7984.427734375</v>
      </c>
      <c r="N22" s="95">
        <v>3011.463623046875</v>
      </c>
      <c r="O22" s="77"/>
      <c r="P22" s="96"/>
      <c r="Q22" s="96"/>
      <c r="R22" s="97"/>
      <c r="S22" s="51">
        <v>0</v>
      </c>
      <c r="T22" s="51">
        <v>1</v>
      </c>
      <c r="U22" s="52">
        <v>0</v>
      </c>
      <c r="V22" s="52">
        <v>0.02439</v>
      </c>
      <c r="W22" s="52">
        <v>0.015859</v>
      </c>
      <c r="X22" s="52">
        <v>0.409493</v>
      </c>
      <c r="Y22" s="52">
        <v>0</v>
      </c>
      <c r="Z22" s="52">
        <v>0</v>
      </c>
      <c r="AA22" s="82">
        <v>22</v>
      </c>
      <c r="AB22" s="82"/>
      <c r="AC22" s="98"/>
      <c r="AD22" s="85" t="s">
        <v>632</v>
      </c>
      <c r="AE22" s="85">
        <v>1211</v>
      </c>
      <c r="AF22" s="85">
        <v>1042</v>
      </c>
      <c r="AG22" s="85">
        <v>3955</v>
      </c>
      <c r="AH22" s="85">
        <v>4311</v>
      </c>
      <c r="AI22" s="85"/>
      <c r="AJ22" s="85" t="s">
        <v>660</v>
      </c>
      <c r="AK22" s="85" t="s">
        <v>688</v>
      </c>
      <c r="AL22" s="89" t="s">
        <v>708</v>
      </c>
      <c r="AM22" s="85"/>
      <c r="AN22" s="87">
        <v>40581.11444444444</v>
      </c>
      <c r="AO22" s="89" t="s">
        <v>739</v>
      </c>
      <c r="AP22" s="85" t="b">
        <v>0</v>
      </c>
      <c r="AQ22" s="85" t="b">
        <v>0</v>
      </c>
      <c r="AR22" s="85" t="b">
        <v>1</v>
      </c>
      <c r="AS22" s="85" t="s">
        <v>577</v>
      </c>
      <c r="AT22" s="85">
        <v>89</v>
      </c>
      <c r="AU22" s="89" t="s">
        <v>754</v>
      </c>
      <c r="AV22" s="85" t="b">
        <v>0</v>
      </c>
      <c r="AW22" s="85" t="s">
        <v>762</v>
      </c>
      <c r="AX22" s="89" t="s">
        <v>782</v>
      </c>
      <c r="AY22" s="85" t="s">
        <v>66</v>
      </c>
      <c r="AZ22" s="85" t="str">
        <f>REPLACE(INDEX(GroupVertices[Group],MATCH(Vertices[[#This Row],[Vertex]],GroupVertices[Vertex],0)),1,1,"")</f>
        <v>3</v>
      </c>
      <c r="BA22" s="51"/>
      <c r="BB22" s="51"/>
      <c r="BC22" s="51"/>
      <c r="BD22" s="51"/>
      <c r="BE22" s="51"/>
      <c r="BF22" s="51"/>
      <c r="BG22" s="131" t="s">
        <v>1068</v>
      </c>
      <c r="BH22" s="131" t="s">
        <v>1068</v>
      </c>
      <c r="BI22" s="131" t="s">
        <v>1111</v>
      </c>
      <c r="BJ22" s="131" t="s">
        <v>1111</v>
      </c>
      <c r="BK22" s="131">
        <v>0</v>
      </c>
      <c r="BL22" s="134">
        <v>0</v>
      </c>
      <c r="BM22" s="131">
        <v>0</v>
      </c>
      <c r="BN22" s="134">
        <v>0</v>
      </c>
      <c r="BO22" s="131">
        <v>0</v>
      </c>
      <c r="BP22" s="134">
        <v>0</v>
      </c>
      <c r="BQ22" s="131">
        <v>27</v>
      </c>
      <c r="BR22" s="134">
        <v>100</v>
      </c>
      <c r="BS22" s="131">
        <v>27</v>
      </c>
      <c r="BT22" s="2"/>
      <c r="BU22" s="3"/>
      <c r="BV22" s="3"/>
      <c r="BW22" s="3"/>
      <c r="BX22" s="3"/>
    </row>
    <row r="23" spans="1:76" ht="15">
      <c r="A23" s="14" t="s">
        <v>228</v>
      </c>
      <c r="B23" s="15"/>
      <c r="C23" s="15" t="s">
        <v>64</v>
      </c>
      <c r="D23" s="93">
        <v>556.1447343720668</v>
      </c>
      <c r="E23" s="81"/>
      <c r="F23" s="112" t="s">
        <v>408</v>
      </c>
      <c r="G23" s="15"/>
      <c r="H23" s="16" t="s">
        <v>228</v>
      </c>
      <c r="I23" s="66"/>
      <c r="J23" s="66"/>
      <c r="K23" s="114" t="s">
        <v>820</v>
      </c>
      <c r="L23" s="94">
        <v>1</v>
      </c>
      <c r="M23" s="95">
        <v>7721.36279296875</v>
      </c>
      <c r="N23" s="95">
        <v>596.2344360351562</v>
      </c>
      <c r="O23" s="77"/>
      <c r="P23" s="96"/>
      <c r="Q23" s="96"/>
      <c r="R23" s="97"/>
      <c r="S23" s="51">
        <v>0</v>
      </c>
      <c r="T23" s="51">
        <v>1</v>
      </c>
      <c r="U23" s="52">
        <v>0</v>
      </c>
      <c r="V23" s="52">
        <v>0.02439</v>
      </c>
      <c r="W23" s="52">
        <v>0.015859</v>
      </c>
      <c r="X23" s="52">
        <v>0.409493</v>
      </c>
      <c r="Y23" s="52">
        <v>0</v>
      </c>
      <c r="Z23" s="52">
        <v>0</v>
      </c>
      <c r="AA23" s="82">
        <v>23</v>
      </c>
      <c r="AB23" s="82"/>
      <c r="AC23" s="98"/>
      <c r="AD23" s="85" t="s">
        <v>633</v>
      </c>
      <c r="AE23" s="85">
        <v>28</v>
      </c>
      <c r="AF23" s="85">
        <v>5069</v>
      </c>
      <c r="AG23" s="85">
        <v>4682</v>
      </c>
      <c r="AH23" s="85">
        <v>791</v>
      </c>
      <c r="AI23" s="85"/>
      <c r="AJ23" s="85" t="s">
        <v>661</v>
      </c>
      <c r="AK23" s="85" t="s">
        <v>683</v>
      </c>
      <c r="AL23" s="89" t="s">
        <v>699</v>
      </c>
      <c r="AM23" s="85"/>
      <c r="AN23" s="87">
        <v>39873.99390046296</v>
      </c>
      <c r="AO23" s="85"/>
      <c r="AP23" s="85" t="b">
        <v>1</v>
      </c>
      <c r="AQ23" s="85" t="b">
        <v>0</v>
      </c>
      <c r="AR23" s="85" t="b">
        <v>0</v>
      </c>
      <c r="AS23" s="85" t="s">
        <v>577</v>
      </c>
      <c r="AT23" s="85">
        <v>233</v>
      </c>
      <c r="AU23" s="89" t="s">
        <v>749</v>
      </c>
      <c r="AV23" s="85" t="b">
        <v>0</v>
      </c>
      <c r="AW23" s="85" t="s">
        <v>762</v>
      </c>
      <c r="AX23" s="89" t="s">
        <v>783</v>
      </c>
      <c r="AY23" s="85" t="s">
        <v>66</v>
      </c>
      <c r="AZ23" s="85" t="str">
        <f>REPLACE(INDEX(GroupVertices[Group],MATCH(Vertices[[#This Row],[Vertex]],GroupVertices[Vertex],0)),1,1,"")</f>
        <v>3</v>
      </c>
      <c r="BA23" s="51"/>
      <c r="BB23" s="51"/>
      <c r="BC23" s="51"/>
      <c r="BD23" s="51"/>
      <c r="BE23" s="51"/>
      <c r="BF23" s="51"/>
      <c r="BG23" s="131" t="s">
        <v>1068</v>
      </c>
      <c r="BH23" s="131" t="s">
        <v>1068</v>
      </c>
      <c r="BI23" s="131" t="s">
        <v>1111</v>
      </c>
      <c r="BJ23" s="131" t="s">
        <v>1111</v>
      </c>
      <c r="BK23" s="131">
        <v>0</v>
      </c>
      <c r="BL23" s="134">
        <v>0</v>
      </c>
      <c r="BM23" s="131">
        <v>0</v>
      </c>
      <c r="BN23" s="134">
        <v>0</v>
      </c>
      <c r="BO23" s="131">
        <v>0</v>
      </c>
      <c r="BP23" s="134">
        <v>0</v>
      </c>
      <c r="BQ23" s="131">
        <v>27</v>
      </c>
      <c r="BR23" s="134">
        <v>100</v>
      </c>
      <c r="BS23" s="131">
        <v>27</v>
      </c>
      <c r="BT23" s="2"/>
      <c r="BU23" s="3"/>
      <c r="BV23" s="3"/>
      <c r="BW23" s="3"/>
      <c r="BX23" s="3"/>
    </row>
    <row r="24" spans="1:76" ht="15">
      <c r="A24" s="14" t="s">
        <v>229</v>
      </c>
      <c r="B24" s="15"/>
      <c r="C24" s="15" t="s">
        <v>64</v>
      </c>
      <c r="D24" s="93">
        <v>166.56204242538013</v>
      </c>
      <c r="E24" s="81"/>
      <c r="F24" s="112" t="s">
        <v>409</v>
      </c>
      <c r="G24" s="15"/>
      <c r="H24" s="16" t="s">
        <v>229</v>
      </c>
      <c r="I24" s="66"/>
      <c r="J24" s="66"/>
      <c r="K24" s="114" t="s">
        <v>821</v>
      </c>
      <c r="L24" s="94">
        <v>1</v>
      </c>
      <c r="M24" s="95">
        <v>9774.720703125</v>
      </c>
      <c r="N24" s="95">
        <v>1618.67578125</v>
      </c>
      <c r="O24" s="77"/>
      <c r="P24" s="96"/>
      <c r="Q24" s="96"/>
      <c r="R24" s="97"/>
      <c r="S24" s="51">
        <v>0</v>
      </c>
      <c r="T24" s="51">
        <v>2</v>
      </c>
      <c r="U24" s="52">
        <v>0</v>
      </c>
      <c r="V24" s="52">
        <v>0.032258</v>
      </c>
      <c r="W24" s="52">
        <v>0.042604</v>
      </c>
      <c r="X24" s="52">
        <v>0.618518</v>
      </c>
      <c r="Y24" s="52">
        <v>0.5</v>
      </c>
      <c r="Z24" s="52">
        <v>0</v>
      </c>
      <c r="AA24" s="82">
        <v>24</v>
      </c>
      <c r="AB24" s="82"/>
      <c r="AC24" s="98"/>
      <c r="AD24" s="85" t="s">
        <v>634</v>
      </c>
      <c r="AE24" s="85">
        <v>383</v>
      </c>
      <c r="AF24" s="85">
        <v>116</v>
      </c>
      <c r="AG24" s="85">
        <v>307</v>
      </c>
      <c r="AH24" s="85">
        <v>453</v>
      </c>
      <c r="AI24" s="85"/>
      <c r="AJ24" s="85" t="s">
        <v>662</v>
      </c>
      <c r="AK24" s="85" t="s">
        <v>689</v>
      </c>
      <c r="AL24" s="89" t="s">
        <v>709</v>
      </c>
      <c r="AM24" s="85"/>
      <c r="AN24" s="87">
        <v>43514.938055555554</v>
      </c>
      <c r="AO24" s="89" t="s">
        <v>740</v>
      </c>
      <c r="AP24" s="85" t="b">
        <v>1</v>
      </c>
      <c r="AQ24" s="85" t="b">
        <v>0</v>
      </c>
      <c r="AR24" s="85" t="b">
        <v>0</v>
      </c>
      <c r="AS24" s="85" t="s">
        <v>577</v>
      </c>
      <c r="AT24" s="85">
        <v>1</v>
      </c>
      <c r="AU24" s="85"/>
      <c r="AV24" s="85" t="b">
        <v>0</v>
      </c>
      <c r="AW24" s="85" t="s">
        <v>762</v>
      </c>
      <c r="AX24" s="89" t="s">
        <v>784</v>
      </c>
      <c r="AY24" s="85" t="s">
        <v>66</v>
      </c>
      <c r="AZ24" s="85" t="str">
        <f>REPLACE(INDEX(GroupVertices[Group],MATCH(Vertices[[#This Row],[Vertex]],GroupVertices[Vertex],0)),1,1,"")</f>
        <v>3</v>
      </c>
      <c r="BA24" s="51"/>
      <c r="BB24" s="51"/>
      <c r="BC24" s="51"/>
      <c r="BD24" s="51"/>
      <c r="BE24" s="51" t="s">
        <v>388</v>
      </c>
      <c r="BF24" s="51" t="s">
        <v>388</v>
      </c>
      <c r="BG24" s="131" t="s">
        <v>1069</v>
      </c>
      <c r="BH24" s="131" t="s">
        <v>1069</v>
      </c>
      <c r="BI24" s="131" t="s">
        <v>1112</v>
      </c>
      <c r="BJ24" s="131" t="s">
        <v>1112</v>
      </c>
      <c r="BK24" s="131">
        <v>1</v>
      </c>
      <c r="BL24" s="134">
        <v>2.7027027027027026</v>
      </c>
      <c r="BM24" s="131">
        <v>0</v>
      </c>
      <c r="BN24" s="134">
        <v>0</v>
      </c>
      <c r="BO24" s="131">
        <v>0</v>
      </c>
      <c r="BP24" s="134">
        <v>0</v>
      </c>
      <c r="BQ24" s="131">
        <v>36</v>
      </c>
      <c r="BR24" s="134">
        <v>97.29729729729729</v>
      </c>
      <c r="BS24" s="131">
        <v>37</v>
      </c>
      <c r="BT24" s="2"/>
      <c r="BU24" s="3"/>
      <c r="BV24" s="3"/>
      <c r="BW24" s="3"/>
      <c r="BX24" s="3"/>
    </row>
    <row r="25" spans="1:76" ht="15">
      <c r="A25" s="14" t="s">
        <v>239</v>
      </c>
      <c r="B25" s="15"/>
      <c r="C25" s="15" t="s">
        <v>64</v>
      </c>
      <c r="D25" s="93">
        <v>164.12370940491834</v>
      </c>
      <c r="E25" s="81"/>
      <c r="F25" s="112" t="s">
        <v>418</v>
      </c>
      <c r="G25" s="15"/>
      <c r="H25" s="16" t="s">
        <v>239</v>
      </c>
      <c r="I25" s="66"/>
      <c r="J25" s="66"/>
      <c r="K25" s="114" t="s">
        <v>822</v>
      </c>
      <c r="L25" s="94">
        <v>2456.2440723556583</v>
      </c>
      <c r="M25" s="95">
        <v>7316.22216796875</v>
      </c>
      <c r="N25" s="95">
        <v>7206.9189453125</v>
      </c>
      <c r="O25" s="77"/>
      <c r="P25" s="96"/>
      <c r="Q25" s="96"/>
      <c r="R25" s="97"/>
      <c r="S25" s="51">
        <v>6</v>
      </c>
      <c r="T25" s="51">
        <v>1</v>
      </c>
      <c r="U25" s="52">
        <v>21.266667</v>
      </c>
      <c r="V25" s="52">
        <v>0.037037</v>
      </c>
      <c r="W25" s="52">
        <v>0.107207</v>
      </c>
      <c r="X25" s="52">
        <v>1.453577</v>
      </c>
      <c r="Y25" s="52">
        <v>0.3333333333333333</v>
      </c>
      <c r="Z25" s="52">
        <v>0.16666666666666666</v>
      </c>
      <c r="AA25" s="82">
        <v>25</v>
      </c>
      <c r="AB25" s="82"/>
      <c r="AC25" s="98"/>
      <c r="AD25" s="85" t="s">
        <v>635</v>
      </c>
      <c r="AE25" s="85">
        <v>259</v>
      </c>
      <c r="AF25" s="85">
        <v>85</v>
      </c>
      <c r="AG25" s="85">
        <v>78</v>
      </c>
      <c r="AH25" s="85">
        <v>30</v>
      </c>
      <c r="AI25" s="85"/>
      <c r="AJ25" s="85" t="s">
        <v>663</v>
      </c>
      <c r="AK25" s="85"/>
      <c r="AL25" s="89" t="s">
        <v>710</v>
      </c>
      <c r="AM25" s="85"/>
      <c r="AN25" s="87">
        <v>42803.827835648146</v>
      </c>
      <c r="AO25" s="89" t="s">
        <v>741</v>
      </c>
      <c r="AP25" s="85" t="b">
        <v>1</v>
      </c>
      <c r="AQ25" s="85" t="b">
        <v>0</v>
      </c>
      <c r="AR25" s="85" t="b">
        <v>0</v>
      </c>
      <c r="AS25" s="85" t="s">
        <v>577</v>
      </c>
      <c r="AT25" s="85">
        <v>9</v>
      </c>
      <c r="AU25" s="85"/>
      <c r="AV25" s="85" t="b">
        <v>0</v>
      </c>
      <c r="AW25" s="85" t="s">
        <v>762</v>
      </c>
      <c r="AX25" s="89" t="s">
        <v>785</v>
      </c>
      <c r="AY25" s="85" t="s">
        <v>66</v>
      </c>
      <c r="AZ25" s="85" t="str">
        <f>REPLACE(INDEX(GroupVertices[Group],MATCH(Vertices[[#This Row],[Vertex]],GroupVertices[Vertex],0)),1,1,"")</f>
        <v>2</v>
      </c>
      <c r="BA25" s="51"/>
      <c r="BB25" s="51"/>
      <c r="BC25" s="51"/>
      <c r="BD25" s="51"/>
      <c r="BE25" s="51" t="s">
        <v>388</v>
      </c>
      <c r="BF25" s="51" t="s">
        <v>388</v>
      </c>
      <c r="BG25" s="131" t="s">
        <v>1070</v>
      </c>
      <c r="BH25" s="131" t="s">
        <v>1070</v>
      </c>
      <c r="BI25" s="131" t="s">
        <v>1113</v>
      </c>
      <c r="BJ25" s="131" t="s">
        <v>1113</v>
      </c>
      <c r="BK25" s="131">
        <v>0</v>
      </c>
      <c r="BL25" s="134">
        <v>0</v>
      </c>
      <c r="BM25" s="131">
        <v>0</v>
      </c>
      <c r="BN25" s="134">
        <v>0</v>
      </c>
      <c r="BO25" s="131">
        <v>0</v>
      </c>
      <c r="BP25" s="134">
        <v>0</v>
      </c>
      <c r="BQ25" s="131">
        <v>14</v>
      </c>
      <c r="BR25" s="134">
        <v>100</v>
      </c>
      <c r="BS25" s="131">
        <v>14</v>
      </c>
      <c r="BT25" s="2"/>
      <c r="BU25" s="3"/>
      <c r="BV25" s="3"/>
      <c r="BW25" s="3"/>
      <c r="BX25" s="3"/>
    </row>
    <row r="26" spans="1:76" ht="15">
      <c r="A26" s="14" t="s">
        <v>231</v>
      </c>
      <c r="B26" s="15"/>
      <c r="C26" s="15" t="s">
        <v>64</v>
      </c>
      <c r="D26" s="93">
        <v>192.20386709217195</v>
      </c>
      <c r="E26" s="81"/>
      <c r="F26" s="112" t="s">
        <v>411</v>
      </c>
      <c r="G26" s="15"/>
      <c r="H26" s="16" t="s">
        <v>231</v>
      </c>
      <c r="I26" s="66"/>
      <c r="J26" s="66"/>
      <c r="K26" s="114" t="s">
        <v>823</v>
      </c>
      <c r="L26" s="94">
        <v>1</v>
      </c>
      <c r="M26" s="95">
        <v>7874.4560546875</v>
      </c>
      <c r="N26" s="95">
        <v>3364.369384765625</v>
      </c>
      <c r="O26" s="77"/>
      <c r="P26" s="96"/>
      <c r="Q26" s="96"/>
      <c r="R26" s="97"/>
      <c r="S26" s="51">
        <v>0</v>
      </c>
      <c r="T26" s="51">
        <v>2</v>
      </c>
      <c r="U26" s="52">
        <v>0</v>
      </c>
      <c r="V26" s="52">
        <v>0.025</v>
      </c>
      <c r="W26" s="52">
        <v>0.035658</v>
      </c>
      <c r="X26" s="52">
        <v>0.572613</v>
      </c>
      <c r="Y26" s="52">
        <v>1</v>
      </c>
      <c r="Z26" s="52">
        <v>0</v>
      </c>
      <c r="AA26" s="82">
        <v>26</v>
      </c>
      <c r="AB26" s="82"/>
      <c r="AC26" s="98"/>
      <c r="AD26" s="85" t="s">
        <v>636</v>
      </c>
      <c r="AE26" s="85">
        <v>1375</v>
      </c>
      <c r="AF26" s="85">
        <v>442</v>
      </c>
      <c r="AG26" s="85">
        <v>5459</v>
      </c>
      <c r="AH26" s="85">
        <v>4345</v>
      </c>
      <c r="AI26" s="85"/>
      <c r="AJ26" s="85" t="s">
        <v>664</v>
      </c>
      <c r="AK26" s="85" t="s">
        <v>690</v>
      </c>
      <c r="AL26" s="89" t="s">
        <v>711</v>
      </c>
      <c r="AM26" s="85"/>
      <c r="AN26" s="87">
        <v>42102.794594907406</v>
      </c>
      <c r="AO26" s="89" t="s">
        <v>742</v>
      </c>
      <c r="AP26" s="85" t="b">
        <v>0</v>
      </c>
      <c r="AQ26" s="85" t="b">
        <v>0</v>
      </c>
      <c r="AR26" s="85" t="b">
        <v>0</v>
      </c>
      <c r="AS26" s="85" t="s">
        <v>577</v>
      </c>
      <c r="AT26" s="85">
        <v>9</v>
      </c>
      <c r="AU26" s="89" t="s">
        <v>749</v>
      </c>
      <c r="AV26" s="85" t="b">
        <v>0</v>
      </c>
      <c r="AW26" s="85" t="s">
        <v>762</v>
      </c>
      <c r="AX26" s="89" t="s">
        <v>786</v>
      </c>
      <c r="AY26" s="85" t="s">
        <v>66</v>
      </c>
      <c r="AZ26" s="85" t="str">
        <f>REPLACE(INDEX(GroupVertices[Group],MATCH(Vertices[[#This Row],[Vertex]],GroupVertices[Vertex],0)),1,1,"")</f>
        <v>2</v>
      </c>
      <c r="BA26" s="51"/>
      <c r="BB26" s="51"/>
      <c r="BC26" s="51"/>
      <c r="BD26" s="51"/>
      <c r="BE26" s="51" t="s">
        <v>388</v>
      </c>
      <c r="BF26" s="51" t="s">
        <v>388</v>
      </c>
      <c r="BG26" s="131" t="s">
        <v>1070</v>
      </c>
      <c r="BH26" s="131" t="s">
        <v>1070</v>
      </c>
      <c r="BI26" s="131" t="s">
        <v>1113</v>
      </c>
      <c r="BJ26" s="131" t="s">
        <v>1113</v>
      </c>
      <c r="BK26" s="131">
        <v>0</v>
      </c>
      <c r="BL26" s="134">
        <v>0</v>
      </c>
      <c r="BM26" s="131">
        <v>0</v>
      </c>
      <c r="BN26" s="134">
        <v>0</v>
      </c>
      <c r="BO26" s="131">
        <v>0</v>
      </c>
      <c r="BP26" s="134">
        <v>0</v>
      </c>
      <c r="BQ26" s="131">
        <v>14</v>
      </c>
      <c r="BR26" s="134">
        <v>100</v>
      </c>
      <c r="BS26" s="131">
        <v>14</v>
      </c>
      <c r="BT26" s="2"/>
      <c r="BU26" s="3"/>
      <c r="BV26" s="3"/>
      <c r="BW26" s="3"/>
      <c r="BX26" s="3"/>
    </row>
    <row r="27" spans="1:76" ht="15">
      <c r="A27" s="14" t="s">
        <v>238</v>
      </c>
      <c r="B27" s="15"/>
      <c r="C27" s="15" t="s">
        <v>64</v>
      </c>
      <c r="D27" s="93">
        <v>263.1514923972217</v>
      </c>
      <c r="E27" s="81"/>
      <c r="F27" s="112" t="s">
        <v>417</v>
      </c>
      <c r="G27" s="15"/>
      <c r="H27" s="16" t="s">
        <v>238</v>
      </c>
      <c r="I27" s="66"/>
      <c r="J27" s="66"/>
      <c r="K27" s="114" t="s">
        <v>824</v>
      </c>
      <c r="L27" s="94">
        <v>1001.5697074595844</v>
      </c>
      <c r="M27" s="95">
        <v>6990.46240234375</v>
      </c>
      <c r="N27" s="95">
        <v>3799.205078125</v>
      </c>
      <c r="O27" s="77"/>
      <c r="P27" s="96"/>
      <c r="Q27" s="96"/>
      <c r="R27" s="97"/>
      <c r="S27" s="51">
        <v>4</v>
      </c>
      <c r="T27" s="51">
        <v>1</v>
      </c>
      <c r="U27" s="52">
        <v>8.666667</v>
      </c>
      <c r="V27" s="52">
        <v>0.032258</v>
      </c>
      <c r="W27" s="52">
        <v>0.075795</v>
      </c>
      <c r="X27" s="52">
        <v>1.019719</v>
      </c>
      <c r="Y27" s="52">
        <v>0.3333333333333333</v>
      </c>
      <c r="Z27" s="52">
        <v>0.25</v>
      </c>
      <c r="AA27" s="82">
        <v>27</v>
      </c>
      <c r="AB27" s="82"/>
      <c r="AC27" s="98"/>
      <c r="AD27" s="85" t="s">
        <v>637</v>
      </c>
      <c r="AE27" s="85">
        <v>1113</v>
      </c>
      <c r="AF27" s="85">
        <v>1344</v>
      </c>
      <c r="AG27" s="85">
        <v>2587</v>
      </c>
      <c r="AH27" s="85">
        <v>348</v>
      </c>
      <c r="AI27" s="85"/>
      <c r="AJ27" s="85" t="s">
        <v>665</v>
      </c>
      <c r="AK27" s="85" t="s">
        <v>691</v>
      </c>
      <c r="AL27" s="89" t="s">
        <v>712</v>
      </c>
      <c r="AM27" s="85"/>
      <c r="AN27" s="87">
        <v>40386.83928240741</v>
      </c>
      <c r="AO27" s="89" t="s">
        <v>743</v>
      </c>
      <c r="AP27" s="85" t="b">
        <v>0</v>
      </c>
      <c r="AQ27" s="85" t="b">
        <v>0</v>
      </c>
      <c r="AR27" s="85" t="b">
        <v>1</v>
      </c>
      <c r="AS27" s="85" t="s">
        <v>577</v>
      </c>
      <c r="AT27" s="85">
        <v>51</v>
      </c>
      <c r="AU27" s="89" t="s">
        <v>750</v>
      </c>
      <c r="AV27" s="85" t="b">
        <v>0</v>
      </c>
      <c r="AW27" s="85" t="s">
        <v>762</v>
      </c>
      <c r="AX27" s="89" t="s">
        <v>787</v>
      </c>
      <c r="AY27" s="85" t="s">
        <v>66</v>
      </c>
      <c r="AZ27" s="85" t="str">
        <f>REPLACE(INDEX(GroupVertices[Group],MATCH(Vertices[[#This Row],[Vertex]],GroupVertices[Vertex],0)),1,1,"")</f>
        <v>2</v>
      </c>
      <c r="BA27" s="51"/>
      <c r="BB27" s="51"/>
      <c r="BC27" s="51"/>
      <c r="BD27" s="51"/>
      <c r="BE27" s="51" t="s">
        <v>388</v>
      </c>
      <c r="BF27" s="51" t="s">
        <v>388</v>
      </c>
      <c r="BG27" s="131" t="s">
        <v>1071</v>
      </c>
      <c r="BH27" s="131" t="s">
        <v>1071</v>
      </c>
      <c r="BI27" s="131" t="s">
        <v>1114</v>
      </c>
      <c r="BJ27" s="131" t="s">
        <v>1114</v>
      </c>
      <c r="BK27" s="131">
        <v>0</v>
      </c>
      <c r="BL27" s="134">
        <v>0</v>
      </c>
      <c r="BM27" s="131">
        <v>0</v>
      </c>
      <c r="BN27" s="134">
        <v>0</v>
      </c>
      <c r="BO27" s="131">
        <v>0</v>
      </c>
      <c r="BP27" s="134">
        <v>0</v>
      </c>
      <c r="BQ27" s="131">
        <v>12</v>
      </c>
      <c r="BR27" s="134">
        <v>100</v>
      </c>
      <c r="BS27" s="131">
        <v>12</v>
      </c>
      <c r="BT27" s="2"/>
      <c r="BU27" s="3"/>
      <c r="BV27" s="3"/>
      <c r="BW27" s="3"/>
      <c r="BX27" s="3"/>
    </row>
    <row r="28" spans="1:76" ht="15">
      <c r="A28" s="14" t="s">
        <v>232</v>
      </c>
      <c r="B28" s="15"/>
      <c r="C28" s="15" t="s">
        <v>64</v>
      </c>
      <c r="D28" s="93">
        <v>330.7955697390652</v>
      </c>
      <c r="E28" s="81"/>
      <c r="F28" s="112" t="s">
        <v>761</v>
      </c>
      <c r="G28" s="15"/>
      <c r="H28" s="16" t="s">
        <v>232</v>
      </c>
      <c r="I28" s="66"/>
      <c r="J28" s="66"/>
      <c r="K28" s="114" t="s">
        <v>825</v>
      </c>
      <c r="L28" s="94">
        <v>1</v>
      </c>
      <c r="M28" s="95">
        <v>5756.4091796875</v>
      </c>
      <c r="N28" s="95">
        <v>9499.638671875</v>
      </c>
      <c r="O28" s="77"/>
      <c r="P28" s="96"/>
      <c r="Q28" s="96"/>
      <c r="R28" s="97"/>
      <c r="S28" s="51">
        <v>2</v>
      </c>
      <c r="T28" s="51">
        <v>1</v>
      </c>
      <c r="U28" s="52">
        <v>0</v>
      </c>
      <c r="V28" s="52">
        <v>0.029412</v>
      </c>
      <c r="W28" s="52">
        <v>0.047958</v>
      </c>
      <c r="X28" s="52">
        <v>0.570436</v>
      </c>
      <c r="Y28" s="52">
        <v>0.5</v>
      </c>
      <c r="Z28" s="52">
        <v>0.5</v>
      </c>
      <c r="AA28" s="82">
        <v>28</v>
      </c>
      <c r="AB28" s="82"/>
      <c r="AC28" s="98"/>
      <c r="AD28" s="85" t="s">
        <v>638</v>
      </c>
      <c r="AE28" s="85">
        <v>908</v>
      </c>
      <c r="AF28" s="85">
        <v>2204</v>
      </c>
      <c r="AG28" s="85">
        <v>4797</v>
      </c>
      <c r="AH28" s="85">
        <v>1116</v>
      </c>
      <c r="AI28" s="85"/>
      <c r="AJ28" s="85" t="s">
        <v>666</v>
      </c>
      <c r="AK28" s="85" t="s">
        <v>692</v>
      </c>
      <c r="AL28" s="89" t="s">
        <v>713</v>
      </c>
      <c r="AM28" s="85"/>
      <c r="AN28" s="87">
        <v>39921.67870370371</v>
      </c>
      <c r="AO28" s="89" t="s">
        <v>744</v>
      </c>
      <c r="AP28" s="85" t="b">
        <v>0</v>
      </c>
      <c r="AQ28" s="85" t="b">
        <v>0</v>
      </c>
      <c r="AR28" s="85" t="b">
        <v>0</v>
      </c>
      <c r="AS28" s="85" t="s">
        <v>577</v>
      </c>
      <c r="AT28" s="85">
        <v>266</v>
      </c>
      <c r="AU28" s="89" t="s">
        <v>755</v>
      </c>
      <c r="AV28" s="85" t="b">
        <v>0</v>
      </c>
      <c r="AW28" s="85" t="s">
        <v>762</v>
      </c>
      <c r="AX28" s="89" t="s">
        <v>788</v>
      </c>
      <c r="AY28" s="85" t="s">
        <v>66</v>
      </c>
      <c r="AZ28" s="85" t="str">
        <f>REPLACE(INDEX(GroupVertices[Group],MATCH(Vertices[[#This Row],[Vertex]],GroupVertices[Vertex],0)),1,1,"")</f>
        <v>2</v>
      </c>
      <c r="BA28" s="51"/>
      <c r="BB28" s="51"/>
      <c r="BC28" s="51"/>
      <c r="BD28" s="51"/>
      <c r="BE28" s="51" t="s">
        <v>388</v>
      </c>
      <c r="BF28" s="51" t="s">
        <v>388</v>
      </c>
      <c r="BG28" s="131" t="s">
        <v>1072</v>
      </c>
      <c r="BH28" s="131" t="s">
        <v>1072</v>
      </c>
      <c r="BI28" s="131" t="s">
        <v>1115</v>
      </c>
      <c r="BJ28" s="131" t="s">
        <v>1115</v>
      </c>
      <c r="BK28" s="131">
        <v>0</v>
      </c>
      <c r="BL28" s="134">
        <v>0</v>
      </c>
      <c r="BM28" s="131">
        <v>1</v>
      </c>
      <c r="BN28" s="134">
        <v>2.5641025641025643</v>
      </c>
      <c r="BO28" s="131">
        <v>0</v>
      </c>
      <c r="BP28" s="134">
        <v>0</v>
      </c>
      <c r="BQ28" s="131">
        <v>38</v>
      </c>
      <c r="BR28" s="134">
        <v>97.43589743589743</v>
      </c>
      <c r="BS28" s="131">
        <v>39</v>
      </c>
      <c r="BT28" s="2"/>
      <c r="BU28" s="3"/>
      <c r="BV28" s="3"/>
      <c r="BW28" s="3"/>
      <c r="BX28" s="3"/>
    </row>
    <row r="29" spans="1:76" ht="15">
      <c r="A29" s="14" t="s">
        <v>233</v>
      </c>
      <c r="B29" s="15"/>
      <c r="C29" s="15" t="s">
        <v>64</v>
      </c>
      <c r="D29" s="93">
        <v>212.49709029472498</v>
      </c>
      <c r="E29" s="81"/>
      <c r="F29" s="112" t="s">
        <v>412</v>
      </c>
      <c r="G29" s="15"/>
      <c r="H29" s="16" t="s">
        <v>233</v>
      </c>
      <c r="I29" s="66"/>
      <c r="J29" s="66"/>
      <c r="K29" s="114" t="s">
        <v>826</v>
      </c>
      <c r="L29" s="94">
        <v>3710.8044264896075</v>
      </c>
      <c r="M29" s="95">
        <v>6314.5302734375</v>
      </c>
      <c r="N29" s="95">
        <v>5803.51123046875</v>
      </c>
      <c r="O29" s="77"/>
      <c r="P29" s="96"/>
      <c r="Q29" s="96"/>
      <c r="R29" s="97"/>
      <c r="S29" s="51">
        <v>0</v>
      </c>
      <c r="T29" s="51">
        <v>6</v>
      </c>
      <c r="U29" s="52">
        <v>32.133333</v>
      </c>
      <c r="V29" s="52">
        <v>0.041667</v>
      </c>
      <c r="W29" s="52">
        <v>0.108865</v>
      </c>
      <c r="X29" s="52">
        <v>1.492317</v>
      </c>
      <c r="Y29" s="52">
        <v>0.3333333333333333</v>
      </c>
      <c r="Z29" s="52">
        <v>0</v>
      </c>
      <c r="AA29" s="82">
        <v>29</v>
      </c>
      <c r="AB29" s="82"/>
      <c r="AC29" s="98"/>
      <c r="AD29" s="85" t="s">
        <v>639</v>
      </c>
      <c r="AE29" s="85">
        <v>11</v>
      </c>
      <c r="AF29" s="85">
        <v>700</v>
      </c>
      <c r="AG29" s="85">
        <v>1553</v>
      </c>
      <c r="AH29" s="85">
        <v>1220</v>
      </c>
      <c r="AI29" s="85"/>
      <c r="AJ29" s="85" t="s">
        <v>667</v>
      </c>
      <c r="AK29" s="85" t="s">
        <v>685</v>
      </c>
      <c r="AL29" s="85"/>
      <c r="AM29" s="85"/>
      <c r="AN29" s="87">
        <v>40739.857523148145</v>
      </c>
      <c r="AO29" s="85"/>
      <c r="AP29" s="85" t="b">
        <v>1</v>
      </c>
      <c r="AQ29" s="85" t="b">
        <v>0</v>
      </c>
      <c r="AR29" s="85" t="b">
        <v>0</v>
      </c>
      <c r="AS29" s="85" t="s">
        <v>577</v>
      </c>
      <c r="AT29" s="85">
        <v>8</v>
      </c>
      <c r="AU29" s="89" t="s">
        <v>749</v>
      </c>
      <c r="AV29" s="85" t="b">
        <v>0</v>
      </c>
      <c r="AW29" s="85" t="s">
        <v>762</v>
      </c>
      <c r="AX29" s="89" t="s">
        <v>789</v>
      </c>
      <c r="AY29" s="85" t="s">
        <v>66</v>
      </c>
      <c r="AZ29" s="85" t="str">
        <f>REPLACE(INDEX(GroupVertices[Group],MATCH(Vertices[[#This Row],[Vertex]],GroupVertices[Vertex],0)),1,1,"")</f>
        <v>2</v>
      </c>
      <c r="BA29" s="51"/>
      <c r="BB29" s="51"/>
      <c r="BC29" s="51"/>
      <c r="BD29" s="51"/>
      <c r="BE29" s="51" t="s">
        <v>388</v>
      </c>
      <c r="BF29" s="51" t="s">
        <v>388</v>
      </c>
      <c r="BG29" s="131" t="s">
        <v>1073</v>
      </c>
      <c r="BH29" s="131" t="s">
        <v>1088</v>
      </c>
      <c r="BI29" s="131" t="s">
        <v>1116</v>
      </c>
      <c r="BJ29" s="131" t="s">
        <v>1133</v>
      </c>
      <c r="BK29" s="131">
        <v>1</v>
      </c>
      <c r="BL29" s="134">
        <v>1.1494252873563218</v>
      </c>
      <c r="BM29" s="131">
        <v>0</v>
      </c>
      <c r="BN29" s="134">
        <v>0</v>
      </c>
      <c r="BO29" s="131">
        <v>0</v>
      </c>
      <c r="BP29" s="134">
        <v>0</v>
      </c>
      <c r="BQ29" s="131">
        <v>86</v>
      </c>
      <c r="BR29" s="134">
        <v>98.85057471264368</v>
      </c>
      <c r="BS29" s="131">
        <v>87</v>
      </c>
      <c r="BT29" s="2"/>
      <c r="BU29" s="3"/>
      <c r="BV29" s="3"/>
      <c r="BW29" s="3"/>
      <c r="BX29" s="3"/>
    </row>
    <row r="30" spans="1:76" ht="15">
      <c r="A30" s="14" t="s">
        <v>235</v>
      </c>
      <c r="B30" s="15"/>
      <c r="C30" s="15" t="s">
        <v>64</v>
      </c>
      <c r="D30" s="93">
        <v>163.41580626994556</v>
      </c>
      <c r="E30" s="81"/>
      <c r="F30" s="112" t="s">
        <v>414</v>
      </c>
      <c r="G30" s="15"/>
      <c r="H30" s="16" t="s">
        <v>235</v>
      </c>
      <c r="I30" s="66"/>
      <c r="J30" s="66"/>
      <c r="K30" s="114" t="s">
        <v>827</v>
      </c>
      <c r="L30" s="94">
        <v>1</v>
      </c>
      <c r="M30" s="95">
        <v>3951.521728515625</v>
      </c>
      <c r="N30" s="95">
        <v>8716.775390625</v>
      </c>
      <c r="O30" s="77"/>
      <c r="P30" s="96"/>
      <c r="Q30" s="96"/>
      <c r="R30" s="97"/>
      <c r="S30" s="51">
        <v>1</v>
      </c>
      <c r="T30" s="51">
        <v>1</v>
      </c>
      <c r="U30" s="52">
        <v>0</v>
      </c>
      <c r="V30" s="52">
        <v>0</v>
      </c>
      <c r="W30" s="52">
        <v>0</v>
      </c>
      <c r="X30" s="52">
        <v>0.999987</v>
      </c>
      <c r="Y30" s="52">
        <v>0</v>
      </c>
      <c r="Z30" s="52" t="s">
        <v>1231</v>
      </c>
      <c r="AA30" s="82">
        <v>30</v>
      </c>
      <c r="AB30" s="82"/>
      <c r="AC30" s="98"/>
      <c r="AD30" s="85" t="s">
        <v>588</v>
      </c>
      <c r="AE30" s="85">
        <v>0</v>
      </c>
      <c r="AF30" s="85">
        <v>76</v>
      </c>
      <c r="AG30" s="85">
        <v>100714</v>
      </c>
      <c r="AH30" s="85">
        <v>0</v>
      </c>
      <c r="AI30" s="85"/>
      <c r="AJ30" s="85" t="s">
        <v>668</v>
      </c>
      <c r="AK30" s="85"/>
      <c r="AL30" s="89" t="s">
        <v>714</v>
      </c>
      <c r="AM30" s="85"/>
      <c r="AN30" s="87">
        <v>43482.60855324074</v>
      </c>
      <c r="AO30" s="85"/>
      <c r="AP30" s="85" t="b">
        <v>1</v>
      </c>
      <c r="AQ30" s="85" t="b">
        <v>0</v>
      </c>
      <c r="AR30" s="85" t="b">
        <v>0</v>
      </c>
      <c r="AS30" s="85" t="s">
        <v>577</v>
      </c>
      <c r="AT30" s="85">
        <v>4</v>
      </c>
      <c r="AU30" s="85"/>
      <c r="AV30" s="85" t="b">
        <v>0</v>
      </c>
      <c r="AW30" s="85" t="s">
        <v>762</v>
      </c>
      <c r="AX30" s="89" t="s">
        <v>790</v>
      </c>
      <c r="AY30" s="85" t="s">
        <v>66</v>
      </c>
      <c r="AZ30" s="85" t="str">
        <f>REPLACE(INDEX(GroupVertices[Group],MATCH(Vertices[[#This Row],[Vertex]],GroupVertices[Vertex],0)),1,1,"")</f>
        <v>1</v>
      </c>
      <c r="BA30" s="51" t="s">
        <v>1041</v>
      </c>
      <c r="BB30" s="51" t="s">
        <v>1041</v>
      </c>
      <c r="BC30" s="51" t="s">
        <v>377</v>
      </c>
      <c r="BD30" s="51" t="s">
        <v>377</v>
      </c>
      <c r="BE30" s="51"/>
      <c r="BF30" s="51"/>
      <c r="BG30" s="131" t="s">
        <v>1074</v>
      </c>
      <c r="BH30" s="131" t="s">
        <v>1089</v>
      </c>
      <c r="BI30" s="131" t="s">
        <v>1117</v>
      </c>
      <c r="BJ30" s="131" t="s">
        <v>1134</v>
      </c>
      <c r="BK30" s="131">
        <v>0</v>
      </c>
      <c r="BL30" s="134">
        <v>0</v>
      </c>
      <c r="BM30" s="131">
        <v>0</v>
      </c>
      <c r="BN30" s="134">
        <v>0</v>
      </c>
      <c r="BO30" s="131">
        <v>0</v>
      </c>
      <c r="BP30" s="134">
        <v>0</v>
      </c>
      <c r="BQ30" s="131">
        <v>38</v>
      </c>
      <c r="BR30" s="134">
        <v>100</v>
      </c>
      <c r="BS30" s="131">
        <v>38</v>
      </c>
      <c r="BT30" s="2"/>
      <c r="BU30" s="3"/>
      <c r="BV30" s="3"/>
      <c r="BW30" s="3"/>
      <c r="BX30" s="3"/>
    </row>
    <row r="31" spans="1:76" ht="15">
      <c r="A31" s="14" t="s">
        <v>236</v>
      </c>
      <c r="B31" s="15"/>
      <c r="C31" s="15" t="s">
        <v>64</v>
      </c>
      <c r="D31" s="93">
        <v>232.63300168950627</v>
      </c>
      <c r="E31" s="81"/>
      <c r="F31" s="112" t="s">
        <v>415</v>
      </c>
      <c r="G31" s="15"/>
      <c r="H31" s="16" t="s">
        <v>236</v>
      </c>
      <c r="I31" s="66"/>
      <c r="J31" s="66"/>
      <c r="K31" s="114" t="s">
        <v>828</v>
      </c>
      <c r="L31" s="94">
        <v>1</v>
      </c>
      <c r="M31" s="95">
        <v>5024.8388671875</v>
      </c>
      <c r="N31" s="95">
        <v>8716.775390625</v>
      </c>
      <c r="O31" s="77"/>
      <c r="P31" s="96"/>
      <c r="Q31" s="96"/>
      <c r="R31" s="97"/>
      <c r="S31" s="51">
        <v>1</v>
      </c>
      <c r="T31" s="51">
        <v>1</v>
      </c>
      <c r="U31" s="52">
        <v>0</v>
      </c>
      <c r="V31" s="52">
        <v>0</v>
      </c>
      <c r="W31" s="52">
        <v>0</v>
      </c>
      <c r="X31" s="52">
        <v>0.999987</v>
      </c>
      <c r="Y31" s="52">
        <v>0</v>
      </c>
      <c r="Z31" s="52" t="s">
        <v>1231</v>
      </c>
      <c r="AA31" s="82">
        <v>31</v>
      </c>
      <c r="AB31" s="82"/>
      <c r="AC31" s="98"/>
      <c r="AD31" s="85" t="s">
        <v>640</v>
      </c>
      <c r="AE31" s="85">
        <v>10</v>
      </c>
      <c r="AF31" s="85">
        <v>956</v>
      </c>
      <c r="AG31" s="85">
        <v>928507</v>
      </c>
      <c r="AH31" s="85">
        <v>0</v>
      </c>
      <c r="AI31" s="85"/>
      <c r="AJ31" s="85" t="s">
        <v>669</v>
      </c>
      <c r="AK31" s="85"/>
      <c r="AL31" s="85"/>
      <c r="AM31" s="85"/>
      <c r="AN31" s="87">
        <v>41681.81810185185</v>
      </c>
      <c r="AO31" s="85"/>
      <c r="AP31" s="85" t="b">
        <v>1</v>
      </c>
      <c r="AQ31" s="85" t="b">
        <v>0</v>
      </c>
      <c r="AR31" s="85" t="b">
        <v>0</v>
      </c>
      <c r="AS31" s="85" t="s">
        <v>577</v>
      </c>
      <c r="AT31" s="85">
        <v>81</v>
      </c>
      <c r="AU31" s="89" t="s">
        <v>749</v>
      </c>
      <c r="AV31" s="85" t="b">
        <v>0</v>
      </c>
      <c r="AW31" s="85" t="s">
        <v>762</v>
      </c>
      <c r="AX31" s="89" t="s">
        <v>791</v>
      </c>
      <c r="AY31" s="85" t="s">
        <v>66</v>
      </c>
      <c r="AZ31" s="85" t="str">
        <f>REPLACE(INDEX(GroupVertices[Group],MATCH(Vertices[[#This Row],[Vertex]],GroupVertices[Vertex],0)),1,1,"")</f>
        <v>1</v>
      </c>
      <c r="BA31" s="51" t="s">
        <v>1042</v>
      </c>
      <c r="BB31" s="51" t="s">
        <v>1042</v>
      </c>
      <c r="BC31" s="51" t="s">
        <v>378</v>
      </c>
      <c r="BD31" s="51" t="s">
        <v>378</v>
      </c>
      <c r="BE31" s="51"/>
      <c r="BF31" s="51"/>
      <c r="BG31" s="131" t="s">
        <v>1075</v>
      </c>
      <c r="BH31" s="131" t="s">
        <v>1090</v>
      </c>
      <c r="BI31" s="131" t="s">
        <v>1118</v>
      </c>
      <c r="BJ31" s="131" t="s">
        <v>1135</v>
      </c>
      <c r="BK31" s="131">
        <v>0</v>
      </c>
      <c r="BL31" s="134">
        <v>0</v>
      </c>
      <c r="BM31" s="131">
        <v>0</v>
      </c>
      <c r="BN31" s="134">
        <v>0</v>
      </c>
      <c r="BO31" s="131">
        <v>0</v>
      </c>
      <c r="BP31" s="134">
        <v>0</v>
      </c>
      <c r="BQ31" s="131">
        <v>25</v>
      </c>
      <c r="BR31" s="134">
        <v>100</v>
      </c>
      <c r="BS31" s="131">
        <v>25</v>
      </c>
      <c r="BT31" s="2"/>
      <c r="BU31" s="3"/>
      <c r="BV31" s="3"/>
      <c r="BW31" s="3"/>
      <c r="BX31" s="3"/>
    </row>
    <row r="32" spans="1:76" ht="15">
      <c r="A32" s="14" t="s">
        <v>237</v>
      </c>
      <c r="B32" s="15"/>
      <c r="C32" s="15" t="s">
        <v>64</v>
      </c>
      <c r="D32" s="93">
        <v>248.20687065890746</v>
      </c>
      <c r="E32" s="81"/>
      <c r="F32" s="112" t="s">
        <v>416</v>
      </c>
      <c r="G32" s="15"/>
      <c r="H32" s="16" t="s">
        <v>237</v>
      </c>
      <c r="I32" s="66"/>
      <c r="J32" s="66"/>
      <c r="K32" s="114" t="s">
        <v>829</v>
      </c>
      <c r="L32" s="94">
        <v>1</v>
      </c>
      <c r="M32" s="95">
        <v>2878.20458984375</v>
      </c>
      <c r="N32" s="95">
        <v>8716.775390625</v>
      </c>
      <c r="O32" s="77"/>
      <c r="P32" s="96"/>
      <c r="Q32" s="96"/>
      <c r="R32" s="97"/>
      <c r="S32" s="51">
        <v>1</v>
      </c>
      <c r="T32" s="51">
        <v>1</v>
      </c>
      <c r="U32" s="52">
        <v>0</v>
      </c>
      <c r="V32" s="52">
        <v>0</v>
      </c>
      <c r="W32" s="52">
        <v>0</v>
      </c>
      <c r="X32" s="52">
        <v>0.999987</v>
      </c>
      <c r="Y32" s="52">
        <v>0</v>
      </c>
      <c r="Z32" s="52" t="s">
        <v>1231</v>
      </c>
      <c r="AA32" s="82">
        <v>32</v>
      </c>
      <c r="AB32" s="82"/>
      <c r="AC32" s="98"/>
      <c r="AD32" s="85" t="s">
        <v>641</v>
      </c>
      <c r="AE32" s="85">
        <v>4</v>
      </c>
      <c r="AF32" s="85">
        <v>1154</v>
      </c>
      <c r="AG32" s="85">
        <v>861956</v>
      </c>
      <c r="AH32" s="85">
        <v>0</v>
      </c>
      <c r="AI32" s="85"/>
      <c r="AJ32" s="85" t="s">
        <v>670</v>
      </c>
      <c r="AK32" s="85"/>
      <c r="AL32" s="89" t="s">
        <v>715</v>
      </c>
      <c r="AM32" s="85"/>
      <c r="AN32" s="87">
        <v>41027.65708333333</v>
      </c>
      <c r="AO32" s="85"/>
      <c r="AP32" s="85" t="b">
        <v>1</v>
      </c>
      <c r="AQ32" s="85" t="b">
        <v>0</v>
      </c>
      <c r="AR32" s="85" t="b">
        <v>0</v>
      </c>
      <c r="AS32" s="85" t="s">
        <v>577</v>
      </c>
      <c r="AT32" s="85">
        <v>267</v>
      </c>
      <c r="AU32" s="89" t="s">
        <v>749</v>
      </c>
      <c r="AV32" s="85" t="b">
        <v>0</v>
      </c>
      <c r="AW32" s="85" t="s">
        <v>762</v>
      </c>
      <c r="AX32" s="89" t="s">
        <v>792</v>
      </c>
      <c r="AY32" s="85" t="s">
        <v>66</v>
      </c>
      <c r="AZ32" s="85" t="str">
        <f>REPLACE(INDEX(GroupVertices[Group],MATCH(Vertices[[#This Row],[Vertex]],GroupVertices[Vertex],0)),1,1,"")</f>
        <v>1</v>
      </c>
      <c r="BA32" s="51" t="s">
        <v>334</v>
      </c>
      <c r="BB32" s="51" t="s">
        <v>334</v>
      </c>
      <c r="BC32" s="51" t="s">
        <v>379</v>
      </c>
      <c r="BD32" s="51" t="s">
        <v>379</v>
      </c>
      <c r="BE32" s="51"/>
      <c r="BF32" s="51"/>
      <c r="BG32" s="131" t="s">
        <v>1076</v>
      </c>
      <c r="BH32" s="131" t="s">
        <v>1076</v>
      </c>
      <c r="BI32" s="131" t="s">
        <v>1119</v>
      </c>
      <c r="BJ32" s="131" t="s">
        <v>1119</v>
      </c>
      <c r="BK32" s="131">
        <v>0</v>
      </c>
      <c r="BL32" s="134">
        <v>0</v>
      </c>
      <c r="BM32" s="131">
        <v>0</v>
      </c>
      <c r="BN32" s="134">
        <v>0</v>
      </c>
      <c r="BO32" s="131">
        <v>0</v>
      </c>
      <c r="BP32" s="134">
        <v>0</v>
      </c>
      <c r="BQ32" s="131">
        <v>9</v>
      </c>
      <c r="BR32" s="134">
        <v>100</v>
      </c>
      <c r="BS32" s="131">
        <v>9</v>
      </c>
      <c r="BT32" s="2"/>
      <c r="BU32" s="3"/>
      <c r="BV32" s="3"/>
      <c r="BW32" s="3"/>
      <c r="BX32" s="3"/>
    </row>
    <row r="33" spans="1:76" ht="15">
      <c r="A33" s="14" t="s">
        <v>240</v>
      </c>
      <c r="B33" s="15"/>
      <c r="C33" s="15" t="s">
        <v>64</v>
      </c>
      <c r="D33" s="93">
        <v>544.2676928853014</v>
      </c>
      <c r="E33" s="81"/>
      <c r="F33" s="112" t="s">
        <v>419</v>
      </c>
      <c r="G33" s="15"/>
      <c r="H33" s="16" t="s">
        <v>240</v>
      </c>
      <c r="I33" s="66"/>
      <c r="J33" s="66"/>
      <c r="K33" s="114" t="s">
        <v>830</v>
      </c>
      <c r="L33" s="94">
        <v>1</v>
      </c>
      <c r="M33" s="95">
        <v>731.5707397460938</v>
      </c>
      <c r="N33" s="95">
        <v>8716.775390625</v>
      </c>
      <c r="O33" s="77"/>
      <c r="P33" s="96"/>
      <c r="Q33" s="96"/>
      <c r="R33" s="97"/>
      <c r="S33" s="51">
        <v>1</v>
      </c>
      <c r="T33" s="51">
        <v>1</v>
      </c>
      <c r="U33" s="52">
        <v>0</v>
      </c>
      <c r="V33" s="52">
        <v>0</v>
      </c>
      <c r="W33" s="52">
        <v>0</v>
      </c>
      <c r="X33" s="52">
        <v>0.999987</v>
      </c>
      <c r="Y33" s="52">
        <v>0</v>
      </c>
      <c r="Z33" s="52" t="s">
        <v>1231</v>
      </c>
      <c r="AA33" s="82">
        <v>33</v>
      </c>
      <c r="AB33" s="82"/>
      <c r="AC33" s="98"/>
      <c r="AD33" s="85" t="s">
        <v>642</v>
      </c>
      <c r="AE33" s="85">
        <v>2736</v>
      </c>
      <c r="AF33" s="85">
        <v>4918</v>
      </c>
      <c r="AG33" s="85">
        <v>1485814</v>
      </c>
      <c r="AH33" s="85">
        <v>0</v>
      </c>
      <c r="AI33" s="85"/>
      <c r="AJ33" s="85" t="s">
        <v>671</v>
      </c>
      <c r="AK33" s="85" t="s">
        <v>693</v>
      </c>
      <c r="AL33" s="89" t="s">
        <v>716</v>
      </c>
      <c r="AM33" s="85"/>
      <c r="AN33" s="87">
        <v>40050.027592592596</v>
      </c>
      <c r="AO33" s="85"/>
      <c r="AP33" s="85" t="b">
        <v>0</v>
      </c>
      <c r="AQ33" s="85" t="b">
        <v>0</v>
      </c>
      <c r="AR33" s="85" t="b">
        <v>0</v>
      </c>
      <c r="AS33" s="85" t="s">
        <v>577</v>
      </c>
      <c r="AT33" s="85">
        <v>785</v>
      </c>
      <c r="AU33" s="89" t="s">
        <v>756</v>
      </c>
      <c r="AV33" s="85" t="b">
        <v>0</v>
      </c>
      <c r="AW33" s="85" t="s">
        <v>762</v>
      </c>
      <c r="AX33" s="89" t="s">
        <v>793</v>
      </c>
      <c r="AY33" s="85" t="s">
        <v>66</v>
      </c>
      <c r="AZ33" s="85" t="str">
        <f>REPLACE(INDEX(GroupVertices[Group],MATCH(Vertices[[#This Row],[Vertex]],GroupVertices[Vertex],0)),1,1,"")</f>
        <v>1</v>
      </c>
      <c r="BA33" s="51" t="s">
        <v>335</v>
      </c>
      <c r="BB33" s="51" t="s">
        <v>335</v>
      </c>
      <c r="BC33" s="51" t="s">
        <v>380</v>
      </c>
      <c r="BD33" s="51" t="s">
        <v>380</v>
      </c>
      <c r="BE33" s="51"/>
      <c r="BF33" s="51"/>
      <c r="BG33" s="131" t="s">
        <v>1077</v>
      </c>
      <c r="BH33" s="131" t="s">
        <v>1077</v>
      </c>
      <c r="BI33" s="131" t="s">
        <v>1120</v>
      </c>
      <c r="BJ33" s="131" t="s">
        <v>1120</v>
      </c>
      <c r="BK33" s="131">
        <v>0</v>
      </c>
      <c r="BL33" s="134">
        <v>0</v>
      </c>
      <c r="BM33" s="131">
        <v>0</v>
      </c>
      <c r="BN33" s="134">
        <v>0</v>
      </c>
      <c r="BO33" s="131">
        <v>0</v>
      </c>
      <c r="BP33" s="134">
        <v>0</v>
      </c>
      <c r="BQ33" s="131">
        <v>13</v>
      </c>
      <c r="BR33" s="134">
        <v>100</v>
      </c>
      <c r="BS33" s="131">
        <v>13</v>
      </c>
      <c r="BT33" s="2"/>
      <c r="BU33" s="3"/>
      <c r="BV33" s="3"/>
      <c r="BW33" s="3"/>
      <c r="BX33" s="3"/>
    </row>
    <row r="34" spans="1:76" ht="15">
      <c r="A34" s="14" t="s">
        <v>241</v>
      </c>
      <c r="B34" s="15"/>
      <c r="C34" s="15" t="s">
        <v>64</v>
      </c>
      <c r="D34" s="93">
        <v>699.7704148676553</v>
      </c>
      <c r="E34" s="81"/>
      <c r="F34" s="112" t="s">
        <v>420</v>
      </c>
      <c r="G34" s="15"/>
      <c r="H34" s="16" t="s">
        <v>241</v>
      </c>
      <c r="I34" s="66"/>
      <c r="J34" s="66"/>
      <c r="K34" s="114" t="s">
        <v>831</v>
      </c>
      <c r="L34" s="94">
        <v>1</v>
      </c>
      <c r="M34" s="95">
        <v>1804.8875732421875</v>
      </c>
      <c r="N34" s="95">
        <v>8716.775390625</v>
      </c>
      <c r="O34" s="77"/>
      <c r="P34" s="96"/>
      <c r="Q34" s="96"/>
      <c r="R34" s="97"/>
      <c r="S34" s="51">
        <v>1</v>
      </c>
      <c r="T34" s="51">
        <v>1</v>
      </c>
      <c r="U34" s="52">
        <v>0</v>
      </c>
      <c r="V34" s="52">
        <v>0</v>
      </c>
      <c r="W34" s="52">
        <v>0</v>
      </c>
      <c r="X34" s="52">
        <v>0.999987</v>
      </c>
      <c r="Y34" s="52">
        <v>0</v>
      </c>
      <c r="Z34" s="52" t="s">
        <v>1231</v>
      </c>
      <c r="AA34" s="82">
        <v>34</v>
      </c>
      <c r="AB34" s="82"/>
      <c r="AC34" s="98"/>
      <c r="AD34" s="85" t="s">
        <v>643</v>
      </c>
      <c r="AE34" s="85">
        <v>2187</v>
      </c>
      <c r="AF34" s="85">
        <v>6895</v>
      </c>
      <c r="AG34" s="85">
        <v>2216866</v>
      </c>
      <c r="AH34" s="85">
        <v>0</v>
      </c>
      <c r="AI34" s="85"/>
      <c r="AJ34" s="85" t="s">
        <v>672</v>
      </c>
      <c r="AK34" s="85" t="s">
        <v>693</v>
      </c>
      <c r="AL34" s="89" t="s">
        <v>717</v>
      </c>
      <c r="AM34" s="85"/>
      <c r="AN34" s="87">
        <v>40025.08232638889</v>
      </c>
      <c r="AO34" s="85"/>
      <c r="AP34" s="85" t="b">
        <v>0</v>
      </c>
      <c r="AQ34" s="85" t="b">
        <v>0</v>
      </c>
      <c r="AR34" s="85" t="b">
        <v>0</v>
      </c>
      <c r="AS34" s="85" t="s">
        <v>577</v>
      </c>
      <c r="AT34" s="85">
        <v>750</v>
      </c>
      <c r="AU34" s="89" t="s">
        <v>749</v>
      </c>
      <c r="AV34" s="85" t="b">
        <v>0</v>
      </c>
      <c r="AW34" s="85" t="s">
        <v>762</v>
      </c>
      <c r="AX34" s="89" t="s">
        <v>794</v>
      </c>
      <c r="AY34" s="85" t="s">
        <v>66</v>
      </c>
      <c r="AZ34" s="85" t="str">
        <f>REPLACE(INDEX(GroupVertices[Group],MATCH(Vertices[[#This Row],[Vertex]],GroupVertices[Vertex],0)),1,1,"")</f>
        <v>1</v>
      </c>
      <c r="BA34" s="51" t="s">
        <v>336</v>
      </c>
      <c r="BB34" s="51" t="s">
        <v>336</v>
      </c>
      <c r="BC34" s="51" t="s">
        <v>381</v>
      </c>
      <c r="BD34" s="51" t="s">
        <v>381</v>
      </c>
      <c r="BE34" s="51" t="s">
        <v>389</v>
      </c>
      <c r="BF34" s="51" t="s">
        <v>389</v>
      </c>
      <c r="BG34" s="131" t="s">
        <v>1078</v>
      </c>
      <c r="BH34" s="131" t="s">
        <v>1078</v>
      </c>
      <c r="BI34" s="131" t="s">
        <v>1121</v>
      </c>
      <c r="BJ34" s="131" t="s">
        <v>1121</v>
      </c>
      <c r="BK34" s="131">
        <v>0</v>
      </c>
      <c r="BL34" s="134">
        <v>0</v>
      </c>
      <c r="BM34" s="131">
        <v>0</v>
      </c>
      <c r="BN34" s="134">
        <v>0</v>
      </c>
      <c r="BO34" s="131">
        <v>0</v>
      </c>
      <c r="BP34" s="134">
        <v>0</v>
      </c>
      <c r="BQ34" s="131">
        <v>14</v>
      </c>
      <c r="BR34" s="134">
        <v>100</v>
      </c>
      <c r="BS34" s="131">
        <v>14</v>
      </c>
      <c r="BT34" s="2"/>
      <c r="BU34" s="3"/>
      <c r="BV34" s="3"/>
      <c r="BW34" s="3"/>
      <c r="BX34" s="3"/>
    </row>
    <row r="35" spans="1:76" ht="15">
      <c r="A35" s="14" t="s">
        <v>242</v>
      </c>
      <c r="B35" s="15"/>
      <c r="C35" s="15" t="s">
        <v>64</v>
      </c>
      <c r="D35" s="93">
        <v>162</v>
      </c>
      <c r="E35" s="81"/>
      <c r="F35" s="112" t="s">
        <v>421</v>
      </c>
      <c r="G35" s="15"/>
      <c r="H35" s="16" t="s">
        <v>242</v>
      </c>
      <c r="I35" s="66"/>
      <c r="J35" s="66"/>
      <c r="K35" s="114" t="s">
        <v>832</v>
      </c>
      <c r="L35" s="94">
        <v>1</v>
      </c>
      <c r="M35" s="95">
        <v>3951.521728515625</v>
      </c>
      <c r="N35" s="95">
        <v>6858.1376953125</v>
      </c>
      <c r="O35" s="77"/>
      <c r="P35" s="96"/>
      <c r="Q35" s="96"/>
      <c r="R35" s="97"/>
      <c r="S35" s="51">
        <v>1</v>
      </c>
      <c r="T35" s="51">
        <v>1</v>
      </c>
      <c r="U35" s="52">
        <v>0</v>
      </c>
      <c r="V35" s="52">
        <v>0</v>
      </c>
      <c r="W35" s="52">
        <v>0</v>
      </c>
      <c r="X35" s="52">
        <v>0.999987</v>
      </c>
      <c r="Y35" s="52">
        <v>0</v>
      </c>
      <c r="Z35" s="52" t="s">
        <v>1231</v>
      </c>
      <c r="AA35" s="82">
        <v>35</v>
      </c>
      <c r="AB35" s="82"/>
      <c r="AC35" s="98"/>
      <c r="AD35" s="85" t="s">
        <v>589</v>
      </c>
      <c r="AE35" s="85">
        <v>0</v>
      </c>
      <c r="AF35" s="85">
        <v>58</v>
      </c>
      <c r="AG35" s="85">
        <v>103769</v>
      </c>
      <c r="AH35" s="85">
        <v>0</v>
      </c>
      <c r="AI35" s="85"/>
      <c r="AJ35" s="85" t="s">
        <v>673</v>
      </c>
      <c r="AK35" s="85"/>
      <c r="AL35" s="89" t="s">
        <v>718</v>
      </c>
      <c r="AM35" s="85"/>
      <c r="AN35" s="87">
        <v>43481.45792824074</v>
      </c>
      <c r="AO35" s="85"/>
      <c r="AP35" s="85" t="b">
        <v>1</v>
      </c>
      <c r="AQ35" s="85" t="b">
        <v>0</v>
      </c>
      <c r="AR35" s="85" t="b">
        <v>0</v>
      </c>
      <c r="AS35" s="85" t="s">
        <v>577</v>
      </c>
      <c r="AT35" s="85">
        <v>4</v>
      </c>
      <c r="AU35" s="85"/>
      <c r="AV35" s="85" t="b">
        <v>0</v>
      </c>
      <c r="AW35" s="85" t="s">
        <v>762</v>
      </c>
      <c r="AX35" s="89" t="s">
        <v>795</v>
      </c>
      <c r="AY35" s="85" t="s">
        <v>66</v>
      </c>
      <c r="AZ35" s="85" t="str">
        <f>REPLACE(INDEX(GroupVertices[Group],MATCH(Vertices[[#This Row],[Vertex]],GroupVertices[Vertex],0)),1,1,"")</f>
        <v>1</v>
      </c>
      <c r="BA35" s="51" t="s">
        <v>337</v>
      </c>
      <c r="BB35" s="51" t="s">
        <v>337</v>
      </c>
      <c r="BC35" s="51" t="s">
        <v>382</v>
      </c>
      <c r="BD35" s="51" t="s">
        <v>382</v>
      </c>
      <c r="BE35" s="51"/>
      <c r="BF35" s="51"/>
      <c r="BG35" s="131" t="s">
        <v>1079</v>
      </c>
      <c r="BH35" s="131" t="s">
        <v>1079</v>
      </c>
      <c r="BI35" s="131" t="s">
        <v>1122</v>
      </c>
      <c r="BJ35" s="131" t="s">
        <v>1122</v>
      </c>
      <c r="BK35" s="131">
        <v>0</v>
      </c>
      <c r="BL35" s="134">
        <v>0</v>
      </c>
      <c r="BM35" s="131">
        <v>0</v>
      </c>
      <c r="BN35" s="134">
        <v>0</v>
      </c>
      <c r="BO35" s="131">
        <v>0</v>
      </c>
      <c r="BP35" s="134">
        <v>0</v>
      </c>
      <c r="BQ35" s="131">
        <v>13</v>
      </c>
      <c r="BR35" s="134">
        <v>100</v>
      </c>
      <c r="BS35" s="131">
        <v>13</v>
      </c>
      <c r="BT35" s="2"/>
      <c r="BU35" s="3"/>
      <c r="BV35" s="3"/>
      <c r="BW35" s="3"/>
      <c r="BX35" s="3"/>
    </row>
    <row r="36" spans="1:76" ht="15">
      <c r="A36" s="14" t="s">
        <v>243</v>
      </c>
      <c r="B36" s="15"/>
      <c r="C36" s="15" t="s">
        <v>64</v>
      </c>
      <c r="D36" s="93">
        <v>178.75370752768913</v>
      </c>
      <c r="E36" s="81"/>
      <c r="F36" s="112" t="s">
        <v>422</v>
      </c>
      <c r="G36" s="15"/>
      <c r="H36" s="16" t="s">
        <v>243</v>
      </c>
      <c r="I36" s="66"/>
      <c r="J36" s="66"/>
      <c r="K36" s="114" t="s">
        <v>833</v>
      </c>
      <c r="L36" s="94">
        <v>1</v>
      </c>
      <c r="M36" s="95">
        <v>5024.8388671875</v>
      </c>
      <c r="N36" s="95">
        <v>6858.1376953125</v>
      </c>
      <c r="O36" s="77"/>
      <c r="P36" s="96"/>
      <c r="Q36" s="96"/>
      <c r="R36" s="97"/>
      <c r="S36" s="51">
        <v>1</v>
      </c>
      <c r="T36" s="51">
        <v>1</v>
      </c>
      <c r="U36" s="52">
        <v>0</v>
      </c>
      <c r="V36" s="52">
        <v>0</v>
      </c>
      <c r="W36" s="52">
        <v>0</v>
      </c>
      <c r="X36" s="52">
        <v>0.999987</v>
      </c>
      <c r="Y36" s="52">
        <v>0</v>
      </c>
      <c r="Z36" s="52" t="s">
        <v>1231</v>
      </c>
      <c r="AA36" s="82">
        <v>36</v>
      </c>
      <c r="AB36" s="82"/>
      <c r="AC36" s="98"/>
      <c r="AD36" s="85" t="s">
        <v>644</v>
      </c>
      <c r="AE36" s="85">
        <v>0</v>
      </c>
      <c r="AF36" s="85">
        <v>271</v>
      </c>
      <c r="AG36" s="85">
        <v>429964</v>
      </c>
      <c r="AH36" s="85">
        <v>0</v>
      </c>
      <c r="AI36" s="85"/>
      <c r="AJ36" s="85" t="s">
        <v>674</v>
      </c>
      <c r="AK36" s="85"/>
      <c r="AL36" s="89" t="s">
        <v>719</v>
      </c>
      <c r="AM36" s="85"/>
      <c r="AN36" s="87">
        <v>43216.58394675926</v>
      </c>
      <c r="AO36" s="89" t="s">
        <v>745</v>
      </c>
      <c r="AP36" s="85" t="b">
        <v>1</v>
      </c>
      <c r="AQ36" s="85" t="b">
        <v>0</v>
      </c>
      <c r="AR36" s="85" t="b">
        <v>0</v>
      </c>
      <c r="AS36" s="85" t="s">
        <v>577</v>
      </c>
      <c r="AT36" s="85">
        <v>5</v>
      </c>
      <c r="AU36" s="85"/>
      <c r="AV36" s="85" t="b">
        <v>0</v>
      </c>
      <c r="AW36" s="85" t="s">
        <v>762</v>
      </c>
      <c r="AX36" s="89" t="s">
        <v>796</v>
      </c>
      <c r="AY36" s="85" t="s">
        <v>66</v>
      </c>
      <c r="AZ36" s="85" t="str">
        <f>REPLACE(INDEX(GroupVertices[Group],MATCH(Vertices[[#This Row],[Vertex]],GroupVertices[Vertex],0)),1,1,"")</f>
        <v>1</v>
      </c>
      <c r="BA36" s="51" t="s">
        <v>1043</v>
      </c>
      <c r="BB36" s="51" t="s">
        <v>1043</v>
      </c>
      <c r="BC36" s="51" t="s">
        <v>383</v>
      </c>
      <c r="BD36" s="51" t="s">
        <v>383</v>
      </c>
      <c r="BE36" s="51"/>
      <c r="BF36" s="51"/>
      <c r="BG36" s="131" t="s">
        <v>1080</v>
      </c>
      <c r="BH36" s="131" t="s">
        <v>1091</v>
      </c>
      <c r="BI36" s="131" t="s">
        <v>1123</v>
      </c>
      <c r="BJ36" s="131" t="s">
        <v>1136</v>
      </c>
      <c r="BK36" s="131">
        <v>0</v>
      </c>
      <c r="BL36" s="134">
        <v>0</v>
      </c>
      <c r="BM36" s="131">
        <v>0</v>
      </c>
      <c r="BN36" s="134">
        <v>0</v>
      </c>
      <c r="BO36" s="131">
        <v>0</v>
      </c>
      <c r="BP36" s="134">
        <v>0</v>
      </c>
      <c r="BQ36" s="131">
        <v>64</v>
      </c>
      <c r="BR36" s="134">
        <v>100</v>
      </c>
      <c r="BS36" s="131">
        <v>64</v>
      </c>
      <c r="BT36" s="2"/>
      <c r="BU36" s="3"/>
      <c r="BV36" s="3"/>
      <c r="BW36" s="3"/>
      <c r="BX36" s="3"/>
    </row>
    <row r="37" spans="1:76" ht="15">
      <c r="A37" s="14" t="s">
        <v>244</v>
      </c>
      <c r="B37" s="15"/>
      <c r="C37" s="15" t="s">
        <v>64</v>
      </c>
      <c r="D37" s="93">
        <v>187.79913647456354</v>
      </c>
      <c r="E37" s="81"/>
      <c r="F37" s="112" t="s">
        <v>423</v>
      </c>
      <c r="G37" s="15"/>
      <c r="H37" s="16" t="s">
        <v>244</v>
      </c>
      <c r="I37" s="66"/>
      <c r="J37" s="66"/>
      <c r="K37" s="114" t="s">
        <v>834</v>
      </c>
      <c r="L37" s="94">
        <v>1</v>
      </c>
      <c r="M37" s="95">
        <v>2878.20458984375</v>
      </c>
      <c r="N37" s="95">
        <v>6858.1376953125</v>
      </c>
      <c r="O37" s="77"/>
      <c r="P37" s="96"/>
      <c r="Q37" s="96"/>
      <c r="R37" s="97"/>
      <c r="S37" s="51">
        <v>1</v>
      </c>
      <c r="T37" s="51">
        <v>1</v>
      </c>
      <c r="U37" s="52">
        <v>0</v>
      </c>
      <c r="V37" s="52">
        <v>0</v>
      </c>
      <c r="W37" s="52">
        <v>0</v>
      </c>
      <c r="X37" s="52">
        <v>0.999987</v>
      </c>
      <c r="Y37" s="52">
        <v>0</v>
      </c>
      <c r="Z37" s="52" t="s">
        <v>1231</v>
      </c>
      <c r="AA37" s="82">
        <v>37</v>
      </c>
      <c r="AB37" s="82"/>
      <c r="AC37" s="98"/>
      <c r="AD37" s="85" t="s">
        <v>591</v>
      </c>
      <c r="AE37" s="85">
        <v>0</v>
      </c>
      <c r="AF37" s="85">
        <v>386</v>
      </c>
      <c r="AG37" s="85">
        <v>398450</v>
      </c>
      <c r="AH37" s="85">
        <v>0</v>
      </c>
      <c r="AI37" s="85"/>
      <c r="AJ37" s="85" t="s">
        <v>675</v>
      </c>
      <c r="AK37" s="85"/>
      <c r="AL37" s="89" t="s">
        <v>720</v>
      </c>
      <c r="AM37" s="85"/>
      <c r="AN37" s="87">
        <v>43216.262824074074</v>
      </c>
      <c r="AO37" s="89" t="s">
        <v>746</v>
      </c>
      <c r="AP37" s="85" t="b">
        <v>1</v>
      </c>
      <c r="AQ37" s="85" t="b">
        <v>0</v>
      </c>
      <c r="AR37" s="85" t="b">
        <v>0</v>
      </c>
      <c r="AS37" s="85" t="s">
        <v>577</v>
      </c>
      <c r="AT37" s="85">
        <v>14</v>
      </c>
      <c r="AU37" s="85"/>
      <c r="AV37" s="85" t="b">
        <v>0</v>
      </c>
      <c r="AW37" s="85" t="s">
        <v>762</v>
      </c>
      <c r="AX37" s="89" t="s">
        <v>797</v>
      </c>
      <c r="AY37" s="85" t="s">
        <v>66</v>
      </c>
      <c r="AZ37" s="85" t="str">
        <f>REPLACE(INDEX(GroupVertices[Group],MATCH(Vertices[[#This Row],[Vertex]],GroupVertices[Vertex],0)),1,1,"")</f>
        <v>1</v>
      </c>
      <c r="BA37" s="51" t="s">
        <v>1044</v>
      </c>
      <c r="BB37" s="51" t="s">
        <v>1044</v>
      </c>
      <c r="BC37" s="51" t="s">
        <v>384</v>
      </c>
      <c r="BD37" s="51" t="s">
        <v>384</v>
      </c>
      <c r="BE37" s="51"/>
      <c r="BF37" s="51"/>
      <c r="BG37" s="131" t="s">
        <v>1081</v>
      </c>
      <c r="BH37" s="131" t="s">
        <v>1092</v>
      </c>
      <c r="BI37" s="131" t="s">
        <v>1124</v>
      </c>
      <c r="BJ37" s="131" t="s">
        <v>1137</v>
      </c>
      <c r="BK37" s="131">
        <v>1</v>
      </c>
      <c r="BL37" s="134">
        <v>1.1363636363636365</v>
      </c>
      <c r="BM37" s="131">
        <v>0</v>
      </c>
      <c r="BN37" s="134">
        <v>0</v>
      </c>
      <c r="BO37" s="131">
        <v>0</v>
      </c>
      <c r="BP37" s="134">
        <v>0</v>
      </c>
      <c r="BQ37" s="131">
        <v>87</v>
      </c>
      <c r="BR37" s="134">
        <v>98.86363636363636</v>
      </c>
      <c r="BS37" s="131">
        <v>88</v>
      </c>
      <c r="BT37" s="2"/>
      <c r="BU37" s="3"/>
      <c r="BV37" s="3"/>
      <c r="BW37" s="3"/>
      <c r="BX37" s="3"/>
    </row>
    <row r="38" spans="1:76" ht="15">
      <c r="A38" s="14" t="s">
        <v>245</v>
      </c>
      <c r="B38" s="15"/>
      <c r="C38" s="15" t="s">
        <v>64</v>
      </c>
      <c r="D38" s="93">
        <v>177.96714848883047</v>
      </c>
      <c r="E38" s="81"/>
      <c r="F38" s="112" t="s">
        <v>424</v>
      </c>
      <c r="G38" s="15"/>
      <c r="H38" s="16" t="s">
        <v>245</v>
      </c>
      <c r="I38" s="66"/>
      <c r="J38" s="66"/>
      <c r="K38" s="114" t="s">
        <v>835</v>
      </c>
      <c r="L38" s="94">
        <v>1</v>
      </c>
      <c r="M38" s="95">
        <v>731.5707397460938</v>
      </c>
      <c r="N38" s="95">
        <v>6858.1376953125</v>
      </c>
      <c r="O38" s="77"/>
      <c r="P38" s="96"/>
      <c r="Q38" s="96"/>
      <c r="R38" s="97"/>
      <c r="S38" s="51">
        <v>1</v>
      </c>
      <c r="T38" s="51">
        <v>1</v>
      </c>
      <c r="U38" s="52">
        <v>0</v>
      </c>
      <c r="V38" s="52">
        <v>0</v>
      </c>
      <c r="W38" s="52">
        <v>0</v>
      </c>
      <c r="X38" s="52">
        <v>0.999987</v>
      </c>
      <c r="Y38" s="52">
        <v>0</v>
      </c>
      <c r="Z38" s="52" t="s">
        <v>1231</v>
      </c>
      <c r="AA38" s="82">
        <v>38</v>
      </c>
      <c r="AB38" s="82"/>
      <c r="AC38" s="98"/>
      <c r="AD38" s="85" t="s">
        <v>592</v>
      </c>
      <c r="AE38" s="85">
        <v>0</v>
      </c>
      <c r="AF38" s="85">
        <v>261</v>
      </c>
      <c r="AG38" s="85">
        <v>411940</v>
      </c>
      <c r="AH38" s="85">
        <v>0</v>
      </c>
      <c r="AI38" s="85"/>
      <c r="AJ38" s="85" t="s">
        <v>676</v>
      </c>
      <c r="AK38" s="85"/>
      <c r="AL38" s="89" t="s">
        <v>721</v>
      </c>
      <c r="AM38" s="85"/>
      <c r="AN38" s="87">
        <v>43216.23998842593</v>
      </c>
      <c r="AO38" s="89" t="s">
        <v>747</v>
      </c>
      <c r="AP38" s="85" t="b">
        <v>1</v>
      </c>
      <c r="AQ38" s="85" t="b">
        <v>0</v>
      </c>
      <c r="AR38" s="85" t="b">
        <v>0</v>
      </c>
      <c r="AS38" s="85" t="s">
        <v>577</v>
      </c>
      <c r="AT38" s="85">
        <v>10</v>
      </c>
      <c r="AU38" s="85"/>
      <c r="AV38" s="85" t="b">
        <v>0</v>
      </c>
      <c r="AW38" s="85" t="s">
        <v>762</v>
      </c>
      <c r="AX38" s="89" t="s">
        <v>798</v>
      </c>
      <c r="AY38" s="85" t="s">
        <v>66</v>
      </c>
      <c r="AZ38" s="85" t="str">
        <f>REPLACE(INDEX(GroupVertices[Group],MATCH(Vertices[[#This Row],[Vertex]],GroupVertices[Vertex],0)),1,1,"")</f>
        <v>1</v>
      </c>
      <c r="BA38" s="51" t="s">
        <v>1045</v>
      </c>
      <c r="BB38" s="51" t="s">
        <v>1045</v>
      </c>
      <c r="BC38" s="51" t="s">
        <v>385</v>
      </c>
      <c r="BD38" s="51" t="s">
        <v>385</v>
      </c>
      <c r="BE38" s="51"/>
      <c r="BF38" s="51"/>
      <c r="BG38" s="131" t="s">
        <v>963</v>
      </c>
      <c r="BH38" s="131" t="s">
        <v>1093</v>
      </c>
      <c r="BI38" s="131" t="s">
        <v>1125</v>
      </c>
      <c r="BJ38" s="131" t="s">
        <v>1138</v>
      </c>
      <c r="BK38" s="131">
        <v>0</v>
      </c>
      <c r="BL38" s="134">
        <v>0</v>
      </c>
      <c r="BM38" s="131">
        <v>0</v>
      </c>
      <c r="BN38" s="134">
        <v>0</v>
      </c>
      <c r="BO38" s="131">
        <v>0</v>
      </c>
      <c r="BP38" s="134">
        <v>0</v>
      </c>
      <c r="BQ38" s="131">
        <v>70</v>
      </c>
      <c r="BR38" s="134">
        <v>100</v>
      </c>
      <c r="BS38" s="131">
        <v>70</v>
      </c>
      <c r="BT38" s="2"/>
      <c r="BU38" s="3"/>
      <c r="BV38" s="3"/>
      <c r="BW38" s="3"/>
      <c r="BX38" s="3"/>
    </row>
    <row r="39" spans="1:76" ht="15">
      <c r="A39" s="99" t="s">
        <v>246</v>
      </c>
      <c r="B39" s="100"/>
      <c r="C39" s="100" t="s">
        <v>64</v>
      </c>
      <c r="D39" s="101">
        <v>178.75370752768913</v>
      </c>
      <c r="E39" s="102"/>
      <c r="F39" s="113" t="s">
        <v>425</v>
      </c>
      <c r="G39" s="100"/>
      <c r="H39" s="103" t="s">
        <v>246</v>
      </c>
      <c r="I39" s="104"/>
      <c r="J39" s="104"/>
      <c r="K39" s="115" t="s">
        <v>836</v>
      </c>
      <c r="L39" s="105">
        <v>1</v>
      </c>
      <c r="M39" s="106">
        <v>1804.8875732421875</v>
      </c>
      <c r="N39" s="106">
        <v>6858.1376953125</v>
      </c>
      <c r="O39" s="107"/>
      <c r="P39" s="108"/>
      <c r="Q39" s="108"/>
      <c r="R39" s="109"/>
      <c r="S39" s="51">
        <v>1</v>
      </c>
      <c r="T39" s="51">
        <v>1</v>
      </c>
      <c r="U39" s="52">
        <v>0</v>
      </c>
      <c r="V39" s="52">
        <v>0</v>
      </c>
      <c r="W39" s="52">
        <v>0</v>
      </c>
      <c r="X39" s="52">
        <v>0.999987</v>
      </c>
      <c r="Y39" s="52">
        <v>0</v>
      </c>
      <c r="Z39" s="52" t="s">
        <v>1231</v>
      </c>
      <c r="AA39" s="110">
        <v>39</v>
      </c>
      <c r="AB39" s="110"/>
      <c r="AC39" s="111"/>
      <c r="AD39" s="85" t="s">
        <v>645</v>
      </c>
      <c r="AE39" s="85">
        <v>0</v>
      </c>
      <c r="AF39" s="85">
        <v>271</v>
      </c>
      <c r="AG39" s="85">
        <v>413521</v>
      </c>
      <c r="AH39" s="85">
        <v>0</v>
      </c>
      <c r="AI39" s="85"/>
      <c r="AJ39" s="85" t="s">
        <v>677</v>
      </c>
      <c r="AK39" s="85"/>
      <c r="AL39" s="89" t="s">
        <v>722</v>
      </c>
      <c r="AM39" s="85"/>
      <c r="AN39" s="87">
        <v>43215.41783564815</v>
      </c>
      <c r="AO39" s="89" t="s">
        <v>748</v>
      </c>
      <c r="AP39" s="85" t="b">
        <v>1</v>
      </c>
      <c r="AQ39" s="85" t="b">
        <v>0</v>
      </c>
      <c r="AR39" s="85" t="b">
        <v>0</v>
      </c>
      <c r="AS39" s="85" t="s">
        <v>577</v>
      </c>
      <c r="AT39" s="85">
        <v>13</v>
      </c>
      <c r="AU39" s="85"/>
      <c r="AV39" s="85" t="b">
        <v>0</v>
      </c>
      <c r="AW39" s="85" t="s">
        <v>762</v>
      </c>
      <c r="AX39" s="89" t="s">
        <v>799</v>
      </c>
      <c r="AY39" s="85" t="s">
        <v>66</v>
      </c>
      <c r="AZ39" s="85" t="str">
        <f>REPLACE(INDEX(GroupVertices[Group],MATCH(Vertices[[#This Row],[Vertex]],GroupVertices[Vertex],0)),1,1,"")</f>
        <v>1</v>
      </c>
      <c r="BA39" s="51" t="s">
        <v>1046</v>
      </c>
      <c r="BB39" s="51" t="s">
        <v>1046</v>
      </c>
      <c r="BC39" s="51" t="s">
        <v>386</v>
      </c>
      <c r="BD39" s="51" t="s">
        <v>386</v>
      </c>
      <c r="BE39" s="51"/>
      <c r="BF39" s="51"/>
      <c r="BG39" s="131" t="s">
        <v>1080</v>
      </c>
      <c r="BH39" s="131" t="s">
        <v>1094</v>
      </c>
      <c r="BI39" s="131" t="s">
        <v>1126</v>
      </c>
      <c r="BJ39" s="131" t="s">
        <v>1139</v>
      </c>
      <c r="BK39" s="131">
        <v>0</v>
      </c>
      <c r="BL39" s="134">
        <v>0</v>
      </c>
      <c r="BM39" s="131">
        <v>0</v>
      </c>
      <c r="BN39" s="134">
        <v>0</v>
      </c>
      <c r="BO39" s="131">
        <v>0</v>
      </c>
      <c r="BP39" s="134">
        <v>0</v>
      </c>
      <c r="BQ39" s="131">
        <v>60</v>
      </c>
      <c r="BR39" s="134">
        <v>100</v>
      </c>
      <c r="BS39" s="131">
        <v>60</v>
      </c>
      <c r="BT39" s="2"/>
      <c r="BU39" s="3"/>
      <c r="BV39" s="3"/>
      <c r="BW39" s="3"/>
      <c r="BX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hyperlinks>
    <hyperlink ref="AL3" r:id="rId1" display="http://yomiblog.com/"/>
    <hyperlink ref="AL4" r:id="rId2" display="https://t.co/er69YCEGww"/>
    <hyperlink ref="AL7" r:id="rId3" display="http://www.candicerodriguez.com/"/>
    <hyperlink ref="AL10" r:id="rId4" display="https://t.co/HykOPvGm9F"/>
    <hyperlink ref="AL11" r:id="rId5" display="http://www.linkedin.com/in/rbelmar"/>
    <hyperlink ref="AL12" r:id="rId6" display="https://t.co/WTeARgFFKe"/>
    <hyperlink ref="AL13" r:id="rId7" display="https://t.co/ZJSdXwYwCS"/>
    <hyperlink ref="AL14" r:id="rId8" display="https://t.co/C8xZEwDTfS"/>
    <hyperlink ref="AL15" r:id="rId9" display="https://t.co/QM8IIIXmYS"/>
    <hyperlink ref="AL16" r:id="rId10" display="https://t.co/8xNns7Zl68"/>
    <hyperlink ref="AL17" r:id="rId11" display="https://t.co/vuxV0ORzfN"/>
    <hyperlink ref="AL19" r:id="rId12" display="http://www.ezdia.com/"/>
    <hyperlink ref="AL20" r:id="rId13" display="http://www.gtnexus.com/"/>
    <hyperlink ref="AL21" r:id="rId14" display="https://t.co/DVA94qAVzo"/>
    <hyperlink ref="AL22" r:id="rId15" display="https://t.co/gNJHEUVDiy"/>
    <hyperlink ref="AL23" r:id="rId16" display="https://t.co/WTeARgFFKe"/>
    <hyperlink ref="AL24" r:id="rId17" display="https://t.co/pwD6eiEoYn"/>
    <hyperlink ref="AL25" r:id="rId18" display="https://t.co/ti6eSXZhP1"/>
    <hyperlink ref="AL26" r:id="rId19" display="https://t.co/FVLnquMUEj"/>
    <hyperlink ref="AL27" r:id="rId20" display="https://t.co/uG82kE8aLx"/>
    <hyperlink ref="AL28" r:id="rId21" display="https://t.co/7r0a5Bby8X"/>
    <hyperlink ref="AL30" r:id="rId22" display="https://t.co/5DFtopc4fz"/>
    <hyperlink ref="AL32" r:id="rId23" display="http://t.co/u5AEanTvP3"/>
    <hyperlink ref="AL33" r:id="rId24" display="http://t.co/OKklQuZ0Um"/>
    <hyperlink ref="AL34" r:id="rId25" display="http://t.co/7EZswS49Q1"/>
    <hyperlink ref="AL35" r:id="rId26" display="https://ztribune.com/"/>
    <hyperlink ref="AL36" r:id="rId27" display="https://www.bibeypost.com/"/>
    <hyperlink ref="AL37" r:id="rId28" display="https://www.mmahotstuff.com/"/>
    <hyperlink ref="AL38" r:id="rId29" display="https://reurope.com/"/>
    <hyperlink ref="AL39" r:id="rId30" display="https://www.whatsonthorold.com/"/>
    <hyperlink ref="AO4" r:id="rId31" display="https://pbs.twimg.com/profile_banners/901194327925325825/1503698104"/>
    <hyperlink ref="AO5" r:id="rId32" display="https://pbs.twimg.com/profile_banners/849417718642159616/1491354964"/>
    <hyperlink ref="AO7" r:id="rId33" display="https://pbs.twimg.com/profile_banners/135187246/1538147287"/>
    <hyperlink ref="AO8" r:id="rId34" display="https://pbs.twimg.com/profile_banners/852931863547084801/1492190555"/>
    <hyperlink ref="AO9" r:id="rId35" display="https://pbs.twimg.com/profile_banners/887052326472740866/1500327595"/>
    <hyperlink ref="AO10" r:id="rId36" display="https://pbs.twimg.com/profile_banners/966765919191142401/1519330134"/>
    <hyperlink ref="AO11" r:id="rId37" display="https://pbs.twimg.com/profile_banners/343633540/1487109554"/>
    <hyperlink ref="AO12" r:id="rId38" display="https://pbs.twimg.com/profile_banners/1202252881/1551210581"/>
    <hyperlink ref="AO13" r:id="rId39" display="https://pbs.twimg.com/profile_banners/42987165/1454566544"/>
    <hyperlink ref="AO14" r:id="rId40" display="https://pbs.twimg.com/profile_banners/17863478/1549863488"/>
    <hyperlink ref="AO15" r:id="rId41" display="https://pbs.twimg.com/profile_banners/3006684412/1546899665"/>
    <hyperlink ref="AO16" r:id="rId42" display="https://pbs.twimg.com/profile_banners/243312865/1413496292"/>
    <hyperlink ref="AO17" r:id="rId43" display="https://pbs.twimg.com/profile_banners/41135906/1546444822"/>
    <hyperlink ref="AO19" r:id="rId44" display="https://pbs.twimg.com/profile_banners/34010517/1551982236"/>
    <hyperlink ref="AO20" r:id="rId45" display="https://pbs.twimg.com/profile_banners/27939933/1515518671"/>
    <hyperlink ref="AO21" r:id="rId46" display="https://pbs.twimg.com/profile_banners/5147551/1478115016"/>
    <hyperlink ref="AO22" r:id="rId47" display="https://pbs.twimg.com/profile_banners/248479922/1524781297"/>
    <hyperlink ref="AO24" r:id="rId48" display="https://pbs.twimg.com/profile_banners/1097624498063327232/1550531689"/>
    <hyperlink ref="AO25" r:id="rId49" display="https://pbs.twimg.com/profile_banners/839926785928228870/1489522561"/>
    <hyperlink ref="AO26" r:id="rId50" display="https://pbs.twimg.com/profile_banners/3148924341/1551722422"/>
    <hyperlink ref="AO27" r:id="rId51" display="https://pbs.twimg.com/profile_banners/171629454/1489704098"/>
    <hyperlink ref="AO28" r:id="rId52" display="https://pbs.twimg.com/profile_banners/32928806/1503457971"/>
    <hyperlink ref="AO36" r:id="rId53" display="https://pbs.twimg.com/profile_banners/989504590918795265/1525609459"/>
    <hyperlink ref="AO37" r:id="rId54" display="https://pbs.twimg.com/profile_banners/989388221686730753/1525444162"/>
    <hyperlink ref="AO38" r:id="rId55" display="https://pbs.twimg.com/profile_banners/989379943946694656/1527073521"/>
    <hyperlink ref="AO39" r:id="rId56" display="https://pbs.twimg.com/profile_banners/989082007010512896/1525615759"/>
    <hyperlink ref="AU4" r:id="rId57" display="http://abs.twimg.com/images/themes/theme1/bg.png"/>
    <hyperlink ref="AU6" r:id="rId58" display="http://abs.twimg.com/images/themes/theme14/bg.gif"/>
    <hyperlink ref="AU7" r:id="rId59" display="http://abs.twimg.com/images/themes/theme14/bg.gif"/>
    <hyperlink ref="AU10" r:id="rId60" display="http://abs.twimg.com/images/themes/theme1/bg.png"/>
    <hyperlink ref="AU11" r:id="rId61" display="http://abs.twimg.com/images/themes/theme9/bg.gif"/>
    <hyperlink ref="AU12" r:id="rId62" display="http://abs.twimg.com/images/themes/theme1/bg.png"/>
    <hyperlink ref="AU13" r:id="rId63" display="http://abs.twimg.com/images/themes/theme14/bg.gif"/>
    <hyperlink ref="AU14" r:id="rId64" display="http://abs.twimg.com/images/themes/theme4/bg.gif"/>
    <hyperlink ref="AU15" r:id="rId65" display="http://abs.twimg.com/images/themes/theme1/bg.png"/>
    <hyperlink ref="AU16" r:id="rId66" display="http://abs.twimg.com/images/themes/theme1/bg.png"/>
    <hyperlink ref="AU17" r:id="rId67" display="http://abs.twimg.com/images/themes/theme1/bg.png"/>
    <hyperlink ref="AU18" r:id="rId68" display="http://abs.twimg.com/images/themes/theme1/bg.png"/>
    <hyperlink ref="AU19" r:id="rId69" display="http://abs.twimg.com/images/themes/theme14/bg.gif"/>
    <hyperlink ref="AU20" r:id="rId70" display="http://abs.twimg.com/images/themes/theme6/bg.gif"/>
    <hyperlink ref="AU21" r:id="rId71" display="http://abs.twimg.com/images/themes/theme9/bg.gif"/>
    <hyperlink ref="AU22" r:id="rId72" display="http://abs.twimg.com/images/themes/theme15/bg.png"/>
    <hyperlink ref="AU23" r:id="rId73" display="http://abs.twimg.com/images/themes/theme1/bg.png"/>
    <hyperlink ref="AU26" r:id="rId74" display="http://abs.twimg.com/images/themes/theme1/bg.png"/>
    <hyperlink ref="AU27" r:id="rId75" display="http://abs.twimg.com/images/themes/theme14/bg.gif"/>
    <hyperlink ref="AU28" r:id="rId76" display="http://abs.twimg.com/images/themes/theme2/bg.gif"/>
    <hyperlink ref="AU29" r:id="rId77" display="http://abs.twimg.com/images/themes/theme1/bg.png"/>
    <hyperlink ref="AU31" r:id="rId78" display="http://abs.twimg.com/images/themes/theme1/bg.png"/>
    <hyperlink ref="AU32" r:id="rId79" display="http://abs.twimg.com/images/themes/theme1/bg.png"/>
    <hyperlink ref="AU33" r:id="rId80" display="http://abs.twimg.com/images/themes/theme19/bg.gif"/>
    <hyperlink ref="AU34" r:id="rId81" display="http://abs.twimg.com/images/themes/theme1/bg.png"/>
    <hyperlink ref="F3" r:id="rId82" display="http://pbs.twimg.com/profile_images/1085076484426027008/lsOq-1SH_normal.jpg"/>
    <hyperlink ref="F4" r:id="rId83" display="http://pbs.twimg.com/profile_images/901201131174363137/f5XejW6W_normal.jpg"/>
    <hyperlink ref="F5" r:id="rId84" display="http://pbs.twimg.com/profile_images/849428984488185857/i3dIvJVS_normal.jpg"/>
    <hyperlink ref="F6" r:id="rId85" display="http://pbs.twimg.com/profile_images/378800000629011324/02a58ce4852fa2c0b053a8853393c35c_normal.png"/>
    <hyperlink ref="F7" r:id="rId86" display="http://pbs.twimg.com/profile_images/627321178802274304/BoT7ntlB_normal.jpg"/>
    <hyperlink ref="F8" r:id="rId87" display="http://pbs.twimg.com/profile_images/852935198387732480/RZ-jnMw__normal.jpg"/>
    <hyperlink ref="F9" r:id="rId88" display="http://pbs.twimg.com/profile_images/887064077482065920/iIK7OfFQ_normal.jpg"/>
    <hyperlink ref="F10" r:id="rId89" display="http://pbs.twimg.com/profile_images/966766832458674176/9rnz8MMA_normal.jpg"/>
    <hyperlink ref="F11" r:id="rId90" display="http://pbs.twimg.com/profile_images/736279971367378944/hsuVnIam_normal.jpg"/>
    <hyperlink ref="F12" r:id="rId91" display="http://pbs.twimg.com/profile_images/1045331614316748800/oOUCS9ED_normal.jpg"/>
    <hyperlink ref="F13" r:id="rId92" display="http://pbs.twimg.com/profile_images/695129017289195520/GV56oj7x_normal.jpg"/>
    <hyperlink ref="F14" r:id="rId93" display="http://pbs.twimg.com/profile_images/701647792637243392/EVWFozj1_normal.png"/>
    <hyperlink ref="F15" r:id="rId94" display="http://pbs.twimg.com/profile_images/951234517473419264/POefvPZK_normal.jpg"/>
    <hyperlink ref="F16" r:id="rId95" display="http://pbs.twimg.com/profile_images/987081629008039939/qr9SudMu_normal.jpg"/>
    <hyperlink ref="F17" r:id="rId96" display="http://pbs.twimg.com/profile_images/984093123964846083/srBT0TEj_normal.jpg"/>
    <hyperlink ref="F18" r:id="rId97" display="http://abs.twimg.com/sticky/default_profile_images/default_profile_normal.png"/>
    <hyperlink ref="F19" r:id="rId98" display="http://pbs.twimg.com/profile_images/3633329025/762342d5e35f4afe61c61d6391bae199_normal.jpeg"/>
    <hyperlink ref="F20" r:id="rId99" display="http://pbs.twimg.com/profile_images/950788552639488000/DjsTknxk_normal.jpg"/>
    <hyperlink ref="F21" r:id="rId100" display="http://pbs.twimg.com/profile_images/910695376818262016/y1-7Nyxr_normal.jpg"/>
    <hyperlink ref="F22" r:id="rId101" display="http://pbs.twimg.com/profile_images/951567624634322945/vRSgs7dx_normal.jpg"/>
    <hyperlink ref="F23" r:id="rId102" display="http://pbs.twimg.com/profile_images/2096334927/Anil_2012_Photo_normal.jpg"/>
    <hyperlink ref="F24" r:id="rId103" display="http://pbs.twimg.com/profile_images/1097626738379579397/YgvKtd69_normal.png"/>
    <hyperlink ref="F25" r:id="rId104" display="http://pbs.twimg.com/profile_images/869991724025860096/skEKfF2m_normal.jpg"/>
    <hyperlink ref="F26" r:id="rId105" display="http://pbs.twimg.com/profile_images/1101567109426040832/vi8rIooN_normal.jpg"/>
    <hyperlink ref="F27" r:id="rId106" display="http://pbs.twimg.com/profile_images/867161203457634307/jC2bP22Y_normal.jpg"/>
    <hyperlink ref="F28" r:id="rId107" display="http://pbs.twimg.com/profile_images/621306896020942849/8U30HgXG_normal.png"/>
    <hyperlink ref="F29" r:id="rId108" display="http://pbs.twimg.com/profile_images/1102262669371879424/AidNyqDl_normal.jpg"/>
    <hyperlink ref="F30" r:id="rId109" display="http://pbs.twimg.com/profile_images/1085910561286541319/kAXjRGEt_normal.jpg"/>
    <hyperlink ref="F31" r:id="rId110" display="http://pbs.twimg.com/profile_images/433324818658623488/hxhCoePy_normal.jpeg"/>
    <hyperlink ref="F32" r:id="rId111" display="http://pbs.twimg.com/profile_images/2172961480/zolmax_big_normal.jpg"/>
    <hyperlink ref="F33" r:id="rId112" display="http://pbs.twimg.com/profile_images/379977873/msn_normal.jpg"/>
    <hyperlink ref="F34" r:id="rId113" display="http://pbs.twimg.com/profile_images/541252987/Image5_normal.jpg"/>
    <hyperlink ref="F35" r:id="rId114" display="http://pbs.twimg.com/profile_images/1085506999557619712/ICabm1dF_normal.jpg"/>
    <hyperlink ref="F36" r:id="rId115" display="http://pbs.twimg.com/profile_images/993098710606405634/e_Ca05nw_normal.jpg"/>
    <hyperlink ref="F37" r:id="rId116" display="http://pbs.twimg.com/profile_images/992420916855476225/adM6bWeV_normal.jpg"/>
    <hyperlink ref="F38" r:id="rId117" display="http://pbs.twimg.com/profile_images/999247402442801152/Zotj3QpV_normal.jpg"/>
    <hyperlink ref="F39" r:id="rId118" display="http://pbs.twimg.com/profile_images/993129821290016768/IVBUYjvH_normal.jpg"/>
    <hyperlink ref="AX3" r:id="rId119" display="https://twitter.com/blogyomi"/>
    <hyperlink ref="AX4" r:id="rId120" display="https://twitter.com/dispatchtribune"/>
    <hyperlink ref="AX5" r:id="rId121" display="https://twitter.com/themarketsdaily"/>
    <hyperlink ref="AX6" r:id="rId122" display="https://twitter.com/tickerreport"/>
    <hyperlink ref="AX7" r:id="rId123" display="https://twitter.com/dicerod"/>
    <hyperlink ref="AX8" r:id="rId124" display="https://twitter.com/transcriptdaily"/>
    <hyperlink ref="AX9" r:id="rId125" display="https://twitter.com/stocknewstimes"/>
    <hyperlink ref="AX10" r:id="rId126" display="https://twitter.com/macondailynews"/>
    <hyperlink ref="AX11" r:id="rId127" display="https://twitter.com/ricardo_belmar"/>
    <hyperlink ref="AX12" r:id="rId128" display="https://twitter.com/shoptalk"/>
    <hyperlink ref="AX13" r:id="rId129" display="https://twitter.com/edwardhertzman"/>
    <hyperlink ref="AX14" r:id="rId130" display="https://twitter.com/fibre2fashion"/>
    <hyperlink ref="AX15" r:id="rId131" display="https://twitter.com/winkylux"/>
    <hyperlink ref="AX16" r:id="rId132" display="https://twitter.com/sourcingjournal"/>
    <hyperlink ref="AX17" r:id="rId133" display="https://twitter.com/dicks"/>
    <hyperlink ref="AX18" r:id="rId134" display="https://twitter.com/dakotafinancial"/>
    <hyperlink ref="AX19" r:id="rId135" display="https://twitter.com/ezdia"/>
    <hyperlink ref="AX20" r:id="rId136" display="https://twitter.com/inforgtnexus"/>
    <hyperlink ref="AX21" r:id="rId137" display="https://twitter.com/mattgunn"/>
    <hyperlink ref="AX22" r:id="rId138" display="https://twitter.com/bpbourke"/>
    <hyperlink ref="AX23" r:id="rId139" display="https://twitter.com/anildaggarwal"/>
    <hyperlink ref="AX24" r:id="rId140" display="https://twitter.com/ideaconnect2"/>
    <hyperlink ref="AX25" r:id="rId141" display="https://twitter.com/robertdloren"/>
    <hyperlink ref="AX26" r:id="rId142" display="https://twitter.com/gnaneeka"/>
    <hyperlink ref="AX27" r:id="rId143" display="https://twitter.com/avenuecode"/>
    <hyperlink ref="AX28" r:id="rId144" display="https://twitter.com/stibosystems"/>
    <hyperlink ref="AX29" r:id="rId145" display="https://twitter.com/shop"/>
    <hyperlink ref="AX30" r:id="rId146" display="https://twitter.com/bulletin_en"/>
    <hyperlink ref="AX31" r:id="rId147" display="https://twitter.com/dailypoliticaln"/>
    <hyperlink ref="AX32" r:id="rId148" display="https://twitter.com/zolmaxnews"/>
    <hyperlink ref="AX33" r:id="rId149" display="https://twitter.com/consumerfeed"/>
    <hyperlink ref="AX34" r:id="rId150" display="https://twitter.com/americanbanking"/>
    <hyperlink ref="AX35" r:id="rId151" display="https://twitter.com/finztribune"/>
    <hyperlink ref="AX36" r:id="rId152" display="https://twitter.com/bibeypost_stock"/>
    <hyperlink ref="AX37" r:id="rId153" display="https://twitter.com/mmahotstuff1"/>
    <hyperlink ref="AX38" r:id="rId154" display="https://twitter.com/reurope_stock"/>
    <hyperlink ref="AX39" r:id="rId155" display="https://twitter.com/whatsonthorold2"/>
  </hyperlinks>
  <printOptions/>
  <pageMargins left="0.7" right="0.7" top="0.75" bottom="0.75" header="0.3" footer="0.3"/>
  <pageSetup horizontalDpi="600" verticalDpi="600" orientation="portrait" r:id="rId159"/>
  <legacyDrawing r:id="rId157"/>
  <tableParts>
    <tablePart r:id="rId15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905</v>
      </c>
      <c r="Z2" s="13" t="s">
        <v>912</v>
      </c>
      <c r="AA2" s="13" t="s">
        <v>923</v>
      </c>
      <c r="AB2" s="13" t="s">
        <v>962</v>
      </c>
      <c r="AC2" s="13" t="s">
        <v>1007</v>
      </c>
      <c r="AD2" s="13" t="s">
        <v>1022</v>
      </c>
      <c r="AE2" s="13" t="s">
        <v>1023</v>
      </c>
      <c r="AF2" s="13" t="s">
        <v>1032</v>
      </c>
      <c r="AG2" s="67" t="s">
        <v>1220</v>
      </c>
      <c r="AH2" s="67" t="s">
        <v>1221</v>
      </c>
      <c r="AI2" s="67" t="s">
        <v>1222</v>
      </c>
      <c r="AJ2" s="67" t="s">
        <v>1223</v>
      </c>
      <c r="AK2" s="67" t="s">
        <v>1224</v>
      </c>
      <c r="AL2" s="67" t="s">
        <v>1225</v>
      </c>
      <c r="AM2" s="67" t="s">
        <v>1226</v>
      </c>
      <c r="AN2" s="67" t="s">
        <v>1227</v>
      </c>
      <c r="AO2" s="67" t="s">
        <v>1230</v>
      </c>
    </row>
    <row r="3" spans="1:41" ht="15">
      <c r="A3" s="125" t="s">
        <v>876</v>
      </c>
      <c r="B3" s="126" t="s">
        <v>880</v>
      </c>
      <c r="C3" s="126" t="s">
        <v>56</v>
      </c>
      <c r="D3" s="117"/>
      <c r="E3" s="116"/>
      <c r="F3" s="118" t="s">
        <v>1270</v>
      </c>
      <c r="G3" s="119"/>
      <c r="H3" s="119"/>
      <c r="I3" s="120">
        <v>3</v>
      </c>
      <c r="J3" s="121"/>
      <c r="K3" s="51">
        <v>21</v>
      </c>
      <c r="L3" s="51">
        <v>12</v>
      </c>
      <c r="M3" s="51">
        <v>41</v>
      </c>
      <c r="N3" s="51">
        <v>53</v>
      </c>
      <c r="O3" s="51">
        <v>53</v>
      </c>
      <c r="P3" s="52" t="s">
        <v>1231</v>
      </c>
      <c r="Q3" s="52" t="s">
        <v>1231</v>
      </c>
      <c r="R3" s="51">
        <v>21</v>
      </c>
      <c r="S3" s="51">
        <v>21</v>
      </c>
      <c r="T3" s="51">
        <v>1</v>
      </c>
      <c r="U3" s="51">
        <v>9</v>
      </c>
      <c r="V3" s="51">
        <v>0</v>
      </c>
      <c r="W3" s="52">
        <v>0</v>
      </c>
      <c r="X3" s="52">
        <v>0</v>
      </c>
      <c r="Y3" s="85" t="s">
        <v>906</v>
      </c>
      <c r="Z3" s="85" t="s">
        <v>913</v>
      </c>
      <c r="AA3" s="85" t="s">
        <v>924</v>
      </c>
      <c r="AB3" s="91" t="s">
        <v>963</v>
      </c>
      <c r="AC3" s="91" t="s">
        <v>1008</v>
      </c>
      <c r="AD3" s="91"/>
      <c r="AE3" s="91"/>
      <c r="AF3" s="91" t="s">
        <v>1033</v>
      </c>
      <c r="AG3" s="131">
        <v>8</v>
      </c>
      <c r="AH3" s="134">
        <v>1.288244766505636</v>
      </c>
      <c r="AI3" s="131">
        <v>1</v>
      </c>
      <c r="AJ3" s="134">
        <v>0.1610305958132045</v>
      </c>
      <c r="AK3" s="131">
        <v>0</v>
      </c>
      <c r="AL3" s="134">
        <v>0</v>
      </c>
      <c r="AM3" s="131">
        <v>612</v>
      </c>
      <c r="AN3" s="134">
        <v>98.55072463768116</v>
      </c>
      <c r="AO3" s="131">
        <v>621</v>
      </c>
    </row>
    <row r="4" spans="1:41" ht="15">
      <c r="A4" s="125" t="s">
        <v>877</v>
      </c>
      <c r="B4" s="126" t="s">
        <v>881</v>
      </c>
      <c r="C4" s="126" t="s">
        <v>56</v>
      </c>
      <c r="D4" s="122"/>
      <c r="E4" s="100"/>
      <c r="F4" s="103" t="s">
        <v>1271</v>
      </c>
      <c r="G4" s="107"/>
      <c r="H4" s="107"/>
      <c r="I4" s="123">
        <v>4</v>
      </c>
      <c r="J4" s="110"/>
      <c r="K4" s="51">
        <v>6</v>
      </c>
      <c r="L4" s="51">
        <v>12</v>
      </c>
      <c r="M4" s="51">
        <v>0</v>
      </c>
      <c r="N4" s="51">
        <v>12</v>
      </c>
      <c r="O4" s="51">
        <v>0</v>
      </c>
      <c r="P4" s="52">
        <v>0.2</v>
      </c>
      <c r="Q4" s="52">
        <v>0.3333333333333333</v>
      </c>
      <c r="R4" s="51">
        <v>1</v>
      </c>
      <c r="S4" s="51">
        <v>0</v>
      </c>
      <c r="T4" s="51">
        <v>6</v>
      </c>
      <c r="U4" s="51">
        <v>12</v>
      </c>
      <c r="V4" s="51">
        <v>3</v>
      </c>
      <c r="W4" s="52">
        <v>1.166667</v>
      </c>
      <c r="X4" s="52">
        <v>0.4</v>
      </c>
      <c r="Y4" s="85"/>
      <c r="Z4" s="85"/>
      <c r="AA4" s="85" t="s">
        <v>388</v>
      </c>
      <c r="AB4" s="91" t="s">
        <v>964</v>
      </c>
      <c r="AC4" s="91" t="s">
        <v>1009</v>
      </c>
      <c r="AD4" s="91"/>
      <c r="AE4" s="91" t="s">
        <v>1024</v>
      </c>
      <c r="AF4" s="91" t="s">
        <v>1034</v>
      </c>
      <c r="AG4" s="131">
        <v>3</v>
      </c>
      <c r="AH4" s="134">
        <v>1.0909090909090908</v>
      </c>
      <c r="AI4" s="131">
        <v>1</v>
      </c>
      <c r="AJ4" s="134">
        <v>0.36363636363636365</v>
      </c>
      <c r="AK4" s="131">
        <v>0</v>
      </c>
      <c r="AL4" s="134">
        <v>0</v>
      </c>
      <c r="AM4" s="131">
        <v>271</v>
      </c>
      <c r="AN4" s="134">
        <v>98.54545454545455</v>
      </c>
      <c r="AO4" s="131">
        <v>275</v>
      </c>
    </row>
    <row r="5" spans="1:41" ht="15">
      <c r="A5" s="125" t="s">
        <v>878</v>
      </c>
      <c r="B5" s="126" t="s">
        <v>882</v>
      </c>
      <c r="C5" s="126" t="s">
        <v>56</v>
      </c>
      <c r="D5" s="122"/>
      <c r="E5" s="100"/>
      <c r="F5" s="103" t="s">
        <v>1272</v>
      </c>
      <c r="G5" s="107"/>
      <c r="H5" s="107"/>
      <c r="I5" s="123">
        <v>5</v>
      </c>
      <c r="J5" s="110"/>
      <c r="K5" s="51">
        <v>5</v>
      </c>
      <c r="L5" s="51">
        <v>5</v>
      </c>
      <c r="M5" s="51">
        <v>0</v>
      </c>
      <c r="N5" s="51">
        <v>5</v>
      </c>
      <c r="O5" s="51">
        <v>1</v>
      </c>
      <c r="P5" s="52">
        <v>0</v>
      </c>
      <c r="Q5" s="52">
        <v>0</v>
      </c>
      <c r="R5" s="51">
        <v>1</v>
      </c>
      <c r="S5" s="51">
        <v>0</v>
      </c>
      <c r="T5" s="51">
        <v>5</v>
      </c>
      <c r="U5" s="51">
        <v>5</v>
      </c>
      <c r="V5" s="51">
        <v>2</v>
      </c>
      <c r="W5" s="52">
        <v>1.28</v>
      </c>
      <c r="X5" s="52">
        <v>0.2</v>
      </c>
      <c r="Y5" s="85"/>
      <c r="Z5" s="85"/>
      <c r="AA5" s="85" t="s">
        <v>388</v>
      </c>
      <c r="AB5" s="91" t="s">
        <v>965</v>
      </c>
      <c r="AC5" s="91" t="s">
        <v>1010</v>
      </c>
      <c r="AD5" s="91"/>
      <c r="AE5" s="91" t="s">
        <v>1025</v>
      </c>
      <c r="AF5" s="91" t="s">
        <v>1035</v>
      </c>
      <c r="AG5" s="131">
        <v>2</v>
      </c>
      <c r="AH5" s="134">
        <v>1.3157894736842106</v>
      </c>
      <c r="AI5" s="131">
        <v>0</v>
      </c>
      <c r="AJ5" s="134">
        <v>0</v>
      </c>
      <c r="AK5" s="131">
        <v>0</v>
      </c>
      <c r="AL5" s="134">
        <v>0</v>
      </c>
      <c r="AM5" s="131">
        <v>150</v>
      </c>
      <c r="AN5" s="134">
        <v>98.6842105263158</v>
      </c>
      <c r="AO5" s="131">
        <v>152</v>
      </c>
    </row>
    <row r="6" spans="1:41" ht="15">
      <c r="A6" s="125" t="s">
        <v>879</v>
      </c>
      <c r="B6" s="126" t="s">
        <v>883</v>
      </c>
      <c r="C6" s="126" t="s">
        <v>56</v>
      </c>
      <c r="D6" s="122"/>
      <c r="E6" s="100"/>
      <c r="F6" s="103" t="s">
        <v>1273</v>
      </c>
      <c r="G6" s="107"/>
      <c r="H6" s="107"/>
      <c r="I6" s="123">
        <v>6</v>
      </c>
      <c r="J6" s="110"/>
      <c r="K6" s="51">
        <v>5</v>
      </c>
      <c r="L6" s="51">
        <v>3</v>
      </c>
      <c r="M6" s="51">
        <v>6</v>
      </c>
      <c r="N6" s="51">
        <v>9</v>
      </c>
      <c r="O6" s="51">
        <v>0</v>
      </c>
      <c r="P6" s="52">
        <v>0</v>
      </c>
      <c r="Q6" s="52">
        <v>0</v>
      </c>
      <c r="R6" s="51">
        <v>1</v>
      </c>
      <c r="S6" s="51">
        <v>0</v>
      </c>
      <c r="T6" s="51">
        <v>5</v>
      </c>
      <c r="U6" s="51">
        <v>9</v>
      </c>
      <c r="V6" s="51">
        <v>2</v>
      </c>
      <c r="W6" s="52">
        <v>1.12</v>
      </c>
      <c r="X6" s="52">
        <v>0.3</v>
      </c>
      <c r="Y6" s="85"/>
      <c r="Z6" s="85"/>
      <c r="AA6" s="85" t="s">
        <v>230</v>
      </c>
      <c r="AB6" s="91" t="s">
        <v>966</v>
      </c>
      <c r="AC6" s="91" t="s">
        <v>1011</v>
      </c>
      <c r="AD6" s="91"/>
      <c r="AE6" s="91" t="s">
        <v>1026</v>
      </c>
      <c r="AF6" s="91" t="s">
        <v>1036</v>
      </c>
      <c r="AG6" s="131">
        <v>4</v>
      </c>
      <c r="AH6" s="134">
        <v>2.5974025974025974</v>
      </c>
      <c r="AI6" s="131">
        <v>0</v>
      </c>
      <c r="AJ6" s="134">
        <v>0</v>
      </c>
      <c r="AK6" s="131">
        <v>0</v>
      </c>
      <c r="AL6" s="134">
        <v>0</v>
      </c>
      <c r="AM6" s="131">
        <v>150</v>
      </c>
      <c r="AN6" s="134">
        <v>97.40259740259741</v>
      </c>
      <c r="AO6" s="131">
        <v>154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876</v>
      </c>
      <c r="B2" s="91" t="s">
        <v>212</v>
      </c>
      <c r="C2" s="85">
        <f>VLOOKUP(GroupVertices[[#This Row],[Vertex]],Vertices[],MATCH("ID",Vertices[[#Headers],[Vertex]:[Vertex Content Word Count]],0),FALSE)</f>
        <v>3</v>
      </c>
    </row>
    <row r="3" spans="1:3" ht="15">
      <c r="A3" s="85" t="s">
        <v>876</v>
      </c>
      <c r="B3" s="91" t="s">
        <v>213</v>
      </c>
      <c r="C3" s="85">
        <f>VLOOKUP(GroupVertices[[#This Row],[Vertex]],Vertices[],MATCH("ID",Vertices[[#Headers],[Vertex]:[Vertex Content Word Count]],0),FALSE)</f>
        <v>4</v>
      </c>
    </row>
    <row r="4" spans="1:3" ht="15">
      <c r="A4" s="85" t="s">
        <v>876</v>
      </c>
      <c r="B4" s="91" t="s">
        <v>214</v>
      </c>
      <c r="C4" s="85">
        <f>VLOOKUP(GroupVertices[[#This Row],[Vertex]],Vertices[],MATCH("ID",Vertices[[#Headers],[Vertex]:[Vertex Content Word Count]],0),FALSE)</f>
        <v>5</v>
      </c>
    </row>
    <row r="5" spans="1:3" ht="15">
      <c r="A5" s="85" t="s">
        <v>876</v>
      </c>
      <c r="B5" s="91" t="s">
        <v>215</v>
      </c>
      <c r="C5" s="85">
        <f>VLOOKUP(GroupVertices[[#This Row],[Vertex]],Vertices[],MATCH("ID",Vertices[[#Headers],[Vertex]:[Vertex Content Word Count]],0),FALSE)</f>
        <v>6</v>
      </c>
    </row>
    <row r="6" spans="1:3" ht="15">
      <c r="A6" s="85" t="s">
        <v>876</v>
      </c>
      <c r="B6" s="91" t="s">
        <v>216</v>
      </c>
      <c r="C6" s="85">
        <f>VLOOKUP(GroupVertices[[#This Row],[Vertex]],Vertices[],MATCH("ID",Vertices[[#Headers],[Vertex]:[Vertex Content Word Count]],0),FALSE)</f>
        <v>7</v>
      </c>
    </row>
    <row r="7" spans="1:3" ht="15">
      <c r="A7" s="85" t="s">
        <v>876</v>
      </c>
      <c r="B7" s="91" t="s">
        <v>217</v>
      </c>
      <c r="C7" s="85">
        <f>VLOOKUP(GroupVertices[[#This Row],[Vertex]],Vertices[],MATCH("ID",Vertices[[#Headers],[Vertex]:[Vertex Content Word Count]],0),FALSE)</f>
        <v>8</v>
      </c>
    </row>
    <row r="8" spans="1:3" ht="15">
      <c r="A8" s="85" t="s">
        <v>876</v>
      </c>
      <c r="B8" s="91" t="s">
        <v>218</v>
      </c>
      <c r="C8" s="85">
        <f>VLOOKUP(GroupVertices[[#This Row],[Vertex]],Vertices[],MATCH("ID",Vertices[[#Headers],[Vertex]:[Vertex Content Word Count]],0),FALSE)</f>
        <v>9</v>
      </c>
    </row>
    <row r="9" spans="1:3" ht="15">
      <c r="A9" s="85" t="s">
        <v>876</v>
      </c>
      <c r="B9" s="91" t="s">
        <v>219</v>
      </c>
      <c r="C9" s="85">
        <f>VLOOKUP(GroupVertices[[#This Row],[Vertex]],Vertices[],MATCH("ID",Vertices[[#Headers],[Vertex]:[Vertex Content Word Count]],0),FALSE)</f>
        <v>10</v>
      </c>
    </row>
    <row r="10" spans="1:3" ht="15">
      <c r="A10" s="85" t="s">
        <v>876</v>
      </c>
      <c r="B10" s="91" t="s">
        <v>221</v>
      </c>
      <c r="C10" s="85">
        <f>VLOOKUP(GroupVertices[[#This Row],[Vertex]],Vertices[],MATCH("ID",Vertices[[#Headers],[Vertex]:[Vertex Content Word Count]],0),FALSE)</f>
        <v>14</v>
      </c>
    </row>
    <row r="11" spans="1:3" ht="15">
      <c r="A11" s="85" t="s">
        <v>876</v>
      </c>
      <c r="B11" s="91" t="s">
        <v>224</v>
      </c>
      <c r="C11" s="85">
        <f>VLOOKUP(GroupVertices[[#This Row],[Vertex]],Vertices[],MATCH("ID",Vertices[[#Headers],[Vertex]:[Vertex Content Word Count]],0),FALSE)</f>
        <v>18</v>
      </c>
    </row>
    <row r="12" spans="1:3" ht="15">
      <c r="A12" s="85" t="s">
        <v>876</v>
      </c>
      <c r="B12" s="91" t="s">
        <v>225</v>
      </c>
      <c r="C12" s="85">
        <f>VLOOKUP(GroupVertices[[#This Row],[Vertex]],Vertices[],MATCH("ID",Vertices[[#Headers],[Vertex]:[Vertex Content Word Count]],0),FALSE)</f>
        <v>19</v>
      </c>
    </row>
    <row r="13" spans="1:3" ht="15">
      <c r="A13" s="85" t="s">
        <v>876</v>
      </c>
      <c r="B13" s="91" t="s">
        <v>235</v>
      </c>
      <c r="C13" s="85">
        <f>VLOOKUP(GroupVertices[[#This Row],[Vertex]],Vertices[],MATCH("ID",Vertices[[#Headers],[Vertex]:[Vertex Content Word Count]],0),FALSE)</f>
        <v>30</v>
      </c>
    </row>
    <row r="14" spans="1:3" ht="15">
      <c r="A14" s="85" t="s">
        <v>876</v>
      </c>
      <c r="B14" s="91" t="s">
        <v>236</v>
      </c>
      <c r="C14" s="85">
        <f>VLOOKUP(GroupVertices[[#This Row],[Vertex]],Vertices[],MATCH("ID",Vertices[[#Headers],[Vertex]:[Vertex Content Word Count]],0),FALSE)</f>
        <v>31</v>
      </c>
    </row>
    <row r="15" spans="1:3" ht="15">
      <c r="A15" s="85" t="s">
        <v>876</v>
      </c>
      <c r="B15" s="91" t="s">
        <v>237</v>
      </c>
      <c r="C15" s="85">
        <f>VLOOKUP(GroupVertices[[#This Row],[Vertex]],Vertices[],MATCH("ID",Vertices[[#Headers],[Vertex]:[Vertex Content Word Count]],0),FALSE)</f>
        <v>32</v>
      </c>
    </row>
    <row r="16" spans="1:3" ht="15">
      <c r="A16" s="85" t="s">
        <v>876</v>
      </c>
      <c r="B16" s="91" t="s">
        <v>240</v>
      </c>
      <c r="C16" s="85">
        <f>VLOOKUP(GroupVertices[[#This Row],[Vertex]],Vertices[],MATCH("ID",Vertices[[#Headers],[Vertex]:[Vertex Content Word Count]],0),FALSE)</f>
        <v>33</v>
      </c>
    </row>
    <row r="17" spans="1:3" ht="15">
      <c r="A17" s="85" t="s">
        <v>876</v>
      </c>
      <c r="B17" s="91" t="s">
        <v>241</v>
      </c>
      <c r="C17" s="85">
        <f>VLOOKUP(GroupVertices[[#This Row],[Vertex]],Vertices[],MATCH("ID",Vertices[[#Headers],[Vertex]:[Vertex Content Word Count]],0),FALSE)</f>
        <v>34</v>
      </c>
    </row>
    <row r="18" spans="1:3" ht="15">
      <c r="A18" s="85" t="s">
        <v>876</v>
      </c>
      <c r="B18" s="91" t="s">
        <v>242</v>
      </c>
      <c r="C18" s="85">
        <f>VLOOKUP(GroupVertices[[#This Row],[Vertex]],Vertices[],MATCH("ID",Vertices[[#Headers],[Vertex]:[Vertex Content Word Count]],0),FALSE)</f>
        <v>35</v>
      </c>
    </row>
    <row r="19" spans="1:3" ht="15">
      <c r="A19" s="85" t="s">
        <v>876</v>
      </c>
      <c r="B19" s="91" t="s">
        <v>243</v>
      </c>
      <c r="C19" s="85">
        <f>VLOOKUP(GroupVertices[[#This Row],[Vertex]],Vertices[],MATCH("ID",Vertices[[#Headers],[Vertex]:[Vertex Content Word Count]],0),FALSE)</f>
        <v>36</v>
      </c>
    </row>
    <row r="20" spans="1:3" ht="15">
      <c r="A20" s="85" t="s">
        <v>876</v>
      </c>
      <c r="B20" s="91" t="s">
        <v>244</v>
      </c>
      <c r="C20" s="85">
        <f>VLOOKUP(GroupVertices[[#This Row],[Vertex]],Vertices[],MATCH("ID",Vertices[[#Headers],[Vertex]:[Vertex Content Word Count]],0),FALSE)</f>
        <v>37</v>
      </c>
    </row>
    <row r="21" spans="1:3" ht="15">
      <c r="A21" s="85" t="s">
        <v>876</v>
      </c>
      <c r="B21" s="91" t="s">
        <v>245</v>
      </c>
      <c r="C21" s="85">
        <f>VLOOKUP(GroupVertices[[#This Row],[Vertex]],Vertices[],MATCH("ID",Vertices[[#Headers],[Vertex]:[Vertex Content Word Count]],0),FALSE)</f>
        <v>38</v>
      </c>
    </row>
    <row r="22" spans="1:3" ht="15">
      <c r="A22" s="85" t="s">
        <v>876</v>
      </c>
      <c r="B22" s="91" t="s">
        <v>246</v>
      </c>
      <c r="C22" s="85">
        <f>VLOOKUP(GroupVertices[[#This Row],[Vertex]],Vertices[],MATCH("ID",Vertices[[#Headers],[Vertex]:[Vertex Content Word Count]],0),FALSE)</f>
        <v>39</v>
      </c>
    </row>
    <row r="23" spans="1:3" ht="15">
      <c r="A23" s="85" t="s">
        <v>877</v>
      </c>
      <c r="B23" s="91" t="s">
        <v>233</v>
      </c>
      <c r="C23" s="85">
        <f>VLOOKUP(GroupVertices[[#This Row],[Vertex]],Vertices[],MATCH("ID",Vertices[[#Headers],[Vertex]:[Vertex Content Word Count]],0),FALSE)</f>
        <v>29</v>
      </c>
    </row>
    <row r="24" spans="1:3" ht="15">
      <c r="A24" s="85" t="s">
        <v>877</v>
      </c>
      <c r="B24" s="91" t="s">
        <v>238</v>
      </c>
      <c r="C24" s="85">
        <f>VLOOKUP(GroupVertices[[#This Row],[Vertex]],Vertices[],MATCH("ID",Vertices[[#Headers],[Vertex]:[Vertex Content Word Count]],0),FALSE)</f>
        <v>27</v>
      </c>
    </row>
    <row r="25" spans="1:3" ht="15">
      <c r="A25" s="85" t="s">
        <v>877</v>
      </c>
      <c r="B25" s="91" t="s">
        <v>239</v>
      </c>
      <c r="C25" s="85">
        <f>VLOOKUP(GroupVertices[[#This Row],[Vertex]],Vertices[],MATCH("ID",Vertices[[#Headers],[Vertex]:[Vertex Content Word Count]],0),FALSE)</f>
        <v>25</v>
      </c>
    </row>
    <row r="26" spans="1:3" ht="15">
      <c r="A26" s="85" t="s">
        <v>877</v>
      </c>
      <c r="B26" s="91" t="s">
        <v>232</v>
      </c>
      <c r="C26" s="85">
        <f>VLOOKUP(GroupVertices[[#This Row],[Vertex]],Vertices[],MATCH("ID",Vertices[[#Headers],[Vertex]:[Vertex Content Word Count]],0),FALSE)</f>
        <v>28</v>
      </c>
    </row>
    <row r="27" spans="1:3" ht="15">
      <c r="A27" s="85" t="s">
        <v>877</v>
      </c>
      <c r="B27" s="91" t="s">
        <v>230</v>
      </c>
      <c r="C27" s="85">
        <f>VLOOKUP(GroupVertices[[#This Row],[Vertex]],Vertices[],MATCH("ID",Vertices[[#Headers],[Vertex]:[Vertex Content Word Count]],0),FALSE)</f>
        <v>12</v>
      </c>
    </row>
    <row r="28" spans="1:3" ht="15">
      <c r="A28" s="85" t="s">
        <v>877</v>
      </c>
      <c r="B28" s="91" t="s">
        <v>231</v>
      </c>
      <c r="C28" s="85">
        <f>VLOOKUP(GroupVertices[[#This Row],[Vertex]],Vertices[],MATCH("ID",Vertices[[#Headers],[Vertex]:[Vertex Content Word Count]],0),FALSE)</f>
        <v>26</v>
      </c>
    </row>
    <row r="29" spans="1:3" ht="15">
      <c r="A29" s="85" t="s">
        <v>878</v>
      </c>
      <c r="B29" s="91" t="s">
        <v>234</v>
      </c>
      <c r="C29" s="85">
        <f>VLOOKUP(GroupVertices[[#This Row],[Vertex]],Vertices[],MATCH("ID",Vertices[[#Headers],[Vertex]:[Vertex Content Word Count]],0),FALSE)</f>
        <v>21</v>
      </c>
    </row>
    <row r="30" spans="1:3" ht="15">
      <c r="A30" s="85" t="s">
        <v>878</v>
      </c>
      <c r="B30" s="91" t="s">
        <v>229</v>
      </c>
      <c r="C30" s="85">
        <f>VLOOKUP(GroupVertices[[#This Row],[Vertex]],Vertices[],MATCH("ID",Vertices[[#Headers],[Vertex]:[Vertex Content Word Count]],0),FALSE)</f>
        <v>24</v>
      </c>
    </row>
    <row r="31" spans="1:3" ht="15">
      <c r="A31" s="85" t="s">
        <v>878</v>
      </c>
      <c r="B31" s="91" t="s">
        <v>228</v>
      </c>
      <c r="C31" s="85">
        <f>VLOOKUP(GroupVertices[[#This Row],[Vertex]],Vertices[],MATCH("ID",Vertices[[#Headers],[Vertex]:[Vertex Content Word Count]],0),FALSE)</f>
        <v>23</v>
      </c>
    </row>
    <row r="32" spans="1:3" ht="15">
      <c r="A32" s="85" t="s">
        <v>878</v>
      </c>
      <c r="B32" s="91" t="s">
        <v>227</v>
      </c>
      <c r="C32" s="85">
        <f>VLOOKUP(GroupVertices[[#This Row],[Vertex]],Vertices[],MATCH("ID",Vertices[[#Headers],[Vertex]:[Vertex Content Word Count]],0),FALSE)</f>
        <v>22</v>
      </c>
    </row>
    <row r="33" spans="1:3" ht="15">
      <c r="A33" s="85" t="s">
        <v>878</v>
      </c>
      <c r="B33" s="91" t="s">
        <v>226</v>
      </c>
      <c r="C33" s="85">
        <f>VLOOKUP(GroupVertices[[#This Row],[Vertex]],Vertices[],MATCH("ID",Vertices[[#Headers],[Vertex]:[Vertex Content Word Count]],0),FALSE)</f>
        <v>20</v>
      </c>
    </row>
    <row r="34" spans="1:3" ht="15">
      <c r="A34" s="85" t="s">
        <v>879</v>
      </c>
      <c r="B34" s="91" t="s">
        <v>222</v>
      </c>
      <c r="C34" s="85">
        <f>VLOOKUP(GroupVertices[[#This Row],[Vertex]],Vertices[],MATCH("ID",Vertices[[#Headers],[Vertex]:[Vertex Content Word Count]],0),FALSE)</f>
        <v>13</v>
      </c>
    </row>
    <row r="35" spans="1:3" ht="15">
      <c r="A35" s="85" t="s">
        <v>879</v>
      </c>
      <c r="B35" s="91" t="s">
        <v>223</v>
      </c>
      <c r="C35" s="85">
        <f>VLOOKUP(GroupVertices[[#This Row],[Vertex]],Vertices[],MATCH("ID",Vertices[[#Headers],[Vertex]:[Vertex Content Word Count]],0),FALSE)</f>
        <v>16</v>
      </c>
    </row>
    <row r="36" spans="1:3" ht="15">
      <c r="A36" s="85" t="s">
        <v>879</v>
      </c>
      <c r="B36" s="91" t="s">
        <v>248</v>
      </c>
      <c r="C36" s="85">
        <f>VLOOKUP(GroupVertices[[#This Row],[Vertex]],Vertices[],MATCH("ID",Vertices[[#Headers],[Vertex]:[Vertex Content Word Count]],0),FALSE)</f>
        <v>17</v>
      </c>
    </row>
    <row r="37" spans="1:3" ht="15">
      <c r="A37" s="85" t="s">
        <v>879</v>
      </c>
      <c r="B37" s="91" t="s">
        <v>247</v>
      </c>
      <c r="C37" s="85">
        <f>VLOOKUP(GroupVertices[[#This Row],[Vertex]],Vertices[],MATCH("ID",Vertices[[#Headers],[Vertex]:[Vertex Content Word Count]],0),FALSE)</f>
        <v>15</v>
      </c>
    </row>
    <row r="38" spans="1:3" ht="15">
      <c r="A38" s="85" t="s">
        <v>879</v>
      </c>
      <c r="B38" s="91" t="s">
        <v>220</v>
      </c>
      <c r="C38" s="85">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890</v>
      </c>
      <c r="B2" s="36" t="s">
        <v>837</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21</v>
      </c>
      <c r="N2" s="39">
        <f>MIN(Vertices[Eigenvector Centrality])</f>
        <v>0</v>
      </c>
      <c r="O2" s="40">
        <f>COUNTIF(Vertices[Eigenvector Centrality],"&gt;= "&amp;N2)-COUNTIF(Vertices[Eigenvector Centrality],"&gt;="&amp;N3)</f>
        <v>21</v>
      </c>
      <c r="P2" s="39">
        <f>MIN(Vertices[PageRank])</f>
        <v>0.409493</v>
      </c>
      <c r="Q2" s="40">
        <f>COUNTIF(Vertices[PageRank],"&gt;= "&amp;P2)-COUNTIF(Vertices[PageRank],"&gt;="&amp;P3)</f>
        <v>3</v>
      </c>
      <c r="R2" s="39">
        <f>MIN(Vertices[Clustering Coefficient])</f>
        <v>0</v>
      </c>
      <c r="S2" s="45">
        <f>COUNTIF(Vertices[Clustering Coefficient],"&gt;= "&amp;R2)-COUNTIF(Vertices[Clustering Coefficient],"&gt;="&amp;R3)</f>
        <v>24</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0.12727272727272726</v>
      </c>
      <c r="G3" s="42">
        <f>COUNTIF(Vertices[In-Degree],"&gt;= "&amp;F3)-COUNTIF(Vertices[In-Degree],"&gt;="&amp;F4)</f>
        <v>0</v>
      </c>
      <c r="H3" s="41">
        <f aca="true" t="shared" si="3" ref="H3:H26">H2+($H$57-$H$2)/BinDivisor</f>
        <v>0.10909090909090909</v>
      </c>
      <c r="I3" s="42">
        <f>COUNTIF(Vertices[Out-Degree],"&gt;= "&amp;H3)-COUNTIF(Vertices[Out-Degree],"&gt;="&amp;H4)</f>
        <v>0</v>
      </c>
      <c r="J3" s="41">
        <f aca="true" t="shared" si="4" ref="J3:J26">J2+($J$57-$J$2)/BinDivisor</f>
        <v>1.5745454545454545</v>
      </c>
      <c r="K3" s="42">
        <f>COUNTIF(Vertices[Betweenness Centrality],"&gt;= "&amp;J3)-COUNTIF(Vertices[Betweenness Centrality],"&gt;="&amp;J4)</f>
        <v>0</v>
      </c>
      <c r="L3" s="41">
        <f aca="true" t="shared" si="5" ref="L3:L26">L2+($L$57-$L$2)/BinDivisor</f>
        <v>0.0008658</v>
      </c>
      <c r="M3" s="42">
        <f>COUNTIF(Vertices[Closeness Centrality],"&gt;= "&amp;L3)-COUNTIF(Vertices[Closeness Centrality],"&gt;="&amp;L4)</f>
        <v>0</v>
      </c>
      <c r="N3" s="41">
        <f aca="true" t="shared" si="6" ref="N3:N26">N2+($N$57-$N$2)/BinDivisor</f>
        <v>0.002495654545454545</v>
      </c>
      <c r="O3" s="42">
        <f>COUNTIF(Vertices[Eigenvector Centrality],"&gt;= "&amp;N3)-COUNTIF(Vertices[Eigenvector Centrality],"&gt;="&amp;N4)</f>
        <v>0</v>
      </c>
      <c r="P3" s="41">
        <f aca="true" t="shared" si="7" ref="P3:P26">P2+($P$57-$P$2)/BinDivisor</f>
        <v>0.44228796363636363</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0.2545454545454545</v>
      </c>
      <c r="G4" s="40">
        <f>COUNTIF(Vertices[In-Degree],"&gt;= "&amp;F4)-COUNTIF(Vertices[In-Degree],"&gt;="&amp;F5)</f>
        <v>0</v>
      </c>
      <c r="H4" s="39">
        <f t="shared" si="3"/>
        <v>0.21818181818181817</v>
      </c>
      <c r="I4" s="40">
        <f>COUNTIF(Vertices[Out-Degree],"&gt;= "&amp;H4)-COUNTIF(Vertices[Out-Degree],"&gt;="&amp;H5)</f>
        <v>0</v>
      </c>
      <c r="J4" s="39">
        <f t="shared" si="4"/>
        <v>3.149090909090909</v>
      </c>
      <c r="K4" s="40">
        <f>COUNTIF(Vertices[Betweenness Centrality],"&gt;= "&amp;J4)-COUNTIF(Vertices[Betweenness Centrality],"&gt;="&amp;J5)</f>
        <v>0</v>
      </c>
      <c r="L4" s="39">
        <f t="shared" si="5"/>
        <v>0.0017316</v>
      </c>
      <c r="M4" s="40">
        <f>COUNTIF(Vertices[Closeness Centrality],"&gt;= "&amp;L4)-COUNTIF(Vertices[Closeness Centrality],"&gt;="&amp;L5)</f>
        <v>0</v>
      </c>
      <c r="N4" s="39">
        <f t="shared" si="6"/>
        <v>0.00499130909090909</v>
      </c>
      <c r="O4" s="40">
        <f>COUNTIF(Vertices[Eigenvector Centrality],"&gt;= "&amp;N4)-COUNTIF(Vertices[Eigenvector Centrality],"&gt;="&amp;N5)</f>
        <v>0</v>
      </c>
      <c r="P4" s="39">
        <f t="shared" si="7"/>
        <v>0.4750829272727273</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0.3818181818181818</v>
      </c>
      <c r="G5" s="42">
        <f>COUNTIF(Vertices[In-Degree],"&gt;= "&amp;F5)-COUNTIF(Vertices[In-Degree],"&gt;="&amp;F6)</f>
        <v>0</v>
      </c>
      <c r="H5" s="41">
        <f t="shared" si="3"/>
        <v>0.32727272727272727</v>
      </c>
      <c r="I5" s="42">
        <f>COUNTIF(Vertices[Out-Degree],"&gt;= "&amp;H5)-COUNTIF(Vertices[Out-Degree],"&gt;="&amp;H6)</f>
        <v>0</v>
      </c>
      <c r="J5" s="41">
        <f t="shared" si="4"/>
        <v>4.723636363636364</v>
      </c>
      <c r="K5" s="42">
        <f>COUNTIF(Vertices[Betweenness Centrality],"&gt;= "&amp;J5)-COUNTIF(Vertices[Betweenness Centrality],"&gt;="&amp;J6)</f>
        <v>0</v>
      </c>
      <c r="L5" s="41">
        <f t="shared" si="5"/>
        <v>0.0025974</v>
      </c>
      <c r="M5" s="42">
        <f>COUNTIF(Vertices[Closeness Centrality],"&gt;= "&amp;L5)-COUNTIF(Vertices[Closeness Centrality],"&gt;="&amp;L6)</f>
        <v>0</v>
      </c>
      <c r="N5" s="41">
        <f t="shared" si="6"/>
        <v>0.0074869636363636355</v>
      </c>
      <c r="O5" s="42">
        <f>COUNTIF(Vertices[Eigenvector Centrality],"&gt;= "&amp;N5)-COUNTIF(Vertices[Eigenvector Centrality],"&gt;="&amp;N6)</f>
        <v>0</v>
      </c>
      <c r="P5" s="41">
        <f t="shared" si="7"/>
        <v>0.5078778909090909</v>
      </c>
      <c r="Q5" s="42">
        <f>COUNTIF(Vertices[PageRank],"&gt;= "&amp;P5)-COUNTIF(Vertices[PageRank],"&gt;="&amp;P6)</f>
        <v>0</v>
      </c>
      <c r="R5" s="41">
        <f t="shared" si="8"/>
        <v>0.05454545454545454</v>
      </c>
      <c r="S5" s="46">
        <f>COUNTIF(Vertices[Clustering Coefficient],"&gt;= "&amp;R5)-COUNTIF(Vertices[Clustering Coefficient],"&gt;="&amp;R6)</f>
        <v>1</v>
      </c>
      <c r="T5" s="41" t="e">
        <f ca="1" t="shared" si="9"/>
        <v>#REF!</v>
      </c>
      <c r="U5" s="42" t="e">
        <f ca="1" t="shared" si="0"/>
        <v>#REF!</v>
      </c>
    </row>
    <row r="6" spans="1:21" ht="15">
      <c r="A6" s="36" t="s">
        <v>148</v>
      </c>
      <c r="B6" s="36">
        <v>41</v>
      </c>
      <c r="D6" s="34">
        <f t="shared" si="1"/>
        <v>0</v>
      </c>
      <c r="E6" s="3">
        <f>COUNTIF(Vertices[Degree],"&gt;= "&amp;D6)-COUNTIF(Vertices[Degree],"&gt;="&amp;D7)</f>
        <v>0</v>
      </c>
      <c r="F6" s="39">
        <f t="shared" si="2"/>
        <v>0.509090909090909</v>
      </c>
      <c r="G6" s="40">
        <f>COUNTIF(Vertices[In-Degree],"&gt;= "&amp;F6)-COUNTIF(Vertices[In-Degree],"&gt;="&amp;F7)</f>
        <v>0</v>
      </c>
      <c r="H6" s="39">
        <f t="shared" si="3"/>
        <v>0.43636363636363634</v>
      </c>
      <c r="I6" s="40">
        <f>COUNTIF(Vertices[Out-Degree],"&gt;= "&amp;H6)-COUNTIF(Vertices[Out-Degree],"&gt;="&amp;H7)</f>
        <v>0</v>
      </c>
      <c r="J6" s="39">
        <f t="shared" si="4"/>
        <v>6.298181818181818</v>
      </c>
      <c r="K6" s="40">
        <f>COUNTIF(Vertices[Betweenness Centrality],"&gt;= "&amp;J6)-COUNTIF(Vertices[Betweenness Centrality],"&gt;="&amp;J7)</f>
        <v>0</v>
      </c>
      <c r="L6" s="39">
        <f t="shared" si="5"/>
        <v>0.0034632</v>
      </c>
      <c r="M6" s="40">
        <f>COUNTIF(Vertices[Closeness Centrality],"&gt;= "&amp;L6)-COUNTIF(Vertices[Closeness Centrality],"&gt;="&amp;L7)</f>
        <v>0</v>
      </c>
      <c r="N6" s="39">
        <f t="shared" si="6"/>
        <v>0.00998261818181818</v>
      </c>
      <c r="O6" s="40">
        <f>COUNTIF(Vertices[Eigenvector Centrality],"&gt;= "&amp;N6)-COUNTIF(Vertices[Eigenvector Centrality],"&gt;="&amp;N7)</f>
        <v>0</v>
      </c>
      <c r="P6" s="39">
        <f t="shared" si="7"/>
        <v>0.5406728545454544</v>
      </c>
      <c r="Q6" s="40">
        <f>COUNTIF(Vertices[PageRank],"&gt;= "&amp;P6)-COUNTIF(Vertices[PageRank],"&gt;="&amp;P7)</f>
        <v>5</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51</v>
      </c>
      <c r="D7" s="34">
        <f t="shared" si="1"/>
        <v>0</v>
      </c>
      <c r="E7" s="3">
        <f>COUNTIF(Vertices[Degree],"&gt;= "&amp;D7)-COUNTIF(Vertices[Degree],"&gt;="&amp;D8)</f>
        <v>0</v>
      </c>
      <c r="F7" s="41">
        <f t="shared" si="2"/>
        <v>0.6363636363636362</v>
      </c>
      <c r="G7" s="42">
        <f>COUNTIF(Vertices[In-Degree],"&gt;= "&amp;F7)-COUNTIF(Vertices[In-Degree],"&gt;="&amp;F8)</f>
        <v>0</v>
      </c>
      <c r="H7" s="41">
        <f t="shared" si="3"/>
        <v>0.5454545454545454</v>
      </c>
      <c r="I7" s="42">
        <f>COUNTIF(Vertices[Out-Degree],"&gt;= "&amp;H7)-COUNTIF(Vertices[Out-Degree],"&gt;="&amp;H8)</f>
        <v>0</v>
      </c>
      <c r="J7" s="41">
        <f t="shared" si="4"/>
        <v>7.872727272727272</v>
      </c>
      <c r="K7" s="42">
        <f>COUNTIF(Vertices[Betweenness Centrality],"&gt;= "&amp;J7)-COUNTIF(Vertices[Betweenness Centrality],"&gt;="&amp;J8)</f>
        <v>1</v>
      </c>
      <c r="L7" s="41">
        <f t="shared" si="5"/>
        <v>0.004329</v>
      </c>
      <c r="M7" s="42">
        <f>COUNTIF(Vertices[Closeness Centrality],"&gt;= "&amp;L7)-COUNTIF(Vertices[Closeness Centrality],"&gt;="&amp;L8)</f>
        <v>0</v>
      </c>
      <c r="N7" s="41">
        <f t="shared" si="6"/>
        <v>0.012478272727272727</v>
      </c>
      <c r="O7" s="42">
        <f>COUNTIF(Vertices[Eigenvector Centrality],"&gt;= "&amp;N7)-COUNTIF(Vertices[Eigenvector Centrality],"&gt;="&amp;N8)</f>
        <v>0</v>
      </c>
      <c r="P7" s="41">
        <f t="shared" si="7"/>
        <v>0.573467818181818</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92</v>
      </c>
      <c r="D8" s="34">
        <f t="shared" si="1"/>
        <v>0</v>
      </c>
      <c r="E8" s="3">
        <f>COUNTIF(Vertices[Degree],"&gt;= "&amp;D8)-COUNTIF(Vertices[Degree],"&gt;="&amp;D9)</f>
        <v>0</v>
      </c>
      <c r="F8" s="39">
        <f t="shared" si="2"/>
        <v>0.7636363636363634</v>
      </c>
      <c r="G8" s="40">
        <f>COUNTIF(Vertices[In-Degree],"&gt;= "&amp;F8)-COUNTIF(Vertices[In-Degree],"&gt;="&amp;F9)</f>
        <v>0</v>
      </c>
      <c r="H8" s="39">
        <f t="shared" si="3"/>
        <v>0.6545454545454545</v>
      </c>
      <c r="I8" s="40">
        <f>COUNTIF(Vertices[Out-Degree],"&gt;= "&amp;H8)-COUNTIF(Vertices[Out-Degree],"&gt;="&amp;H9)</f>
        <v>0</v>
      </c>
      <c r="J8" s="39">
        <f t="shared" si="4"/>
        <v>9.447272727272727</v>
      </c>
      <c r="K8" s="40">
        <f>COUNTIF(Vertices[Betweenness Centrality],"&gt;= "&amp;J8)-COUNTIF(Vertices[Betweenness Centrality],"&gt;="&amp;J9)</f>
        <v>0</v>
      </c>
      <c r="L8" s="39">
        <f t="shared" si="5"/>
        <v>0.0051948</v>
      </c>
      <c r="M8" s="40">
        <f>COUNTIF(Vertices[Closeness Centrality],"&gt;= "&amp;L8)-COUNTIF(Vertices[Closeness Centrality],"&gt;="&amp;L9)</f>
        <v>0</v>
      </c>
      <c r="N8" s="39">
        <f t="shared" si="6"/>
        <v>0.014973927272727273</v>
      </c>
      <c r="O8" s="40">
        <f>COUNTIF(Vertices[Eigenvector Centrality],"&gt;= "&amp;N8)-COUNTIF(Vertices[Eigenvector Centrality],"&gt;="&amp;N9)</f>
        <v>3</v>
      </c>
      <c r="P8" s="39">
        <f t="shared" si="7"/>
        <v>0.6062627818181816</v>
      </c>
      <c r="Q8" s="40">
        <f>COUNTIF(Vertices[PageRank],"&gt;= "&amp;P8)-COUNTIF(Vertices[PageRank],"&gt;="&amp;P9)</f>
        <v>1</v>
      </c>
      <c r="R8" s="39">
        <f t="shared" si="8"/>
        <v>0.1090909090909091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0.8909090909090907</v>
      </c>
      <c r="G9" s="42">
        <f>COUNTIF(Vertices[In-Degree],"&gt;= "&amp;F9)-COUNTIF(Vertices[In-Degree],"&gt;="&amp;F10)</f>
        <v>22</v>
      </c>
      <c r="H9" s="41">
        <f t="shared" si="3"/>
        <v>0.7636363636363637</v>
      </c>
      <c r="I9" s="42">
        <f>COUNTIF(Vertices[Out-Degree],"&gt;= "&amp;H9)-COUNTIF(Vertices[Out-Degree],"&gt;="&amp;H10)</f>
        <v>0</v>
      </c>
      <c r="J9" s="41">
        <f t="shared" si="4"/>
        <v>11.021818181818182</v>
      </c>
      <c r="K9" s="42">
        <f>COUNTIF(Vertices[Betweenness Centrality],"&gt;= "&amp;J9)-COUNTIF(Vertices[Betweenness Centrality],"&gt;="&amp;J10)</f>
        <v>0</v>
      </c>
      <c r="L9" s="41">
        <f t="shared" si="5"/>
        <v>0.0060606</v>
      </c>
      <c r="M9" s="42">
        <f>COUNTIF(Vertices[Closeness Centrality],"&gt;= "&amp;L9)-COUNTIF(Vertices[Closeness Centrality],"&gt;="&amp;L10)</f>
        <v>0</v>
      </c>
      <c r="N9" s="41">
        <f t="shared" si="6"/>
        <v>0.01746958181818182</v>
      </c>
      <c r="O9" s="42">
        <f>COUNTIF(Vertices[Eigenvector Centrality],"&gt;= "&amp;N9)-COUNTIF(Vertices[Eigenvector Centrality],"&gt;="&amp;N10)</f>
        <v>0</v>
      </c>
      <c r="P9" s="41">
        <f t="shared" si="7"/>
        <v>0.6390577454545452</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891</v>
      </c>
      <c r="B10" s="36">
        <v>2</v>
      </c>
      <c r="D10" s="34">
        <f t="shared" si="1"/>
        <v>0</v>
      </c>
      <c r="E10" s="3">
        <f>COUNTIF(Vertices[Degree],"&gt;= "&amp;D10)-COUNTIF(Vertices[Degree],"&gt;="&amp;D11)</f>
        <v>0</v>
      </c>
      <c r="F10" s="39">
        <f t="shared" si="2"/>
        <v>1.0181818181818179</v>
      </c>
      <c r="G10" s="40">
        <f>COUNTIF(Vertices[In-Degree],"&gt;= "&amp;F10)-COUNTIF(Vertices[In-Degree],"&gt;="&amp;F11)</f>
        <v>0</v>
      </c>
      <c r="H10" s="39">
        <f t="shared" si="3"/>
        <v>0.8727272727272728</v>
      </c>
      <c r="I10" s="40">
        <f>COUNTIF(Vertices[Out-Degree],"&gt;= "&amp;H10)-COUNTIF(Vertices[Out-Degree],"&gt;="&amp;H11)</f>
        <v>0</v>
      </c>
      <c r="J10" s="39">
        <f t="shared" si="4"/>
        <v>12.596363636363636</v>
      </c>
      <c r="K10" s="40">
        <f>COUNTIF(Vertices[Betweenness Centrality],"&gt;= "&amp;J10)-COUNTIF(Vertices[Betweenness Centrality],"&gt;="&amp;J11)</f>
        <v>0</v>
      </c>
      <c r="L10" s="39">
        <f t="shared" si="5"/>
        <v>0.0069264</v>
      </c>
      <c r="M10" s="40">
        <f>COUNTIF(Vertices[Closeness Centrality],"&gt;= "&amp;L10)-COUNTIF(Vertices[Closeness Centrality],"&gt;="&amp;L11)</f>
        <v>0</v>
      </c>
      <c r="N10" s="39">
        <f t="shared" si="6"/>
        <v>0.019965236363636365</v>
      </c>
      <c r="O10" s="40">
        <f>COUNTIF(Vertices[Eigenvector Centrality],"&gt;= "&amp;N10)-COUNTIF(Vertices[Eigenvector Centrality],"&gt;="&amp;N11)</f>
        <v>0</v>
      </c>
      <c r="P10" s="39">
        <f t="shared" si="7"/>
        <v>0.6718527090909088</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1.145454545454545</v>
      </c>
      <c r="G11" s="42">
        <f>COUNTIF(Vertices[In-Degree],"&gt;= "&amp;F11)-COUNTIF(Vertices[In-Degree],"&gt;="&amp;F12)</f>
        <v>0</v>
      </c>
      <c r="H11" s="41">
        <f t="shared" si="3"/>
        <v>0.9818181818181819</v>
      </c>
      <c r="I11" s="42">
        <f>COUNTIF(Vertices[Out-Degree],"&gt;= "&amp;H11)-COUNTIF(Vertices[Out-Degree],"&gt;="&amp;H12)</f>
        <v>28</v>
      </c>
      <c r="J11" s="41">
        <f t="shared" si="4"/>
        <v>14.17090909090909</v>
      </c>
      <c r="K11" s="42">
        <f>COUNTIF(Vertices[Betweenness Centrality],"&gt;= "&amp;J11)-COUNTIF(Vertices[Betweenness Centrality],"&gt;="&amp;J12)</f>
        <v>0</v>
      </c>
      <c r="L11" s="41">
        <f t="shared" si="5"/>
        <v>0.0077922</v>
      </c>
      <c r="M11" s="42">
        <f>COUNTIF(Vertices[Closeness Centrality],"&gt;= "&amp;L11)-COUNTIF(Vertices[Closeness Centrality],"&gt;="&amp;L12)</f>
        <v>0</v>
      </c>
      <c r="N11" s="41">
        <f t="shared" si="6"/>
        <v>0.02246089090909091</v>
      </c>
      <c r="O11" s="42">
        <f>COUNTIF(Vertices[Eigenvector Centrality],"&gt;= "&amp;N11)-COUNTIF(Vertices[Eigenvector Centrality],"&gt;="&amp;N12)</f>
        <v>0</v>
      </c>
      <c r="P11" s="41">
        <f t="shared" si="7"/>
        <v>0.7046476727272724</v>
      </c>
      <c r="Q11" s="42">
        <f>COUNTIF(Vertices[PageRank],"&gt;= "&amp;P11)-COUNTIF(Vertices[PageRank],"&gt;="&amp;P12)</f>
        <v>0</v>
      </c>
      <c r="R11" s="41">
        <f t="shared" si="8"/>
        <v>0.16363636363636366</v>
      </c>
      <c r="S11" s="46">
        <f>COUNTIF(Vertices[Clustering Coefficient],"&gt;= "&amp;R11)-COUNTIF(Vertices[Clustering Coefficient],"&gt;="&amp;R12)</f>
        <v>1</v>
      </c>
      <c r="T11" s="41" t="e">
        <f ca="1" t="shared" si="9"/>
        <v>#REF!</v>
      </c>
      <c r="U11" s="42" t="e">
        <f ca="1" t="shared" si="0"/>
        <v>#REF!</v>
      </c>
    </row>
    <row r="12" spans="1:21" ht="15">
      <c r="A12" s="36" t="s">
        <v>176</v>
      </c>
      <c r="B12" s="36">
        <v>54</v>
      </c>
      <c r="D12" s="34">
        <f t="shared" si="1"/>
        <v>0</v>
      </c>
      <c r="E12" s="3">
        <f>COUNTIF(Vertices[Degree],"&gt;= "&amp;D12)-COUNTIF(Vertices[Degree],"&gt;="&amp;D13)</f>
        <v>0</v>
      </c>
      <c r="F12" s="39">
        <f t="shared" si="2"/>
        <v>1.2727272727272723</v>
      </c>
      <c r="G12" s="40">
        <f>COUNTIF(Vertices[In-Degree],"&gt;= "&amp;F12)-COUNTIF(Vertices[In-Degree],"&gt;="&amp;F13)</f>
        <v>0</v>
      </c>
      <c r="H12" s="39">
        <f t="shared" si="3"/>
        <v>1.090909090909091</v>
      </c>
      <c r="I12" s="40">
        <f>COUNTIF(Vertices[Out-Degree],"&gt;= "&amp;H12)-COUNTIF(Vertices[Out-Degree],"&gt;="&amp;H13)</f>
        <v>0</v>
      </c>
      <c r="J12" s="39">
        <f t="shared" si="4"/>
        <v>15.745454545454544</v>
      </c>
      <c r="K12" s="40">
        <f>COUNTIF(Vertices[Betweenness Centrality],"&gt;= "&amp;J12)-COUNTIF(Vertices[Betweenness Centrality],"&gt;="&amp;J13)</f>
        <v>1</v>
      </c>
      <c r="L12" s="39">
        <f t="shared" si="5"/>
        <v>0.008658</v>
      </c>
      <c r="M12" s="40">
        <f>COUNTIF(Vertices[Closeness Centrality],"&gt;= "&amp;L12)-COUNTIF(Vertices[Closeness Centrality],"&gt;="&amp;L13)</f>
        <v>0</v>
      </c>
      <c r="N12" s="39">
        <f t="shared" si="6"/>
        <v>0.024956545454545457</v>
      </c>
      <c r="O12" s="40">
        <f>COUNTIF(Vertices[Eigenvector Centrality],"&gt;= "&amp;N12)-COUNTIF(Vertices[Eigenvector Centrality],"&gt;="&amp;N13)</f>
        <v>0</v>
      </c>
      <c r="P12" s="39">
        <f t="shared" si="7"/>
        <v>0.7374426363636359</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249</v>
      </c>
      <c r="B13" s="36">
        <v>38</v>
      </c>
      <c r="D13" s="34">
        <f t="shared" si="1"/>
        <v>0</v>
      </c>
      <c r="E13" s="3">
        <f>COUNTIF(Vertices[Degree],"&gt;= "&amp;D13)-COUNTIF(Vertices[Degree],"&gt;="&amp;D14)</f>
        <v>0</v>
      </c>
      <c r="F13" s="41">
        <f t="shared" si="2"/>
        <v>1.3999999999999995</v>
      </c>
      <c r="G13" s="42">
        <f>COUNTIF(Vertices[In-Degree],"&gt;= "&amp;F13)-COUNTIF(Vertices[In-Degree],"&gt;="&amp;F14)</f>
        <v>0</v>
      </c>
      <c r="H13" s="41">
        <f t="shared" si="3"/>
        <v>1.2000000000000002</v>
      </c>
      <c r="I13" s="42">
        <f>COUNTIF(Vertices[Out-Degree],"&gt;= "&amp;H13)-COUNTIF(Vertices[Out-Degree],"&gt;="&amp;H14)</f>
        <v>0</v>
      </c>
      <c r="J13" s="41">
        <f t="shared" si="4"/>
        <v>17.32</v>
      </c>
      <c r="K13" s="42">
        <f>COUNTIF(Vertices[Betweenness Centrality],"&gt;= "&amp;J13)-COUNTIF(Vertices[Betweenness Centrality],"&gt;="&amp;J14)</f>
        <v>0</v>
      </c>
      <c r="L13" s="41">
        <f t="shared" si="5"/>
        <v>0.0095238</v>
      </c>
      <c r="M13" s="42">
        <f>COUNTIF(Vertices[Closeness Centrality],"&gt;= "&amp;L13)-COUNTIF(Vertices[Closeness Centrality],"&gt;="&amp;L14)</f>
        <v>0</v>
      </c>
      <c r="N13" s="41">
        <f t="shared" si="6"/>
        <v>0.027452200000000003</v>
      </c>
      <c r="O13" s="42">
        <f>COUNTIF(Vertices[Eigenvector Centrality],"&gt;= "&amp;N13)-COUNTIF(Vertices[Eigenvector Centrality],"&gt;="&amp;N14)</f>
        <v>0</v>
      </c>
      <c r="P13" s="41">
        <f t="shared" si="7"/>
        <v>0.7702375999999995</v>
      </c>
      <c r="Q13" s="42">
        <f>COUNTIF(Vertices[PageRank],"&gt;= "&amp;P13)-COUNTIF(Vertices[PageRank],"&gt;="&amp;P14)</f>
        <v>0</v>
      </c>
      <c r="R13" s="41">
        <f t="shared" si="8"/>
        <v>0.20000000000000004</v>
      </c>
      <c r="S13" s="46">
        <f>COUNTIF(Vertices[Clustering Coefficient],"&gt;= "&amp;R13)-COUNTIF(Vertices[Clustering Coefficient],"&gt;="&amp;R14)</f>
        <v>1</v>
      </c>
      <c r="T13" s="41" t="e">
        <f ca="1" t="shared" si="9"/>
        <v>#REF!</v>
      </c>
      <c r="U13" s="42" t="e">
        <f ca="1" t="shared" si="0"/>
        <v>#REF!</v>
      </c>
    </row>
    <row r="14" spans="1:21" ht="15">
      <c r="A14" s="129"/>
      <c r="B14" s="129"/>
      <c r="D14" s="34">
        <f t="shared" si="1"/>
        <v>0</v>
      </c>
      <c r="E14" s="3">
        <f>COUNTIF(Vertices[Degree],"&gt;= "&amp;D14)-COUNTIF(Vertices[Degree],"&gt;="&amp;D15)</f>
        <v>0</v>
      </c>
      <c r="F14" s="39">
        <f t="shared" si="2"/>
        <v>1.5272727272727267</v>
      </c>
      <c r="G14" s="40">
        <f>COUNTIF(Vertices[In-Degree],"&gt;= "&amp;F14)-COUNTIF(Vertices[In-Degree],"&gt;="&amp;F15)</f>
        <v>0</v>
      </c>
      <c r="H14" s="39">
        <f t="shared" si="3"/>
        <v>1.3090909090909093</v>
      </c>
      <c r="I14" s="40">
        <f>COUNTIF(Vertices[Out-Degree],"&gt;= "&amp;H14)-COUNTIF(Vertices[Out-Degree],"&gt;="&amp;H15)</f>
        <v>0</v>
      </c>
      <c r="J14" s="39">
        <f t="shared" si="4"/>
        <v>18.894545454545455</v>
      </c>
      <c r="K14" s="40">
        <f>COUNTIF(Vertices[Betweenness Centrality],"&gt;= "&amp;J14)-COUNTIF(Vertices[Betweenness Centrality],"&gt;="&amp;J15)</f>
        <v>0</v>
      </c>
      <c r="L14" s="39">
        <f t="shared" si="5"/>
        <v>0.0103896</v>
      </c>
      <c r="M14" s="40">
        <f>COUNTIF(Vertices[Closeness Centrality],"&gt;= "&amp;L14)-COUNTIF(Vertices[Closeness Centrality],"&gt;="&amp;L15)</f>
        <v>0</v>
      </c>
      <c r="N14" s="39">
        <f t="shared" si="6"/>
        <v>0.02994785454545455</v>
      </c>
      <c r="O14" s="40">
        <f>COUNTIF(Vertices[Eigenvector Centrality],"&gt;= "&amp;N14)-COUNTIF(Vertices[Eigenvector Centrality],"&gt;="&amp;N15)</f>
        <v>0</v>
      </c>
      <c r="P14" s="39">
        <f t="shared" si="7"/>
        <v>0.8030325636363631</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151</v>
      </c>
      <c r="B15" s="36">
        <v>54</v>
      </c>
      <c r="D15" s="34">
        <f t="shared" si="1"/>
        <v>0</v>
      </c>
      <c r="E15" s="3">
        <f>COUNTIF(Vertices[Degree],"&gt;= "&amp;D15)-COUNTIF(Vertices[Degree],"&gt;="&amp;D16)</f>
        <v>0</v>
      </c>
      <c r="F15" s="41">
        <f t="shared" si="2"/>
        <v>1.6545454545454539</v>
      </c>
      <c r="G15" s="42">
        <f>COUNTIF(Vertices[In-Degree],"&gt;= "&amp;F15)-COUNTIF(Vertices[In-Degree],"&gt;="&amp;F16)</f>
        <v>0</v>
      </c>
      <c r="H15" s="41">
        <f t="shared" si="3"/>
        <v>1.4181818181818184</v>
      </c>
      <c r="I15" s="42">
        <f>COUNTIF(Vertices[Out-Degree],"&gt;= "&amp;H15)-COUNTIF(Vertices[Out-Degree],"&gt;="&amp;H16)</f>
        <v>0</v>
      </c>
      <c r="J15" s="41">
        <f t="shared" si="4"/>
        <v>20.46909090909091</v>
      </c>
      <c r="K15" s="42">
        <f>COUNTIF(Vertices[Betweenness Centrality],"&gt;= "&amp;J15)-COUNTIF(Vertices[Betweenness Centrality],"&gt;="&amp;J16)</f>
        <v>1</v>
      </c>
      <c r="L15" s="41">
        <f t="shared" si="5"/>
        <v>0.0112554</v>
      </c>
      <c r="M15" s="42">
        <f>COUNTIF(Vertices[Closeness Centrality],"&gt;= "&amp;L15)-COUNTIF(Vertices[Closeness Centrality],"&gt;="&amp;L16)</f>
        <v>0</v>
      </c>
      <c r="N15" s="41">
        <f t="shared" si="6"/>
        <v>0.032443509090909095</v>
      </c>
      <c r="O15" s="42">
        <f>COUNTIF(Vertices[Eigenvector Centrality],"&gt;= "&amp;N15)-COUNTIF(Vertices[Eigenvector Centrality],"&gt;="&amp;N16)</f>
        <v>0</v>
      </c>
      <c r="P15" s="41">
        <f t="shared" si="7"/>
        <v>0.8358275272727267</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1.781818181818181</v>
      </c>
      <c r="G16" s="40">
        <f>COUNTIF(Vertices[In-Degree],"&gt;= "&amp;F16)-COUNTIF(Vertices[In-Degree],"&gt;="&amp;F17)</f>
        <v>0</v>
      </c>
      <c r="H16" s="39">
        <f t="shared" si="3"/>
        <v>1.5272727272727276</v>
      </c>
      <c r="I16" s="40">
        <f>COUNTIF(Vertices[Out-Degree],"&gt;= "&amp;H16)-COUNTIF(Vertices[Out-Degree],"&gt;="&amp;H17)</f>
        <v>0</v>
      </c>
      <c r="J16" s="39">
        <f t="shared" si="4"/>
        <v>22.043636363636363</v>
      </c>
      <c r="K16" s="40">
        <f>COUNTIF(Vertices[Betweenness Centrality],"&gt;= "&amp;J16)-COUNTIF(Vertices[Betweenness Centrality],"&gt;="&amp;J17)</f>
        <v>0</v>
      </c>
      <c r="L16" s="39">
        <f t="shared" si="5"/>
        <v>0.0121212</v>
      </c>
      <c r="M16" s="40">
        <f>COUNTIF(Vertices[Closeness Centrality],"&gt;= "&amp;L16)-COUNTIF(Vertices[Closeness Centrality],"&gt;="&amp;L17)</f>
        <v>0</v>
      </c>
      <c r="N16" s="39">
        <f t="shared" si="6"/>
        <v>0.03493916363636364</v>
      </c>
      <c r="O16" s="40">
        <f>COUNTIF(Vertices[Eigenvector Centrality],"&gt;= "&amp;N16)-COUNTIF(Vertices[Eigenvector Centrality],"&gt;="&amp;N17)</f>
        <v>1</v>
      </c>
      <c r="P16" s="39">
        <f t="shared" si="7"/>
        <v>0.8686224909090903</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170</v>
      </c>
      <c r="B17" s="36">
        <v>0.13793103448275862</v>
      </c>
      <c r="D17" s="34">
        <f t="shared" si="1"/>
        <v>0</v>
      </c>
      <c r="E17" s="3">
        <f>COUNTIF(Vertices[Degree],"&gt;= "&amp;D17)-COUNTIF(Vertices[Degree],"&gt;="&amp;D18)</f>
        <v>0</v>
      </c>
      <c r="F17" s="41">
        <f t="shared" si="2"/>
        <v>1.9090909090909083</v>
      </c>
      <c r="G17" s="42">
        <f>COUNTIF(Vertices[In-Degree],"&gt;= "&amp;F17)-COUNTIF(Vertices[In-Degree],"&gt;="&amp;F18)</f>
        <v>3</v>
      </c>
      <c r="H17" s="41">
        <f t="shared" si="3"/>
        <v>1.6363636363636367</v>
      </c>
      <c r="I17" s="42">
        <f>COUNTIF(Vertices[Out-Degree],"&gt;= "&amp;H17)-COUNTIF(Vertices[Out-Degree],"&gt;="&amp;H18)</f>
        <v>0</v>
      </c>
      <c r="J17" s="41">
        <f t="shared" si="4"/>
        <v>23.618181818181817</v>
      </c>
      <c r="K17" s="42">
        <f>COUNTIF(Vertices[Betweenness Centrality],"&gt;= "&amp;J17)-COUNTIF(Vertices[Betweenness Centrality],"&gt;="&amp;J18)</f>
        <v>0</v>
      </c>
      <c r="L17" s="41">
        <f t="shared" si="5"/>
        <v>0.012987</v>
      </c>
      <c r="M17" s="42">
        <f>COUNTIF(Vertices[Closeness Centrality],"&gt;= "&amp;L17)-COUNTIF(Vertices[Closeness Centrality],"&gt;="&amp;L18)</f>
        <v>0</v>
      </c>
      <c r="N17" s="41">
        <f t="shared" si="6"/>
        <v>0.03743481818181818</v>
      </c>
      <c r="O17" s="42">
        <f>COUNTIF(Vertices[Eigenvector Centrality],"&gt;= "&amp;N17)-COUNTIF(Vertices[Eigenvector Centrality],"&gt;="&amp;N18)</f>
        <v>2</v>
      </c>
      <c r="P17" s="41">
        <f t="shared" si="7"/>
        <v>0.9014174545454539</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171</v>
      </c>
      <c r="B18" s="36">
        <v>0.24242424242424243</v>
      </c>
      <c r="D18" s="34">
        <f t="shared" si="1"/>
        <v>0</v>
      </c>
      <c r="E18" s="3">
        <f>COUNTIF(Vertices[Degree],"&gt;= "&amp;D18)-COUNTIF(Vertices[Degree],"&gt;="&amp;D19)</f>
        <v>0</v>
      </c>
      <c r="F18" s="39">
        <f t="shared" si="2"/>
        <v>2.0363636363636357</v>
      </c>
      <c r="G18" s="40">
        <f>COUNTIF(Vertices[In-Degree],"&gt;= "&amp;F18)-COUNTIF(Vertices[In-Degree],"&gt;="&amp;F19)</f>
        <v>0</v>
      </c>
      <c r="H18" s="39">
        <f t="shared" si="3"/>
        <v>1.7454545454545458</v>
      </c>
      <c r="I18" s="40">
        <f>COUNTIF(Vertices[Out-Degree],"&gt;= "&amp;H18)-COUNTIF(Vertices[Out-Degree],"&gt;="&amp;H19)</f>
        <v>0</v>
      </c>
      <c r="J18" s="39">
        <f t="shared" si="4"/>
        <v>25.19272727272727</v>
      </c>
      <c r="K18" s="40">
        <f>COUNTIF(Vertices[Betweenness Centrality],"&gt;= "&amp;J18)-COUNTIF(Vertices[Betweenness Centrality],"&gt;="&amp;J19)</f>
        <v>0</v>
      </c>
      <c r="L18" s="39">
        <f t="shared" si="5"/>
        <v>0.0138528</v>
      </c>
      <c r="M18" s="40">
        <f>COUNTIF(Vertices[Closeness Centrality],"&gt;= "&amp;L18)-COUNTIF(Vertices[Closeness Centrality],"&gt;="&amp;L19)</f>
        <v>0</v>
      </c>
      <c r="N18" s="39">
        <f t="shared" si="6"/>
        <v>0.03993047272727272</v>
      </c>
      <c r="O18" s="40">
        <f>COUNTIF(Vertices[Eigenvector Centrality],"&gt;= "&amp;N18)-COUNTIF(Vertices[Eigenvector Centrality],"&gt;="&amp;N19)</f>
        <v>0</v>
      </c>
      <c r="P18" s="39">
        <f t="shared" si="7"/>
        <v>0.9342124181818174</v>
      </c>
      <c r="Q18" s="40">
        <f>COUNTIF(Vertices[PageRank],"&gt;= "&amp;P18)-COUNTIF(Vertices[PageRank],"&gt;="&amp;P19)</f>
        <v>0</v>
      </c>
      <c r="R18" s="39">
        <f t="shared" si="8"/>
        <v>0.29090909090909095</v>
      </c>
      <c r="S18" s="45">
        <f>COUNTIF(Vertices[Clustering Coefficient],"&gt;= "&amp;R18)-COUNTIF(Vertices[Clustering Coefficient],"&gt;="&amp;R19)</f>
        <v>1</v>
      </c>
      <c r="T18" s="39" t="e">
        <f ca="1" t="shared" si="9"/>
        <v>#REF!</v>
      </c>
      <c r="U18" s="40" t="e">
        <f ca="1" t="shared" si="0"/>
        <v>#REF!</v>
      </c>
    </row>
    <row r="19" spans="1:21" ht="15">
      <c r="A19" s="129"/>
      <c r="B19" s="129"/>
      <c r="D19" s="34">
        <f t="shared" si="1"/>
        <v>0</v>
      </c>
      <c r="E19" s="3">
        <f>COUNTIF(Vertices[Degree],"&gt;= "&amp;D19)-COUNTIF(Vertices[Degree],"&gt;="&amp;D20)</f>
        <v>0</v>
      </c>
      <c r="F19" s="41">
        <f t="shared" si="2"/>
        <v>2.163636363636363</v>
      </c>
      <c r="G19" s="42">
        <f>COUNTIF(Vertices[In-Degree],"&gt;= "&amp;F19)-COUNTIF(Vertices[In-Degree],"&gt;="&amp;F20)</f>
        <v>0</v>
      </c>
      <c r="H19" s="41">
        <f t="shared" si="3"/>
        <v>1.854545454545455</v>
      </c>
      <c r="I19" s="42">
        <f>COUNTIF(Vertices[Out-Degree],"&gt;= "&amp;H19)-COUNTIF(Vertices[Out-Degree],"&gt;="&amp;H20)</f>
        <v>0</v>
      </c>
      <c r="J19" s="41">
        <f t="shared" si="4"/>
        <v>26.767272727272726</v>
      </c>
      <c r="K19" s="42">
        <f>COUNTIF(Vertices[Betweenness Centrality],"&gt;= "&amp;J19)-COUNTIF(Vertices[Betweenness Centrality],"&gt;="&amp;J20)</f>
        <v>0</v>
      </c>
      <c r="L19" s="41">
        <f t="shared" si="5"/>
        <v>0.0147186</v>
      </c>
      <c r="M19" s="42">
        <f>COUNTIF(Vertices[Closeness Centrality],"&gt;= "&amp;L19)-COUNTIF(Vertices[Closeness Centrality],"&gt;="&amp;L20)</f>
        <v>0</v>
      </c>
      <c r="N19" s="41">
        <f t="shared" si="6"/>
        <v>0.042426127272727265</v>
      </c>
      <c r="O19" s="42">
        <f>COUNTIF(Vertices[Eigenvector Centrality],"&gt;= "&amp;N19)-COUNTIF(Vertices[Eigenvector Centrality],"&gt;="&amp;N20)</f>
        <v>1</v>
      </c>
      <c r="P19" s="41">
        <f t="shared" si="7"/>
        <v>0.967007381818181</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152</v>
      </c>
      <c r="B20" s="36">
        <v>22</v>
      </c>
      <c r="D20" s="34">
        <f t="shared" si="1"/>
        <v>0</v>
      </c>
      <c r="E20" s="3">
        <f>COUNTIF(Vertices[Degree],"&gt;= "&amp;D20)-COUNTIF(Vertices[Degree],"&gt;="&amp;D21)</f>
        <v>0</v>
      </c>
      <c r="F20" s="39">
        <f t="shared" si="2"/>
        <v>2.2909090909090906</v>
      </c>
      <c r="G20" s="40">
        <f>COUNTIF(Vertices[In-Degree],"&gt;= "&amp;F20)-COUNTIF(Vertices[In-Degree],"&gt;="&amp;F21)</f>
        <v>0</v>
      </c>
      <c r="H20" s="39">
        <f t="shared" si="3"/>
        <v>1.963636363636364</v>
      </c>
      <c r="I20" s="40">
        <f>COUNTIF(Vertices[Out-Degree],"&gt;= "&amp;H20)-COUNTIF(Vertices[Out-Degree],"&gt;="&amp;H21)</f>
        <v>3</v>
      </c>
      <c r="J20" s="39">
        <f t="shared" si="4"/>
        <v>28.34181818181818</v>
      </c>
      <c r="K20" s="40">
        <f>COUNTIF(Vertices[Betweenness Centrality],"&gt;= "&amp;J20)-COUNTIF(Vertices[Betweenness Centrality],"&gt;="&amp;J21)</f>
        <v>0</v>
      </c>
      <c r="L20" s="39">
        <f t="shared" si="5"/>
        <v>0.0155844</v>
      </c>
      <c r="M20" s="40">
        <f>COUNTIF(Vertices[Closeness Centrality],"&gt;= "&amp;L20)-COUNTIF(Vertices[Closeness Centrality],"&gt;="&amp;L21)</f>
        <v>0</v>
      </c>
      <c r="N20" s="39">
        <f t="shared" si="6"/>
        <v>0.04492178181818181</v>
      </c>
      <c r="O20" s="40">
        <f>COUNTIF(Vertices[Eigenvector Centrality],"&gt;= "&amp;N20)-COUNTIF(Vertices[Eigenvector Centrality],"&gt;="&amp;N21)</f>
        <v>0</v>
      </c>
      <c r="P20" s="39">
        <f t="shared" si="7"/>
        <v>0.9998023454545446</v>
      </c>
      <c r="Q20" s="40">
        <f>COUNTIF(Vertices[PageRank],"&gt;= "&amp;P20)-COUNTIF(Vertices[PageRank],"&gt;="&amp;P21)</f>
        <v>22</v>
      </c>
      <c r="R20" s="39">
        <f t="shared" si="8"/>
        <v>0.3272727272727273</v>
      </c>
      <c r="S20" s="45">
        <f>COUNTIF(Vertices[Clustering Coefficient],"&gt;= "&amp;R20)-COUNTIF(Vertices[Clustering Coefficient],"&gt;="&amp;R21)</f>
        <v>3</v>
      </c>
      <c r="T20" s="39" t="e">
        <f ca="1" t="shared" si="9"/>
        <v>#REF!</v>
      </c>
      <c r="U20" s="40" t="e">
        <f ca="1" t="shared" si="0"/>
        <v>#REF!</v>
      </c>
    </row>
    <row r="21" spans="1:21" ht="15">
      <c r="A21" s="36" t="s">
        <v>153</v>
      </c>
      <c r="B21" s="36">
        <v>21</v>
      </c>
      <c r="D21" s="34">
        <f t="shared" si="1"/>
        <v>0</v>
      </c>
      <c r="E21" s="3">
        <f>COUNTIF(Vertices[Degree],"&gt;= "&amp;D21)-COUNTIF(Vertices[Degree],"&gt;="&amp;D22)</f>
        <v>0</v>
      </c>
      <c r="F21" s="41">
        <f t="shared" si="2"/>
        <v>2.418181818181818</v>
      </c>
      <c r="G21" s="42">
        <f>COUNTIF(Vertices[In-Degree],"&gt;= "&amp;F21)-COUNTIF(Vertices[In-Degree],"&gt;="&amp;F22)</f>
        <v>0</v>
      </c>
      <c r="H21" s="41">
        <f t="shared" si="3"/>
        <v>2.072727272727273</v>
      </c>
      <c r="I21" s="42">
        <f>COUNTIF(Vertices[Out-Degree],"&gt;= "&amp;H21)-COUNTIF(Vertices[Out-Degree],"&gt;="&amp;H22)</f>
        <v>0</v>
      </c>
      <c r="J21" s="41">
        <f t="shared" si="4"/>
        <v>29.916363636363634</v>
      </c>
      <c r="K21" s="42">
        <f>COUNTIF(Vertices[Betweenness Centrality],"&gt;= "&amp;J21)-COUNTIF(Vertices[Betweenness Centrality],"&gt;="&amp;J22)</f>
        <v>0</v>
      </c>
      <c r="L21" s="41">
        <f t="shared" si="5"/>
        <v>0.0164502</v>
      </c>
      <c r="M21" s="42">
        <f>COUNTIF(Vertices[Closeness Centrality],"&gt;= "&amp;L21)-COUNTIF(Vertices[Closeness Centrality],"&gt;="&amp;L22)</f>
        <v>0</v>
      </c>
      <c r="N21" s="41">
        <f t="shared" si="6"/>
        <v>0.04741743636363635</v>
      </c>
      <c r="O21" s="42">
        <f>COUNTIF(Vertices[Eigenvector Centrality],"&gt;= "&amp;N21)-COUNTIF(Vertices[Eigenvector Centrality],"&gt;="&amp;N22)</f>
        <v>2</v>
      </c>
      <c r="P21" s="41">
        <f t="shared" si="7"/>
        <v>1.0325973090909082</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154</v>
      </c>
      <c r="B22" s="36">
        <v>16</v>
      </c>
      <c r="D22" s="34">
        <f t="shared" si="1"/>
        <v>0</v>
      </c>
      <c r="E22" s="3">
        <f>COUNTIF(Vertices[Degree],"&gt;= "&amp;D22)-COUNTIF(Vertices[Degree],"&gt;="&amp;D23)</f>
        <v>0</v>
      </c>
      <c r="F22" s="39">
        <f t="shared" si="2"/>
        <v>2.5454545454545454</v>
      </c>
      <c r="G22" s="40">
        <f>COUNTIF(Vertices[In-Degree],"&gt;= "&amp;F22)-COUNTIF(Vertices[In-Degree],"&gt;="&amp;F23)</f>
        <v>0</v>
      </c>
      <c r="H22" s="39">
        <f t="shared" si="3"/>
        <v>2.181818181818182</v>
      </c>
      <c r="I22" s="40">
        <f>COUNTIF(Vertices[Out-Degree],"&gt;= "&amp;H22)-COUNTIF(Vertices[Out-Degree],"&gt;="&amp;H23)</f>
        <v>0</v>
      </c>
      <c r="J22" s="39">
        <f t="shared" si="4"/>
        <v>31.49090909090909</v>
      </c>
      <c r="K22" s="40">
        <f>COUNTIF(Vertices[Betweenness Centrality],"&gt;= "&amp;J22)-COUNTIF(Vertices[Betweenness Centrality],"&gt;="&amp;J23)</f>
        <v>1</v>
      </c>
      <c r="L22" s="39">
        <f t="shared" si="5"/>
        <v>0.017316</v>
      </c>
      <c r="M22" s="40">
        <f>COUNTIF(Vertices[Closeness Centrality],"&gt;= "&amp;L22)-COUNTIF(Vertices[Closeness Centrality],"&gt;="&amp;L23)</f>
        <v>0</v>
      </c>
      <c r="N22" s="39">
        <f t="shared" si="6"/>
        <v>0.04991309090909089</v>
      </c>
      <c r="O22" s="40">
        <f>COUNTIF(Vertices[Eigenvector Centrality],"&gt;= "&amp;N22)-COUNTIF(Vertices[Eigenvector Centrality],"&gt;="&amp;N23)</f>
        <v>0</v>
      </c>
      <c r="P22" s="39">
        <f t="shared" si="7"/>
        <v>1.0653922727272718</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155</v>
      </c>
      <c r="B23" s="36">
        <v>39</v>
      </c>
      <c r="D23" s="34">
        <f t="shared" si="1"/>
        <v>0</v>
      </c>
      <c r="E23" s="3">
        <f>COUNTIF(Vertices[Degree],"&gt;= "&amp;D23)-COUNTIF(Vertices[Degree],"&gt;="&amp;D24)</f>
        <v>0</v>
      </c>
      <c r="F23" s="41">
        <f t="shared" si="2"/>
        <v>2.672727272727273</v>
      </c>
      <c r="G23" s="42">
        <f>COUNTIF(Vertices[In-Degree],"&gt;= "&amp;F23)-COUNTIF(Vertices[In-Degree],"&gt;="&amp;F24)</f>
        <v>0</v>
      </c>
      <c r="H23" s="41">
        <f t="shared" si="3"/>
        <v>2.290909090909091</v>
      </c>
      <c r="I23" s="42">
        <f>COUNTIF(Vertices[Out-Degree],"&gt;= "&amp;H23)-COUNTIF(Vertices[Out-Degree],"&gt;="&amp;H24)</f>
        <v>0</v>
      </c>
      <c r="J23" s="41">
        <f t="shared" si="4"/>
        <v>33.06545454545454</v>
      </c>
      <c r="K23" s="42">
        <f>COUNTIF(Vertices[Betweenness Centrality],"&gt;= "&amp;J23)-COUNTIF(Vertices[Betweenness Centrality],"&gt;="&amp;J24)</f>
        <v>0</v>
      </c>
      <c r="L23" s="41">
        <f t="shared" si="5"/>
        <v>0.0181818</v>
      </c>
      <c r="M23" s="42">
        <f>COUNTIF(Vertices[Closeness Centrality],"&gt;= "&amp;L23)-COUNTIF(Vertices[Closeness Centrality],"&gt;="&amp;L24)</f>
        <v>0</v>
      </c>
      <c r="N23" s="41">
        <f t="shared" si="6"/>
        <v>0.052408745454545436</v>
      </c>
      <c r="O23" s="42">
        <f>COUNTIF(Vertices[Eigenvector Centrality],"&gt;= "&amp;N23)-COUNTIF(Vertices[Eigenvector Centrality],"&gt;="&amp;N24)</f>
        <v>0</v>
      </c>
      <c r="P23" s="41">
        <f t="shared" si="7"/>
        <v>1.0981872363636354</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2.8000000000000003</v>
      </c>
      <c r="G24" s="40">
        <f>COUNTIF(Vertices[In-Degree],"&gt;= "&amp;F24)-COUNTIF(Vertices[In-Degree],"&gt;="&amp;F25)</f>
        <v>0</v>
      </c>
      <c r="H24" s="39">
        <f t="shared" si="3"/>
        <v>2.4</v>
      </c>
      <c r="I24" s="40">
        <f>COUNTIF(Vertices[Out-Degree],"&gt;= "&amp;H24)-COUNTIF(Vertices[Out-Degree],"&gt;="&amp;H25)</f>
        <v>0</v>
      </c>
      <c r="J24" s="39">
        <f t="shared" si="4"/>
        <v>34.64</v>
      </c>
      <c r="K24" s="40">
        <f>COUNTIF(Vertices[Betweenness Centrality],"&gt;= "&amp;J24)-COUNTIF(Vertices[Betweenness Centrality],"&gt;="&amp;J25)</f>
        <v>0</v>
      </c>
      <c r="L24" s="39">
        <f t="shared" si="5"/>
        <v>0.0190476</v>
      </c>
      <c r="M24" s="40">
        <f>COUNTIF(Vertices[Closeness Centrality],"&gt;= "&amp;L24)-COUNTIF(Vertices[Closeness Centrality],"&gt;="&amp;L25)</f>
        <v>0</v>
      </c>
      <c r="N24" s="39">
        <f t="shared" si="6"/>
        <v>0.05490439999999998</v>
      </c>
      <c r="O24" s="40">
        <f>COUNTIF(Vertices[Eigenvector Centrality],"&gt;= "&amp;N24)-COUNTIF(Vertices[Eigenvector Centrality],"&gt;="&amp;N25)</f>
        <v>0</v>
      </c>
      <c r="P24" s="39">
        <f t="shared" si="7"/>
        <v>1.130982199999999</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2.9272727272727277</v>
      </c>
      <c r="G25" s="42">
        <f>COUNTIF(Vertices[In-Degree],"&gt;= "&amp;F25)-COUNTIF(Vertices[In-Degree],"&gt;="&amp;F26)</f>
        <v>0</v>
      </c>
      <c r="H25" s="41">
        <f t="shared" si="3"/>
        <v>2.509090909090909</v>
      </c>
      <c r="I25" s="42">
        <f>COUNTIF(Vertices[Out-Degree],"&gt;= "&amp;H25)-COUNTIF(Vertices[Out-Degree],"&gt;="&amp;H26)</f>
        <v>0</v>
      </c>
      <c r="J25" s="41">
        <f t="shared" si="4"/>
        <v>36.21454545454546</v>
      </c>
      <c r="K25" s="42">
        <f>COUNTIF(Vertices[Betweenness Centrality],"&gt;= "&amp;J25)-COUNTIF(Vertices[Betweenness Centrality],"&gt;="&amp;J26)</f>
        <v>1</v>
      </c>
      <c r="L25" s="41">
        <f t="shared" si="5"/>
        <v>0.0199134</v>
      </c>
      <c r="M25" s="42">
        <f>COUNTIF(Vertices[Closeness Centrality],"&gt;= "&amp;L25)-COUNTIF(Vertices[Closeness Centrality],"&gt;="&amp;L26)</f>
        <v>0</v>
      </c>
      <c r="N25" s="41">
        <f t="shared" si="6"/>
        <v>0.05740005454545452</v>
      </c>
      <c r="O25" s="42">
        <f>COUNTIF(Vertices[Eigenvector Centrality],"&gt;= "&amp;N25)-COUNTIF(Vertices[Eigenvector Centrality],"&gt;="&amp;N26)</f>
        <v>0</v>
      </c>
      <c r="P25" s="41">
        <f t="shared" si="7"/>
        <v>1.1637771636363625</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157</v>
      </c>
      <c r="B26" s="36">
        <v>1.884477</v>
      </c>
      <c r="D26" s="34">
        <f t="shared" si="1"/>
        <v>0</v>
      </c>
      <c r="E26" s="3">
        <f>COUNTIF(Vertices[Degree],"&gt;= "&amp;D26)-COUNTIF(Vertices[Degree],"&gt;="&amp;D28)</f>
        <v>0</v>
      </c>
      <c r="F26" s="39">
        <f t="shared" si="2"/>
        <v>3.054545454545455</v>
      </c>
      <c r="G26" s="40">
        <f>COUNTIF(Vertices[In-Degree],"&gt;= "&amp;F26)-COUNTIF(Vertices[In-Degree],"&gt;="&amp;F28)</f>
        <v>0</v>
      </c>
      <c r="H26" s="39">
        <f t="shared" si="3"/>
        <v>2.6181818181818177</v>
      </c>
      <c r="I26" s="40">
        <f>COUNTIF(Vertices[Out-Degree],"&gt;= "&amp;H26)-COUNTIF(Vertices[Out-Degree],"&gt;="&amp;H28)</f>
        <v>0</v>
      </c>
      <c r="J26" s="39">
        <f t="shared" si="4"/>
        <v>37.789090909090916</v>
      </c>
      <c r="K26" s="40">
        <f>COUNTIF(Vertices[Betweenness Centrality],"&gt;= "&amp;J26)-COUNTIF(Vertices[Betweenness Centrality],"&gt;="&amp;J28)</f>
        <v>0</v>
      </c>
      <c r="L26" s="39">
        <f t="shared" si="5"/>
        <v>0.0207792</v>
      </c>
      <c r="M26" s="40">
        <f>COUNTIF(Vertices[Closeness Centrality],"&gt;= "&amp;L26)-COUNTIF(Vertices[Closeness Centrality],"&gt;="&amp;L28)</f>
        <v>0</v>
      </c>
      <c r="N26" s="39">
        <f t="shared" si="6"/>
        <v>0.05989570909090906</v>
      </c>
      <c r="O26" s="40">
        <f>COUNTIF(Vertices[Eigenvector Centrality],"&gt;= "&amp;N26)-COUNTIF(Vertices[Eigenvector Centrality],"&gt;="&amp;N28)</f>
        <v>0</v>
      </c>
      <c r="P26" s="39">
        <f t="shared" si="7"/>
        <v>1.196572127272726</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-5</v>
      </c>
      <c r="H27" s="78"/>
      <c r="I27" s="79">
        <f>COUNTIF(Vertices[Out-Degree],"&gt;= "&amp;H27)-COUNTIF(Vertices[Out-Degree],"&gt;="&amp;H28)</f>
        <v>-4</v>
      </c>
      <c r="J27" s="78"/>
      <c r="K27" s="79">
        <f>COUNTIF(Vertices[Betweenness Centrality],"&gt;= "&amp;J27)-COUNTIF(Vertices[Betweenness Centrality],"&gt;="&amp;J28)</f>
        <v>-2</v>
      </c>
      <c r="L27" s="78"/>
      <c r="M27" s="79">
        <f>COUNTIF(Vertices[Closeness Centrality],"&gt;= "&amp;L27)-COUNTIF(Vertices[Closeness Centrality],"&gt;="&amp;L28)</f>
        <v>-16</v>
      </c>
      <c r="N27" s="78"/>
      <c r="O27" s="79">
        <f>COUNTIF(Vertices[Eigenvector Centrality],"&gt;= "&amp;N27)-COUNTIF(Vertices[Eigenvector Centrality],"&gt;="&amp;N28)</f>
        <v>-7</v>
      </c>
      <c r="P27" s="78"/>
      <c r="Q27" s="79">
        <f>COUNTIF(Vertices[Eigenvector Centrality],"&gt;= "&amp;P27)-COUNTIF(Vertices[Eigenvector Centrality],"&gt;="&amp;P28)</f>
        <v>0</v>
      </c>
      <c r="R27" s="78"/>
      <c r="S27" s="80">
        <f>COUNTIF(Vertices[Clustering Coefficient],"&gt;= "&amp;R27)-COUNTIF(Vertices[Clustering Coefficient],"&gt;="&amp;R28)</f>
        <v>-6</v>
      </c>
      <c r="T27" s="78"/>
      <c r="U27" s="79">
        <f ca="1">COUNTIF(Vertices[Clustering Coefficient],"&gt;= "&amp;T27)-COUNTIF(Vertices[Clustering Coefficient],"&gt;="&amp;T28)</f>
        <v>0</v>
      </c>
    </row>
    <row r="28" spans="1:21" ht="15">
      <c r="A28" s="36" t="s">
        <v>158</v>
      </c>
      <c r="B28" s="36">
        <v>0.024774774774774775</v>
      </c>
      <c r="D28" s="34">
        <f>D26+($D$57-$D$2)/BinDivisor</f>
        <v>0</v>
      </c>
      <c r="E28" s="3">
        <f>COUNTIF(Vertices[Degree],"&gt;= "&amp;D28)-COUNTIF(Vertices[Degree],"&gt;="&amp;D40)</f>
        <v>0</v>
      </c>
      <c r="F28" s="41">
        <f>F26+($F$57-$F$2)/BinDivisor</f>
        <v>3.1818181818181825</v>
      </c>
      <c r="G28" s="42">
        <f>COUNTIF(Vertices[In-Degree],"&gt;= "&amp;F28)-COUNTIF(Vertices[In-Degree],"&gt;="&amp;F40)</f>
        <v>0</v>
      </c>
      <c r="H28" s="41">
        <f>H26+($H$57-$H$2)/BinDivisor</f>
        <v>2.7272727272727266</v>
      </c>
      <c r="I28" s="42">
        <f>COUNTIF(Vertices[Out-Degree],"&gt;= "&amp;H28)-COUNTIF(Vertices[Out-Degree],"&gt;="&amp;H40)</f>
        <v>0</v>
      </c>
      <c r="J28" s="41">
        <f>J26+($J$57-$J$2)/BinDivisor</f>
        <v>39.363636363636374</v>
      </c>
      <c r="K28" s="42">
        <f>COUNTIF(Vertices[Betweenness Centrality],"&gt;= "&amp;J28)-COUNTIF(Vertices[Betweenness Centrality],"&gt;="&amp;J40)</f>
        <v>0</v>
      </c>
      <c r="L28" s="41">
        <f>L26+($L$57-$L$2)/BinDivisor</f>
        <v>0.021645</v>
      </c>
      <c r="M28" s="42">
        <f>COUNTIF(Vertices[Closeness Centrality],"&gt;= "&amp;L28)-COUNTIF(Vertices[Closeness Centrality],"&gt;="&amp;L40)</f>
        <v>0</v>
      </c>
      <c r="N28" s="41">
        <f>N26+($N$57-$N$2)/BinDivisor</f>
        <v>0.062391363636363606</v>
      </c>
      <c r="O28" s="42">
        <f>COUNTIF(Vertices[Eigenvector Centrality],"&gt;= "&amp;N28)-COUNTIF(Vertices[Eigenvector Centrality],"&gt;="&amp;N40)</f>
        <v>0</v>
      </c>
      <c r="P28" s="41">
        <f>P26+($P$57-$P$2)/BinDivisor</f>
        <v>1.2293670909090897</v>
      </c>
      <c r="Q28" s="42">
        <f>COUNTIF(Vertices[PageRank],"&gt;= "&amp;P28)-COUNTIF(Vertices[PageRank],"&gt;="&amp;P40)</f>
        <v>1</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892</v>
      </c>
      <c r="B29" s="36">
        <v>0.285267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893</v>
      </c>
      <c r="B31" s="36" t="s">
        <v>894</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-5</v>
      </c>
      <c r="H38" s="78"/>
      <c r="I38" s="79">
        <f>COUNTIF(Vertices[Out-Degree],"&gt;= "&amp;H38)-COUNTIF(Vertices[Out-Degree],"&gt;="&amp;H40)</f>
        <v>-4</v>
      </c>
      <c r="J38" s="78"/>
      <c r="K38" s="79">
        <f>COUNTIF(Vertices[Betweenness Centrality],"&gt;= "&amp;J38)-COUNTIF(Vertices[Betweenness Centrality],"&gt;="&amp;J40)</f>
        <v>-2</v>
      </c>
      <c r="L38" s="78"/>
      <c r="M38" s="79">
        <f>COUNTIF(Vertices[Closeness Centrality],"&gt;= "&amp;L38)-COUNTIF(Vertices[Closeness Centrality],"&gt;="&amp;L40)</f>
        <v>-16</v>
      </c>
      <c r="N38" s="78"/>
      <c r="O38" s="79">
        <f>COUNTIF(Vertices[Eigenvector Centrality],"&gt;= "&amp;N38)-COUNTIF(Vertices[Eigenvector Centrality],"&gt;="&amp;N40)</f>
        <v>-7</v>
      </c>
      <c r="P38" s="78"/>
      <c r="Q38" s="79">
        <f>COUNTIF(Vertices[Eigenvector Centrality],"&gt;= "&amp;P38)-COUNTIF(Vertices[Eigenvector Centrality],"&gt;="&amp;P40)</f>
        <v>0</v>
      </c>
      <c r="R38" s="78"/>
      <c r="S38" s="80">
        <f>COUNTIF(Vertices[Clustering Coefficient],"&gt;= "&amp;R38)-COUNTIF(Vertices[Clustering Coefficient],"&gt;="&amp;R40)</f>
        <v>-6</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-5</v>
      </c>
      <c r="H39" s="78"/>
      <c r="I39" s="79">
        <f>COUNTIF(Vertices[Out-Degree],"&gt;= "&amp;H39)-COUNTIF(Vertices[Out-Degree],"&gt;="&amp;H40)</f>
        <v>-4</v>
      </c>
      <c r="J39" s="78"/>
      <c r="K39" s="79">
        <f>COUNTIF(Vertices[Betweenness Centrality],"&gt;= "&amp;J39)-COUNTIF(Vertices[Betweenness Centrality],"&gt;="&amp;J40)</f>
        <v>-2</v>
      </c>
      <c r="L39" s="78"/>
      <c r="M39" s="79">
        <f>COUNTIF(Vertices[Closeness Centrality],"&gt;= "&amp;L39)-COUNTIF(Vertices[Closeness Centrality],"&gt;="&amp;L40)</f>
        <v>-16</v>
      </c>
      <c r="N39" s="78"/>
      <c r="O39" s="79">
        <f>COUNTIF(Vertices[Eigenvector Centrality],"&gt;= "&amp;N39)-COUNTIF(Vertices[Eigenvector Centrality],"&gt;="&amp;N40)</f>
        <v>-7</v>
      </c>
      <c r="P39" s="78"/>
      <c r="Q39" s="79">
        <f>COUNTIF(Vertices[Eigenvector Centrality],"&gt;= "&amp;P39)-COUNTIF(Vertices[Eigenvector Centrality],"&gt;="&amp;P40)</f>
        <v>0</v>
      </c>
      <c r="R39" s="78"/>
      <c r="S39" s="80">
        <f>COUNTIF(Vertices[Clustering Coefficient],"&gt;= "&amp;R39)-COUNTIF(Vertices[Clustering Coefficient],"&gt;="&amp;R40)</f>
        <v>-6</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3.30909090909091</v>
      </c>
      <c r="G40" s="40">
        <f>COUNTIF(Vertices[In-Degree],"&gt;= "&amp;F40)-COUNTIF(Vertices[In-Degree],"&gt;="&amp;F41)</f>
        <v>0</v>
      </c>
      <c r="H40" s="39">
        <f>H28+($H$57-$H$2)/BinDivisor</f>
        <v>2.8363636363636355</v>
      </c>
      <c r="I40" s="40">
        <f>COUNTIF(Vertices[Out-Degree],"&gt;= "&amp;H40)-COUNTIF(Vertices[Out-Degree],"&gt;="&amp;H41)</f>
        <v>0</v>
      </c>
      <c r="J40" s="39">
        <f>J28+($J$57-$J$2)/BinDivisor</f>
        <v>40.93818181818183</v>
      </c>
      <c r="K40" s="40">
        <f>COUNTIF(Vertices[Betweenness Centrality],"&gt;= "&amp;J40)-COUNTIF(Vertices[Betweenness Centrality],"&gt;="&amp;J41)</f>
        <v>0</v>
      </c>
      <c r="L40" s="39">
        <f>L28+($L$57-$L$2)/BinDivisor</f>
        <v>0.0225108</v>
      </c>
      <c r="M40" s="40">
        <f>COUNTIF(Vertices[Closeness Centrality],"&gt;= "&amp;L40)-COUNTIF(Vertices[Closeness Centrality],"&gt;="&amp;L41)</f>
        <v>0</v>
      </c>
      <c r="N40" s="39">
        <f>N28+($N$57-$N$2)/BinDivisor</f>
        <v>0.06488701818181815</v>
      </c>
      <c r="O40" s="40">
        <f>COUNTIF(Vertices[Eigenvector Centrality],"&gt;= "&amp;N40)-COUNTIF(Vertices[Eigenvector Centrality],"&gt;="&amp;N41)</f>
        <v>0</v>
      </c>
      <c r="P40" s="39">
        <f>P28+($P$57-$P$2)/BinDivisor</f>
        <v>1.2621620545454533</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3.4363636363636374</v>
      </c>
      <c r="G41" s="42">
        <f>COUNTIF(Vertices[In-Degree],"&gt;= "&amp;F41)-COUNTIF(Vertices[In-Degree],"&gt;="&amp;F42)</f>
        <v>0</v>
      </c>
      <c r="H41" s="41">
        <f aca="true" t="shared" si="12" ref="H41:H56">H40+($H$57-$H$2)/BinDivisor</f>
        <v>2.9454545454545444</v>
      </c>
      <c r="I41" s="42">
        <f>COUNTIF(Vertices[Out-Degree],"&gt;= "&amp;H41)-COUNTIF(Vertices[Out-Degree],"&gt;="&amp;H42)</f>
        <v>0</v>
      </c>
      <c r="J41" s="41">
        <f aca="true" t="shared" si="13" ref="J41:J56">J40+($J$57-$J$2)/BinDivisor</f>
        <v>42.51272727272729</v>
      </c>
      <c r="K41" s="42">
        <f>COUNTIF(Vertices[Betweenness Centrality],"&gt;= "&amp;J41)-COUNTIF(Vertices[Betweenness Centrality],"&gt;="&amp;J42)</f>
        <v>0</v>
      </c>
      <c r="L41" s="41">
        <f aca="true" t="shared" si="14" ref="L41:L56">L40+($L$57-$L$2)/BinDivisor</f>
        <v>0.0233766</v>
      </c>
      <c r="M41" s="42">
        <f>COUNTIF(Vertices[Closeness Centrality],"&gt;= "&amp;L41)-COUNTIF(Vertices[Closeness Centrality],"&gt;="&amp;L42)</f>
        <v>0</v>
      </c>
      <c r="N41" s="41">
        <f aca="true" t="shared" si="15" ref="N41:N56">N40+($N$57-$N$2)/BinDivisor</f>
        <v>0.06738267272727269</v>
      </c>
      <c r="O41" s="42">
        <f>COUNTIF(Vertices[Eigenvector Centrality],"&gt;= "&amp;N41)-COUNTIF(Vertices[Eigenvector Centrality],"&gt;="&amp;N42)</f>
        <v>0</v>
      </c>
      <c r="P41" s="41">
        <f aca="true" t="shared" si="16" ref="P41:P56">P40+($P$57-$P$2)/BinDivisor</f>
        <v>1.2949570181818169</v>
      </c>
      <c r="Q41" s="42">
        <f>COUNTIF(Vertices[PageRank],"&gt;= "&amp;P41)-COUNTIF(Vertices[PageRank],"&gt;="&amp;P42)</f>
        <v>0</v>
      </c>
      <c r="R41" s="41">
        <f aca="true" t="shared" si="17" ref="R41:R56">R40+($R$57-$R$2)/BinDivisor</f>
        <v>0.490909090909091</v>
      </c>
      <c r="S41" s="46">
        <f>COUNTIF(Vertices[Clustering Coefficient],"&gt;= "&amp;R41)-COUNTIF(Vertices[Clustering Coefficient],"&gt;="&amp;R42)</f>
        <v>4</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3.563636363636365</v>
      </c>
      <c r="G42" s="40">
        <f>COUNTIF(Vertices[In-Degree],"&gt;= "&amp;F42)-COUNTIF(Vertices[In-Degree],"&gt;="&amp;F43)</f>
        <v>0</v>
      </c>
      <c r="H42" s="39">
        <f t="shared" si="12"/>
        <v>3.0545454545454533</v>
      </c>
      <c r="I42" s="40">
        <f>COUNTIF(Vertices[Out-Degree],"&gt;= "&amp;H42)-COUNTIF(Vertices[Out-Degree],"&gt;="&amp;H43)</f>
        <v>0</v>
      </c>
      <c r="J42" s="39">
        <f t="shared" si="13"/>
        <v>44.08727272727275</v>
      </c>
      <c r="K42" s="40">
        <f>COUNTIF(Vertices[Betweenness Centrality],"&gt;= "&amp;J42)-COUNTIF(Vertices[Betweenness Centrality],"&gt;="&amp;J43)</f>
        <v>0</v>
      </c>
      <c r="L42" s="39">
        <f t="shared" si="14"/>
        <v>0.0242424</v>
      </c>
      <c r="M42" s="40">
        <f>COUNTIF(Vertices[Closeness Centrality],"&gt;= "&amp;L42)-COUNTIF(Vertices[Closeness Centrality],"&gt;="&amp;L43)</f>
        <v>4</v>
      </c>
      <c r="N42" s="39">
        <f t="shared" si="15"/>
        <v>0.06987832727272723</v>
      </c>
      <c r="O42" s="40">
        <f>COUNTIF(Vertices[Eigenvector Centrality],"&gt;= "&amp;N42)-COUNTIF(Vertices[Eigenvector Centrality],"&gt;="&amp;N43)</f>
        <v>0</v>
      </c>
      <c r="P42" s="39">
        <f t="shared" si="16"/>
        <v>1.3277519818181804</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3.6909090909090922</v>
      </c>
      <c r="G43" s="42">
        <f>COUNTIF(Vertices[In-Degree],"&gt;= "&amp;F43)-COUNTIF(Vertices[In-Degree],"&gt;="&amp;F44)</f>
        <v>0</v>
      </c>
      <c r="H43" s="41">
        <f t="shared" si="12"/>
        <v>3.1636363636363622</v>
      </c>
      <c r="I43" s="42">
        <f>COUNTIF(Vertices[Out-Degree],"&gt;= "&amp;H43)-COUNTIF(Vertices[Out-Degree],"&gt;="&amp;H44)</f>
        <v>0</v>
      </c>
      <c r="J43" s="41">
        <f t="shared" si="13"/>
        <v>45.661818181818205</v>
      </c>
      <c r="K43" s="42">
        <f>COUNTIF(Vertices[Betweenness Centrality],"&gt;= "&amp;J43)-COUNTIF(Vertices[Betweenness Centrality],"&gt;="&amp;J44)</f>
        <v>0</v>
      </c>
      <c r="L43" s="41">
        <f t="shared" si="14"/>
        <v>0.0251082</v>
      </c>
      <c r="M43" s="42">
        <f>COUNTIF(Vertices[Closeness Centrality],"&gt;= "&amp;L43)-COUNTIF(Vertices[Closeness Centrality],"&gt;="&amp;L44)</f>
        <v>2</v>
      </c>
      <c r="N43" s="41">
        <f t="shared" si="15"/>
        <v>0.07237398181818178</v>
      </c>
      <c r="O43" s="42">
        <f>COUNTIF(Vertices[Eigenvector Centrality],"&gt;= "&amp;N43)-COUNTIF(Vertices[Eigenvector Centrality],"&gt;="&amp;N44)</f>
        <v>0</v>
      </c>
      <c r="P43" s="41">
        <f t="shared" si="16"/>
        <v>1.360546945454544</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3.8181818181818197</v>
      </c>
      <c r="G44" s="40">
        <f>COUNTIF(Vertices[In-Degree],"&gt;= "&amp;F44)-COUNTIF(Vertices[In-Degree],"&gt;="&amp;F45)</f>
        <v>0</v>
      </c>
      <c r="H44" s="39">
        <f t="shared" si="12"/>
        <v>3.272727272727271</v>
      </c>
      <c r="I44" s="40">
        <f>COUNTIF(Vertices[Out-Degree],"&gt;= "&amp;H44)-COUNTIF(Vertices[Out-Degree],"&gt;="&amp;H45)</f>
        <v>0</v>
      </c>
      <c r="J44" s="39">
        <f t="shared" si="13"/>
        <v>47.23636363636366</v>
      </c>
      <c r="K44" s="40">
        <f>COUNTIF(Vertices[Betweenness Centrality],"&gt;= "&amp;J44)-COUNTIF(Vertices[Betweenness Centrality],"&gt;="&amp;J45)</f>
        <v>0</v>
      </c>
      <c r="L44" s="39">
        <f t="shared" si="14"/>
        <v>0.025974</v>
      </c>
      <c r="M44" s="40">
        <f>COUNTIF(Vertices[Closeness Centrality],"&gt;= "&amp;L44)-COUNTIF(Vertices[Closeness Centrality],"&gt;="&amp;L45)</f>
        <v>0</v>
      </c>
      <c r="N44" s="39">
        <f t="shared" si="15"/>
        <v>0.07486963636363632</v>
      </c>
      <c r="O44" s="40">
        <f>COUNTIF(Vertices[Eigenvector Centrality],"&gt;= "&amp;N44)-COUNTIF(Vertices[Eigenvector Centrality],"&gt;="&amp;N45)</f>
        <v>1</v>
      </c>
      <c r="P44" s="39">
        <f t="shared" si="16"/>
        <v>1.3933419090909076</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3.945454545454547</v>
      </c>
      <c r="G45" s="42">
        <f>COUNTIF(Vertices[In-Degree],"&gt;= "&amp;F45)-COUNTIF(Vertices[In-Degree],"&gt;="&amp;F46)</f>
        <v>2</v>
      </c>
      <c r="H45" s="41">
        <f t="shared" si="12"/>
        <v>3.38181818181818</v>
      </c>
      <c r="I45" s="42">
        <f>COUNTIF(Vertices[Out-Degree],"&gt;= "&amp;H45)-COUNTIF(Vertices[Out-Degree],"&gt;="&amp;H46)</f>
        <v>0</v>
      </c>
      <c r="J45" s="41">
        <f t="shared" si="13"/>
        <v>48.81090909090912</v>
      </c>
      <c r="K45" s="42">
        <f>COUNTIF(Vertices[Betweenness Centrality],"&gt;= "&amp;J45)-COUNTIF(Vertices[Betweenness Centrality],"&gt;="&amp;J46)</f>
        <v>0</v>
      </c>
      <c r="L45" s="41">
        <f t="shared" si="14"/>
        <v>0.0268398</v>
      </c>
      <c r="M45" s="42">
        <f>COUNTIF(Vertices[Closeness Centrality],"&gt;= "&amp;L45)-COUNTIF(Vertices[Closeness Centrality],"&gt;="&amp;L46)</f>
        <v>0</v>
      </c>
      <c r="N45" s="41">
        <f t="shared" si="15"/>
        <v>0.07736529090909086</v>
      </c>
      <c r="O45" s="42">
        <f>COUNTIF(Vertices[Eigenvector Centrality],"&gt;= "&amp;N45)-COUNTIF(Vertices[Eigenvector Centrality],"&gt;="&amp;N46)</f>
        <v>0</v>
      </c>
      <c r="P45" s="41">
        <f t="shared" si="16"/>
        <v>1.4261368727272712</v>
      </c>
      <c r="Q45" s="42">
        <f>COUNTIF(Vertices[PageRank],"&gt;= "&amp;P45)-COUNTIF(Vertices[PageRank],"&gt;="&amp;P46)</f>
        <v>1</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4.072727272727274</v>
      </c>
      <c r="G46" s="40">
        <f>COUNTIF(Vertices[In-Degree],"&gt;= "&amp;F46)-COUNTIF(Vertices[In-Degree],"&gt;="&amp;F47)</f>
        <v>0</v>
      </c>
      <c r="H46" s="39">
        <f t="shared" si="12"/>
        <v>3.490909090909089</v>
      </c>
      <c r="I46" s="40">
        <f>COUNTIF(Vertices[Out-Degree],"&gt;= "&amp;H46)-COUNTIF(Vertices[Out-Degree],"&gt;="&amp;H47)</f>
        <v>0</v>
      </c>
      <c r="J46" s="39">
        <f t="shared" si="13"/>
        <v>50.38545454545458</v>
      </c>
      <c r="K46" s="40">
        <f>COUNTIF(Vertices[Betweenness Centrality],"&gt;= "&amp;J46)-COUNTIF(Vertices[Betweenness Centrality],"&gt;="&amp;J47)</f>
        <v>0</v>
      </c>
      <c r="L46" s="39">
        <f t="shared" si="14"/>
        <v>0.0277056</v>
      </c>
      <c r="M46" s="40">
        <f>COUNTIF(Vertices[Closeness Centrality],"&gt;= "&amp;L46)-COUNTIF(Vertices[Closeness Centrality],"&gt;="&amp;L47)</f>
        <v>0</v>
      </c>
      <c r="N46" s="39">
        <f t="shared" si="15"/>
        <v>0.0798609454545454</v>
      </c>
      <c r="O46" s="40">
        <f>COUNTIF(Vertices[Eigenvector Centrality],"&gt;= "&amp;N46)-COUNTIF(Vertices[Eigenvector Centrality],"&gt;="&amp;N47)</f>
        <v>1</v>
      </c>
      <c r="P46" s="39">
        <f t="shared" si="16"/>
        <v>1.4589318363636348</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4.200000000000001</v>
      </c>
      <c r="G47" s="42">
        <f>COUNTIF(Vertices[In-Degree],"&gt;= "&amp;F47)-COUNTIF(Vertices[In-Degree],"&gt;="&amp;F48)</f>
        <v>0</v>
      </c>
      <c r="H47" s="41">
        <f t="shared" si="12"/>
        <v>3.599999999999998</v>
      </c>
      <c r="I47" s="42">
        <f>COUNTIF(Vertices[Out-Degree],"&gt;= "&amp;H47)-COUNTIF(Vertices[Out-Degree],"&gt;="&amp;H48)</f>
        <v>0</v>
      </c>
      <c r="J47" s="41">
        <f t="shared" si="13"/>
        <v>51.960000000000036</v>
      </c>
      <c r="K47" s="42">
        <f>COUNTIF(Vertices[Betweenness Centrality],"&gt;= "&amp;J47)-COUNTIF(Vertices[Betweenness Centrality],"&gt;="&amp;J48)</f>
        <v>0</v>
      </c>
      <c r="L47" s="41">
        <f t="shared" si="14"/>
        <v>0.0285714</v>
      </c>
      <c r="M47" s="42">
        <f>COUNTIF(Vertices[Closeness Centrality],"&gt;= "&amp;L47)-COUNTIF(Vertices[Closeness Centrality],"&gt;="&amp;L48)</f>
        <v>1</v>
      </c>
      <c r="N47" s="41">
        <f t="shared" si="15"/>
        <v>0.08235659999999995</v>
      </c>
      <c r="O47" s="42">
        <f>COUNTIF(Vertices[Eigenvector Centrality],"&gt;= "&amp;N47)-COUNTIF(Vertices[Eigenvector Centrality],"&gt;="&amp;N48)</f>
        <v>1</v>
      </c>
      <c r="P47" s="41">
        <f t="shared" si="16"/>
        <v>1.4917267999999984</v>
      </c>
      <c r="Q47" s="42">
        <f>COUNTIF(Vertices[PageRank],"&gt;= "&amp;P47)-COUNTIF(Vertices[PageRank],"&gt;="&amp;P48)</f>
        <v>1</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4.327272727272728</v>
      </c>
      <c r="G48" s="40">
        <f>COUNTIF(Vertices[In-Degree],"&gt;= "&amp;F48)-COUNTIF(Vertices[In-Degree],"&gt;="&amp;F49)</f>
        <v>0</v>
      </c>
      <c r="H48" s="39">
        <f t="shared" si="12"/>
        <v>3.7090909090909068</v>
      </c>
      <c r="I48" s="40">
        <f>COUNTIF(Vertices[Out-Degree],"&gt;= "&amp;H48)-COUNTIF(Vertices[Out-Degree],"&gt;="&amp;H49)</f>
        <v>0</v>
      </c>
      <c r="J48" s="39">
        <f t="shared" si="13"/>
        <v>53.534545454545494</v>
      </c>
      <c r="K48" s="40">
        <f>COUNTIF(Vertices[Betweenness Centrality],"&gt;= "&amp;J48)-COUNTIF(Vertices[Betweenness Centrality],"&gt;="&amp;J49)</f>
        <v>0</v>
      </c>
      <c r="L48" s="39">
        <f t="shared" si="14"/>
        <v>0.0294372</v>
      </c>
      <c r="M48" s="40">
        <f>COUNTIF(Vertices[Closeness Centrality],"&gt;= "&amp;L48)-COUNTIF(Vertices[Closeness Centrality],"&gt;="&amp;L49)</f>
        <v>0</v>
      </c>
      <c r="N48" s="39">
        <f t="shared" si="15"/>
        <v>0.08485225454545449</v>
      </c>
      <c r="O48" s="40">
        <f>COUNTIF(Vertices[Eigenvector Centrality],"&gt;= "&amp;N48)-COUNTIF(Vertices[Eigenvector Centrality],"&gt;="&amp;N49)</f>
        <v>0</v>
      </c>
      <c r="P48" s="39">
        <f t="shared" si="16"/>
        <v>1.524521763636362</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4.454545454545455</v>
      </c>
      <c r="G49" s="42">
        <f>COUNTIF(Vertices[In-Degree],"&gt;= "&amp;F49)-COUNTIF(Vertices[In-Degree],"&gt;="&amp;F50)</f>
        <v>0</v>
      </c>
      <c r="H49" s="41">
        <f t="shared" si="12"/>
        <v>3.8181818181818157</v>
      </c>
      <c r="I49" s="42">
        <f>COUNTIF(Vertices[Out-Degree],"&gt;= "&amp;H49)-COUNTIF(Vertices[Out-Degree],"&gt;="&amp;H50)</f>
        <v>0</v>
      </c>
      <c r="J49" s="41">
        <f t="shared" si="13"/>
        <v>55.10909090909095</v>
      </c>
      <c r="K49" s="42">
        <f>COUNTIF(Vertices[Betweenness Centrality],"&gt;= "&amp;J49)-COUNTIF(Vertices[Betweenness Centrality],"&gt;="&amp;J50)</f>
        <v>0</v>
      </c>
      <c r="L49" s="41">
        <f t="shared" si="14"/>
        <v>0.030303</v>
      </c>
      <c r="M49" s="42">
        <f>COUNTIF(Vertices[Closeness Centrality],"&gt;= "&amp;L49)-COUNTIF(Vertices[Closeness Centrality],"&gt;="&amp;L50)</f>
        <v>0</v>
      </c>
      <c r="N49" s="41">
        <f t="shared" si="15"/>
        <v>0.08734790909090903</v>
      </c>
      <c r="O49" s="42">
        <f>COUNTIF(Vertices[Eigenvector Centrality],"&gt;= "&amp;N49)-COUNTIF(Vertices[Eigenvector Centrality],"&gt;="&amp;N50)</f>
        <v>0</v>
      </c>
      <c r="P49" s="41">
        <f t="shared" si="16"/>
        <v>1.5573167272727255</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4.581818181818182</v>
      </c>
      <c r="G50" s="40">
        <f>COUNTIF(Vertices[In-Degree],"&gt;= "&amp;F50)-COUNTIF(Vertices[In-Degree],"&gt;="&amp;F51)</f>
        <v>0</v>
      </c>
      <c r="H50" s="39">
        <f t="shared" si="12"/>
        <v>3.9272727272727246</v>
      </c>
      <c r="I50" s="40">
        <f>COUNTIF(Vertices[Out-Degree],"&gt;= "&amp;H50)-COUNTIF(Vertices[Out-Degree],"&gt;="&amp;H51)</f>
        <v>1</v>
      </c>
      <c r="J50" s="39">
        <f t="shared" si="13"/>
        <v>56.68363636363641</v>
      </c>
      <c r="K50" s="40">
        <f>COUNTIF(Vertices[Betweenness Centrality],"&gt;= "&amp;J50)-COUNTIF(Vertices[Betweenness Centrality],"&gt;="&amp;J51)</f>
        <v>0</v>
      </c>
      <c r="L50" s="39">
        <f t="shared" si="14"/>
        <v>0.0311688</v>
      </c>
      <c r="M50" s="40">
        <f>COUNTIF(Vertices[Closeness Centrality],"&gt;= "&amp;L50)-COUNTIF(Vertices[Closeness Centrality],"&gt;="&amp;L51)</f>
        <v>1</v>
      </c>
      <c r="N50" s="39">
        <f t="shared" si="15"/>
        <v>0.08984356363636357</v>
      </c>
      <c r="O50" s="40">
        <f>COUNTIF(Vertices[Eigenvector Centrality],"&gt;= "&amp;N50)-COUNTIF(Vertices[Eigenvector Centrality],"&gt;="&amp;N51)</f>
        <v>0</v>
      </c>
      <c r="P50" s="39">
        <f t="shared" si="16"/>
        <v>1.590111690909089</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4.709090909090909</v>
      </c>
      <c r="G51" s="42">
        <f>COUNTIF(Vertices[In-Degree],"&gt;= "&amp;F51)-COUNTIF(Vertices[In-Degree],"&gt;="&amp;F52)</f>
        <v>0</v>
      </c>
      <c r="H51" s="41">
        <f t="shared" si="12"/>
        <v>4.0363636363636335</v>
      </c>
      <c r="I51" s="42">
        <f>COUNTIF(Vertices[Out-Degree],"&gt;= "&amp;H51)-COUNTIF(Vertices[Out-Degree],"&gt;="&amp;H52)</f>
        <v>0</v>
      </c>
      <c r="J51" s="41">
        <f t="shared" si="13"/>
        <v>58.25818181818187</v>
      </c>
      <c r="K51" s="42">
        <f>COUNTIF(Vertices[Betweenness Centrality],"&gt;= "&amp;J51)-COUNTIF(Vertices[Betweenness Centrality],"&gt;="&amp;J52)</f>
        <v>0</v>
      </c>
      <c r="L51" s="41">
        <f t="shared" si="14"/>
        <v>0.0320346</v>
      </c>
      <c r="M51" s="42">
        <f>COUNTIF(Vertices[Closeness Centrality],"&gt;= "&amp;L51)-COUNTIF(Vertices[Closeness Centrality],"&gt;="&amp;L52)</f>
        <v>2</v>
      </c>
      <c r="N51" s="41">
        <f t="shared" si="15"/>
        <v>0.09233921818181812</v>
      </c>
      <c r="O51" s="42">
        <f>COUNTIF(Vertices[Eigenvector Centrality],"&gt;= "&amp;N51)-COUNTIF(Vertices[Eigenvector Centrality],"&gt;="&amp;N52)</f>
        <v>0</v>
      </c>
      <c r="P51" s="41">
        <f t="shared" si="16"/>
        <v>1.6229066545454527</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4.836363636363636</v>
      </c>
      <c r="G52" s="40">
        <f>COUNTIF(Vertices[In-Degree],"&gt;= "&amp;F52)-COUNTIF(Vertices[In-Degree],"&gt;="&amp;F53)</f>
        <v>0</v>
      </c>
      <c r="H52" s="39">
        <f t="shared" si="12"/>
        <v>4.145454545454543</v>
      </c>
      <c r="I52" s="40">
        <f>COUNTIF(Vertices[Out-Degree],"&gt;= "&amp;H52)-COUNTIF(Vertices[Out-Degree],"&gt;="&amp;H53)</f>
        <v>0</v>
      </c>
      <c r="J52" s="39">
        <f t="shared" si="13"/>
        <v>59.832727272727325</v>
      </c>
      <c r="K52" s="40">
        <f>COUNTIF(Vertices[Betweenness Centrality],"&gt;= "&amp;J52)-COUNTIF(Vertices[Betweenness Centrality],"&gt;="&amp;J53)</f>
        <v>0</v>
      </c>
      <c r="L52" s="39">
        <f t="shared" si="14"/>
        <v>0.0329004</v>
      </c>
      <c r="M52" s="40">
        <f>COUNTIF(Vertices[Closeness Centrality],"&gt;= "&amp;L52)-COUNTIF(Vertices[Closeness Centrality],"&gt;="&amp;L53)</f>
        <v>0</v>
      </c>
      <c r="N52" s="39">
        <f t="shared" si="15"/>
        <v>0.09483487272727266</v>
      </c>
      <c r="O52" s="40">
        <f>COUNTIF(Vertices[Eigenvector Centrality],"&gt;= "&amp;N52)-COUNTIF(Vertices[Eigenvector Centrality],"&gt;="&amp;N53)</f>
        <v>0</v>
      </c>
      <c r="P52" s="39">
        <f t="shared" si="16"/>
        <v>1.6557016181818163</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4.963636363636363</v>
      </c>
      <c r="G53" s="42">
        <f>COUNTIF(Vertices[In-Degree],"&gt;= "&amp;F53)-COUNTIF(Vertices[In-Degree],"&gt;="&amp;F54)</f>
        <v>0</v>
      </c>
      <c r="H53" s="41">
        <f t="shared" si="12"/>
        <v>4.254545454545452</v>
      </c>
      <c r="I53" s="42">
        <f>COUNTIF(Vertices[Out-Degree],"&gt;= "&amp;H53)-COUNTIF(Vertices[Out-Degree],"&gt;="&amp;H54)</f>
        <v>0</v>
      </c>
      <c r="J53" s="41">
        <f t="shared" si="13"/>
        <v>61.40727272727278</v>
      </c>
      <c r="K53" s="42">
        <f>COUNTIF(Vertices[Betweenness Centrality],"&gt;= "&amp;J53)-COUNTIF(Vertices[Betweenness Centrality],"&gt;="&amp;J54)</f>
        <v>0</v>
      </c>
      <c r="L53" s="41">
        <f t="shared" si="14"/>
        <v>0.0337662</v>
      </c>
      <c r="M53" s="42">
        <f>COUNTIF(Vertices[Closeness Centrality],"&gt;= "&amp;L53)-COUNTIF(Vertices[Closeness Centrality],"&gt;="&amp;L54)</f>
        <v>0</v>
      </c>
      <c r="N53" s="41">
        <f t="shared" si="15"/>
        <v>0.0973305272727272</v>
      </c>
      <c r="O53" s="42">
        <f>COUNTIF(Vertices[Eigenvector Centrality],"&gt;= "&amp;N53)-COUNTIF(Vertices[Eigenvector Centrality],"&gt;="&amp;N54)</f>
        <v>0</v>
      </c>
      <c r="P53" s="41">
        <f t="shared" si="16"/>
        <v>1.6884965818181799</v>
      </c>
      <c r="Q53" s="42">
        <f>COUNTIF(Vertices[PageRank],"&gt;= "&amp;P53)-COUNTIF(Vertices[PageRank],"&gt;="&amp;P54)</f>
        <v>1</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5.09090909090909</v>
      </c>
      <c r="G54" s="40">
        <f>COUNTIF(Vertices[In-Degree],"&gt;= "&amp;F54)-COUNTIF(Vertices[In-Degree],"&gt;="&amp;F55)</f>
        <v>0</v>
      </c>
      <c r="H54" s="39">
        <f t="shared" si="12"/>
        <v>4.3636363636363615</v>
      </c>
      <c r="I54" s="40">
        <f>COUNTIF(Vertices[Out-Degree],"&gt;= "&amp;H54)-COUNTIF(Vertices[Out-Degree],"&gt;="&amp;H55)</f>
        <v>0</v>
      </c>
      <c r="J54" s="39">
        <f t="shared" si="13"/>
        <v>62.98181818181824</v>
      </c>
      <c r="K54" s="40">
        <f>COUNTIF(Vertices[Betweenness Centrality],"&gt;= "&amp;J54)-COUNTIF(Vertices[Betweenness Centrality],"&gt;="&amp;J55)</f>
        <v>0</v>
      </c>
      <c r="L54" s="39">
        <f t="shared" si="14"/>
        <v>0.034632</v>
      </c>
      <c r="M54" s="40">
        <f>COUNTIF(Vertices[Closeness Centrality],"&gt;= "&amp;L54)-COUNTIF(Vertices[Closeness Centrality],"&gt;="&amp;L55)</f>
        <v>0</v>
      </c>
      <c r="N54" s="39">
        <f t="shared" si="15"/>
        <v>0.09982618181818174</v>
      </c>
      <c r="O54" s="40">
        <f>COUNTIF(Vertices[Eigenvector Centrality],"&gt;= "&amp;N54)-COUNTIF(Vertices[Eigenvector Centrality],"&gt;="&amp;N55)</f>
        <v>0</v>
      </c>
      <c r="P54" s="39">
        <f t="shared" si="16"/>
        <v>1.7212915454545434</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5.218181818181817</v>
      </c>
      <c r="G55" s="42">
        <f>COUNTIF(Vertices[In-Degree],"&gt;= "&amp;F55)-COUNTIF(Vertices[In-Degree],"&gt;="&amp;F56)</f>
        <v>0</v>
      </c>
      <c r="H55" s="41">
        <f t="shared" si="12"/>
        <v>4.472727272727271</v>
      </c>
      <c r="I55" s="42">
        <f>COUNTIF(Vertices[Out-Degree],"&gt;= "&amp;H55)-COUNTIF(Vertices[Out-Degree],"&gt;="&amp;H56)</f>
        <v>0</v>
      </c>
      <c r="J55" s="41">
        <f t="shared" si="13"/>
        <v>64.5563636363637</v>
      </c>
      <c r="K55" s="42">
        <f>COUNTIF(Vertices[Betweenness Centrality],"&gt;= "&amp;J55)-COUNTIF(Vertices[Betweenness Centrality],"&gt;="&amp;J56)</f>
        <v>0</v>
      </c>
      <c r="L55" s="41">
        <f t="shared" si="14"/>
        <v>0.0354978</v>
      </c>
      <c r="M55" s="42">
        <f>COUNTIF(Vertices[Closeness Centrality],"&gt;= "&amp;L55)-COUNTIF(Vertices[Closeness Centrality],"&gt;="&amp;L56)</f>
        <v>1</v>
      </c>
      <c r="N55" s="41">
        <f t="shared" si="15"/>
        <v>0.10232183636363629</v>
      </c>
      <c r="O55" s="42">
        <f>COUNTIF(Vertices[Eigenvector Centrality],"&gt;= "&amp;N55)-COUNTIF(Vertices[Eigenvector Centrality],"&gt;="&amp;N56)</f>
        <v>0</v>
      </c>
      <c r="P55" s="41">
        <f t="shared" si="16"/>
        <v>1.754086509090907</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5.345454545454544</v>
      </c>
      <c r="G56" s="40">
        <f>COUNTIF(Vertices[In-Degree],"&gt;= "&amp;F56)-COUNTIF(Vertices[In-Degree],"&gt;="&amp;F57)</f>
        <v>2</v>
      </c>
      <c r="H56" s="39">
        <f t="shared" si="12"/>
        <v>4.58181818181818</v>
      </c>
      <c r="I56" s="40">
        <f>COUNTIF(Vertices[Out-Degree],"&gt;= "&amp;H56)-COUNTIF(Vertices[Out-Degree],"&gt;="&amp;H57)</f>
        <v>1</v>
      </c>
      <c r="J56" s="39">
        <f t="shared" si="13"/>
        <v>66.13090909090916</v>
      </c>
      <c r="K56" s="40">
        <f>COUNTIF(Vertices[Betweenness Centrality],"&gt;= "&amp;J56)-COUNTIF(Vertices[Betweenness Centrality],"&gt;="&amp;J57)</f>
        <v>1</v>
      </c>
      <c r="L56" s="39">
        <f t="shared" si="14"/>
        <v>0.0363636</v>
      </c>
      <c r="M56" s="40">
        <f>COUNTIF(Vertices[Closeness Centrality],"&gt;= "&amp;L56)-COUNTIF(Vertices[Closeness Centrality],"&gt;="&amp;L57)</f>
        <v>4</v>
      </c>
      <c r="N56" s="39">
        <f t="shared" si="15"/>
        <v>0.10481749090909083</v>
      </c>
      <c r="O56" s="40">
        <f>COUNTIF(Vertices[Eigenvector Centrality],"&gt;= "&amp;N56)-COUNTIF(Vertices[Eigenvector Centrality],"&gt;="&amp;N57)</f>
        <v>3</v>
      </c>
      <c r="P56" s="39">
        <f t="shared" si="16"/>
        <v>1.7868814727272706</v>
      </c>
      <c r="Q56" s="40">
        <f>COUNTIF(Vertices[PageRank],"&gt;= "&amp;P56)-COUNTIF(Vertices[PageRank],"&gt;="&amp;P57)</f>
        <v>1</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7</v>
      </c>
      <c r="G57" s="44">
        <f>COUNTIF(Vertices[In-Degree],"&gt;= "&amp;F57)-COUNTIF(Vertices[In-Degree],"&gt;="&amp;F58)</f>
        <v>1</v>
      </c>
      <c r="H57" s="43">
        <f>MAX(Vertices[Out-Degree])</f>
        <v>6</v>
      </c>
      <c r="I57" s="44">
        <f>COUNTIF(Vertices[Out-Degree],"&gt;= "&amp;H57)-COUNTIF(Vertices[Out-Degree],"&gt;="&amp;H58)</f>
        <v>2</v>
      </c>
      <c r="J57" s="43">
        <f>MAX(Vertices[Betweenness Centrality])</f>
        <v>86.6</v>
      </c>
      <c r="K57" s="44">
        <f>COUNTIF(Vertices[Betweenness Centrality],"&gt;= "&amp;J57)-COUNTIF(Vertices[Betweenness Centrality],"&gt;="&amp;J58)</f>
        <v>1</v>
      </c>
      <c r="L57" s="43">
        <f>MAX(Vertices[Closeness Centrality])</f>
        <v>0.047619</v>
      </c>
      <c r="M57" s="44">
        <f>COUNTIF(Vertices[Closeness Centrality],"&gt;= "&amp;L57)-COUNTIF(Vertices[Closeness Centrality],"&gt;="&amp;L58)</f>
        <v>1</v>
      </c>
      <c r="N57" s="43">
        <f>MAX(Vertices[Eigenvector Centrality])</f>
        <v>0.137261</v>
      </c>
      <c r="O57" s="44">
        <f>COUNTIF(Vertices[Eigenvector Centrality],"&gt;= "&amp;N57)-COUNTIF(Vertices[Eigenvector Centrality],"&gt;="&amp;N58)</f>
        <v>1</v>
      </c>
      <c r="P57" s="43">
        <f>MAX(Vertices[PageRank])</f>
        <v>2.213216</v>
      </c>
      <c r="Q57" s="44">
        <f>COUNTIF(Vertices[PageRank],"&gt;= "&amp;P57)-COUNTIF(Vertices[PageRank],"&gt;="&amp;P58)</f>
        <v>1</v>
      </c>
      <c r="R57" s="43">
        <f>MAX(Vertices[Clustering Coefficient])</f>
        <v>1</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7</v>
      </c>
    </row>
    <row r="71" spans="1:2" ht="15">
      <c r="A71" s="35" t="s">
        <v>90</v>
      </c>
      <c r="B71" s="49">
        <f>_xlfn.IFERROR(AVERAGE(Vertices[In-Degree]),NoMetricMessage)</f>
        <v>1.4864864864864864</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6</v>
      </c>
    </row>
    <row r="85" spans="1:2" ht="15">
      <c r="A85" s="35" t="s">
        <v>96</v>
      </c>
      <c r="B85" s="49">
        <f>_xlfn.IFERROR(AVERAGE(Vertices[Out-Degree]),NoMetricMessage)</f>
        <v>1.4864864864864864</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86.6</v>
      </c>
    </row>
    <row r="99" spans="1:2" ht="15">
      <c r="A99" s="35" t="s">
        <v>102</v>
      </c>
      <c r="B99" s="49">
        <f>_xlfn.IFERROR(AVERAGE(Vertices[Betweenness Centrality]),NoMetricMessage)</f>
        <v>7.621621648648649</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0.047619</v>
      </c>
    </row>
    <row r="113" spans="1:2" ht="15">
      <c r="A113" s="35" t="s">
        <v>108</v>
      </c>
      <c r="B113" s="49">
        <f>_xlfn.IFERROR(AVERAGE(Vertices[Closeness Centrality]),NoMetricMessage)</f>
        <v>0.013842324324324324</v>
      </c>
    </row>
    <row r="114" spans="1:2" ht="15">
      <c r="A114" s="35" t="s">
        <v>109</v>
      </c>
      <c r="B114" s="49">
        <f>_xlfn.IFERROR(MEDIAN(Vertices[Closeness Centrality]),NoMetricMessage)</f>
        <v>0</v>
      </c>
    </row>
    <row r="125" spans="1:2" ht="15">
      <c r="A125" s="35" t="s">
        <v>112</v>
      </c>
      <c r="B125" s="49">
        <f>IF(COUNT(Vertices[Eigenvector Centrality])&gt;0,N2,NoMetricMessage)</f>
        <v>0</v>
      </c>
    </row>
    <row r="126" spans="1:2" ht="15">
      <c r="A126" s="35" t="s">
        <v>113</v>
      </c>
      <c r="B126" s="49">
        <f>IF(COUNT(Vertices[Eigenvector Centrality])&gt;0,N57,NoMetricMessage)</f>
        <v>0.137261</v>
      </c>
    </row>
    <row r="127" spans="1:2" ht="15">
      <c r="A127" s="35" t="s">
        <v>114</v>
      </c>
      <c r="B127" s="49">
        <f>_xlfn.IFERROR(AVERAGE(Vertices[Eigenvector Centrality]),NoMetricMessage)</f>
        <v>0.02702705405405405</v>
      </c>
    </row>
    <row r="128" spans="1:2" ht="15">
      <c r="A128" s="35" t="s">
        <v>115</v>
      </c>
      <c r="B128" s="49">
        <f>_xlfn.IFERROR(MEDIAN(Vertices[Eigenvector Centrality]),NoMetricMessage)</f>
        <v>0</v>
      </c>
    </row>
    <row r="139" spans="1:2" ht="15">
      <c r="A139" s="35" t="s">
        <v>140</v>
      </c>
      <c r="B139" s="49">
        <f>IF(COUNT(Vertices[PageRank])&gt;0,P2,NoMetricMessage)</f>
        <v>0.409493</v>
      </c>
    </row>
    <row r="140" spans="1:2" ht="15">
      <c r="A140" s="35" t="s">
        <v>141</v>
      </c>
      <c r="B140" s="49">
        <f>IF(COUNT(Vertices[PageRank])&gt;0,P57,NoMetricMessage)</f>
        <v>2.213216</v>
      </c>
    </row>
    <row r="141" spans="1:2" ht="15">
      <c r="A141" s="35" t="s">
        <v>142</v>
      </c>
      <c r="B141" s="49">
        <f>_xlfn.IFERROR(AVERAGE(Vertices[PageRank]),NoMetricMessage)</f>
        <v>0.999986972972973</v>
      </c>
    </row>
    <row r="142" spans="1:2" ht="15">
      <c r="A142" s="35" t="s">
        <v>143</v>
      </c>
      <c r="B142" s="49">
        <f>_xlfn.IFERROR(MEDIAN(Vertices[PageRank]),NoMetricMessage)</f>
        <v>0.999987</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0.15534105534105533</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839</v>
      </c>
      <c r="K7" s="13" t="s">
        <v>840</v>
      </c>
    </row>
    <row r="8" spans="1:11" ht="409.5">
      <c r="A8"/>
      <c r="B8">
        <v>2</v>
      </c>
      <c r="C8">
        <v>2</v>
      </c>
      <c r="D8" t="s">
        <v>61</v>
      </c>
      <c r="E8" t="s">
        <v>61</v>
      </c>
      <c r="H8" t="s">
        <v>73</v>
      </c>
      <c r="J8" t="s">
        <v>841</v>
      </c>
      <c r="K8" s="13" t="s">
        <v>842</v>
      </c>
    </row>
    <row r="9" spans="1:11" ht="409.5">
      <c r="A9"/>
      <c r="B9">
        <v>3</v>
      </c>
      <c r="C9">
        <v>4</v>
      </c>
      <c r="D9" t="s">
        <v>62</v>
      </c>
      <c r="E9" t="s">
        <v>62</v>
      </c>
      <c r="H9" t="s">
        <v>74</v>
      </c>
      <c r="J9" t="s">
        <v>843</v>
      </c>
      <c r="K9" s="13" t="s">
        <v>844</v>
      </c>
    </row>
    <row r="10" spans="1:11" ht="409.5">
      <c r="A10"/>
      <c r="B10">
        <v>4</v>
      </c>
      <c r="D10" t="s">
        <v>63</v>
      </c>
      <c r="E10" t="s">
        <v>63</v>
      </c>
      <c r="H10" t="s">
        <v>75</v>
      </c>
      <c r="J10" t="s">
        <v>845</v>
      </c>
      <c r="K10" s="13" t="s">
        <v>846</v>
      </c>
    </row>
    <row r="11" spans="1:11" ht="15">
      <c r="A11"/>
      <c r="B11">
        <v>5</v>
      </c>
      <c r="D11" t="s">
        <v>46</v>
      </c>
      <c r="E11">
        <v>1</v>
      </c>
      <c r="H11" t="s">
        <v>76</v>
      </c>
      <c r="J11" t="s">
        <v>847</v>
      </c>
      <c r="K11" t="s">
        <v>848</v>
      </c>
    </row>
    <row r="12" spans="1:11" ht="15">
      <c r="A12"/>
      <c r="B12"/>
      <c r="D12" t="s">
        <v>64</v>
      </c>
      <c r="E12">
        <v>2</v>
      </c>
      <c r="H12">
        <v>0</v>
      </c>
      <c r="J12" t="s">
        <v>849</v>
      </c>
      <c r="K12" t="s">
        <v>850</v>
      </c>
    </row>
    <row r="13" spans="1:11" ht="15">
      <c r="A13"/>
      <c r="B13"/>
      <c r="D13">
        <v>1</v>
      </c>
      <c r="E13">
        <v>3</v>
      </c>
      <c r="H13">
        <v>1</v>
      </c>
      <c r="J13" t="s">
        <v>851</v>
      </c>
      <c r="K13" t="s">
        <v>852</v>
      </c>
    </row>
    <row r="14" spans="4:11" ht="15">
      <c r="D14">
        <v>2</v>
      </c>
      <c r="E14">
        <v>4</v>
      </c>
      <c r="H14">
        <v>2</v>
      </c>
      <c r="J14" t="s">
        <v>853</v>
      </c>
      <c r="K14" t="s">
        <v>854</v>
      </c>
    </row>
    <row r="15" spans="4:11" ht="15">
      <c r="D15">
        <v>3</v>
      </c>
      <c r="E15">
        <v>5</v>
      </c>
      <c r="H15">
        <v>3</v>
      </c>
      <c r="J15" t="s">
        <v>855</v>
      </c>
      <c r="K15" t="s">
        <v>856</v>
      </c>
    </row>
    <row r="16" spans="4:11" ht="15">
      <c r="D16">
        <v>4</v>
      </c>
      <c r="E16">
        <v>6</v>
      </c>
      <c r="H16">
        <v>4</v>
      </c>
      <c r="J16" t="s">
        <v>857</v>
      </c>
      <c r="K16" t="s">
        <v>858</v>
      </c>
    </row>
    <row r="17" spans="4:11" ht="15">
      <c r="D17">
        <v>5</v>
      </c>
      <c r="E17">
        <v>7</v>
      </c>
      <c r="H17">
        <v>5</v>
      </c>
      <c r="J17" t="s">
        <v>859</v>
      </c>
      <c r="K17" t="s">
        <v>860</v>
      </c>
    </row>
    <row r="18" spans="4:11" ht="15">
      <c r="D18">
        <v>6</v>
      </c>
      <c r="E18">
        <v>8</v>
      </c>
      <c r="H18">
        <v>6</v>
      </c>
      <c r="J18" t="s">
        <v>861</v>
      </c>
      <c r="K18" t="s">
        <v>862</v>
      </c>
    </row>
    <row r="19" spans="4:11" ht="15">
      <c r="D19">
        <v>7</v>
      </c>
      <c r="E19">
        <v>9</v>
      </c>
      <c r="H19">
        <v>7</v>
      </c>
      <c r="J19" t="s">
        <v>863</v>
      </c>
      <c r="K19" t="s">
        <v>864</v>
      </c>
    </row>
    <row r="20" spans="4:11" ht="15">
      <c r="D20">
        <v>8</v>
      </c>
      <c r="H20">
        <v>8</v>
      </c>
      <c r="J20" t="s">
        <v>865</v>
      </c>
      <c r="K20" t="s">
        <v>866</v>
      </c>
    </row>
    <row r="21" spans="4:11" ht="409.5">
      <c r="D21">
        <v>9</v>
      </c>
      <c r="H21">
        <v>9</v>
      </c>
      <c r="J21" t="s">
        <v>867</v>
      </c>
      <c r="K21" s="13" t="s">
        <v>868</v>
      </c>
    </row>
    <row r="22" spans="4:11" ht="409.5">
      <c r="D22">
        <v>10</v>
      </c>
      <c r="J22" t="s">
        <v>869</v>
      </c>
      <c r="K22" s="13" t="s">
        <v>870</v>
      </c>
    </row>
    <row r="23" spans="4:11" ht="409.5">
      <c r="D23">
        <v>11</v>
      </c>
      <c r="J23" t="s">
        <v>871</v>
      </c>
      <c r="K23" s="13" t="s">
        <v>872</v>
      </c>
    </row>
    <row r="24" spans="10:11" ht="409.5">
      <c r="J24" t="s">
        <v>873</v>
      </c>
      <c r="K24" s="13" t="s">
        <v>1276</v>
      </c>
    </row>
    <row r="25" spans="10:11" ht="15">
      <c r="J25" t="s">
        <v>874</v>
      </c>
      <c r="K25" t="b">
        <v>0</v>
      </c>
    </row>
    <row r="26" spans="10:11" ht="15">
      <c r="J26" t="s">
        <v>1274</v>
      </c>
      <c r="K26" t="s">
        <v>1275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887</v>
      </c>
      <c r="B2" s="128" t="s">
        <v>888</v>
      </c>
      <c r="C2" s="67" t="s">
        <v>889</v>
      </c>
    </row>
    <row r="3" spans="1:3" ht="15">
      <c r="A3" s="127" t="s">
        <v>876</v>
      </c>
      <c r="B3" s="127" t="s">
        <v>876</v>
      </c>
      <c r="C3" s="36">
        <v>53</v>
      </c>
    </row>
    <row r="4" spans="1:3" ht="15">
      <c r="A4" s="127" t="s">
        <v>877</v>
      </c>
      <c r="B4" s="127" t="s">
        <v>877</v>
      </c>
      <c r="C4" s="36">
        <v>12</v>
      </c>
    </row>
    <row r="5" spans="1:3" ht="15">
      <c r="A5" s="127" t="s">
        <v>877</v>
      </c>
      <c r="B5" s="127" t="s">
        <v>878</v>
      </c>
      <c r="C5" s="36">
        <v>2</v>
      </c>
    </row>
    <row r="6" spans="1:3" ht="15">
      <c r="A6" s="127" t="s">
        <v>877</v>
      </c>
      <c r="B6" s="127" t="s">
        <v>879</v>
      </c>
      <c r="C6" s="36">
        <v>4</v>
      </c>
    </row>
    <row r="7" spans="1:3" ht="15">
      <c r="A7" s="127" t="s">
        <v>878</v>
      </c>
      <c r="B7" s="127" t="s">
        <v>877</v>
      </c>
      <c r="C7" s="36">
        <v>1</v>
      </c>
    </row>
    <row r="8" spans="1:3" ht="15">
      <c r="A8" s="127" t="s">
        <v>878</v>
      </c>
      <c r="B8" s="127" t="s">
        <v>878</v>
      </c>
      <c r="C8" s="36">
        <v>5</v>
      </c>
    </row>
    <row r="9" spans="1:3" ht="15">
      <c r="A9" s="127" t="s">
        <v>879</v>
      </c>
      <c r="B9" s="127" t="s">
        <v>877</v>
      </c>
      <c r="C9" s="36">
        <v>6</v>
      </c>
    </row>
    <row r="10" spans="1:3" ht="15">
      <c r="A10" s="127" t="s">
        <v>879</v>
      </c>
      <c r="B10" s="127" t="s">
        <v>879</v>
      </c>
      <c r="C10" s="36">
        <v>9</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895</v>
      </c>
      <c r="B1" s="13" t="s">
        <v>896</v>
      </c>
      <c r="C1" s="13" t="s">
        <v>897</v>
      </c>
      <c r="D1" s="13" t="s">
        <v>899</v>
      </c>
      <c r="E1" s="85" t="s">
        <v>898</v>
      </c>
      <c r="F1" s="85" t="s">
        <v>901</v>
      </c>
      <c r="G1" s="85" t="s">
        <v>900</v>
      </c>
      <c r="H1" s="85" t="s">
        <v>903</v>
      </c>
      <c r="I1" s="85" t="s">
        <v>902</v>
      </c>
      <c r="J1" s="85" t="s">
        <v>904</v>
      </c>
    </row>
    <row r="2" spans="1:10" ht="15">
      <c r="A2" s="89" t="s">
        <v>366</v>
      </c>
      <c r="B2" s="85">
        <v>1</v>
      </c>
      <c r="C2" s="89" t="s">
        <v>315</v>
      </c>
      <c r="D2" s="85">
        <v>1</v>
      </c>
      <c r="E2" s="85"/>
      <c r="F2" s="85"/>
      <c r="G2" s="85"/>
      <c r="H2" s="85"/>
      <c r="I2" s="85"/>
      <c r="J2" s="85"/>
    </row>
    <row r="3" spans="1:10" ht="15">
      <c r="A3" s="89" t="s">
        <v>365</v>
      </c>
      <c r="B3" s="85">
        <v>1</v>
      </c>
      <c r="C3" s="89" t="s">
        <v>316</v>
      </c>
      <c r="D3" s="85">
        <v>1</v>
      </c>
      <c r="E3" s="85"/>
      <c r="F3" s="85"/>
      <c r="G3" s="85"/>
      <c r="H3" s="85"/>
      <c r="I3" s="85"/>
      <c r="J3" s="85"/>
    </row>
    <row r="4" spans="1:10" ht="15">
      <c r="A4" s="89" t="s">
        <v>364</v>
      </c>
      <c r="B4" s="85">
        <v>1</v>
      </c>
      <c r="C4" s="89" t="s">
        <v>317</v>
      </c>
      <c r="D4" s="85">
        <v>1</v>
      </c>
      <c r="E4" s="85"/>
      <c r="F4" s="85"/>
      <c r="G4" s="85"/>
      <c r="H4" s="85"/>
      <c r="I4" s="85"/>
      <c r="J4" s="85"/>
    </row>
    <row r="5" spans="1:10" ht="15">
      <c r="A5" s="89" t="s">
        <v>363</v>
      </c>
      <c r="B5" s="85">
        <v>1</v>
      </c>
      <c r="C5" s="89" t="s">
        <v>319</v>
      </c>
      <c r="D5" s="85">
        <v>1</v>
      </c>
      <c r="E5" s="85"/>
      <c r="F5" s="85"/>
      <c r="G5" s="85"/>
      <c r="H5" s="85"/>
      <c r="I5" s="85"/>
      <c r="J5" s="85"/>
    </row>
    <row r="6" spans="1:10" ht="15">
      <c r="A6" s="89" t="s">
        <v>362</v>
      </c>
      <c r="B6" s="85">
        <v>1</v>
      </c>
      <c r="C6" s="89" t="s">
        <v>318</v>
      </c>
      <c r="D6" s="85">
        <v>1</v>
      </c>
      <c r="E6" s="85"/>
      <c r="F6" s="85"/>
      <c r="G6" s="85"/>
      <c r="H6" s="85"/>
      <c r="I6" s="85"/>
      <c r="J6" s="85"/>
    </row>
    <row r="7" spans="1:10" ht="15">
      <c r="A7" s="89" t="s">
        <v>361</v>
      </c>
      <c r="B7" s="85">
        <v>1</v>
      </c>
      <c r="C7" s="89" t="s">
        <v>320</v>
      </c>
      <c r="D7" s="85">
        <v>1</v>
      </c>
      <c r="E7" s="85"/>
      <c r="F7" s="85"/>
      <c r="G7" s="85"/>
      <c r="H7" s="85"/>
      <c r="I7" s="85"/>
      <c r="J7" s="85"/>
    </row>
    <row r="8" spans="1:10" ht="15">
      <c r="A8" s="89" t="s">
        <v>360</v>
      </c>
      <c r="B8" s="85">
        <v>1</v>
      </c>
      <c r="C8" s="89" t="s">
        <v>321</v>
      </c>
      <c r="D8" s="85">
        <v>1</v>
      </c>
      <c r="E8" s="85"/>
      <c r="F8" s="85"/>
      <c r="G8" s="85"/>
      <c r="H8" s="85"/>
      <c r="I8" s="85"/>
      <c r="J8" s="85"/>
    </row>
    <row r="9" spans="1:10" ht="15">
      <c r="A9" s="89" t="s">
        <v>359</v>
      </c>
      <c r="B9" s="85">
        <v>1</v>
      </c>
      <c r="C9" s="89" t="s">
        <v>322</v>
      </c>
      <c r="D9" s="85">
        <v>1</v>
      </c>
      <c r="E9" s="85"/>
      <c r="F9" s="85"/>
      <c r="G9" s="85"/>
      <c r="H9" s="85"/>
      <c r="I9" s="85"/>
      <c r="J9" s="85"/>
    </row>
    <row r="10" spans="1:10" ht="15">
      <c r="A10" s="89" t="s">
        <v>358</v>
      </c>
      <c r="B10" s="85">
        <v>1</v>
      </c>
      <c r="C10" s="89" t="s">
        <v>324</v>
      </c>
      <c r="D10" s="85">
        <v>1</v>
      </c>
      <c r="E10" s="85"/>
      <c r="F10" s="85"/>
      <c r="G10" s="85"/>
      <c r="H10" s="85"/>
      <c r="I10" s="85"/>
      <c r="J10" s="85"/>
    </row>
    <row r="11" spans="1:10" ht="15">
      <c r="A11" s="89" t="s">
        <v>357</v>
      </c>
      <c r="B11" s="85">
        <v>1</v>
      </c>
      <c r="C11" s="89" t="s">
        <v>323</v>
      </c>
      <c r="D11" s="85">
        <v>1</v>
      </c>
      <c r="E11" s="85"/>
      <c r="F11" s="85"/>
      <c r="G11" s="85"/>
      <c r="H11" s="85"/>
      <c r="I11" s="85"/>
      <c r="J11" s="85"/>
    </row>
    <row r="14" spans="1:10" ht="15" customHeight="1">
      <c r="A14" s="13" t="s">
        <v>907</v>
      </c>
      <c r="B14" s="13" t="s">
        <v>896</v>
      </c>
      <c r="C14" s="13" t="s">
        <v>908</v>
      </c>
      <c r="D14" s="13" t="s">
        <v>899</v>
      </c>
      <c r="E14" s="85" t="s">
        <v>909</v>
      </c>
      <c r="F14" s="85" t="s">
        <v>901</v>
      </c>
      <c r="G14" s="85" t="s">
        <v>910</v>
      </c>
      <c r="H14" s="85" t="s">
        <v>903</v>
      </c>
      <c r="I14" s="85" t="s">
        <v>911</v>
      </c>
      <c r="J14" s="85" t="s">
        <v>904</v>
      </c>
    </row>
    <row r="15" spans="1:10" ht="15">
      <c r="A15" s="85" t="s">
        <v>384</v>
      </c>
      <c r="B15" s="85">
        <v>9</v>
      </c>
      <c r="C15" s="85" t="s">
        <v>384</v>
      </c>
      <c r="D15" s="85">
        <v>9</v>
      </c>
      <c r="E15" s="85"/>
      <c r="F15" s="85"/>
      <c r="G15" s="85"/>
      <c r="H15" s="85"/>
      <c r="I15" s="85"/>
      <c r="J15" s="85"/>
    </row>
    <row r="16" spans="1:10" ht="15">
      <c r="A16" s="85" t="s">
        <v>385</v>
      </c>
      <c r="B16" s="85">
        <v>7</v>
      </c>
      <c r="C16" s="85" t="s">
        <v>383</v>
      </c>
      <c r="D16" s="85">
        <v>7</v>
      </c>
      <c r="E16" s="85"/>
      <c r="F16" s="85"/>
      <c r="G16" s="85"/>
      <c r="H16" s="85"/>
      <c r="I16" s="85"/>
      <c r="J16" s="85"/>
    </row>
    <row r="17" spans="1:10" ht="15">
      <c r="A17" s="85" t="s">
        <v>383</v>
      </c>
      <c r="B17" s="85">
        <v>7</v>
      </c>
      <c r="C17" s="85" t="s">
        <v>385</v>
      </c>
      <c r="D17" s="85">
        <v>7</v>
      </c>
      <c r="E17" s="85"/>
      <c r="F17" s="85"/>
      <c r="G17" s="85"/>
      <c r="H17" s="85"/>
      <c r="I17" s="85"/>
      <c r="J17" s="85"/>
    </row>
    <row r="18" spans="1:10" ht="15">
      <c r="A18" s="85" t="s">
        <v>386</v>
      </c>
      <c r="B18" s="85">
        <v>6</v>
      </c>
      <c r="C18" s="85" t="s">
        <v>386</v>
      </c>
      <c r="D18" s="85">
        <v>6</v>
      </c>
      <c r="E18" s="85"/>
      <c r="F18" s="85"/>
      <c r="G18" s="85"/>
      <c r="H18" s="85"/>
      <c r="I18" s="85"/>
      <c r="J18" s="85"/>
    </row>
    <row r="19" spans="1:10" ht="15">
      <c r="A19" s="85" t="s">
        <v>377</v>
      </c>
      <c r="B19" s="85">
        <v>3</v>
      </c>
      <c r="C19" s="85" t="s">
        <v>376</v>
      </c>
      <c r="D19" s="85">
        <v>3</v>
      </c>
      <c r="E19" s="85"/>
      <c r="F19" s="85"/>
      <c r="G19" s="85"/>
      <c r="H19" s="85"/>
      <c r="I19" s="85"/>
      <c r="J19" s="85"/>
    </row>
    <row r="20" spans="1:10" ht="15">
      <c r="A20" s="85" t="s">
        <v>376</v>
      </c>
      <c r="B20" s="85">
        <v>3</v>
      </c>
      <c r="C20" s="85" t="s">
        <v>377</v>
      </c>
      <c r="D20" s="85">
        <v>3</v>
      </c>
      <c r="E20" s="85"/>
      <c r="F20" s="85"/>
      <c r="G20" s="85"/>
      <c r="H20" s="85"/>
      <c r="I20" s="85"/>
      <c r="J20" s="85"/>
    </row>
    <row r="21" spans="1:10" ht="15">
      <c r="A21" s="85" t="s">
        <v>378</v>
      </c>
      <c r="B21" s="85">
        <v>2</v>
      </c>
      <c r="C21" s="85" t="s">
        <v>370</v>
      </c>
      <c r="D21" s="85">
        <v>2</v>
      </c>
      <c r="E21" s="85"/>
      <c r="F21" s="85"/>
      <c r="G21" s="85"/>
      <c r="H21" s="85"/>
      <c r="I21" s="85"/>
      <c r="J21" s="85"/>
    </row>
    <row r="22" spans="1:10" ht="15">
      <c r="A22" s="85" t="s">
        <v>374</v>
      </c>
      <c r="B22" s="85">
        <v>2</v>
      </c>
      <c r="C22" s="85" t="s">
        <v>374</v>
      </c>
      <c r="D22" s="85">
        <v>2</v>
      </c>
      <c r="E22" s="85"/>
      <c r="F22" s="85"/>
      <c r="G22" s="85"/>
      <c r="H22" s="85"/>
      <c r="I22" s="85"/>
      <c r="J22" s="85"/>
    </row>
    <row r="23" spans="1:10" ht="15">
      <c r="A23" s="85" t="s">
        <v>370</v>
      </c>
      <c r="B23" s="85">
        <v>2</v>
      </c>
      <c r="C23" s="85" t="s">
        <v>378</v>
      </c>
      <c r="D23" s="85">
        <v>2</v>
      </c>
      <c r="E23" s="85"/>
      <c r="F23" s="85"/>
      <c r="G23" s="85"/>
      <c r="H23" s="85"/>
      <c r="I23" s="85"/>
      <c r="J23" s="85"/>
    </row>
    <row r="24" spans="1:10" ht="15">
      <c r="A24" s="85" t="s">
        <v>382</v>
      </c>
      <c r="B24" s="85">
        <v>1</v>
      </c>
      <c r="C24" s="85" t="s">
        <v>367</v>
      </c>
      <c r="D24" s="85">
        <v>1</v>
      </c>
      <c r="E24" s="85"/>
      <c r="F24" s="85"/>
      <c r="G24" s="85"/>
      <c r="H24" s="85"/>
      <c r="I24" s="85"/>
      <c r="J24" s="85"/>
    </row>
    <row r="27" spans="1:10" ht="15" customHeight="1">
      <c r="A27" s="13" t="s">
        <v>914</v>
      </c>
      <c r="B27" s="13" t="s">
        <v>896</v>
      </c>
      <c r="C27" s="13" t="s">
        <v>919</v>
      </c>
      <c r="D27" s="13" t="s">
        <v>899</v>
      </c>
      <c r="E27" s="13" t="s">
        <v>920</v>
      </c>
      <c r="F27" s="13" t="s">
        <v>901</v>
      </c>
      <c r="G27" s="13" t="s">
        <v>921</v>
      </c>
      <c r="H27" s="13" t="s">
        <v>903</v>
      </c>
      <c r="I27" s="13" t="s">
        <v>922</v>
      </c>
      <c r="J27" s="13" t="s">
        <v>904</v>
      </c>
    </row>
    <row r="28" spans="1:10" ht="15">
      <c r="A28" s="85" t="s">
        <v>388</v>
      </c>
      <c r="B28" s="85">
        <v>8</v>
      </c>
      <c r="C28" s="85" t="s">
        <v>230</v>
      </c>
      <c r="D28" s="85">
        <v>1</v>
      </c>
      <c r="E28" s="85" t="s">
        <v>388</v>
      </c>
      <c r="F28" s="85">
        <v>6</v>
      </c>
      <c r="G28" s="85" t="s">
        <v>388</v>
      </c>
      <c r="H28" s="85">
        <v>2</v>
      </c>
      <c r="I28" s="85" t="s">
        <v>230</v>
      </c>
      <c r="J28" s="85">
        <v>3</v>
      </c>
    </row>
    <row r="29" spans="1:10" ht="15">
      <c r="A29" s="85" t="s">
        <v>230</v>
      </c>
      <c r="B29" s="85">
        <v>4</v>
      </c>
      <c r="C29" s="85" t="s">
        <v>915</v>
      </c>
      <c r="D29" s="85">
        <v>1</v>
      </c>
      <c r="E29" s="85"/>
      <c r="F29" s="85"/>
      <c r="G29" s="85"/>
      <c r="H29" s="85"/>
      <c r="I29" s="85"/>
      <c r="J29" s="85"/>
    </row>
    <row r="30" spans="1:10" ht="15">
      <c r="A30" s="85" t="s">
        <v>389</v>
      </c>
      <c r="B30" s="85">
        <v>1</v>
      </c>
      <c r="C30" s="85" t="s">
        <v>916</v>
      </c>
      <c r="D30" s="85">
        <v>1</v>
      </c>
      <c r="E30" s="85"/>
      <c r="F30" s="85"/>
      <c r="G30" s="85"/>
      <c r="H30" s="85"/>
      <c r="I30" s="85"/>
      <c r="J30" s="85"/>
    </row>
    <row r="31" spans="1:10" ht="15">
      <c r="A31" s="85" t="s">
        <v>915</v>
      </c>
      <c r="B31" s="85">
        <v>1</v>
      </c>
      <c r="C31" s="85" t="s">
        <v>917</v>
      </c>
      <c r="D31" s="85">
        <v>1</v>
      </c>
      <c r="E31" s="85"/>
      <c r="F31" s="85"/>
      <c r="G31" s="85"/>
      <c r="H31" s="85"/>
      <c r="I31" s="85"/>
      <c r="J31" s="85"/>
    </row>
    <row r="32" spans="1:10" ht="15">
      <c r="A32" s="85" t="s">
        <v>916</v>
      </c>
      <c r="B32" s="85">
        <v>1</v>
      </c>
      <c r="C32" s="85" t="s">
        <v>918</v>
      </c>
      <c r="D32" s="85">
        <v>1</v>
      </c>
      <c r="E32" s="85"/>
      <c r="F32" s="85"/>
      <c r="G32" s="85"/>
      <c r="H32" s="85"/>
      <c r="I32" s="85"/>
      <c r="J32" s="85"/>
    </row>
    <row r="33" spans="1:10" ht="15">
      <c r="A33" s="85" t="s">
        <v>917</v>
      </c>
      <c r="B33" s="85">
        <v>1</v>
      </c>
      <c r="C33" s="85" t="s">
        <v>389</v>
      </c>
      <c r="D33" s="85">
        <v>1</v>
      </c>
      <c r="E33" s="85"/>
      <c r="F33" s="85"/>
      <c r="G33" s="85"/>
      <c r="H33" s="85"/>
      <c r="I33" s="85"/>
      <c r="J33" s="85"/>
    </row>
    <row r="34" spans="1:10" ht="15">
      <c r="A34" s="85" t="s">
        <v>918</v>
      </c>
      <c r="B34" s="85">
        <v>1</v>
      </c>
      <c r="C34" s="85"/>
      <c r="D34" s="85"/>
      <c r="E34" s="85"/>
      <c r="F34" s="85"/>
      <c r="G34" s="85"/>
      <c r="H34" s="85"/>
      <c r="I34" s="85"/>
      <c r="J34" s="85"/>
    </row>
    <row r="37" spans="1:10" ht="15" customHeight="1">
      <c r="A37" s="13" t="s">
        <v>925</v>
      </c>
      <c r="B37" s="13" t="s">
        <v>896</v>
      </c>
      <c r="C37" s="13" t="s">
        <v>936</v>
      </c>
      <c r="D37" s="13" t="s">
        <v>899</v>
      </c>
      <c r="E37" s="13" t="s">
        <v>942</v>
      </c>
      <c r="F37" s="13" t="s">
        <v>901</v>
      </c>
      <c r="G37" s="13" t="s">
        <v>948</v>
      </c>
      <c r="H37" s="13" t="s">
        <v>903</v>
      </c>
      <c r="I37" s="13" t="s">
        <v>953</v>
      </c>
      <c r="J37" s="13" t="s">
        <v>904</v>
      </c>
    </row>
    <row r="38" spans="1:10" ht="15">
      <c r="A38" s="91" t="s">
        <v>926</v>
      </c>
      <c r="B38" s="91">
        <v>17</v>
      </c>
      <c r="C38" s="91" t="s">
        <v>931</v>
      </c>
      <c r="D38" s="91">
        <v>51</v>
      </c>
      <c r="E38" s="91" t="s">
        <v>931</v>
      </c>
      <c r="F38" s="91">
        <v>10</v>
      </c>
      <c r="G38" s="91" t="s">
        <v>943</v>
      </c>
      <c r="H38" s="91">
        <v>12</v>
      </c>
      <c r="I38" s="91" t="s">
        <v>230</v>
      </c>
      <c r="J38" s="91">
        <v>6</v>
      </c>
    </row>
    <row r="39" spans="1:10" ht="15">
      <c r="A39" s="91" t="s">
        <v>927</v>
      </c>
      <c r="B39" s="91">
        <v>2</v>
      </c>
      <c r="C39" s="91" t="s">
        <v>932</v>
      </c>
      <c r="D39" s="91">
        <v>51</v>
      </c>
      <c r="E39" s="91" t="s">
        <v>932</v>
      </c>
      <c r="F39" s="91">
        <v>10</v>
      </c>
      <c r="G39" s="91" t="s">
        <v>949</v>
      </c>
      <c r="H39" s="91">
        <v>7</v>
      </c>
      <c r="I39" s="91" t="s">
        <v>954</v>
      </c>
      <c r="J39" s="91">
        <v>4</v>
      </c>
    </row>
    <row r="40" spans="1:10" ht="15">
      <c r="A40" s="91" t="s">
        <v>928</v>
      </c>
      <c r="B40" s="91">
        <v>0</v>
      </c>
      <c r="C40" s="91" t="s">
        <v>933</v>
      </c>
      <c r="D40" s="91">
        <v>50</v>
      </c>
      <c r="E40" s="91" t="s">
        <v>943</v>
      </c>
      <c r="F40" s="91">
        <v>9</v>
      </c>
      <c r="G40" s="91" t="s">
        <v>945</v>
      </c>
      <c r="H40" s="91">
        <v>5</v>
      </c>
      <c r="I40" s="91" t="s">
        <v>955</v>
      </c>
      <c r="J40" s="91">
        <v>4</v>
      </c>
    </row>
    <row r="41" spans="1:10" ht="15">
      <c r="A41" s="91" t="s">
        <v>929</v>
      </c>
      <c r="B41" s="91">
        <v>1183</v>
      </c>
      <c r="C41" s="91" t="s">
        <v>934</v>
      </c>
      <c r="D41" s="91">
        <v>35</v>
      </c>
      <c r="E41" s="91" t="s">
        <v>944</v>
      </c>
      <c r="F41" s="91">
        <v>8</v>
      </c>
      <c r="G41" s="91" t="s">
        <v>946</v>
      </c>
      <c r="H41" s="91">
        <v>5</v>
      </c>
      <c r="I41" s="91" t="s">
        <v>956</v>
      </c>
      <c r="J41" s="91">
        <v>4</v>
      </c>
    </row>
    <row r="42" spans="1:10" ht="15">
      <c r="A42" s="91" t="s">
        <v>930</v>
      </c>
      <c r="B42" s="91">
        <v>1202</v>
      </c>
      <c r="C42" s="91" t="s">
        <v>935</v>
      </c>
      <c r="D42" s="91">
        <v>30</v>
      </c>
      <c r="E42" s="91" t="s">
        <v>945</v>
      </c>
      <c r="F42" s="91">
        <v>7</v>
      </c>
      <c r="G42" s="91" t="s">
        <v>950</v>
      </c>
      <c r="H42" s="91">
        <v>5</v>
      </c>
      <c r="I42" s="91" t="s">
        <v>917</v>
      </c>
      <c r="J42" s="91">
        <v>4</v>
      </c>
    </row>
    <row r="43" spans="1:10" ht="15">
      <c r="A43" s="91" t="s">
        <v>931</v>
      </c>
      <c r="B43" s="91">
        <v>69</v>
      </c>
      <c r="C43" s="91" t="s">
        <v>937</v>
      </c>
      <c r="D43" s="91">
        <v>29</v>
      </c>
      <c r="E43" s="91" t="s">
        <v>946</v>
      </c>
      <c r="F43" s="91">
        <v>7</v>
      </c>
      <c r="G43" s="91" t="s">
        <v>951</v>
      </c>
      <c r="H43" s="91">
        <v>5</v>
      </c>
      <c r="I43" s="91" t="s">
        <v>957</v>
      </c>
      <c r="J43" s="91">
        <v>4</v>
      </c>
    </row>
    <row r="44" spans="1:10" ht="15">
      <c r="A44" s="91" t="s">
        <v>932</v>
      </c>
      <c r="B44" s="91">
        <v>69</v>
      </c>
      <c r="C44" s="91" t="s">
        <v>938</v>
      </c>
      <c r="D44" s="91">
        <v>29</v>
      </c>
      <c r="E44" s="91" t="s">
        <v>947</v>
      </c>
      <c r="F44" s="91">
        <v>6</v>
      </c>
      <c r="G44" s="91" t="s">
        <v>931</v>
      </c>
      <c r="H44" s="91">
        <v>5</v>
      </c>
      <c r="I44" s="91" t="s">
        <v>958</v>
      </c>
      <c r="J44" s="91">
        <v>4</v>
      </c>
    </row>
    <row r="45" spans="1:10" ht="15">
      <c r="A45" s="91" t="s">
        <v>933</v>
      </c>
      <c r="B45" s="91">
        <v>50</v>
      </c>
      <c r="C45" s="91" t="s">
        <v>939</v>
      </c>
      <c r="D45" s="91">
        <v>18</v>
      </c>
      <c r="E45" s="91" t="s">
        <v>388</v>
      </c>
      <c r="F45" s="91">
        <v>6</v>
      </c>
      <c r="G45" s="91" t="s">
        <v>932</v>
      </c>
      <c r="H45" s="91">
        <v>5</v>
      </c>
      <c r="I45" s="91" t="s">
        <v>959</v>
      </c>
      <c r="J45" s="91">
        <v>4</v>
      </c>
    </row>
    <row r="46" spans="1:10" ht="15">
      <c r="A46" s="91" t="s">
        <v>934</v>
      </c>
      <c r="B46" s="91">
        <v>35</v>
      </c>
      <c r="C46" s="91" t="s">
        <v>940</v>
      </c>
      <c r="D46" s="91">
        <v>14</v>
      </c>
      <c r="E46" s="91" t="s">
        <v>239</v>
      </c>
      <c r="F46" s="91">
        <v>5</v>
      </c>
      <c r="G46" s="91" t="s">
        <v>944</v>
      </c>
      <c r="H46" s="91">
        <v>5</v>
      </c>
      <c r="I46" s="91" t="s">
        <v>960</v>
      </c>
      <c r="J46" s="91">
        <v>4</v>
      </c>
    </row>
    <row r="47" spans="1:10" ht="15">
      <c r="A47" s="91" t="s">
        <v>935</v>
      </c>
      <c r="B47" s="91">
        <v>30</v>
      </c>
      <c r="C47" s="91" t="s">
        <v>941</v>
      </c>
      <c r="D47" s="91">
        <v>11</v>
      </c>
      <c r="E47" s="91" t="s">
        <v>238</v>
      </c>
      <c r="F47" s="91">
        <v>4</v>
      </c>
      <c r="G47" s="91" t="s">
        <v>952</v>
      </c>
      <c r="H47" s="91">
        <v>5</v>
      </c>
      <c r="I47" s="91" t="s">
        <v>961</v>
      </c>
      <c r="J47" s="91">
        <v>4</v>
      </c>
    </row>
    <row r="50" spans="1:10" ht="15" customHeight="1">
      <c r="A50" s="13" t="s">
        <v>967</v>
      </c>
      <c r="B50" s="13" t="s">
        <v>896</v>
      </c>
      <c r="C50" s="13" t="s">
        <v>978</v>
      </c>
      <c r="D50" s="13" t="s">
        <v>899</v>
      </c>
      <c r="E50" s="13" t="s">
        <v>980</v>
      </c>
      <c r="F50" s="13" t="s">
        <v>901</v>
      </c>
      <c r="G50" s="13" t="s">
        <v>989</v>
      </c>
      <c r="H50" s="13" t="s">
        <v>903</v>
      </c>
      <c r="I50" s="13" t="s">
        <v>997</v>
      </c>
      <c r="J50" s="13" t="s">
        <v>904</v>
      </c>
    </row>
    <row r="51" spans="1:10" ht="15">
      <c r="A51" s="91" t="s">
        <v>968</v>
      </c>
      <c r="B51" s="91">
        <v>69</v>
      </c>
      <c r="C51" s="91" t="s">
        <v>968</v>
      </c>
      <c r="D51" s="91">
        <v>51</v>
      </c>
      <c r="E51" s="91" t="s">
        <v>968</v>
      </c>
      <c r="F51" s="91">
        <v>10</v>
      </c>
      <c r="G51" s="91" t="s">
        <v>977</v>
      </c>
      <c r="H51" s="91">
        <v>5</v>
      </c>
      <c r="I51" s="91" t="s">
        <v>988</v>
      </c>
      <c r="J51" s="91">
        <v>4</v>
      </c>
    </row>
    <row r="52" spans="1:10" ht="15">
      <c r="A52" s="91" t="s">
        <v>969</v>
      </c>
      <c r="B52" s="91">
        <v>34</v>
      </c>
      <c r="C52" s="91" t="s">
        <v>969</v>
      </c>
      <c r="D52" s="91">
        <v>34</v>
      </c>
      <c r="E52" s="91" t="s">
        <v>977</v>
      </c>
      <c r="F52" s="91">
        <v>7</v>
      </c>
      <c r="G52" s="91" t="s">
        <v>981</v>
      </c>
      <c r="H52" s="91">
        <v>5</v>
      </c>
      <c r="I52" s="91" t="s">
        <v>998</v>
      </c>
      <c r="J52" s="91">
        <v>4</v>
      </c>
    </row>
    <row r="53" spans="1:10" ht="15">
      <c r="A53" s="91" t="s">
        <v>970</v>
      </c>
      <c r="B53" s="91">
        <v>34</v>
      </c>
      <c r="C53" s="91" t="s">
        <v>970</v>
      </c>
      <c r="D53" s="91">
        <v>34</v>
      </c>
      <c r="E53" s="91" t="s">
        <v>981</v>
      </c>
      <c r="F53" s="91">
        <v>7</v>
      </c>
      <c r="G53" s="91" t="s">
        <v>990</v>
      </c>
      <c r="H53" s="91">
        <v>5</v>
      </c>
      <c r="I53" s="91" t="s">
        <v>999</v>
      </c>
      <c r="J53" s="91">
        <v>4</v>
      </c>
    </row>
    <row r="54" spans="1:10" ht="15">
      <c r="A54" s="91" t="s">
        <v>971</v>
      </c>
      <c r="B54" s="91">
        <v>29</v>
      </c>
      <c r="C54" s="91" t="s">
        <v>971</v>
      </c>
      <c r="D54" s="91">
        <v>29</v>
      </c>
      <c r="E54" s="91" t="s">
        <v>982</v>
      </c>
      <c r="F54" s="91">
        <v>6</v>
      </c>
      <c r="G54" s="91" t="s">
        <v>991</v>
      </c>
      <c r="H54" s="91">
        <v>5</v>
      </c>
      <c r="I54" s="91" t="s">
        <v>1000</v>
      </c>
      <c r="J54" s="91">
        <v>4</v>
      </c>
    </row>
    <row r="55" spans="1:10" ht="15">
      <c r="A55" s="91" t="s">
        <v>972</v>
      </c>
      <c r="B55" s="91">
        <v>21</v>
      </c>
      <c r="C55" s="91" t="s">
        <v>972</v>
      </c>
      <c r="D55" s="91">
        <v>21</v>
      </c>
      <c r="E55" s="91" t="s">
        <v>983</v>
      </c>
      <c r="F55" s="91">
        <v>5</v>
      </c>
      <c r="G55" s="91" t="s">
        <v>992</v>
      </c>
      <c r="H55" s="91">
        <v>5</v>
      </c>
      <c r="I55" s="91" t="s">
        <v>1001</v>
      </c>
      <c r="J55" s="91">
        <v>4</v>
      </c>
    </row>
    <row r="56" spans="1:10" ht="15">
      <c r="A56" s="91" t="s">
        <v>973</v>
      </c>
      <c r="B56" s="91">
        <v>16</v>
      </c>
      <c r="C56" s="91" t="s">
        <v>973</v>
      </c>
      <c r="D56" s="91">
        <v>16</v>
      </c>
      <c r="E56" s="91" t="s">
        <v>984</v>
      </c>
      <c r="F56" s="91">
        <v>5</v>
      </c>
      <c r="G56" s="91" t="s">
        <v>993</v>
      </c>
      <c r="H56" s="91">
        <v>5</v>
      </c>
      <c r="I56" s="91" t="s">
        <v>1002</v>
      </c>
      <c r="J56" s="91">
        <v>4</v>
      </c>
    </row>
    <row r="57" spans="1:10" ht="15">
      <c r="A57" s="91" t="s">
        <v>974</v>
      </c>
      <c r="B57" s="91">
        <v>14</v>
      </c>
      <c r="C57" s="91" t="s">
        <v>974</v>
      </c>
      <c r="D57" s="91">
        <v>14</v>
      </c>
      <c r="E57" s="91" t="s">
        <v>985</v>
      </c>
      <c r="F57" s="91">
        <v>5</v>
      </c>
      <c r="G57" s="91" t="s">
        <v>994</v>
      </c>
      <c r="H57" s="91">
        <v>5</v>
      </c>
      <c r="I57" s="91" t="s">
        <v>1003</v>
      </c>
      <c r="J57" s="91">
        <v>4</v>
      </c>
    </row>
    <row r="58" spans="1:10" ht="15">
      <c r="A58" s="91" t="s">
        <v>975</v>
      </c>
      <c r="B58" s="91">
        <v>14</v>
      </c>
      <c r="C58" s="91" t="s">
        <v>975</v>
      </c>
      <c r="D58" s="91">
        <v>14</v>
      </c>
      <c r="E58" s="91" t="s">
        <v>986</v>
      </c>
      <c r="F58" s="91">
        <v>5</v>
      </c>
      <c r="G58" s="91" t="s">
        <v>968</v>
      </c>
      <c r="H58" s="91">
        <v>5</v>
      </c>
      <c r="I58" s="91" t="s">
        <v>1004</v>
      </c>
      <c r="J58" s="91">
        <v>4</v>
      </c>
    </row>
    <row r="59" spans="1:10" ht="15">
      <c r="A59" s="91" t="s">
        <v>976</v>
      </c>
      <c r="B59" s="91">
        <v>13</v>
      </c>
      <c r="C59" s="91" t="s">
        <v>976</v>
      </c>
      <c r="D59" s="91">
        <v>13</v>
      </c>
      <c r="E59" s="91" t="s">
        <v>987</v>
      </c>
      <c r="F59" s="91">
        <v>4</v>
      </c>
      <c r="G59" s="91" t="s">
        <v>995</v>
      </c>
      <c r="H59" s="91">
        <v>5</v>
      </c>
      <c r="I59" s="91" t="s">
        <v>1005</v>
      </c>
      <c r="J59" s="91">
        <v>4</v>
      </c>
    </row>
    <row r="60" spans="1:10" ht="15">
      <c r="A60" s="91" t="s">
        <v>977</v>
      </c>
      <c r="B60" s="91">
        <v>12</v>
      </c>
      <c r="C60" s="91" t="s">
        <v>979</v>
      </c>
      <c r="D60" s="91">
        <v>8</v>
      </c>
      <c r="E60" s="91" t="s">
        <v>988</v>
      </c>
      <c r="F60" s="91">
        <v>3</v>
      </c>
      <c r="G60" s="91" t="s">
        <v>996</v>
      </c>
      <c r="H60" s="91">
        <v>5</v>
      </c>
      <c r="I60" s="91" t="s">
        <v>1006</v>
      </c>
      <c r="J60" s="91">
        <v>3</v>
      </c>
    </row>
    <row r="63" spans="1:10" ht="15" customHeight="1">
      <c r="A63" s="85" t="s">
        <v>1012</v>
      </c>
      <c r="B63" s="85" t="s">
        <v>896</v>
      </c>
      <c r="C63" s="85" t="s">
        <v>1014</v>
      </c>
      <c r="D63" s="85" t="s">
        <v>899</v>
      </c>
      <c r="E63" s="85" t="s">
        <v>1015</v>
      </c>
      <c r="F63" s="85" t="s">
        <v>901</v>
      </c>
      <c r="G63" s="85" t="s">
        <v>1018</v>
      </c>
      <c r="H63" s="85" t="s">
        <v>903</v>
      </c>
      <c r="I63" s="85" t="s">
        <v>1020</v>
      </c>
      <c r="J63" s="85" t="s">
        <v>904</v>
      </c>
    </row>
    <row r="64" spans="1:10" ht="15">
      <c r="A64" s="85"/>
      <c r="B64" s="85"/>
      <c r="C64" s="85"/>
      <c r="D64" s="85"/>
      <c r="E64" s="85"/>
      <c r="F64" s="85"/>
      <c r="G64" s="85"/>
      <c r="H64" s="85"/>
      <c r="I64" s="85"/>
      <c r="J64" s="85"/>
    </row>
    <row r="66" spans="1:10" ht="15" customHeight="1">
      <c r="A66" s="13" t="s">
        <v>1013</v>
      </c>
      <c r="B66" s="13" t="s">
        <v>896</v>
      </c>
      <c r="C66" s="85" t="s">
        <v>1016</v>
      </c>
      <c r="D66" s="85" t="s">
        <v>899</v>
      </c>
      <c r="E66" s="13" t="s">
        <v>1017</v>
      </c>
      <c r="F66" s="13" t="s">
        <v>901</v>
      </c>
      <c r="G66" s="13" t="s">
        <v>1019</v>
      </c>
      <c r="H66" s="13" t="s">
        <v>903</v>
      </c>
      <c r="I66" s="13" t="s">
        <v>1021</v>
      </c>
      <c r="J66" s="13" t="s">
        <v>904</v>
      </c>
    </row>
    <row r="67" spans="1:10" ht="15">
      <c r="A67" s="85" t="s">
        <v>239</v>
      </c>
      <c r="B67" s="85">
        <v>8</v>
      </c>
      <c r="C67" s="85"/>
      <c r="D67" s="85"/>
      <c r="E67" s="85" t="s">
        <v>239</v>
      </c>
      <c r="F67" s="85">
        <v>5</v>
      </c>
      <c r="G67" s="85" t="s">
        <v>234</v>
      </c>
      <c r="H67" s="85">
        <v>4</v>
      </c>
      <c r="I67" s="85" t="s">
        <v>230</v>
      </c>
      <c r="J67" s="85">
        <v>3</v>
      </c>
    </row>
    <row r="68" spans="1:10" ht="15">
      <c r="A68" s="85" t="s">
        <v>230</v>
      </c>
      <c r="B68" s="85">
        <v>7</v>
      </c>
      <c r="C68" s="85"/>
      <c r="D68" s="85"/>
      <c r="E68" s="85" t="s">
        <v>238</v>
      </c>
      <c r="F68" s="85">
        <v>4</v>
      </c>
      <c r="G68" s="85" t="s">
        <v>230</v>
      </c>
      <c r="H68" s="85">
        <v>1</v>
      </c>
      <c r="I68" s="85" t="s">
        <v>239</v>
      </c>
      <c r="J68" s="85">
        <v>3</v>
      </c>
    </row>
    <row r="69" spans="1:10" ht="15">
      <c r="A69" s="85" t="s">
        <v>234</v>
      </c>
      <c r="B69" s="85">
        <v>6</v>
      </c>
      <c r="C69" s="85"/>
      <c r="D69" s="85"/>
      <c r="E69" s="85" t="s">
        <v>222</v>
      </c>
      <c r="F69" s="85">
        <v>3</v>
      </c>
      <c r="G69" s="85"/>
      <c r="H69" s="85"/>
      <c r="I69" s="85" t="s">
        <v>248</v>
      </c>
      <c r="J69" s="85">
        <v>3</v>
      </c>
    </row>
    <row r="70" spans="1:10" ht="15">
      <c r="A70" s="85" t="s">
        <v>222</v>
      </c>
      <c r="B70" s="85">
        <v>6</v>
      </c>
      <c r="C70" s="85"/>
      <c r="D70" s="85"/>
      <c r="E70" s="85" t="s">
        <v>230</v>
      </c>
      <c r="F70" s="85">
        <v>3</v>
      </c>
      <c r="G70" s="85"/>
      <c r="H70" s="85"/>
      <c r="I70" s="85" t="s">
        <v>247</v>
      </c>
      <c r="J70" s="85">
        <v>3</v>
      </c>
    </row>
    <row r="71" spans="1:10" ht="15">
      <c r="A71" s="85" t="s">
        <v>238</v>
      </c>
      <c r="B71" s="85">
        <v>4</v>
      </c>
      <c r="C71" s="85"/>
      <c r="D71" s="85"/>
      <c r="E71" s="85" t="s">
        <v>234</v>
      </c>
      <c r="F71" s="85">
        <v>2</v>
      </c>
      <c r="G71" s="85"/>
      <c r="H71" s="85"/>
      <c r="I71" s="85" t="s">
        <v>222</v>
      </c>
      <c r="J71" s="85">
        <v>3</v>
      </c>
    </row>
    <row r="72" spans="1:10" ht="15">
      <c r="A72" s="85" t="s">
        <v>248</v>
      </c>
      <c r="B72" s="85">
        <v>3</v>
      </c>
      <c r="C72" s="85"/>
      <c r="D72" s="85"/>
      <c r="E72" s="85" t="s">
        <v>232</v>
      </c>
      <c r="F72" s="85">
        <v>2</v>
      </c>
      <c r="G72" s="85"/>
      <c r="H72" s="85"/>
      <c r="I72" s="85"/>
      <c r="J72" s="85"/>
    </row>
    <row r="73" spans="1:10" ht="15">
      <c r="A73" s="85" t="s">
        <v>247</v>
      </c>
      <c r="B73" s="85">
        <v>3</v>
      </c>
      <c r="C73" s="85"/>
      <c r="D73" s="85"/>
      <c r="E73" s="85" t="s">
        <v>223</v>
      </c>
      <c r="F73" s="85">
        <v>1</v>
      </c>
      <c r="G73" s="85"/>
      <c r="H73" s="85"/>
      <c r="I73" s="85"/>
      <c r="J73" s="85"/>
    </row>
    <row r="74" spans="1:10" ht="15">
      <c r="A74" s="85" t="s">
        <v>232</v>
      </c>
      <c r="B74" s="85">
        <v>2</v>
      </c>
      <c r="C74" s="85"/>
      <c r="D74" s="85"/>
      <c r="E74" s="85"/>
      <c r="F74" s="85"/>
      <c r="G74" s="85"/>
      <c r="H74" s="85"/>
      <c r="I74" s="85"/>
      <c r="J74" s="85"/>
    </row>
    <row r="75" spans="1:10" ht="15">
      <c r="A75" s="85" t="s">
        <v>223</v>
      </c>
      <c r="B75" s="85">
        <v>1</v>
      </c>
      <c r="C75" s="85"/>
      <c r="D75" s="85"/>
      <c r="E75" s="85"/>
      <c r="F75" s="85"/>
      <c r="G75" s="85"/>
      <c r="H75" s="85"/>
      <c r="I75" s="85"/>
      <c r="J75" s="85"/>
    </row>
    <row r="78" spans="1:10" ht="15" customHeight="1">
      <c r="A78" s="13" t="s">
        <v>1027</v>
      </c>
      <c r="B78" s="13" t="s">
        <v>896</v>
      </c>
      <c r="C78" s="13" t="s">
        <v>1028</v>
      </c>
      <c r="D78" s="13" t="s">
        <v>899</v>
      </c>
      <c r="E78" s="13" t="s">
        <v>1029</v>
      </c>
      <c r="F78" s="13" t="s">
        <v>901</v>
      </c>
      <c r="G78" s="13" t="s">
        <v>1030</v>
      </c>
      <c r="H78" s="13" t="s">
        <v>903</v>
      </c>
      <c r="I78" s="13" t="s">
        <v>1031</v>
      </c>
      <c r="J78" s="13" t="s">
        <v>904</v>
      </c>
    </row>
    <row r="79" spans="1:10" ht="15">
      <c r="A79" s="124" t="s">
        <v>241</v>
      </c>
      <c r="B79" s="85">
        <v>2216866</v>
      </c>
      <c r="C79" s="124" t="s">
        <v>241</v>
      </c>
      <c r="D79" s="85">
        <v>2216866</v>
      </c>
      <c r="E79" s="124" t="s">
        <v>230</v>
      </c>
      <c r="F79" s="85">
        <v>14046</v>
      </c>
      <c r="G79" s="124" t="s">
        <v>234</v>
      </c>
      <c r="H79" s="85">
        <v>22646</v>
      </c>
      <c r="I79" s="124" t="s">
        <v>248</v>
      </c>
      <c r="J79" s="85">
        <v>50092</v>
      </c>
    </row>
    <row r="80" spans="1:10" ht="15">
      <c r="A80" s="124" t="s">
        <v>215</v>
      </c>
      <c r="B80" s="85">
        <v>1675230</v>
      </c>
      <c r="C80" s="124" t="s">
        <v>215</v>
      </c>
      <c r="D80" s="85">
        <v>1675230</v>
      </c>
      <c r="E80" s="124" t="s">
        <v>231</v>
      </c>
      <c r="F80" s="85">
        <v>5459</v>
      </c>
      <c r="G80" s="124" t="s">
        <v>226</v>
      </c>
      <c r="H80" s="85">
        <v>7092</v>
      </c>
      <c r="I80" s="124" t="s">
        <v>220</v>
      </c>
      <c r="J80" s="85">
        <v>17310</v>
      </c>
    </row>
    <row r="81" spans="1:10" ht="15">
      <c r="A81" s="124" t="s">
        <v>240</v>
      </c>
      <c r="B81" s="85">
        <v>1485814</v>
      </c>
      <c r="C81" s="124" t="s">
        <v>240</v>
      </c>
      <c r="D81" s="85">
        <v>1485814</v>
      </c>
      <c r="E81" s="124" t="s">
        <v>232</v>
      </c>
      <c r="F81" s="85">
        <v>4797</v>
      </c>
      <c r="G81" s="124" t="s">
        <v>228</v>
      </c>
      <c r="H81" s="85">
        <v>4682</v>
      </c>
      <c r="I81" s="124" t="s">
        <v>223</v>
      </c>
      <c r="J81" s="85">
        <v>14044</v>
      </c>
    </row>
    <row r="82" spans="1:10" ht="15">
      <c r="A82" s="124" t="s">
        <v>236</v>
      </c>
      <c r="B82" s="85">
        <v>928507</v>
      </c>
      <c r="C82" s="124" t="s">
        <v>236</v>
      </c>
      <c r="D82" s="85">
        <v>928507</v>
      </c>
      <c r="E82" s="124" t="s">
        <v>238</v>
      </c>
      <c r="F82" s="85">
        <v>2587</v>
      </c>
      <c r="G82" s="124" t="s">
        <v>227</v>
      </c>
      <c r="H82" s="85">
        <v>3955</v>
      </c>
      <c r="I82" s="124" t="s">
        <v>222</v>
      </c>
      <c r="J82" s="85">
        <v>5270</v>
      </c>
    </row>
    <row r="83" spans="1:10" ht="15">
      <c r="A83" s="124" t="s">
        <v>224</v>
      </c>
      <c r="B83" s="85">
        <v>877168</v>
      </c>
      <c r="C83" s="124" t="s">
        <v>224</v>
      </c>
      <c r="D83" s="85">
        <v>877168</v>
      </c>
      <c r="E83" s="124" t="s">
        <v>233</v>
      </c>
      <c r="F83" s="85">
        <v>1553</v>
      </c>
      <c r="G83" s="124" t="s">
        <v>229</v>
      </c>
      <c r="H83" s="85">
        <v>307</v>
      </c>
      <c r="I83" s="124" t="s">
        <v>247</v>
      </c>
      <c r="J83" s="85">
        <v>1329</v>
      </c>
    </row>
    <row r="84" spans="1:10" ht="15">
      <c r="A84" s="124" t="s">
        <v>237</v>
      </c>
      <c r="B84" s="85">
        <v>861956</v>
      </c>
      <c r="C84" s="124" t="s">
        <v>237</v>
      </c>
      <c r="D84" s="85">
        <v>861956</v>
      </c>
      <c r="E84" s="124" t="s">
        <v>239</v>
      </c>
      <c r="F84" s="85">
        <v>78</v>
      </c>
      <c r="G84" s="124"/>
      <c r="H84" s="85"/>
      <c r="I84" s="124"/>
      <c r="J84" s="85"/>
    </row>
    <row r="85" spans="1:10" ht="15">
      <c r="A85" s="124" t="s">
        <v>218</v>
      </c>
      <c r="B85" s="85">
        <v>594463</v>
      </c>
      <c r="C85" s="124" t="s">
        <v>218</v>
      </c>
      <c r="D85" s="85">
        <v>594463</v>
      </c>
      <c r="E85" s="124"/>
      <c r="F85" s="85"/>
      <c r="G85" s="124"/>
      <c r="H85" s="85"/>
      <c r="I85" s="124"/>
      <c r="J85" s="85"/>
    </row>
    <row r="86" spans="1:10" ht="15">
      <c r="A86" s="124" t="s">
        <v>214</v>
      </c>
      <c r="B86" s="85">
        <v>507983</v>
      </c>
      <c r="C86" s="124" t="s">
        <v>214</v>
      </c>
      <c r="D86" s="85">
        <v>507983</v>
      </c>
      <c r="E86" s="124"/>
      <c r="F86" s="85"/>
      <c r="G86" s="124"/>
      <c r="H86" s="85"/>
      <c r="I86" s="124"/>
      <c r="J86" s="85"/>
    </row>
    <row r="87" spans="1:10" ht="15">
      <c r="A87" s="124" t="s">
        <v>213</v>
      </c>
      <c r="B87" s="85">
        <v>434951</v>
      </c>
      <c r="C87" s="124" t="s">
        <v>213</v>
      </c>
      <c r="D87" s="85">
        <v>434951</v>
      </c>
      <c r="E87" s="124"/>
      <c r="F87" s="85"/>
      <c r="G87" s="124"/>
      <c r="H87" s="85"/>
      <c r="I87" s="124"/>
      <c r="J87" s="85"/>
    </row>
    <row r="88" spans="1:10" ht="15">
      <c r="A88" s="124" t="s">
        <v>243</v>
      </c>
      <c r="B88" s="85">
        <v>429964</v>
      </c>
      <c r="C88" s="124" t="s">
        <v>243</v>
      </c>
      <c r="D88" s="85">
        <v>429964</v>
      </c>
      <c r="E88" s="124"/>
      <c r="F88" s="85"/>
      <c r="G88" s="124"/>
      <c r="H88" s="85"/>
      <c r="I88" s="124"/>
      <c r="J88" s="85"/>
    </row>
  </sheetData>
  <hyperlinks>
    <hyperlink ref="A2" r:id="rId1" display="https://whatsonthorold.com/2019/03/12/analysts-see-0-03-eps-for-xcel-brands-inc-xelb-4/"/>
    <hyperlink ref="A3" r:id="rId2" display="https://whatsonthorold.com/2019/03/11/what-can-we-expect-following-a-xcel-brands-nasdaqxelb-upgrade-by-bidaskscore/"/>
    <hyperlink ref="A4" r:id="rId3" display="https://whatsonthorold.com/2019/03/05/0-03-eps-expected-for-xcel-brands-inc-xelb-3/"/>
    <hyperlink ref="A5" r:id="rId4" display="https://whatsonthorold.com/2019/03/03/xcel-brands-inc-xelb-analysts-see-0-03-eps/"/>
    <hyperlink ref="A6" r:id="rId5" display="https://whatsonthorold.com/2019/03/02/analysts-see-0-03-eps-for-xcel-brands-inc-xelb/"/>
    <hyperlink ref="A7" r:id="rId6" display="https://whatsonthorold.com/2019/03/01/eps-for-xcel-brands-inc-xelb-expected-at-0-03/"/>
    <hyperlink ref="A8" r:id="rId7" display="https://reurope.com/2019/03/12/xcel-brands-inc-xelb-analysts-see-0-03-eps-3/"/>
    <hyperlink ref="A9" r:id="rId8" display="https://reurope.com/2019/03/11/bidaskscore-decides-to-upgrade-xcel-brands-nasdaqxelb-will-other-analysts-follow-suit/"/>
    <hyperlink ref="A10" r:id="rId9" display="https://reurope.com/2019/03/06/0-03-eps-expected-for-xcel-brands-inc-xelb/"/>
    <hyperlink ref="A11" r:id="rId10" display="https://reurope.com/2019/03/04/eps-for-xcel-brands-inc-xelb-expected-at-0-03-3/"/>
    <hyperlink ref="C2" r:id="rId11" display="https://yomiblog.com/2019/03/01/analysts-see-0-03-eps-for-xcel-brands-inc-xelb-shorts-at-nutritional-high-intl-ordinary-share-splif-raised-by-1072/"/>
    <hyperlink ref="C3" r:id="rId12" display="https://dispatchtribunal.com/?p=2606563"/>
    <hyperlink ref="C4" r:id="rId13" display="http://www.themarketsdaily.com/?p=2276181"/>
    <hyperlink ref="C5" r:id="rId14" display="https://tickerreport.com/?p=4192584"/>
    <hyperlink ref="C6" r:id="rId15" display="https://tickerreport.com/?p=4190465"/>
    <hyperlink ref="C7" r:id="rId16" display="http://candicerodriguez.com/post/183187578345?utm_source=dlvr.it&amp;utm_medium=twitter"/>
    <hyperlink ref="C8" r:id="rId17" display="http://www.transcriptdaily.com/?p=2173880"/>
    <hyperlink ref="C9" r:id="rId18" display="https://www.thestockobserver.com/?p=1978951"/>
    <hyperlink ref="C10" r:id="rId19" display="https://macondaily.com/?p=1579997"/>
    <hyperlink ref="C11" r:id="rId20" display="https://macondaily.com/?p=1576229"/>
  </hyperlinks>
  <printOptions/>
  <pageMargins left="0.7" right="0.7" top="0.75" bottom="0.75" header="0.3" footer="0.3"/>
  <pageSetup orientation="portrait" paperSize="9"/>
  <tableParts>
    <tablePart r:id="rId26"/>
    <tablePart r:id="rId22"/>
    <tablePart r:id="rId21"/>
    <tablePart r:id="rId27"/>
    <tablePart r:id="rId23"/>
    <tablePart r:id="rId25"/>
    <tablePart r:id="rId24"/>
    <tablePart r:id="rId2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2019-03-14T08:01:19Z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