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<sst xmlns="http://schemas.openxmlformats.org/spreadsheetml/2006/main" count="1714" uniqueCount="655">
  <si>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</si>
  <si>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</si>
  <si>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</si>
  <si>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</si>
  <si>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</si>
  <si>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</si>
  <si>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</si>
  <si>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</si>
  <si>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</si>
  <si>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</si>
  <si>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</si>
  <si>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</si>
  <si>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</si>
  <si>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</si>
  <si>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</si>
  <si>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</si>
  <si>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</si>
  <si>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</si>
  <si>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</si>
  <si>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</si>
  <si>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</si>
  <si>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</si>
  <si>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</si>
  <si>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</si>
  <si>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</si>
  <si>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</si>
  <si>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</si>
  <si>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</si>
  <si>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</si>
  <si>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</si>
  <si>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</si>
  <si>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</si>
  <si>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</si>
  <si>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</si>
  <si>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</si>
  <si>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</si>
  <si>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</si>
  <si>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</si>
  <si>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</si>
  <si>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</si>
  <si>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</si>
  <si>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</si>
  <si>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</si>
  <si>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</si>
  <si>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</si>
  <si>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</si>
  <si>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</si>
  <si>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</si>
  <si>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</si>
  <si>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</si>
  <si>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</si>
  <si>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</si>
  <si>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</si>
  <si>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</si>
  <si>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</si>
  <si>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</si>
  <si>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</si>
  <si>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</si>
  <si>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</si>
  <si>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</si>
  <si>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</si>
  <si>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</si>
  <si>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</si>
  <si>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</si>
  <si>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</si>
  <si>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</si>
  <si>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</si>
  <si>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</si>
  <si>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</si>
  <si>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</si>
  <si>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</si>
  <si>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</si>
  <si>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</si>
  <si>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</si>
  <si>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</si>
  <si>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</si>
  <si>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</si>
  <si>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</si>
  <si>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</si>
  <si>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</si>
  <si>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</si>
  <si>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</si>
  <si>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</si>
  <si>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</si>
  <si>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</si>
  <si>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</si>
  <si>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</si>
  <si>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</si>
  <si>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</si>
  <si>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</si>
  <si>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</si>
  <si>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</si>
  <si>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</si>
  <si>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</si>
  <si>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</si>
  <si>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</si>
  <si>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</si>
  <si>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</si>
  <si>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</si>
  <si>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</si>
  <si>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</si>
  <si>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</si>
  <si>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</si>
  <si>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</si>
  <si>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</si>
  <si>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</si>
  <si>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</si>
  <si>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</si>
  <si>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</si>
  <si>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</si>
  <si>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</si>
  <si>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</si>
  <si>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</si>
  <si>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</si>
  <si>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</si>
  <si>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</si>
  <si>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</si>
  <si>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</si>
  <si>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</si>
  <si>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</si>
  <si>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</si>
  <si>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</si>
  <si>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</si>
  <si>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</si>
  <si>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</si>
  <si>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</si>
  <si>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</si>
  <si>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</si>
  <si>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</si>
  <si>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</si>
  <si>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</si>
  <si>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</si>
  <si>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</si>
  <si>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</si>
  <si>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</si>
  <si>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</si>
  <si>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</si>
  <si>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</si>
  <si>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</si>
  <si>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</si>
  <si>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</si>
  <si>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</si>
  <si>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</si>
  <si>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</si>
  <si>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</si>
  <si>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</si>
  <si>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</si>
  <si>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</si>
  <si>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</si>
  <si>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</si>
  <si>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</si>
  <si>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</si>
  <si>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</si>
  <si>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</si>
  <si>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</si>
  <si>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</si>
  <si>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</si>
  <si>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</si>
  <si>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</si>
  <si>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</si>
  <si>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</si>
  <si>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</si>
  <si>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</si>
  <si>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</si>
  <si>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</si>
  <si>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</si>
  <si>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</si>
  <si>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</si>
  <si>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</si>
  <si>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</si>
  <si>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</si>
  <si>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</si>
  <si>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</si>
  <si>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</si>
  <si>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</si>
  <si>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</si>
  <si>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</si>
  <si>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</si>
  <si>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</si>
  <si>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</si>
  <si>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</si>
  <si>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</si>
  <si>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</si>
  <si>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</si>
  <si>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</si>
  <si>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</si>
  <si>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</si>
  <si>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</si>
  <si>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</si>
  <si>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</si>
  <si>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</si>
  <si>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</si>
  <si>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</si>
  <si>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</si>
  <si>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</si>
  <si>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</si>
  <si>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</si>
  <si>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</si>
  <si>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</si>
  <si>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</si>
  <si>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</si>
  <si>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</si>
  <si>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</si>
  <si>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</si>
  <si>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</si>
  <si>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</si>
  <si>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</si>
  <si>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</si>
  <si>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</si>
  <si>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</si>
  <si>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</si>
  <si>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</si>
  <si>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greg_sauer</t>
  </si>
  <si>
    <t>kenedits</t>
  </si>
  <si>
    <t>mrscotthendrix</t>
  </si>
  <si>
    <t>bionicsocialite</t>
  </si>
  <si>
    <t>sigmafinancial</t>
  </si>
  <si>
    <t>joellejladner</t>
  </si>
  <si>
    <t>jimgaffigan</t>
  </si>
  <si>
    <t>parklandsecllc</t>
  </si>
  <si>
    <t>Mentions</t>
  </si>
  <si>
    <t>Replies to</t>
  </si>
  <si>
    <t>RT @SigmaFinancial: On Abraham Lincoln's birthday, we remember and share with friends, "Always bear in mind that your own resolution to suc…</t>
  </si>
  <si>
    <t>RT @SigmaFinancial: Wanna #SparkJoy through cleaning out your computer? It's National Clean Out Your Computer Day - make sure you do it the…</t>
  </si>
  <si>
    <t>RT @SigmaFinancial: "Wherever there is a human in need, there is an opportunity for kindness and to make a difference." - Kevin Heath - - G…</t>
  </si>
  <si>
    <t>Everyone is into #KonMari - why not help #SparkJoy in your computer, too? https://t.co/E80CdSCMpG</t>
  </si>
  <si>
    <t>Such amazing people work at @SigmaFinancial - I'm blessed to be a small piece of this wonderful #FinServ puzzle. #ValentinesDay https://t.co/w0I0lAQRGA</t>
  </si>
  <si>
    <t>When you work remote and think, "I like going to lunch...." _xD83D__xDE09__xD83D__xDE0A_ https://t.co/qbsI2Prs21</t>
  </si>
  <si>
    <t>"Without #ValentinesDay, February would be…well, January." - @JimGaffigan https://t.co/rGvN8Y146d</t>
  </si>
  <si>
    <t>Feeling the love today !!@SigmaFinancial @ParklandSecLLC https://t.co/mUmbT2dLQ9</t>
  </si>
  <si>
    <t>RT @SigmaFinancial: At Sigma Financial and @ParklandSecLLC, we love our country, we love our employees, and we love the registered reps we…</t>
  </si>
  <si>
    <t>Missed the invite!  Oh wait I went with CFO from @ParklandSecLLC hahahahah.... #TheLunchBunch https://t.co/wVtFqmkF4S</t>
  </si>
  <si>
    <t>This #MondayMotivation embraces all we are about at Sigma and @ParklandSecLLC. Service Men and Women - Family - and lots of Happiness. Enjoy! https://t.co/em6Q8R6pU5</t>
  </si>
  <si>
    <t>At Sigma Financial and @ParklandSecLLC, we love our country, we love our employees, and we love the registered reps we get the privilege of working with each day. We hope your Valentine's Day is filled with happiness and joy. Thank you for letting us do what we love! https://t.co/ALvKonqSWb</t>
  </si>
  <si>
    <t>The Sigma / @ParklandSecLLC office is open this President's Day, but our phones will be off for the day. We look forward to being able to serve you by phone tomorrow morning. Enjoy your day! https://t.co/cePtkIMgKr</t>
  </si>
  <si>
    <t>@JoelleJladner @ParklandSecLLC Technically it's probably BDOPS, Inc. but you got us on that one! _xD83E__xDD23_ #FunniestTweets</t>
  </si>
  <si>
    <t>Need some #MondayMotivation? Let this #MilitaryHomecoming warm your hearts today. Remembering those who serve in our military daily have families who also invest. 
https://t.co/S2ifh3Y87I</t>
  </si>
  <si>
    <t>Wanna #SparkJoy through cleaning out your computer? It's National Clean Out Your Computer Day - make sure you do it the right way! Let this article help you navigate some ins and outs of computer cleaning and decluttering. https://t.co/w1Fynu4f95 https://t.co/MSCLk9RzSV</t>
  </si>
  <si>
    <t>On Abraham Lincoln's birthday, we remember and share with friends, "Always bear in mind that your own resolution to succeed is more important than any other." https://t.co/NRTVEhxlyr</t>
  </si>
  <si>
    <t>"Wherever there is a human in need, there is an opportunity for kindness and to make a difference." - Kevin Heath - - Go into this week looking for opportunities to help one another - it will change you and the world. https://t.co/OT4v7KNK8s</t>
  </si>
  <si>
    <t>It was a great day to have a great lunch, especially when our CFO, Brandon Rydell, is the host! #TheLunchBunch https://t.co/GRwJNiJsZr</t>
  </si>
  <si>
    <t>We are leaving the office a little early today (February 18, 2019) to scoot home to our loved ones on #PresidentsDay. We will see you all tomorrow! https://t.co/e1fsOjUuOm</t>
  </si>
  <si>
    <t>https://twitter.com/SigmaFinancial/status/1095017122655334400</t>
  </si>
  <si>
    <t>https://twitter.com/SigmaFinancial/status/1096047967872737281</t>
  </si>
  <si>
    <t>https://twitter.com/SigmaFinancial/status/1097570653664935937</t>
  </si>
  <si>
    <t>https://www.facebook.com/WBIRChannel10/videos/2054679941312612/</t>
  </si>
  <si>
    <t>https://www.facebook.com/RomaDowney/videos/351189308804300/</t>
  </si>
  <si>
    <t>https://www.nbcnews.com/better/lifestyle/hacks-clean-de-clutter-your-computer-inside-out-ncna959786</t>
  </si>
  <si>
    <t>twitter.com</t>
  </si>
  <si>
    <t>facebook.com</t>
  </si>
  <si>
    <t>nbcnews.com</t>
  </si>
  <si>
    <t>sparkjoy</t>
  </si>
  <si>
    <t>konmari sparkjoy</t>
  </si>
  <si>
    <t>finserv valentinesday</t>
  </si>
  <si>
    <t>valentinesday</t>
  </si>
  <si>
    <t>thelunchbunch</t>
  </si>
  <si>
    <t>mondaymotivation</t>
  </si>
  <si>
    <t>funniesttweets</t>
  </si>
  <si>
    <t>mondaymotivation militaryhomecoming</t>
  </si>
  <si>
    <t>presidentsday</t>
  </si>
  <si>
    <t>https://pbs.twimg.com/media/DzXxXuWU0AEUp2A.jpg</t>
  </si>
  <si>
    <t>https://pbs.twimg.com/media/DzX1uUvWwAAMToS.jpg</t>
  </si>
  <si>
    <t>https://pbs.twimg.com/media/DzXlAiuWsAIJCYP.jpg</t>
  </si>
  <si>
    <t>https://pbs.twimg.com/media/DzsLXvxWwAA1Syu.jpg</t>
  </si>
  <si>
    <t>https://pbs.twimg.com/media/DzJIQGLXcAAJAkL.jpg</t>
  </si>
  <si>
    <t>https://pbs.twimg.com/media/DzNR0zoXgAANKyu.jpg</t>
  </si>
  <si>
    <t>https://pbs.twimg.com/media/DznBwVEXcAUXUZA.jpg</t>
  </si>
  <si>
    <t>https://pbs.twimg.com/media/DztapCBWoAAqoKh.jpg</t>
  </si>
  <si>
    <t>https://pbs.twimg.com/media/DztzadWXgAEo1YN.jpg</t>
  </si>
  <si>
    <t>http://pbs.twimg.com/profile_images/441360912855744512/s7mTbZce_normal.jpeg</t>
  </si>
  <si>
    <t>http://pbs.twimg.com/profile_images/750794724064137216/wgf7q3jg_normal.jpg</t>
  </si>
  <si>
    <t>http://pbs.twimg.com/profile_images/817866690113335296/TwDy1mUS_normal.jpg</t>
  </si>
  <si>
    <t>http://pbs.twimg.com/profile_images/922519229102002176/BCy1hnGb_normal.jpg</t>
  </si>
  <si>
    <t>http://pbs.twimg.com/profile_images/782733030595059712/smol-FqE_normal.jpg</t>
  </si>
  <si>
    <t>http://pbs.twimg.com/profile_images/874726364716257280/FxjJ2-9l_normal.jpg</t>
  </si>
  <si>
    <t>https://twitter.com/#!/greg_sauer/status/1095557018025426944</t>
  </si>
  <si>
    <t>https://twitter.com/#!/kenedits/status/1095052060221935616</t>
  </si>
  <si>
    <t>https://twitter.com/#!/kenedits/status/1095315723218550785</t>
  </si>
  <si>
    <t>https://twitter.com/#!/kenedits/status/1097127015436689408</t>
  </si>
  <si>
    <t>https://twitter.com/#!/mrscotthendrix/status/1097197890064265217</t>
  </si>
  <si>
    <t>https://twitter.com/#!/bionicsocialite/status/1095017503112220673</t>
  </si>
  <si>
    <t>https://twitter.com/#!/bionicsocialite/status/1096050052357935104</t>
  </si>
  <si>
    <t>https://twitter.com/#!/bionicsocialite/status/1097576317086826500</t>
  </si>
  <si>
    <t>https://twitter.com/#!/sigmafinancial/status/1096047967872737281</t>
  </si>
  <si>
    <t>https://twitter.com/#!/joellejladner/status/1096052275720663042</t>
  </si>
  <si>
    <t>https://twitter.com/#!/joellejladner/status/1096052389042442241</t>
  </si>
  <si>
    <t>https://twitter.com/#!/joellejladner/status/1097592086071783426</t>
  </si>
  <si>
    <t>https://twitter.com/#!/sigmafinancial/status/1094944527801044992</t>
  </si>
  <si>
    <t>https://twitter.com/#!/sigmafinancial/status/1096033884007997441</t>
  </si>
  <si>
    <t>https://twitter.com/#!/sigmafinancial/status/1097483439496937472</t>
  </si>
  <si>
    <t>https://twitter.com/#!/sigmafinancial/status/1097597757274185730</t>
  </si>
  <si>
    <t>https://twitter.com/#!/joellejladner/status/1097175290705514503</t>
  </si>
  <si>
    <t>https://twitter.com/#!/sigmafinancial/status/1095011722556071938</t>
  </si>
  <si>
    <t>https://twitter.com/#!/sigmafinancial/status/1095017122655334400</t>
  </si>
  <si>
    <t>https://twitter.com/#!/sigmafinancial/status/1095309104069992449</t>
  </si>
  <si>
    <t>https://twitter.com/#!/sigmafinancial/status/1097121023013646336</t>
  </si>
  <si>
    <t>https://twitter.com/#!/sigmafinancial/status/1097570653664935937</t>
  </si>
  <si>
    <t>https://twitter.com/#!/sigmafinancial/status/1097597911142199296</t>
  </si>
  <si>
    <t>1095557018025426944</t>
  </si>
  <si>
    <t>1095052060221935616</t>
  </si>
  <si>
    <t>1095315723218550785</t>
  </si>
  <si>
    <t>1097127015436689408</t>
  </si>
  <si>
    <t>1097197890064265217</t>
  </si>
  <si>
    <t>1095017503112220673</t>
  </si>
  <si>
    <t>1096050052357935104</t>
  </si>
  <si>
    <t>1097576317086826500</t>
  </si>
  <si>
    <t>1096047967872737281</t>
  </si>
  <si>
    <t>1096052275720663042</t>
  </si>
  <si>
    <t>1096052389042442241</t>
  </si>
  <si>
    <t>1097592086071783426</t>
  </si>
  <si>
    <t>1094944527801044992</t>
  </si>
  <si>
    <t>1096033884007997441</t>
  </si>
  <si>
    <t>1097483439496937472</t>
  </si>
  <si>
    <t>1097597757274185730</t>
  </si>
  <si>
    <t>1097175290705514503</t>
  </si>
  <si>
    <t>1095011722556071938</t>
  </si>
  <si>
    <t>1095017122655334400</t>
  </si>
  <si>
    <t>1095309104069992449</t>
  </si>
  <si>
    <t>1097121023013646336</t>
  </si>
  <si>
    <t>1097570653664935937</t>
  </si>
  <si>
    <t>1097597911142199296</t>
  </si>
  <si>
    <t/>
  </si>
  <si>
    <t>711576651470131200</t>
  </si>
  <si>
    <t>en</t>
  </si>
  <si>
    <t>Twitter for Android</t>
  </si>
  <si>
    <t>Twitter Web Client</t>
  </si>
  <si>
    <t>Twitter for iPhone</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</si>
  <si>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</si>
  <si>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</si>
  <si>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</si>
  <si>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</si>
  <si>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</si>
  <si>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</si>
  <si>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</si>
  <si>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</si>
  <si>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</si>
  <si>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</si>
  <si>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</si>
  <si>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</si>
  <si>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</si>
  <si>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</si>
  <si>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</si>
  <si>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</si>
  <si>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</si>
  <si>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</si>
  <si>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</si>
  <si>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</si>
  <si>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</si>
  <si>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</si>
  <si>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Greg Sauer</t>
  </si>
  <si>
    <t>Sigma Financial Corp</t>
  </si>
  <si>
    <t>Kenneth (Ken) White</t>
  </si>
  <si>
    <t>Scott Hendrix</t>
  </si>
  <si>
    <t>Sheryl Brown ☕️</t>
  </si>
  <si>
    <t>Jim Gaffigan</t>
  </si>
  <si>
    <t>Joelle</t>
  </si>
  <si>
    <t>Parkland Securities</t>
  </si>
  <si>
    <t>VP, Business Development with Oranj, which is a leading Digital Advice Platform that is modernizing the way Advisors work with their clients and prospects.</t>
  </si>
  <si>
    <t>Sigma Financial Corporation is a comprehensive financial services firm committed to helping our clients improve their long term financial success.</t>
  </si>
  <si>
    <t>Editor/writer #FinServ and beyond | feline herder; love words, #music, nature, dogs, #sports. RTs / follows ≠ endorsements; disclosures on website.</t>
  </si>
  <si>
    <t>Wealth Manager with Upstream #Investment Partners; working with my clients to chart a course toward reaching their #financial goals. Stay in the current!</t>
  </si>
  <si>
    <t>Director of Social Media Development at @SigmaFinancial and @ParklandSecLLC | Founder of @FemalesNFinance | @Cardinals lovin' | #Coffee talk | Meme Sharing</t>
  </si>
  <si>
    <t>Male Model. Long snapper. My first wife is @jeanniegaffigan. NOBLE APE available to rent/buy NOW. All new material in QUALITY TIME TOUR.</t>
  </si>
  <si>
    <t>Licensing Supervisor
@SigmaFinancial &amp; @ParklandSecLLC; RTs /
follows not to be considered endorsements.</t>
  </si>
  <si>
    <t>Parkland Securities, LLC is an independent, privately owned, full service broker dealer, focused on providing comprehensive financial services.</t>
  </si>
  <si>
    <t>Palm Coast, FL</t>
  </si>
  <si>
    <t>Ann Arbor, MI</t>
  </si>
  <si>
    <t>Austin, TX</t>
  </si>
  <si>
    <t>St Louis, MO</t>
  </si>
  <si>
    <t>New Tour - Quality Time</t>
  </si>
  <si>
    <t>https://t.co/pjGVxVcVz4</t>
  </si>
  <si>
    <t>http://t.co/mprdYN6U9M</t>
  </si>
  <si>
    <t>https://t.co/DUPskGRyHz</t>
  </si>
  <si>
    <t>https://t.co/f6fKOWGPIE</t>
  </si>
  <si>
    <t>https://t.co/KizI2pFFdQ</t>
  </si>
  <si>
    <t>https://t.co/cp02zQzqdN</t>
  </si>
  <si>
    <t>https://t.co/POlXbgu4D4</t>
  </si>
  <si>
    <t>http://t.co/lLTjbenGpQ</t>
  </si>
  <si>
    <t>https://pbs.twimg.com/profile_banners/2374504886/1394251433</t>
  </si>
  <si>
    <t>https://pbs.twimg.com/profile_banners/2805957943/1494527767</t>
  </si>
  <si>
    <t>https://pbs.twimg.com/profile_banners/3438187119/1513632959</t>
  </si>
  <si>
    <t>https://pbs.twimg.com/profile_banners/4883690719/1459125257</t>
  </si>
  <si>
    <t>https://pbs.twimg.com/profile_banners/187774322/1497358137</t>
  </si>
  <si>
    <t>https://pbs.twimg.com/profile_banners/6539592/1531512437</t>
  </si>
  <si>
    <t>https://pbs.twimg.com/profile_banners/711576651470131200/1468598941</t>
  </si>
  <si>
    <t>https://pbs.twimg.com/profile_banners/2812177063/1482350619</t>
  </si>
  <si>
    <t>http://abs.twimg.com/images/themes/theme15/bg.png</t>
  </si>
  <si>
    <t>http://abs.twimg.com/images/themes/theme1/bg.png</t>
  </si>
  <si>
    <t>http://abs.twimg.com/images/themes/theme11/bg.gif</t>
  </si>
  <si>
    <t>http://pbs.twimg.com/profile_images/991508602337800192/YWhP7Oje_normal.jpg</t>
  </si>
  <si>
    <t>http://pbs.twimg.com/profile_images/511668494237061121/r55-rY3w_normal.png</t>
  </si>
  <si>
    <t>Open Twitter Page for This Person</t>
  </si>
  <si>
    <t>https://twitter.com/greg_sauer</t>
  </si>
  <si>
    <t>https://twitter.com/sigmafinancial</t>
  </si>
  <si>
    <t>https://twitter.com/kenedits</t>
  </si>
  <si>
    <t>https://twitter.com/mrscotthendrix</t>
  </si>
  <si>
    <t>https://twitter.com/bionicsocialite</t>
  </si>
  <si>
    <t>https://twitter.com/jimgaffigan</t>
  </si>
  <si>
    <t>https://twitter.com/joellejladner</t>
  </si>
  <si>
    <t>https://twitter.com/parklandsecllc</t>
  </si>
  <si>
    <t>greg_sauer
RT @SigmaFinancial: On Abraham
Lincoln's birthday, we remember
and share with friends, "Always
bear in mind that your own resolution
to suc…</t>
  </si>
  <si>
    <t>sigmafinancial
We are leaving the office a little
early today (February 18, 2019)
to scoot home to our loved ones
on #PresidentsDay. We will see
you all tomorrow! https://t.co/e1fsOjUuOm</t>
  </si>
  <si>
    <t>kenedits
RT @SigmaFinancial: "Wherever there
is a human in need, there is an
opportunity for kindness and to
make a difference." - Kevin Heath
- - G…</t>
  </si>
  <si>
    <t>mrscotthendrix
RT @SigmaFinancial: "Wherever there
is a human in need, there is an
opportunity for kindness and to
make a difference." - Kevin Heath
- - G…</t>
  </si>
  <si>
    <t>bionicsocialite
When you work remote and think,
"I like going to lunch...." _xD83D__xDE09__xD83D__xDE0A_
https://t.co/qbsI2Prs21</t>
  </si>
  <si>
    <t xml:space="preserve">jimgaffigan
</t>
  </si>
  <si>
    <t>joellejladner
Missed the invite! Oh wait I went
with CFO from @ParklandSecLLC hahahahah....
#TheLunchBunch https://t.co/wVtFqmkF4S</t>
  </si>
  <si>
    <t xml:space="preserve">parklandsecllc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</si>
  <si>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</si>
  <si>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</si>
  <si>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</si>
  <si>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</si>
  <si>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</si>
  <si>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</si>
  <si>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</si>
  <si>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</si>
  <si>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</si>
  <si>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</si>
  <si>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</si>
  <si>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</si>
  <si>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</si>
  <si>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</si>
  <si>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</si>
  <si>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</si>
  <si>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</si>
  <si>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</si>
  <si>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</si>
  <si>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</si>
  <si>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</si>
  <si>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</si>
  <si>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</si>
  <si>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</si>
  <si>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</si>
  <si>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</si>
  <si>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</si>
  <si>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</si>
  <si>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</si>
  <si>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</si>
  <si>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</si>
  <si>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</si>
  <si>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</si>
  <si>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</si>
  <si>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</si>
  <si>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</si>
  <si>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</si>
  <si>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</si>
  <si>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</si>
  <si>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</si>
  <si>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</si>
  <si>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</si>
  <si>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</si>
  <si>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</si>
  <si>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</si>
  <si>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</si>
  <si>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</si>
  <si>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</si>
  <si>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</si>
  <si>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</si>
  <si>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</si>
  <si>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</si>
  <si>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</si>
  <si>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</si>
  <si>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</si>
  <si>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</si>
  <si>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</si>
  <si>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</si>
  <si>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G2 Count</t>
  </si>
  <si>
    <t>Top URLs in Tweet</t>
  </si>
  <si>
    <t>https://www.facebook.com/RomaDowney/videos/351189308804300/ https://www.nbcnews.com/better/lifestyle/hacks-clean-de-clutter-your-computer-inside-out-ncna959786 https://www.facebook.com/WBIRChannel10/videos/2054679941312612/ https://twitter.com/SigmaFinancial/status/1097570653664935937 https://twitter.com/SigmaFinancial/status/1095017122655334400 https://twitter.com/SigmaFinancial/status/1096047967872737281</t>
  </si>
  <si>
    <t>Top Domains in Tweet in Entire Graph</t>
  </si>
  <si>
    <t>Top Domains in Tweet in G1</t>
  </si>
  <si>
    <t>Top Domains in Tweet in G2</t>
  </si>
  <si>
    <t>Top Domains in Tweet</t>
  </si>
  <si>
    <t>twitter.com facebook.com nbcnews.com</t>
  </si>
  <si>
    <t>Top Hashtags in Tweet in Entire Graph</t>
  </si>
  <si>
    <t>finserv</t>
  </si>
  <si>
    <t>konmari</t>
  </si>
  <si>
    <t>militaryhomecoming</t>
  </si>
  <si>
    <t>Top Hashtags in Tweet in G1</t>
  </si>
  <si>
    <t>Top Hashtags in Tweet in G2</t>
  </si>
  <si>
    <t>Top Hashtags in Tweet</t>
  </si>
  <si>
    <t>sparkjoy mondaymotivation valentinesday funniesttweets militaryhomecoming thelunchbunch presidentsday konmari finserv</t>
  </si>
  <si>
    <t>Top Words in Tweet in Entire Graph</t>
  </si>
  <si>
    <t>Words in Sentiment List#1: Positive</t>
  </si>
  <si>
    <t>Words in Sentiment List#2: Negative</t>
  </si>
  <si>
    <t>Words in Sentiment List#3: Angry/Violent</t>
  </si>
  <si>
    <t>Non-categorized Words</t>
  </si>
  <si>
    <t>Total Words</t>
  </si>
  <si>
    <t>day</t>
  </si>
  <si>
    <t>love</t>
  </si>
  <si>
    <t>make</t>
  </si>
  <si>
    <t>Top Words in Tweet in G1</t>
  </si>
  <si>
    <t>computer</t>
  </si>
  <si>
    <t>need</t>
  </si>
  <si>
    <t>out</t>
  </si>
  <si>
    <t>cleaning</t>
  </si>
  <si>
    <t>Top Words in Tweet in G2</t>
  </si>
  <si>
    <t>Top Words in Tweet</t>
  </si>
  <si>
    <t>day computer sigmafinancial make parklandsecllc need out love sparkjoy cleaning</t>
  </si>
  <si>
    <t>love parklandsecllc sigmafinancial</t>
  </si>
  <si>
    <t>Top Word Pairs in Tweet in Entire Graph</t>
  </si>
  <si>
    <t>wherever,human</t>
  </si>
  <si>
    <t>human,need</t>
  </si>
  <si>
    <t>need,opportunity</t>
  </si>
  <si>
    <t>opportunity,kindness</t>
  </si>
  <si>
    <t>kindness,make</t>
  </si>
  <si>
    <t>make,difference</t>
  </si>
  <si>
    <t>difference,kevin</t>
  </si>
  <si>
    <t>kevin,heath</t>
  </si>
  <si>
    <t>out,computer</t>
  </si>
  <si>
    <t>sigmafinancial,wherever</t>
  </si>
  <si>
    <t>Top Word Pairs in Tweet in G1</t>
  </si>
  <si>
    <t>abraham,lincoln's</t>
  </si>
  <si>
    <t>lincoln's,birthday</t>
  </si>
  <si>
    <t>birthday,remember</t>
  </si>
  <si>
    <t>remember,share</t>
  </si>
  <si>
    <t>share,friends</t>
  </si>
  <si>
    <t>friends,always</t>
  </si>
  <si>
    <t>always,bear</t>
  </si>
  <si>
    <t>bear,mind</t>
  </si>
  <si>
    <t>mind,resolution</t>
  </si>
  <si>
    <t>Top Word Pairs in Tweet in G2</t>
  </si>
  <si>
    <t>Top Word Pairs in Tweet</t>
  </si>
  <si>
    <t>out,computer  abraham,lincoln's  lincoln's,birthday  birthday,remember  remember,share  share,friends  friends,always  always,bear  bear,mind  mind,resolution</t>
  </si>
  <si>
    <t>Top Replied-To in Entire Graph</t>
  </si>
  <si>
    <t>Top Mentioned in Entire Graph</t>
  </si>
  <si>
    <t>Top Replied-To in G1</t>
  </si>
  <si>
    <t>Top Replied-To in G2</t>
  </si>
  <si>
    <t>Top Mentioned in G1</t>
  </si>
  <si>
    <t>Top Mentioned in G2</t>
  </si>
  <si>
    <t>Top Replied-To in Tweet</t>
  </si>
  <si>
    <t>Top Mentioned in Tweet</t>
  </si>
  <si>
    <t>sigmafinancial parklandsecllc jimgaffigan</t>
  </si>
  <si>
    <t>parklandsecllc sigmafinancial</t>
  </si>
  <si>
    <t>Top Tweeters in Entire Graph</t>
  </si>
  <si>
    <t>Top Tweeters in G1</t>
  </si>
  <si>
    <t>Top Tweeters in G2</t>
  </si>
  <si>
    <t>Top Tweeters</t>
  </si>
  <si>
    <t>bionicsocialite jimgaffigan sigmafinancial mrscotthendrix kenedits greg_sauer</t>
  </si>
  <si>
    <t>parklandsecllc joellejladner</t>
  </si>
  <si>
    <t>Top URLs in Tweet by Count</t>
  </si>
  <si>
    <t>https://www.facebook.com/WBIRChannel10/videos/2054679941312612/ https://www.nbcnews.com/better/lifestyle/hacks-clean-de-clutter-your-computer-inside-out-ncna959786 https://www.facebook.com/RomaDowney/videos/351189308804300/</t>
  </si>
  <si>
    <t>https://twitter.com/SigmaFinancial/status/1097570653664935937 https://twitter.com/SigmaFinancial/status/1096047967872737281 https://twitter.com/SigmaFinancial/status/1095017122655334400</t>
  </si>
  <si>
    <t>Top URLs in Tweet by Salience</t>
  </si>
  <si>
    <t>Top Domains in Tweet by Count</t>
  </si>
  <si>
    <t>facebook.com nbcnews.com</t>
  </si>
  <si>
    <t>Top Domains in Tweet by Salience</t>
  </si>
  <si>
    <t>nbcnews.com facebook.com</t>
  </si>
  <si>
    <t>Top Hashtags in Tweet by Count</t>
  </si>
  <si>
    <t>mondaymotivation funniesttweets valentinesday presidentsday thelunchbunch sparkjoy militaryhomecoming</t>
  </si>
  <si>
    <t>finserv valentinesday konmari sparkjoy</t>
  </si>
  <si>
    <t>Top Hashtags in Tweet by Salience</t>
  </si>
  <si>
    <t>Top Words in Tweet by Count</t>
  </si>
  <si>
    <t>abraham lincoln's birthday remember share friends always bear mind resolution</t>
  </si>
  <si>
    <t>day parklandsecllc love sigma computer one office serve tomorrow enjoy</t>
  </si>
  <si>
    <t>make out computer wherever human need opportunity kindness difference kevin</t>
  </si>
  <si>
    <t>wherever human need opportunity kindness make difference kevin heath g</t>
  </si>
  <si>
    <t>work remote think going lunch such amazing people blessed small</t>
  </si>
  <si>
    <t>love parklandsecllc missed invite oh wait went cfo hahahahah thelunchbunch</t>
  </si>
  <si>
    <t>Top Words in Tweet by Salience</t>
  </si>
  <si>
    <t>love computer day great cleaning out parklandsecllc sigma one office</t>
  </si>
  <si>
    <t>out computer wherever human need opportunity kindness difference kevin heath</t>
  </si>
  <si>
    <t>remote think going lunch such amazing people blessed small piece</t>
  </si>
  <si>
    <t>love missed invite oh wait went cfo hahahahah thelunchbunch sigma</t>
  </si>
  <si>
    <t>Top Word Pairs in Tweet by Count</t>
  </si>
  <si>
    <t>sigmafinancial,abraham  abraham,lincoln's  lincoln's,birthday  birthday,remember  remember,share  share,friends  friends,always  always,bear  bear,mind  mind,resolution</t>
  </si>
  <si>
    <t>sigma,parklandsecllc  out,computer  joellejladner,parklandsecllc  parklandsecllc,technically  technically,probably  probably,bdops  bdops,inc  inc,one  one,funniesttweets  parklandsecllc,office</t>
  </si>
  <si>
    <t>out,computer  sigmafinancial,wherever  wherever,human  human,need  need,opportunity  opportunity,kindness  kindness,make  make,difference  difference,kevin  kevin,heath</t>
  </si>
  <si>
    <t>sigmafinancial,wherever  wherever,human  human,need  need,opportunity  opportunity,kindness  kindness,make  make,difference  difference,kevin  kevin,heath  heath,g</t>
  </si>
  <si>
    <t>work,remote  remote,think  think,going  going,lunch  such,amazing  amazing,people  people,work  work,sigmafinancial  sigmafinancial,blessed  blessed,small</t>
  </si>
  <si>
    <t>missed,invite  invite,oh  oh,wait  wait,went  went,cfo  cfo,parklandsecllc  parklandsecllc,hahahahah  hahahahah,thelunchbunch  sigmafinancial,sigma  sigma,financial</t>
  </si>
  <si>
    <t>Top Word Pairs in Tweet by Salience</t>
  </si>
  <si>
    <t>out,computer  sigma,parklandsecllc  joellejladner,parklandsecllc  parklandsecllc,technically  technically,probably  probably,bdops  bdops,inc  inc,one  one,funniesttweets  parklandsecllc,office</t>
  </si>
  <si>
    <t>Word</t>
  </si>
  <si>
    <t>sigma</t>
  </si>
  <si>
    <t>wherever</t>
  </si>
  <si>
    <t>human</t>
  </si>
  <si>
    <t>opportunity</t>
  </si>
  <si>
    <t>kindness</t>
  </si>
  <si>
    <t>difference</t>
  </si>
  <si>
    <t>kevin</t>
  </si>
  <si>
    <t>heath</t>
  </si>
  <si>
    <t>today</t>
  </si>
  <si>
    <t>g</t>
  </si>
  <si>
    <t>help</t>
  </si>
  <si>
    <t>abraham</t>
  </si>
  <si>
    <t>lincoln's</t>
  </si>
  <si>
    <t>birthday</t>
  </si>
  <si>
    <t>remember</t>
  </si>
  <si>
    <t>share</t>
  </si>
  <si>
    <t>friends</t>
  </si>
  <si>
    <t>always</t>
  </si>
  <si>
    <t>bear</t>
  </si>
  <si>
    <t>mind</t>
  </si>
  <si>
    <t>resolution</t>
  </si>
  <si>
    <t>one</t>
  </si>
  <si>
    <t>office</t>
  </si>
  <si>
    <t>serve</t>
  </si>
  <si>
    <t>tomorrow</t>
  </si>
  <si>
    <t>enjoy</t>
  </si>
  <si>
    <t>financial</t>
  </si>
  <si>
    <t>country</t>
  </si>
  <si>
    <t>employees</t>
  </si>
  <si>
    <t>registered</t>
  </si>
  <si>
    <t>reps</t>
  </si>
  <si>
    <t>happiness</t>
  </si>
  <si>
    <t>cfo</t>
  </si>
  <si>
    <t>february</t>
  </si>
  <si>
    <t>work</t>
  </si>
  <si>
    <t>lunch</t>
  </si>
  <si>
    <t>suc</t>
  </si>
  <si>
    <t>wanna</t>
  </si>
  <si>
    <t>through</t>
  </si>
  <si>
    <t>national</t>
  </si>
  <si>
    <t>clean</t>
  </si>
  <si>
    <t>sure</t>
  </si>
  <si>
    <t>great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</si>
  <si>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</si>
  <si>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</si>
  <si>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</si>
  <si>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</si>
  <si>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</si>
  <si>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</si>
  <si>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</si>
  <si>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</si>
  <si>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</si>
  <si>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</si>
  <si>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</si>
  <si>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</si>
  <si>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</si>
  <si>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</si>
  <si>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</si>
  <si>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</si>
  <si>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</si>
  <si>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</si>
  <si>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</si>
  <si>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</si>
  <si>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</si>
  <si>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</si>
  <si>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</si>
  <si>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</si>
  <si>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</si>
  <si>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</si>
  <si>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</si>
  <si>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</si>
  <si>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105, 76, 0</t>
  </si>
  <si>
    <t>53, 102, 0</t>
  </si>
  <si>
    <t>157, 49, 0</t>
  </si>
  <si>
    <t>Red</t>
  </si>
  <si>
    <t>G1: day computer sigmafinancial make parklandsecllc need out love sparkjoy cleaning</t>
  </si>
  <si>
    <t>G2: love parklandsecllc sigmafinancial</t>
  </si>
  <si>
    <t>Autofill Workbook Results</t>
  </si>
  <si>
    <t>Edge Weight▓1▓6▓0▓True▓Green▓Red▓▓Edge Weight▓2▓4▓0▓3▓10▓False▓Edge Weight▓1▓6▓0▓32▓6▓False▓▓0▓0▓0▓True▓Black▓Black▓▓Followers▓68▓7176▓0▓162▓1000▓False▓Followers▓68▓2992720▓0▓100▓70▓False▓▓0▓0▓0▓0▓0▓False▓▓0▓0▓0▓0▓0▓False</t>
  </si>
  <si>
    <t>Subgraph</t>
  </si>
  <si>
    <t>GraphSource░TwitterSearch▓GraphTerm░SigmaFinancial▓ImportDescription░The graph represents a network of 8 Twitter users whose recent tweets contained "SigmaFinancial", or who were replied to or mentioned in those tweets, taken from a data set limited to a maximum of 18,000 tweets.  The network was obtained from Twitter on Wednesday, 20 February 2019 at 18:26 UTC.
The tweets in the network were tweeted over the 7-day, 7-hour, 43-minute period from Monday, 11 February 2019 at 13:01 UTC to Monday, 18 February 2019 at 20:45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</si>
</sst>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463457"/>
        <c:axId val="19626794"/>
      </c:barChart>
      <c:catAx>
        <c:axId val="394634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626794"/>
        <c:crosses val="autoZero"/>
        <c:auto val="1"/>
        <c:lblOffset val="100"/>
        <c:noMultiLvlLbl val="0"/>
      </c:catAx>
      <c:valAx>
        <c:axId val="1962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423419"/>
        <c:axId val="46266452"/>
      </c:barChart>
      <c:catAx>
        <c:axId val="424234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266452"/>
        <c:crosses val="autoZero"/>
        <c:auto val="1"/>
        <c:lblOffset val="100"/>
        <c:noMultiLvlLbl val="0"/>
      </c:catAx>
      <c:valAx>
        <c:axId val="462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3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744885"/>
        <c:axId val="56595102"/>
      </c:barChart>
      <c:catAx>
        <c:axId val="137448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95102"/>
        <c:crosses val="autoZero"/>
        <c:auto val="1"/>
        <c:lblOffset val="100"/>
        <c:noMultiLvlLbl val="0"/>
      </c:catAx>
      <c:valAx>
        <c:axId val="56595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4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593871"/>
        <c:axId val="20800520"/>
      </c:barChart>
      <c:catAx>
        <c:axId val="395938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800520"/>
        <c:crosses val="autoZero"/>
        <c:auto val="1"/>
        <c:lblOffset val="100"/>
        <c:noMultiLvlLbl val="0"/>
      </c:catAx>
      <c:valAx>
        <c:axId val="20800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3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986953"/>
        <c:axId val="7120530"/>
      </c:barChart>
      <c:catAx>
        <c:axId val="529869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20530"/>
        <c:crosses val="autoZero"/>
        <c:auto val="1"/>
        <c:lblOffset val="100"/>
        <c:noMultiLvlLbl val="0"/>
      </c:catAx>
      <c:valAx>
        <c:axId val="712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6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084771"/>
        <c:axId val="39892028"/>
      </c:barChart>
      <c:catAx>
        <c:axId val="640847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92028"/>
        <c:crosses val="autoZero"/>
        <c:auto val="1"/>
        <c:lblOffset val="100"/>
        <c:noMultiLvlLbl val="0"/>
      </c:catAx>
      <c:valAx>
        <c:axId val="3989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483933"/>
        <c:axId val="10028806"/>
      </c:barChart>
      <c:catAx>
        <c:axId val="234839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28806"/>
        <c:crosses val="autoZero"/>
        <c:auto val="1"/>
        <c:lblOffset val="100"/>
        <c:noMultiLvlLbl val="0"/>
      </c:catAx>
      <c:valAx>
        <c:axId val="1002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3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150391"/>
        <c:axId val="7026928"/>
      </c:barChart>
      <c:catAx>
        <c:axId val="231503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026928"/>
        <c:crosses val="autoZero"/>
        <c:auto val="1"/>
        <c:lblOffset val="100"/>
        <c:noMultiLvlLbl val="0"/>
      </c:catAx>
      <c:valAx>
        <c:axId val="702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242353"/>
        <c:axId val="32310266"/>
      </c:barChart>
      <c:catAx>
        <c:axId val="63242353"/>
        <c:scaling>
          <c:orientation val="minMax"/>
        </c:scaling>
        <c:axPos val="b"/>
        <c:delete val="1"/>
        <c:majorTickMark val="out"/>
        <c:minorTickMark val="none"/>
        <c:tickLblPos val="none"/>
        <c:crossAx val="32310266"/>
        <c:crosses val="autoZero"/>
        <c:auto val="1"/>
        <c:lblOffset val="100"/>
        <c:noMultiLvlLbl val="0"/>
      </c:catAx>
      <c:valAx>
        <c:axId val="32310266"/>
        <c:scaling>
          <c:orientation val="minMax"/>
        </c:scaling>
        <c:axPos val="l"/>
        <c:delete val="1"/>
        <c:majorTickMark val="out"/>
        <c:minorTickMark val="none"/>
        <c:tickLblPos val="none"/>
        <c:crossAx val="632423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greg_sau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igmafinanci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kenedit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rscotthendri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ionicsocialit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imgaffig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oellejladn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parklandsecll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8" totalsRowShown="0" headerRowDxfId="299" dataDxfId="298">
  <autoFilter ref="A2:BL28"/>
  <tableColumns count="64">
    <tableColumn id="1" name="Vertex 1" dataDxfId="297"/>
    <tableColumn id="2" name="Vertex 2" dataDxfId="296"/>
    <tableColumn id="3" name="Color" dataDxfId="295"/>
    <tableColumn id="4" name="Width" dataDxfId="294"/>
    <tableColumn id="11" name="Style" dataDxfId="293"/>
    <tableColumn id="5" name="Opacity" dataDxfId="292"/>
    <tableColumn id="6" name="Visibility" dataDxfId="291"/>
    <tableColumn id="10" name="Label" dataDxfId="290"/>
    <tableColumn id="12" name="Label Text Color" dataDxfId="289"/>
    <tableColumn id="13" name="Label Font Size" dataDxfId="288"/>
    <tableColumn id="14" name="Reciprocated?" dataDxfId="29"/>
    <tableColumn id="7" name="ID" dataDxfId="287"/>
    <tableColumn id="9" name="Dynamic Filter" dataDxfId="286"/>
    <tableColumn id="8" name="Add Your Own Columns Here" dataDxfId="285"/>
    <tableColumn id="15" name="Relationship" dataDxfId="284"/>
    <tableColumn id="16" name="Relationship Date (UTC)" dataDxfId="283"/>
    <tableColumn id="17" name="Tweet" dataDxfId="282"/>
    <tableColumn id="18" name="URLs in Tweet" dataDxfId="281"/>
    <tableColumn id="19" name="Domains in Tweet" dataDxfId="280"/>
    <tableColumn id="20" name="Hashtags in Tweet" dataDxfId="279"/>
    <tableColumn id="21" name="Media in Tweet" dataDxfId="278"/>
    <tableColumn id="22" name="Tweet Image File" dataDxfId="277"/>
    <tableColumn id="23" name="Tweet Date (UTC)" dataDxfId="276"/>
    <tableColumn id="24" name="Twitter Page for Tweet" dataDxfId="275"/>
    <tableColumn id="25" name="Latitude" dataDxfId="274"/>
    <tableColumn id="26" name="Longitude" dataDxfId="273"/>
    <tableColumn id="27" name="Imported ID" dataDxfId="272"/>
    <tableColumn id="28" name="In-Reply-To Tweet ID" dataDxfId="271"/>
    <tableColumn id="29" name="Favorited" dataDxfId="270"/>
    <tableColumn id="30" name="Favorite Count" dataDxfId="269"/>
    <tableColumn id="31" name="In-Reply-To User ID" dataDxfId="268"/>
    <tableColumn id="32" name="Is Quote Status" dataDxfId="267"/>
    <tableColumn id="33" name="Language" dataDxfId="266"/>
    <tableColumn id="34" name="Possibly Sensitive" dataDxfId="265"/>
    <tableColumn id="35" name="Quoted Status ID" dataDxfId="264"/>
    <tableColumn id="36" name="Retweeted" dataDxfId="263"/>
    <tableColumn id="37" name="Retweet Count" dataDxfId="262"/>
    <tableColumn id="38" name="Retweet ID" dataDxfId="261"/>
    <tableColumn id="39" name="Source" dataDxfId="260"/>
    <tableColumn id="40" name="Truncated" dataDxfId="259"/>
    <tableColumn id="41" name="Unified Twitter ID" dataDxfId="258"/>
    <tableColumn id="42" name="Imported Tweet Type" dataDxfId="257"/>
    <tableColumn id="43" name="Added By Extended Analysis" dataDxfId="256"/>
    <tableColumn id="44" name="Corrected By Extended Analysis" dataDxfId="255"/>
    <tableColumn id="45" name="Place Bounding Box" dataDxfId="254"/>
    <tableColumn id="46" name="Place Country" dataDxfId="253"/>
    <tableColumn id="47" name="Place Country Code" dataDxfId="252"/>
    <tableColumn id="48" name="Place Full Name" dataDxfId="251"/>
    <tableColumn id="49" name="Place ID" dataDxfId="250"/>
    <tableColumn id="50" name="Place Name" dataDxfId="249"/>
    <tableColumn id="51" name="Place Type" dataDxfId="248"/>
    <tableColumn id="52" name="Place URL" dataDxfId="247"/>
    <tableColumn id="53" name="Edge Weight"/>
    <tableColumn id="54" name="Vertex 1 Group" dataDxfId="17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169" dataDxfId="168">
  <autoFilter ref="A2:C6"/>
  <tableColumns count="3">
    <tableColumn id="1" name="Group 1" dataDxfId="167"/>
    <tableColumn id="2" name="Group 2" dataDxfId="166"/>
    <tableColumn id="3" name="Edges"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7" totalsRowShown="0" headerRowDxfId="162" dataDxfId="161">
  <autoFilter ref="A1:F7"/>
  <tableColumns count="6">
    <tableColumn id="1" name="Top URLs in Tweet in Entire Graph" dataDxfId="160"/>
    <tableColumn id="2" name="Entire Graph Count" dataDxfId="159"/>
    <tableColumn id="3" name="Top URLs in Tweet in G1" dataDxfId="158"/>
    <tableColumn id="4" name="G1 Count" dataDxfId="157"/>
    <tableColumn id="5" name="Top URLs in Tweet in G2" dataDxfId="156"/>
    <tableColumn id="6" name="G2 Count" dataDxfId="1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0:F13" totalsRowShown="0" headerRowDxfId="154" dataDxfId="153">
  <autoFilter ref="A10:F13"/>
  <tableColumns count="6">
    <tableColumn id="1" name="Top Domains in Tweet in Entire Graph" dataDxfId="152"/>
    <tableColumn id="2" name="Entire Graph Count" dataDxfId="151"/>
    <tableColumn id="3" name="Top Domains in Tweet in G1" dataDxfId="150"/>
    <tableColumn id="4" name="G1 Count" dataDxfId="149"/>
    <tableColumn id="5" name="Top Domains in Tweet in G2" dataDxfId="148"/>
    <tableColumn id="6" name="G2 Count" dataDxfId="14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6:F25" totalsRowShown="0" headerRowDxfId="146" dataDxfId="145">
  <autoFilter ref="A16:F25"/>
  <tableColumns count="6">
    <tableColumn id="1" name="Top Hashtags in Tweet in Entire Graph" dataDxfId="144"/>
    <tableColumn id="2" name="Entire Graph Count" dataDxfId="143"/>
    <tableColumn id="3" name="Top Hashtags in Tweet in G1" dataDxfId="142"/>
    <tableColumn id="4" name="G1 Count" dataDxfId="141"/>
    <tableColumn id="5" name="Top Hashtags in Tweet in G2" dataDxfId="140"/>
    <tableColumn id="6" name="G2 Count" dataDxfId="13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8:F38" totalsRowShown="0" headerRowDxfId="137" dataDxfId="136">
  <autoFilter ref="A28:F38"/>
  <tableColumns count="6">
    <tableColumn id="1" name="Top Words in Tweet in Entire Graph" dataDxfId="135"/>
    <tableColumn id="2" name="Entire Graph Count" dataDxfId="134"/>
    <tableColumn id="3" name="Top Words in Tweet in G1" dataDxfId="133"/>
    <tableColumn id="4" name="G1 Count" dataDxfId="132"/>
    <tableColumn id="5" name="Top Words in Tweet in G2" dataDxfId="131"/>
    <tableColumn id="6" name="G2 Count" dataDxfId="13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1:F51" totalsRowShown="0" headerRowDxfId="128" dataDxfId="127">
  <autoFilter ref="A41:F51"/>
  <tableColumns count="6">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4:F55" totalsRowShown="0" headerRowDxfId="119" dataDxfId="118">
  <autoFilter ref="A54:F55"/>
  <tableColumns count="6">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8:F61" totalsRowShown="0" headerRowDxfId="116" dataDxfId="115">
  <autoFilter ref="A58:F61"/>
  <tableColumns count="6">
    <tableColumn id="1" name="Top Mentioned in Entire Graph" dataDxfId="114"/>
    <tableColumn id="2" name="Entire Graph Count" dataDxfId="111"/>
    <tableColumn id="3" name="Top Mentioned in G1" dataDxfId="110"/>
    <tableColumn id="4" name="G1 Count" dataDxfId="106"/>
    <tableColumn id="5" name="Top Mentioned in G2" dataDxfId="105"/>
    <tableColumn id="6" name="G2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4:F72" totalsRowShown="0" headerRowDxfId="101" dataDxfId="100">
  <autoFilter ref="A64:F72"/>
  <tableColumns count="6">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246" dataDxfId="245">
  <autoFilter ref="A2:BT10"/>
  <tableColumns count="72">
    <tableColumn id="1" name="Vertex" dataDxfId="244"/>
    <tableColumn id="72" name="Subgraph"/>
    <tableColumn id="2" name="Color" dataDxfId="243"/>
    <tableColumn id="5" name="Shape" dataDxfId="242"/>
    <tableColumn id="6" name="Size" dataDxfId="241"/>
    <tableColumn id="4" name="Opacity" dataDxfId="240"/>
    <tableColumn id="7" name="Image File" dataDxfId="239"/>
    <tableColumn id="3" name="Visibility" dataDxfId="238"/>
    <tableColumn id="10" name="Label" dataDxfId="237"/>
    <tableColumn id="16" name="Label Fill Color" dataDxfId="236"/>
    <tableColumn id="9" name="Label Position" dataDxfId="235"/>
    <tableColumn id="8" name="Tooltip" dataDxfId="234"/>
    <tableColumn id="18" name="Layout Order" dataDxfId="233"/>
    <tableColumn id="13" name="X" dataDxfId="232"/>
    <tableColumn id="14" name="Y" dataDxfId="231"/>
    <tableColumn id="12" name="Locked?" dataDxfId="230"/>
    <tableColumn id="19" name="Polar R" dataDxfId="229"/>
    <tableColumn id="20" name="Polar Angle" dataDxfId="22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27"/>
    <tableColumn id="28" name="Dynamic Filter" dataDxfId="226"/>
    <tableColumn id="17" name="Add Your Own Columns Here" dataDxfId="225"/>
    <tableColumn id="30" name="Name" dataDxfId="224"/>
    <tableColumn id="31" name="Followed" dataDxfId="223"/>
    <tableColumn id="32" name="Followers" dataDxfId="222"/>
    <tableColumn id="33" name="Tweets" dataDxfId="221"/>
    <tableColumn id="34" name="Favorites" dataDxfId="220"/>
    <tableColumn id="35" name="Time Zone UTC Offset (Seconds)" dataDxfId="219"/>
    <tableColumn id="36" name="Description" dataDxfId="218"/>
    <tableColumn id="37" name="Location" dataDxfId="217"/>
    <tableColumn id="38" name="Web" dataDxfId="216"/>
    <tableColumn id="39" name="Time Zone" dataDxfId="215"/>
    <tableColumn id="40" name="Joined Twitter Date (UTC)" dataDxfId="214"/>
    <tableColumn id="41" name="Profile Banner Url" dataDxfId="213"/>
    <tableColumn id="42" name="Default Profile" dataDxfId="212"/>
    <tableColumn id="43" name="Default Profile Image" dataDxfId="211"/>
    <tableColumn id="44" name="Geo Enabled" dataDxfId="210"/>
    <tableColumn id="45" name="Language" dataDxfId="209"/>
    <tableColumn id="46" name="Listed Count" dataDxfId="208"/>
    <tableColumn id="47" name="Profile Background Image Url" dataDxfId="207"/>
    <tableColumn id="48" name="Verified" dataDxfId="206"/>
    <tableColumn id="49" name="Custom Menu Item Text" dataDxfId="205"/>
    <tableColumn id="50" name="Custom Menu Item Action" dataDxfId="204"/>
    <tableColumn id="51" name="Tweeted Search Term?" dataDxfId="17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4" totalsRowShown="0" headerRowDxfId="82" dataDxfId="81">
  <autoFilter ref="A1:G11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6" totalsRowShown="0" headerRowDxfId="73" dataDxfId="72">
  <autoFilter ref="A1:L7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9" totalsRowShown="0" headerRowDxfId="3" dataDxfId="2">
  <autoFilter ref="A1:B9"/>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3">
  <autoFilter ref="A2:AO4"/>
  <tableColumns count="41">
    <tableColumn id="1" name="Group" dataDxfId="178"/>
    <tableColumn id="2" name="Vertex Color" dataDxfId="177"/>
    <tableColumn id="3" name="Vertex Shape" dataDxfId="175"/>
    <tableColumn id="22" name="Visibility" dataDxfId="176"/>
    <tableColumn id="4" name="Collapsed?"/>
    <tableColumn id="18" name="Label" dataDxfId="202"/>
    <tableColumn id="20" name="Collapsed X"/>
    <tableColumn id="21" name="Collapsed Y"/>
    <tableColumn id="6" name="ID" dataDxfId="20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38"/>
    <tableColumn id="27" name="Top Hashtags in Tweet" dataDxfId="129"/>
    <tableColumn id="28" name="Top Words in Tweet" dataDxfId="120"/>
    <tableColumn id="29" name="Top Word Pairs in Tweet" dataDxfId="103"/>
    <tableColumn id="30" name="Top Replied-To in Tweet" dataDxfId="10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00" dataDxfId="199">
  <autoFilter ref="A1:C9"/>
  <tableColumns count="3">
    <tableColumn id="1" name="Group" dataDxfId="174"/>
    <tableColumn id="2" name="Vertex" dataDxfId="173"/>
    <tableColumn id="3" name="Vertex ID" dataDxfId="1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4"/>
    <tableColumn id="2" name="Value" dataDxfId="1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igmaFinancial/status/1095017122655334400" TargetMode="External" /><Relationship Id="rId2" Type="http://schemas.openxmlformats.org/officeDocument/2006/relationships/hyperlink" Target="https://twitter.com/SigmaFinancial/status/1096047967872737281" TargetMode="External" /><Relationship Id="rId3" Type="http://schemas.openxmlformats.org/officeDocument/2006/relationships/hyperlink" Target="https://twitter.com/SigmaFinancial/status/1097570653664935937" TargetMode="External" /><Relationship Id="rId4" Type="http://schemas.openxmlformats.org/officeDocument/2006/relationships/hyperlink" Target="https://twitter.com/SigmaFinancial/status/1097570653664935937" TargetMode="External" /><Relationship Id="rId5" Type="http://schemas.openxmlformats.org/officeDocument/2006/relationships/hyperlink" Target="https://www.facebook.com/WBIRChannel10/videos/2054679941312612/" TargetMode="External" /><Relationship Id="rId6" Type="http://schemas.openxmlformats.org/officeDocument/2006/relationships/hyperlink" Target="https://www.facebook.com/RomaDowney/videos/351189308804300/" TargetMode="External" /><Relationship Id="rId7" Type="http://schemas.openxmlformats.org/officeDocument/2006/relationships/hyperlink" Target="https://www.nbcnews.com/better/lifestyle/hacks-clean-de-clutter-your-computer-inside-out-ncna959786" TargetMode="External" /><Relationship Id="rId8" Type="http://schemas.openxmlformats.org/officeDocument/2006/relationships/hyperlink" Target="https://pbs.twimg.com/media/DzXxXuWU0AEUp2A.jpg" TargetMode="External" /><Relationship Id="rId9" Type="http://schemas.openxmlformats.org/officeDocument/2006/relationships/hyperlink" Target="https://pbs.twimg.com/media/DzX1uUvWwAAMToS.jpg" TargetMode="External" /><Relationship Id="rId10" Type="http://schemas.openxmlformats.org/officeDocument/2006/relationships/hyperlink" Target="https://pbs.twimg.com/media/DzXlAiuWsAIJCYP.jpg" TargetMode="External" /><Relationship Id="rId11" Type="http://schemas.openxmlformats.org/officeDocument/2006/relationships/hyperlink" Target="https://pbs.twimg.com/media/DzsLXvxWwAA1Syu.jpg" TargetMode="External" /><Relationship Id="rId12" Type="http://schemas.openxmlformats.org/officeDocument/2006/relationships/hyperlink" Target="https://pbs.twimg.com/media/DzX1uUvWwAAMToS.jpg" TargetMode="External" /><Relationship Id="rId13" Type="http://schemas.openxmlformats.org/officeDocument/2006/relationships/hyperlink" Target="https://pbs.twimg.com/media/DzJIQGLXcAAJAkL.jpg" TargetMode="External" /><Relationship Id="rId14" Type="http://schemas.openxmlformats.org/officeDocument/2006/relationships/hyperlink" Target="https://pbs.twimg.com/media/DzNR0zoXgAANKyu.jpg" TargetMode="External" /><Relationship Id="rId15" Type="http://schemas.openxmlformats.org/officeDocument/2006/relationships/hyperlink" Target="https://pbs.twimg.com/media/DznBwVEXcAUXUZA.jpg" TargetMode="External" /><Relationship Id="rId16" Type="http://schemas.openxmlformats.org/officeDocument/2006/relationships/hyperlink" Target="https://pbs.twimg.com/media/DztapCBWoAAqoKh.jpg" TargetMode="External" /><Relationship Id="rId17" Type="http://schemas.openxmlformats.org/officeDocument/2006/relationships/hyperlink" Target="https://pbs.twimg.com/media/DztzadWXgAEo1YN.jpg" TargetMode="External" /><Relationship Id="rId18" Type="http://schemas.openxmlformats.org/officeDocument/2006/relationships/hyperlink" Target="http://pbs.twimg.com/profile_images/441360912855744512/s7mTbZce_normal.jpeg" TargetMode="External" /><Relationship Id="rId19" Type="http://schemas.openxmlformats.org/officeDocument/2006/relationships/hyperlink" Target="http://pbs.twimg.com/profile_images/750794724064137216/wgf7q3jg_normal.jpg" TargetMode="External" /><Relationship Id="rId20" Type="http://schemas.openxmlformats.org/officeDocument/2006/relationships/hyperlink" Target="http://pbs.twimg.com/profile_images/750794724064137216/wgf7q3jg_normal.jpg" TargetMode="External" /><Relationship Id="rId21" Type="http://schemas.openxmlformats.org/officeDocument/2006/relationships/hyperlink" Target="http://pbs.twimg.com/profile_images/750794724064137216/wgf7q3jg_normal.jpg" TargetMode="External" /><Relationship Id="rId22" Type="http://schemas.openxmlformats.org/officeDocument/2006/relationships/hyperlink" Target="http://pbs.twimg.com/profile_images/817866690113335296/TwDy1mUS_normal.jpg" TargetMode="External" /><Relationship Id="rId23" Type="http://schemas.openxmlformats.org/officeDocument/2006/relationships/hyperlink" Target="http://pbs.twimg.com/profile_images/922519229102002176/BCy1hnGb_normal.jpg" TargetMode="External" /><Relationship Id="rId24" Type="http://schemas.openxmlformats.org/officeDocument/2006/relationships/hyperlink" Target="http://pbs.twimg.com/profile_images/922519229102002176/BCy1hnGb_normal.jpg" TargetMode="External" /><Relationship Id="rId25" Type="http://schemas.openxmlformats.org/officeDocument/2006/relationships/hyperlink" Target="http://pbs.twimg.com/profile_images/922519229102002176/BCy1hnGb_normal.jpg" TargetMode="External" /><Relationship Id="rId26" Type="http://schemas.openxmlformats.org/officeDocument/2006/relationships/hyperlink" Target="https://pbs.twimg.com/media/DzXxXuWU0AEUp2A.jpg" TargetMode="External" /><Relationship Id="rId27" Type="http://schemas.openxmlformats.org/officeDocument/2006/relationships/hyperlink" Target="https://pbs.twimg.com/media/DzX1uUvWwAAMToS.jpg" TargetMode="External" /><Relationship Id="rId28" Type="http://schemas.openxmlformats.org/officeDocument/2006/relationships/hyperlink" Target="http://pbs.twimg.com/profile_images/782733030595059712/smol-FqE_normal.jpg" TargetMode="External" /><Relationship Id="rId29" Type="http://schemas.openxmlformats.org/officeDocument/2006/relationships/hyperlink" Target="http://pbs.twimg.com/profile_images/782733030595059712/smol-FqE_normal.jpg" TargetMode="External" /><Relationship Id="rId30" Type="http://schemas.openxmlformats.org/officeDocument/2006/relationships/hyperlink" Target="http://pbs.twimg.com/profile_images/874726364716257280/FxjJ2-9l_normal.jpg" TargetMode="External" /><Relationship Id="rId31" Type="http://schemas.openxmlformats.org/officeDocument/2006/relationships/hyperlink" Target="https://pbs.twimg.com/media/DzXlAiuWsAIJCYP.jpg" TargetMode="External" /><Relationship Id="rId32" Type="http://schemas.openxmlformats.org/officeDocument/2006/relationships/hyperlink" Target="https://pbs.twimg.com/media/DzsLXvxWwAA1Syu.jpg" TargetMode="External" /><Relationship Id="rId33" Type="http://schemas.openxmlformats.org/officeDocument/2006/relationships/hyperlink" Target="http://pbs.twimg.com/profile_images/874726364716257280/FxjJ2-9l_normal.jpg" TargetMode="External" /><Relationship Id="rId34" Type="http://schemas.openxmlformats.org/officeDocument/2006/relationships/hyperlink" Target="https://pbs.twimg.com/media/DzX1uUvWwAAMToS.jpg" TargetMode="External" /><Relationship Id="rId35" Type="http://schemas.openxmlformats.org/officeDocument/2006/relationships/hyperlink" Target="http://pbs.twimg.com/profile_images/782733030595059712/smol-FqE_normal.jpg" TargetMode="External" /><Relationship Id="rId36" Type="http://schemas.openxmlformats.org/officeDocument/2006/relationships/hyperlink" Target="http://pbs.twimg.com/profile_images/782733030595059712/smol-FqE_normal.jpg" TargetMode="External" /><Relationship Id="rId37" Type="http://schemas.openxmlformats.org/officeDocument/2006/relationships/hyperlink" Target="http://pbs.twimg.com/profile_images/874726364716257280/FxjJ2-9l_normal.jpg" TargetMode="External" /><Relationship Id="rId38" Type="http://schemas.openxmlformats.org/officeDocument/2006/relationships/hyperlink" Target="http://pbs.twimg.com/profile_images/874726364716257280/FxjJ2-9l_normal.jpg" TargetMode="External" /><Relationship Id="rId39" Type="http://schemas.openxmlformats.org/officeDocument/2006/relationships/hyperlink" Target="https://pbs.twimg.com/media/DzJIQGLXcAAJAkL.jpg" TargetMode="External" /><Relationship Id="rId40" Type="http://schemas.openxmlformats.org/officeDocument/2006/relationships/hyperlink" Target="https://pbs.twimg.com/media/DzNR0zoXgAANKyu.jpg" TargetMode="External" /><Relationship Id="rId41" Type="http://schemas.openxmlformats.org/officeDocument/2006/relationships/hyperlink" Target="https://pbs.twimg.com/media/DznBwVEXcAUXUZA.jpg" TargetMode="External" /><Relationship Id="rId42" Type="http://schemas.openxmlformats.org/officeDocument/2006/relationships/hyperlink" Target="https://pbs.twimg.com/media/DztapCBWoAAqoKh.jpg" TargetMode="External" /><Relationship Id="rId43" Type="http://schemas.openxmlformats.org/officeDocument/2006/relationships/hyperlink" Target="https://pbs.twimg.com/media/DztzadWXgAEo1YN.jpg" TargetMode="External" /><Relationship Id="rId44" Type="http://schemas.openxmlformats.org/officeDocument/2006/relationships/hyperlink" Target="https://twitter.com/#!/greg_sauer/status/1095557018025426944" TargetMode="External" /><Relationship Id="rId45" Type="http://schemas.openxmlformats.org/officeDocument/2006/relationships/hyperlink" Target="https://twitter.com/#!/kenedits/status/1095052060221935616" TargetMode="External" /><Relationship Id="rId46" Type="http://schemas.openxmlformats.org/officeDocument/2006/relationships/hyperlink" Target="https://twitter.com/#!/kenedits/status/1095315723218550785" TargetMode="External" /><Relationship Id="rId47" Type="http://schemas.openxmlformats.org/officeDocument/2006/relationships/hyperlink" Target="https://twitter.com/#!/kenedits/status/1097127015436689408" TargetMode="External" /><Relationship Id="rId48" Type="http://schemas.openxmlformats.org/officeDocument/2006/relationships/hyperlink" Target="https://twitter.com/#!/mrscotthendrix/status/1097197890064265217" TargetMode="External" /><Relationship Id="rId49" Type="http://schemas.openxmlformats.org/officeDocument/2006/relationships/hyperlink" Target="https://twitter.com/#!/bionicsocialite/status/1095017503112220673" TargetMode="External" /><Relationship Id="rId50" Type="http://schemas.openxmlformats.org/officeDocument/2006/relationships/hyperlink" Target="https://twitter.com/#!/bionicsocialite/status/1096050052357935104" TargetMode="External" /><Relationship Id="rId51" Type="http://schemas.openxmlformats.org/officeDocument/2006/relationships/hyperlink" Target="https://twitter.com/#!/bionicsocialite/status/1097576317086826500" TargetMode="External" /><Relationship Id="rId52" Type="http://schemas.openxmlformats.org/officeDocument/2006/relationships/hyperlink" Target="https://twitter.com/#!/sigmafinancial/status/1096047967872737281" TargetMode="External" /><Relationship Id="rId53" Type="http://schemas.openxmlformats.org/officeDocument/2006/relationships/hyperlink" Target="https://twitter.com/#!/joellejladner/status/1096052275720663042" TargetMode="External" /><Relationship Id="rId54" Type="http://schemas.openxmlformats.org/officeDocument/2006/relationships/hyperlink" Target="https://twitter.com/#!/joellejladner/status/1096052389042442241" TargetMode="External" /><Relationship Id="rId55" Type="http://schemas.openxmlformats.org/officeDocument/2006/relationships/hyperlink" Target="https://twitter.com/#!/joellejladner/status/1097592086071783426" TargetMode="External" /><Relationship Id="rId56" Type="http://schemas.openxmlformats.org/officeDocument/2006/relationships/hyperlink" Target="https://twitter.com/#!/sigmafinancial/status/1094944527801044992" TargetMode="External" /><Relationship Id="rId57" Type="http://schemas.openxmlformats.org/officeDocument/2006/relationships/hyperlink" Target="https://twitter.com/#!/sigmafinancial/status/1096033884007997441" TargetMode="External" /><Relationship Id="rId58" Type="http://schemas.openxmlformats.org/officeDocument/2006/relationships/hyperlink" Target="https://twitter.com/#!/sigmafinancial/status/1097483439496937472" TargetMode="External" /><Relationship Id="rId59" Type="http://schemas.openxmlformats.org/officeDocument/2006/relationships/hyperlink" Target="https://twitter.com/#!/sigmafinancial/status/1097597757274185730" TargetMode="External" /><Relationship Id="rId60" Type="http://schemas.openxmlformats.org/officeDocument/2006/relationships/hyperlink" Target="https://twitter.com/#!/joellejladner/status/1096052275720663042" TargetMode="External" /><Relationship Id="rId61" Type="http://schemas.openxmlformats.org/officeDocument/2006/relationships/hyperlink" Target="https://twitter.com/#!/joellejladner/status/1096052389042442241" TargetMode="External" /><Relationship Id="rId62" Type="http://schemas.openxmlformats.org/officeDocument/2006/relationships/hyperlink" Target="https://twitter.com/#!/joellejladner/status/1097175290705514503" TargetMode="External" /><Relationship Id="rId63" Type="http://schemas.openxmlformats.org/officeDocument/2006/relationships/hyperlink" Target="https://twitter.com/#!/sigmafinancial/status/1097597757274185730" TargetMode="External" /><Relationship Id="rId64" Type="http://schemas.openxmlformats.org/officeDocument/2006/relationships/hyperlink" Target="https://twitter.com/#!/sigmafinancial/status/1095011722556071938" TargetMode="External" /><Relationship Id="rId65" Type="http://schemas.openxmlformats.org/officeDocument/2006/relationships/hyperlink" Target="https://twitter.com/#!/sigmafinancial/status/1095017122655334400" TargetMode="External" /><Relationship Id="rId66" Type="http://schemas.openxmlformats.org/officeDocument/2006/relationships/hyperlink" Target="https://twitter.com/#!/sigmafinancial/status/1095309104069992449" TargetMode="External" /><Relationship Id="rId67" Type="http://schemas.openxmlformats.org/officeDocument/2006/relationships/hyperlink" Target="https://twitter.com/#!/sigmafinancial/status/1097121023013646336" TargetMode="External" /><Relationship Id="rId68" Type="http://schemas.openxmlformats.org/officeDocument/2006/relationships/hyperlink" Target="https://twitter.com/#!/sigmafinancial/status/1097570653664935937" TargetMode="External" /><Relationship Id="rId69" Type="http://schemas.openxmlformats.org/officeDocument/2006/relationships/hyperlink" Target="https://twitter.com/#!/sigmafinancial/status/1097597911142199296" TargetMode="External" /><Relationship Id="rId70" Type="http://schemas.openxmlformats.org/officeDocument/2006/relationships/comments" Target="../comments1.xml" /><Relationship Id="rId71" Type="http://schemas.openxmlformats.org/officeDocument/2006/relationships/vmlDrawing" Target="../drawings/vmlDrawing1.vml" /><Relationship Id="rId72" Type="http://schemas.openxmlformats.org/officeDocument/2006/relationships/table" Target="../tables/table1.xml" /><Relationship Id="rId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jGVxVcVz4" TargetMode="External" /><Relationship Id="rId2" Type="http://schemas.openxmlformats.org/officeDocument/2006/relationships/hyperlink" Target="http://t.co/mprdYN6U9M" TargetMode="External" /><Relationship Id="rId3" Type="http://schemas.openxmlformats.org/officeDocument/2006/relationships/hyperlink" Target="https://t.co/DUPskGRyHz" TargetMode="External" /><Relationship Id="rId4" Type="http://schemas.openxmlformats.org/officeDocument/2006/relationships/hyperlink" Target="https://t.co/f6fKOWGPIE" TargetMode="External" /><Relationship Id="rId5" Type="http://schemas.openxmlformats.org/officeDocument/2006/relationships/hyperlink" Target="https://t.co/KizI2pFFdQ" TargetMode="External" /><Relationship Id="rId6" Type="http://schemas.openxmlformats.org/officeDocument/2006/relationships/hyperlink" Target="https://t.co/cp02zQzqdN" TargetMode="External" /><Relationship Id="rId7" Type="http://schemas.openxmlformats.org/officeDocument/2006/relationships/hyperlink" Target="https://t.co/POlXbgu4D4" TargetMode="External" /><Relationship Id="rId8" Type="http://schemas.openxmlformats.org/officeDocument/2006/relationships/hyperlink" Target="http://t.co/lLTjbenGpQ" TargetMode="External" /><Relationship Id="rId9" Type="http://schemas.openxmlformats.org/officeDocument/2006/relationships/hyperlink" Target="https://pbs.twimg.com/profile_banners/2374504886/1394251433" TargetMode="External" /><Relationship Id="rId10" Type="http://schemas.openxmlformats.org/officeDocument/2006/relationships/hyperlink" Target="https://pbs.twimg.com/profile_banners/2805957943/1494527767" TargetMode="External" /><Relationship Id="rId11" Type="http://schemas.openxmlformats.org/officeDocument/2006/relationships/hyperlink" Target="https://pbs.twimg.com/profile_banners/3438187119/1513632959" TargetMode="External" /><Relationship Id="rId12" Type="http://schemas.openxmlformats.org/officeDocument/2006/relationships/hyperlink" Target="https://pbs.twimg.com/profile_banners/4883690719/1459125257" TargetMode="External" /><Relationship Id="rId13" Type="http://schemas.openxmlformats.org/officeDocument/2006/relationships/hyperlink" Target="https://pbs.twimg.com/profile_banners/187774322/1497358137" TargetMode="External" /><Relationship Id="rId14" Type="http://schemas.openxmlformats.org/officeDocument/2006/relationships/hyperlink" Target="https://pbs.twimg.com/profile_banners/6539592/1531512437" TargetMode="External" /><Relationship Id="rId15" Type="http://schemas.openxmlformats.org/officeDocument/2006/relationships/hyperlink" Target="https://pbs.twimg.com/profile_banners/711576651470131200/1468598941" TargetMode="External" /><Relationship Id="rId16" Type="http://schemas.openxmlformats.org/officeDocument/2006/relationships/hyperlink" Target="https://pbs.twimg.com/profile_banners/2812177063/1482350619" TargetMode="External" /><Relationship Id="rId17" Type="http://schemas.openxmlformats.org/officeDocument/2006/relationships/hyperlink" Target="http://abs.twimg.com/images/themes/theme15/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1/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pbs.twimg.com/profile_images/441360912855744512/s7mTbZce_normal.jpeg" TargetMode="External" /><Relationship Id="rId24" Type="http://schemas.openxmlformats.org/officeDocument/2006/relationships/hyperlink" Target="http://pbs.twimg.com/profile_images/874726364716257280/FxjJ2-9l_normal.jpg" TargetMode="External" /><Relationship Id="rId25" Type="http://schemas.openxmlformats.org/officeDocument/2006/relationships/hyperlink" Target="http://pbs.twimg.com/profile_images/750794724064137216/wgf7q3jg_normal.jpg" TargetMode="External" /><Relationship Id="rId26" Type="http://schemas.openxmlformats.org/officeDocument/2006/relationships/hyperlink" Target="http://pbs.twimg.com/profile_images/817866690113335296/TwDy1mUS_normal.jpg" TargetMode="External" /><Relationship Id="rId27" Type="http://schemas.openxmlformats.org/officeDocument/2006/relationships/hyperlink" Target="http://pbs.twimg.com/profile_images/922519229102002176/BCy1hnGb_normal.jpg" TargetMode="External" /><Relationship Id="rId28" Type="http://schemas.openxmlformats.org/officeDocument/2006/relationships/hyperlink" Target="http://pbs.twimg.com/profile_images/991508602337800192/YWhP7Oje_normal.jpg" TargetMode="External" /><Relationship Id="rId29" Type="http://schemas.openxmlformats.org/officeDocument/2006/relationships/hyperlink" Target="http://pbs.twimg.com/profile_images/782733030595059712/smol-FqE_normal.jpg" TargetMode="External" /><Relationship Id="rId30" Type="http://schemas.openxmlformats.org/officeDocument/2006/relationships/hyperlink" Target="http://pbs.twimg.com/profile_images/511668494237061121/r55-rY3w_normal.png" TargetMode="External" /><Relationship Id="rId31" Type="http://schemas.openxmlformats.org/officeDocument/2006/relationships/hyperlink" Target="https://twitter.com/greg_sauer" TargetMode="External" /><Relationship Id="rId32" Type="http://schemas.openxmlformats.org/officeDocument/2006/relationships/hyperlink" Target="https://twitter.com/sigmafinancial" TargetMode="External" /><Relationship Id="rId33" Type="http://schemas.openxmlformats.org/officeDocument/2006/relationships/hyperlink" Target="https://twitter.com/kenedits" TargetMode="External" /><Relationship Id="rId34" Type="http://schemas.openxmlformats.org/officeDocument/2006/relationships/hyperlink" Target="https://twitter.com/mrscotthendrix" TargetMode="External" /><Relationship Id="rId35" Type="http://schemas.openxmlformats.org/officeDocument/2006/relationships/hyperlink" Target="https://twitter.com/bionicsocialite" TargetMode="External" /><Relationship Id="rId36" Type="http://schemas.openxmlformats.org/officeDocument/2006/relationships/hyperlink" Target="https://twitter.com/jimgaffigan" TargetMode="External" /><Relationship Id="rId37" Type="http://schemas.openxmlformats.org/officeDocument/2006/relationships/hyperlink" Target="https://twitter.com/joellejladner" TargetMode="External" /><Relationship Id="rId38" Type="http://schemas.openxmlformats.org/officeDocument/2006/relationships/hyperlink" Target="https://twitter.com/parklandsecllc" TargetMode="External" /><Relationship Id="rId39" Type="http://schemas.openxmlformats.org/officeDocument/2006/relationships/comments" Target="../comments2.xml" /><Relationship Id="rId40" Type="http://schemas.openxmlformats.org/officeDocument/2006/relationships/vmlDrawing" Target="../drawings/vmlDrawing2.vml" /><Relationship Id="rId41" Type="http://schemas.openxmlformats.org/officeDocument/2006/relationships/table" Target="../tables/table2.xml" /><Relationship Id="rId42" Type="http://schemas.openxmlformats.org/officeDocument/2006/relationships/drawing" Target="../drawings/drawing1.xml" /><Relationship Id="rId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SigmaFinancial/status/1097570653664935937" TargetMode="External" /><Relationship Id="rId2" Type="http://schemas.openxmlformats.org/officeDocument/2006/relationships/hyperlink" Target="https://www.facebook.com/WBIRChannel10/videos/2054679941312612/" TargetMode="External" /><Relationship Id="rId3" Type="http://schemas.openxmlformats.org/officeDocument/2006/relationships/hyperlink" Target="https://twitter.com/SigmaFinancial/status/1096047967872737281" TargetMode="External" /><Relationship Id="rId4" Type="http://schemas.openxmlformats.org/officeDocument/2006/relationships/hyperlink" Target="https://twitter.com/SigmaFinancial/status/1095017122655334400" TargetMode="External" /><Relationship Id="rId5" Type="http://schemas.openxmlformats.org/officeDocument/2006/relationships/hyperlink" Target="https://www.nbcnews.com/better/lifestyle/hacks-clean-de-clutter-your-computer-inside-out-ncna959786" TargetMode="External" /><Relationship Id="rId6" Type="http://schemas.openxmlformats.org/officeDocument/2006/relationships/hyperlink" Target="https://www.facebook.com/RomaDowney/videos/351189308804300/" TargetMode="External" /><Relationship Id="rId7" Type="http://schemas.openxmlformats.org/officeDocument/2006/relationships/hyperlink" Target="https://www.facebook.com/RomaDowney/videos/351189308804300/" TargetMode="External" /><Relationship Id="rId8" Type="http://schemas.openxmlformats.org/officeDocument/2006/relationships/hyperlink" Target="https://www.nbcnews.com/better/lifestyle/hacks-clean-de-clutter-your-computer-inside-out-ncna959786" TargetMode="External" /><Relationship Id="rId9" Type="http://schemas.openxmlformats.org/officeDocument/2006/relationships/hyperlink" Target="https://www.facebook.com/WBIRChannel10/videos/2054679941312612/" TargetMode="External" /><Relationship Id="rId10" Type="http://schemas.openxmlformats.org/officeDocument/2006/relationships/hyperlink" Target="https://twitter.com/SigmaFinancial/status/1097570653664935937" TargetMode="External" /><Relationship Id="rId11" Type="http://schemas.openxmlformats.org/officeDocument/2006/relationships/hyperlink" Target="https://twitter.com/SigmaFinancial/status/1095017122655334400" TargetMode="External" /><Relationship Id="rId12" Type="http://schemas.openxmlformats.org/officeDocument/2006/relationships/hyperlink" Target="https://twitter.com/SigmaFinancial/status/1096047967872737281" TargetMode="External" /><Relationship Id="rId13" Type="http://schemas.openxmlformats.org/officeDocument/2006/relationships/hyperlink" Target="https://twitter.com/SigmaFinancial/status/1097570653664935937" TargetMode="Externa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 Id="rId2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446</v>
      </c>
      <c r="BB2" s="13" t="s">
        <v>452</v>
      </c>
      <c r="BC2" s="13" t="s">
        <v>453</v>
      </c>
      <c r="BD2" s="67" t="s">
        <v>632</v>
      </c>
      <c r="BE2" s="67" t="s">
        <v>633</v>
      </c>
      <c r="BF2" s="67" t="s">
        <v>634</v>
      </c>
      <c r="BG2" s="67" t="s">
        <v>635</v>
      </c>
      <c r="BH2" s="67" t="s">
        <v>636</v>
      </c>
      <c r="BI2" s="67" t="s">
        <v>637</v>
      </c>
      <c r="BJ2" s="67" t="s">
        <v>638</v>
      </c>
      <c r="BK2" s="67" t="s">
        <v>639</v>
      </c>
      <c r="BL2" s="67" t="s">
        <v>640</v>
      </c>
    </row>
    <row r="3" spans="1:64" ht="15" customHeight="1">
      <c r="A3" s="84" t="s">
        <v>212</v>
      </c>
      <c r="B3" s="84" t="s">
        <v>216</v>
      </c>
      <c r="C3" s="53" t="s">
        <v>644</v>
      </c>
      <c r="D3" s="54">
        <v>3</v>
      </c>
      <c r="E3" s="65" t="s">
        <v>132</v>
      </c>
      <c r="F3" s="55">
        <v>32</v>
      </c>
      <c r="G3" s="53"/>
      <c r="H3" s="57"/>
      <c r="I3" s="56"/>
      <c r="J3" s="56"/>
      <c r="K3" s="36" t="s">
        <v>65</v>
      </c>
      <c r="L3" s="62">
        <v>3</v>
      </c>
      <c r="M3" s="62"/>
      <c r="N3" s="63"/>
      <c r="O3" s="85" t="s">
        <v>220</v>
      </c>
      <c r="P3" s="87">
        <v>43509.23289351852</v>
      </c>
      <c r="Q3" s="85" t="s">
        <v>222</v>
      </c>
      <c r="R3" s="85"/>
      <c r="S3" s="85"/>
      <c r="T3" s="85"/>
      <c r="U3" s="85"/>
      <c r="V3" s="90" t="s">
        <v>269</v>
      </c>
      <c r="W3" s="87">
        <v>43509.23289351852</v>
      </c>
      <c r="X3" s="90" t="s">
        <v>275</v>
      </c>
      <c r="Y3" s="85"/>
      <c r="Z3" s="85"/>
      <c r="AA3" s="91" t="s">
        <v>298</v>
      </c>
      <c r="AB3" s="85"/>
      <c r="AC3" s="85" t="b">
        <v>0</v>
      </c>
      <c r="AD3" s="85">
        <v>0</v>
      </c>
      <c r="AE3" s="91" t="s">
        <v>321</v>
      </c>
      <c r="AF3" s="85" t="b">
        <v>0</v>
      </c>
      <c r="AG3" s="85" t="s">
        <v>323</v>
      </c>
      <c r="AH3" s="85"/>
      <c r="AI3" s="91" t="s">
        <v>321</v>
      </c>
      <c r="AJ3" s="85" t="b">
        <v>0</v>
      </c>
      <c r="AK3" s="85">
        <v>2</v>
      </c>
      <c r="AL3" s="91" t="s">
        <v>317</v>
      </c>
      <c r="AM3" s="85" t="s">
        <v>324</v>
      </c>
      <c r="AN3" s="85" t="b">
        <v>0</v>
      </c>
      <c r="AO3" s="91" t="s">
        <v>317</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22</v>
      </c>
      <c r="BK3" s="52">
        <v>100</v>
      </c>
      <c r="BL3" s="51">
        <v>22</v>
      </c>
    </row>
    <row r="4" spans="1:64" ht="15" customHeight="1">
      <c r="A4" s="84" t="s">
        <v>213</v>
      </c>
      <c r="B4" s="84" t="s">
        <v>216</v>
      </c>
      <c r="C4" s="53" t="s">
        <v>645</v>
      </c>
      <c r="D4" s="54">
        <v>6.5</v>
      </c>
      <c r="E4" s="65" t="s">
        <v>136</v>
      </c>
      <c r="F4" s="55">
        <v>21.6</v>
      </c>
      <c r="G4" s="53"/>
      <c r="H4" s="57"/>
      <c r="I4" s="56"/>
      <c r="J4" s="56"/>
      <c r="K4" s="36" t="s">
        <v>65</v>
      </c>
      <c r="L4" s="83">
        <v>4</v>
      </c>
      <c r="M4" s="83"/>
      <c r="N4" s="63"/>
      <c r="O4" s="86" t="s">
        <v>220</v>
      </c>
      <c r="P4" s="88">
        <v>43507.839467592596</v>
      </c>
      <c r="Q4" s="86" t="s">
        <v>223</v>
      </c>
      <c r="R4" s="86"/>
      <c r="S4" s="86"/>
      <c r="T4" s="86" t="s">
        <v>251</v>
      </c>
      <c r="U4" s="86"/>
      <c r="V4" s="89" t="s">
        <v>270</v>
      </c>
      <c r="W4" s="88">
        <v>43507.839467592596</v>
      </c>
      <c r="X4" s="89" t="s">
        <v>276</v>
      </c>
      <c r="Y4" s="86"/>
      <c r="Z4" s="86"/>
      <c r="AA4" s="92" t="s">
        <v>299</v>
      </c>
      <c r="AB4" s="86"/>
      <c r="AC4" s="86" t="b">
        <v>0</v>
      </c>
      <c r="AD4" s="86">
        <v>0</v>
      </c>
      <c r="AE4" s="92" t="s">
        <v>321</v>
      </c>
      <c r="AF4" s="86" t="b">
        <v>0</v>
      </c>
      <c r="AG4" s="86" t="s">
        <v>323</v>
      </c>
      <c r="AH4" s="86"/>
      <c r="AI4" s="92" t="s">
        <v>321</v>
      </c>
      <c r="AJ4" s="86" t="b">
        <v>0</v>
      </c>
      <c r="AK4" s="86">
        <v>1</v>
      </c>
      <c r="AL4" s="92" t="s">
        <v>316</v>
      </c>
      <c r="AM4" s="86" t="s">
        <v>325</v>
      </c>
      <c r="AN4" s="86" t="b">
        <v>0</v>
      </c>
      <c r="AO4" s="92" t="s">
        <v>316</v>
      </c>
      <c r="AP4" s="86" t="s">
        <v>176</v>
      </c>
      <c r="AQ4" s="86">
        <v>0</v>
      </c>
      <c r="AR4" s="86">
        <v>0</v>
      </c>
      <c r="AS4" s="86"/>
      <c r="AT4" s="86"/>
      <c r="AU4" s="86"/>
      <c r="AV4" s="86"/>
      <c r="AW4" s="86"/>
      <c r="AX4" s="86"/>
      <c r="AY4" s="86"/>
      <c r="AZ4" s="86"/>
      <c r="BA4">
        <v>3</v>
      </c>
      <c r="BB4" s="85" t="str">
        <f>REPLACE(INDEX(GroupVertices[Group],MATCH(Edges[[#This Row],[Vertex 1]],GroupVertices[Vertex],0)),1,1,"")</f>
        <v>1</v>
      </c>
      <c r="BC4" s="85" t="str">
        <f>REPLACE(INDEX(GroupVertices[Group],MATCH(Edges[[#This Row],[Vertex 2]],GroupVertices[Vertex],0)),1,1,"")</f>
        <v>1</v>
      </c>
      <c r="BD4" s="51">
        <v>1</v>
      </c>
      <c r="BE4" s="52">
        <v>4.545454545454546</v>
      </c>
      <c r="BF4" s="51">
        <v>0</v>
      </c>
      <c r="BG4" s="52">
        <v>0</v>
      </c>
      <c r="BH4" s="51">
        <v>0</v>
      </c>
      <c r="BI4" s="52">
        <v>0</v>
      </c>
      <c r="BJ4" s="51">
        <v>21</v>
      </c>
      <c r="BK4" s="52">
        <v>95.45454545454545</v>
      </c>
      <c r="BL4" s="51">
        <v>22</v>
      </c>
    </row>
    <row r="5" spans="1:64" ht="30">
      <c r="A5" s="84" t="s">
        <v>213</v>
      </c>
      <c r="B5" s="84" t="s">
        <v>216</v>
      </c>
      <c r="C5" s="53" t="s">
        <v>645</v>
      </c>
      <c r="D5" s="54">
        <v>6.5</v>
      </c>
      <c r="E5" s="65" t="s">
        <v>136</v>
      </c>
      <c r="F5" s="55">
        <v>21.6</v>
      </c>
      <c r="G5" s="53"/>
      <c r="H5" s="57"/>
      <c r="I5" s="56"/>
      <c r="J5" s="56"/>
      <c r="K5" s="36" t="s">
        <v>65</v>
      </c>
      <c r="L5" s="83">
        <v>5</v>
      </c>
      <c r="M5" s="83"/>
      <c r="N5" s="63"/>
      <c r="O5" s="86" t="s">
        <v>220</v>
      </c>
      <c r="P5" s="88">
        <v>43508.56704861111</v>
      </c>
      <c r="Q5" s="86" t="s">
        <v>222</v>
      </c>
      <c r="R5" s="86"/>
      <c r="S5" s="86"/>
      <c r="T5" s="86"/>
      <c r="U5" s="86"/>
      <c r="V5" s="89" t="s">
        <v>270</v>
      </c>
      <c r="W5" s="88">
        <v>43508.56704861111</v>
      </c>
      <c r="X5" s="89" t="s">
        <v>277</v>
      </c>
      <c r="Y5" s="86"/>
      <c r="Z5" s="86"/>
      <c r="AA5" s="92" t="s">
        <v>300</v>
      </c>
      <c r="AB5" s="86"/>
      <c r="AC5" s="86" t="b">
        <v>0</v>
      </c>
      <c r="AD5" s="86">
        <v>0</v>
      </c>
      <c r="AE5" s="92" t="s">
        <v>321</v>
      </c>
      <c r="AF5" s="86" t="b">
        <v>0</v>
      </c>
      <c r="AG5" s="86" t="s">
        <v>323</v>
      </c>
      <c r="AH5" s="86"/>
      <c r="AI5" s="92" t="s">
        <v>321</v>
      </c>
      <c r="AJ5" s="86" t="b">
        <v>0</v>
      </c>
      <c r="AK5" s="86">
        <v>2</v>
      </c>
      <c r="AL5" s="92" t="s">
        <v>317</v>
      </c>
      <c r="AM5" s="86" t="s">
        <v>325</v>
      </c>
      <c r="AN5" s="86" t="b">
        <v>0</v>
      </c>
      <c r="AO5" s="92" t="s">
        <v>317</v>
      </c>
      <c r="AP5" s="86" t="s">
        <v>176</v>
      </c>
      <c r="AQ5" s="86">
        <v>0</v>
      </c>
      <c r="AR5" s="86">
        <v>0</v>
      </c>
      <c r="AS5" s="86"/>
      <c r="AT5" s="86"/>
      <c r="AU5" s="86"/>
      <c r="AV5" s="86"/>
      <c r="AW5" s="86"/>
      <c r="AX5" s="86"/>
      <c r="AY5" s="86"/>
      <c r="AZ5" s="86"/>
      <c r="BA5">
        <v>3</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22</v>
      </c>
      <c r="BK5" s="52">
        <v>100</v>
      </c>
      <c r="BL5" s="51">
        <v>22</v>
      </c>
    </row>
    <row r="6" spans="1:64" ht="30">
      <c r="A6" s="84" t="s">
        <v>213</v>
      </c>
      <c r="B6" s="84" t="s">
        <v>216</v>
      </c>
      <c r="C6" s="53" t="s">
        <v>645</v>
      </c>
      <c r="D6" s="54">
        <v>6.5</v>
      </c>
      <c r="E6" s="65" t="s">
        <v>136</v>
      </c>
      <c r="F6" s="55">
        <v>21.6</v>
      </c>
      <c r="G6" s="53"/>
      <c r="H6" s="57"/>
      <c r="I6" s="56"/>
      <c r="J6" s="56"/>
      <c r="K6" s="36" t="s">
        <v>65</v>
      </c>
      <c r="L6" s="83">
        <v>6</v>
      </c>
      <c r="M6" s="83"/>
      <c r="N6" s="63"/>
      <c r="O6" s="86" t="s">
        <v>220</v>
      </c>
      <c r="P6" s="88">
        <v>43513.565254629626</v>
      </c>
      <c r="Q6" s="86" t="s">
        <v>224</v>
      </c>
      <c r="R6" s="86"/>
      <c r="S6" s="86"/>
      <c r="T6" s="86"/>
      <c r="U6" s="86"/>
      <c r="V6" s="89" t="s">
        <v>270</v>
      </c>
      <c r="W6" s="88">
        <v>43513.565254629626</v>
      </c>
      <c r="X6" s="89" t="s">
        <v>278</v>
      </c>
      <c r="Y6" s="86"/>
      <c r="Z6" s="86"/>
      <c r="AA6" s="92" t="s">
        <v>301</v>
      </c>
      <c r="AB6" s="86"/>
      <c r="AC6" s="86" t="b">
        <v>0</v>
      </c>
      <c r="AD6" s="86">
        <v>0</v>
      </c>
      <c r="AE6" s="92" t="s">
        <v>321</v>
      </c>
      <c r="AF6" s="86" t="b">
        <v>0</v>
      </c>
      <c r="AG6" s="86" t="s">
        <v>323</v>
      </c>
      <c r="AH6" s="86"/>
      <c r="AI6" s="92" t="s">
        <v>321</v>
      </c>
      <c r="AJ6" s="86" t="b">
        <v>0</v>
      </c>
      <c r="AK6" s="86">
        <v>3</v>
      </c>
      <c r="AL6" s="92" t="s">
        <v>318</v>
      </c>
      <c r="AM6" s="86" t="s">
        <v>324</v>
      </c>
      <c r="AN6" s="86" t="b">
        <v>0</v>
      </c>
      <c r="AO6" s="92" t="s">
        <v>318</v>
      </c>
      <c r="AP6" s="86" t="s">
        <v>176</v>
      </c>
      <c r="AQ6" s="86">
        <v>0</v>
      </c>
      <c r="AR6" s="86">
        <v>0</v>
      </c>
      <c r="AS6" s="86"/>
      <c r="AT6" s="86"/>
      <c r="AU6" s="86"/>
      <c r="AV6" s="86"/>
      <c r="AW6" s="86"/>
      <c r="AX6" s="86"/>
      <c r="AY6" s="86"/>
      <c r="AZ6" s="86"/>
      <c r="BA6">
        <v>3</v>
      </c>
      <c r="BB6" s="85" t="str">
        <f>REPLACE(INDEX(GroupVertices[Group],MATCH(Edges[[#This Row],[Vertex 1]],GroupVertices[Vertex],0)),1,1,"")</f>
        <v>1</v>
      </c>
      <c r="BC6" s="85" t="str">
        <f>REPLACE(INDEX(GroupVertices[Group],MATCH(Edges[[#This Row],[Vertex 2]],GroupVertices[Vertex],0)),1,1,"")</f>
        <v>1</v>
      </c>
      <c r="BD6" s="51">
        <v>1</v>
      </c>
      <c r="BE6" s="52">
        <v>4.3478260869565215</v>
      </c>
      <c r="BF6" s="51">
        <v>0</v>
      </c>
      <c r="BG6" s="52">
        <v>0</v>
      </c>
      <c r="BH6" s="51">
        <v>0</v>
      </c>
      <c r="BI6" s="52">
        <v>0</v>
      </c>
      <c r="BJ6" s="51">
        <v>22</v>
      </c>
      <c r="BK6" s="52">
        <v>95.65217391304348</v>
      </c>
      <c r="BL6" s="51">
        <v>23</v>
      </c>
    </row>
    <row r="7" spans="1:64" ht="15">
      <c r="A7" s="84" t="s">
        <v>214</v>
      </c>
      <c r="B7" s="84" t="s">
        <v>216</v>
      </c>
      <c r="C7" s="53" t="s">
        <v>644</v>
      </c>
      <c r="D7" s="54">
        <v>3</v>
      </c>
      <c r="E7" s="65" t="s">
        <v>132</v>
      </c>
      <c r="F7" s="55">
        <v>32</v>
      </c>
      <c r="G7" s="53"/>
      <c r="H7" s="57"/>
      <c r="I7" s="56"/>
      <c r="J7" s="56"/>
      <c r="K7" s="36" t="s">
        <v>65</v>
      </c>
      <c r="L7" s="83">
        <v>7</v>
      </c>
      <c r="M7" s="83"/>
      <c r="N7" s="63"/>
      <c r="O7" s="86" t="s">
        <v>220</v>
      </c>
      <c r="P7" s="88">
        <v>43513.760833333334</v>
      </c>
      <c r="Q7" s="86" t="s">
        <v>224</v>
      </c>
      <c r="R7" s="86"/>
      <c r="S7" s="86"/>
      <c r="T7" s="86"/>
      <c r="U7" s="86"/>
      <c r="V7" s="89" t="s">
        <v>271</v>
      </c>
      <c r="W7" s="88">
        <v>43513.760833333334</v>
      </c>
      <c r="X7" s="89" t="s">
        <v>279</v>
      </c>
      <c r="Y7" s="86"/>
      <c r="Z7" s="86"/>
      <c r="AA7" s="92" t="s">
        <v>302</v>
      </c>
      <c r="AB7" s="86"/>
      <c r="AC7" s="86" t="b">
        <v>0</v>
      </c>
      <c r="AD7" s="86">
        <v>0</v>
      </c>
      <c r="AE7" s="92" t="s">
        <v>321</v>
      </c>
      <c r="AF7" s="86" t="b">
        <v>0</v>
      </c>
      <c r="AG7" s="86" t="s">
        <v>323</v>
      </c>
      <c r="AH7" s="86"/>
      <c r="AI7" s="92" t="s">
        <v>321</v>
      </c>
      <c r="AJ7" s="86" t="b">
        <v>0</v>
      </c>
      <c r="AK7" s="86">
        <v>3</v>
      </c>
      <c r="AL7" s="92" t="s">
        <v>318</v>
      </c>
      <c r="AM7" s="86" t="s">
        <v>324</v>
      </c>
      <c r="AN7" s="86" t="b">
        <v>0</v>
      </c>
      <c r="AO7" s="92" t="s">
        <v>318</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4.3478260869565215</v>
      </c>
      <c r="BF7" s="51">
        <v>0</v>
      </c>
      <c r="BG7" s="52">
        <v>0</v>
      </c>
      <c r="BH7" s="51">
        <v>0</v>
      </c>
      <c r="BI7" s="52">
        <v>0</v>
      </c>
      <c r="BJ7" s="51">
        <v>22</v>
      </c>
      <c r="BK7" s="52">
        <v>95.65217391304348</v>
      </c>
      <c r="BL7" s="51">
        <v>23</v>
      </c>
    </row>
    <row r="8" spans="1:64" ht="30">
      <c r="A8" s="84" t="s">
        <v>215</v>
      </c>
      <c r="B8" s="84" t="s">
        <v>215</v>
      </c>
      <c r="C8" s="53" t="s">
        <v>646</v>
      </c>
      <c r="D8" s="54">
        <v>3</v>
      </c>
      <c r="E8" s="65" t="s">
        <v>136</v>
      </c>
      <c r="F8" s="55">
        <v>26.8</v>
      </c>
      <c r="G8" s="53"/>
      <c r="H8" s="57"/>
      <c r="I8" s="56"/>
      <c r="J8" s="56"/>
      <c r="K8" s="36" t="s">
        <v>65</v>
      </c>
      <c r="L8" s="83">
        <v>8</v>
      </c>
      <c r="M8" s="83"/>
      <c r="N8" s="63"/>
      <c r="O8" s="86" t="s">
        <v>176</v>
      </c>
      <c r="P8" s="88">
        <v>43507.744108796294</v>
      </c>
      <c r="Q8" s="86" t="s">
        <v>225</v>
      </c>
      <c r="R8" s="89" t="s">
        <v>242</v>
      </c>
      <c r="S8" s="86" t="s">
        <v>248</v>
      </c>
      <c r="T8" s="86" t="s">
        <v>252</v>
      </c>
      <c r="U8" s="86"/>
      <c r="V8" s="89" t="s">
        <v>272</v>
      </c>
      <c r="W8" s="88">
        <v>43507.744108796294</v>
      </c>
      <c r="X8" s="89" t="s">
        <v>280</v>
      </c>
      <c r="Y8" s="86"/>
      <c r="Z8" s="86"/>
      <c r="AA8" s="92" t="s">
        <v>303</v>
      </c>
      <c r="AB8" s="86"/>
      <c r="AC8" s="86" t="b">
        <v>0</v>
      </c>
      <c r="AD8" s="86">
        <v>0</v>
      </c>
      <c r="AE8" s="92" t="s">
        <v>321</v>
      </c>
      <c r="AF8" s="86" t="b">
        <v>1</v>
      </c>
      <c r="AG8" s="86" t="s">
        <v>323</v>
      </c>
      <c r="AH8" s="86"/>
      <c r="AI8" s="92" t="s">
        <v>316</v>
      </c>
      <c r="AJ8" s="86" t="b">
        <v>0</v>
      </c>
      <c r="AK8" s="86">
        <v>0</v>
      </c>
      <c r="AL8" s="92" t="s">
        <v>321</v>
      </c>
      <c r="AM8" s="86" t="s">
        <v>325</v>
      </c>
      <c r="AN8" s="86" t="b">
        <v>0</v>
      </c>
      <c r="AO8" s="92" t="s">
        <v>303</v>
      </c>
      <c r="AP8" s="86" t="s">
        <v>176</v>
      </c>
      <c r="AQ8" s="86">
        <v>0</v>
      </c>
      <c r="AR8" s="86">
        <v>0</v>
      </c>
      <c r="AS8" s="86"/>
      <c r="AT8" s="86"/>
      <c r="AU8" s="86"/>
      <c r="AV8" s="86"/>
      <c r="AW8" s="86"/>
      <c r="AX8" s="86"/>
      <c r="AY8" s="86"/>
      <c r="AZ8" s="86"/>
      <c r="BA8">
        <v>2</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12</v>
      </c>
      <c r="BK8" s="52">
        <v>100</v>
      </c>
      <c r="BL8" s="51">
        <v>12</v>
      </c>
    </row>
    <row r="9" spans="1:64" ht="15">
      <c r="A9" s="84" t="s">
        <v>215</v>
      </c>
      <c r="B9" s="84" t="s">
        <v>216</v>
      </c>
      <c r="C9" s="53" t="s">
        <v>644</v>
      </c>
      <c r="D9" s="54">
        <v>3</v>
      </c>
      <c r="E9" s="65" t="s">
        <v>132</v>
      </c>
      <c r="F9" s="55">
        <v>32</v>
      </c>
      <c r="G9" s="53"/>
      <c r="H9" s="57"/>
      <c r="I9" s="56"/>
      <c r="J9" s="56"/>
      <c r="K9" s="36" t="s">
        <v>65</v>
      </c>
      <c r="L9" s="83">
        <v>9</v>
      </c>
      <c r="M9" s="83"/>
      <c r="N9" s="63"/>
      <c r="O9" s="86" t="s">
        <v>220</v>
      </c>
      <c r="P9" s="88">
        <v>43510.59340277778</v>
      </c>
      <c r="Q9" s="86" t="s">
        <v>226</v>
      </c>
      <c r="R9" s="89" t="s">
        <v>243</v>
      </c>
      <c r="S9" s="86" t="s">
        <v>248</v>
      </c>
      <c r="T9" s="86" t="s">
        <v>253</v>
      </c>
      <c r="U9" s="86"/>
      <c r="V9" s="89" t="s">
        <v>272</v>
      </c>
      <c r="W9" s="88">
        <v>43510.59340277778</v>
      </c>
      <c r="X9" s="89" t="s">
        <v>281</v>
      </c>
      <c r="Y9" s="86"/>
      <c r="Z9" s="86"/>
      <c r="AA9" s="92" t="s">
        <v>304</v>
      </c>
      <c r="AB9" s="86"/>
      <c r="AC9" s="86" t="b">
        <v>0</v>
      </c>
      <c r="AD9" s="86">
        <v>1</v>
      </c>
      <c r="AE9" s="92" t="s">
        <v>321</v>
      </c>
      <c r="AF9" s="86" t="b">
        <v>1</v>
      </c>
      <c r="AG9" s="86" t="s">
        <v>323</v>
      </c>
      <c r="AH9" s="86"/>
      <c r="AI9" s="92" t="s">
        <v>306</v>
      </c>
      <c r="AJ9" s="86" t="b">
        <v>0</v>
      </c>
      <c r="AK9" s="86">
        <v>0</v>
      </c>
      <c r="AL9" s="92" t="s">
        <v>321</v>
      </c>
      <c r="AM9" s="86" t="s">
        <v>325</v>
      </c>
      <c r="AN9" s="86" t="b">
        <v>0</v>
      </c>
      <c r="AO9" s="92" t="s">
        <v>304</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3</v>
      </c>
      <c r="BE9" s="52">
        <v>15.789473684210526</v>
      </c>
      <c r="BF9" s="51">
        <v>0</v>
      </c>
      <c r="BG9" s="52">
        <v>0</v>
      </c>
      <c r="BH9" s="51">
        <v>0</v>
      </c>
      <c r="BI9" s="52">
        <v>0</v>
      </c>
      <c r="BJ9" s="51">
        <v>16</v>
      </c>
      <c r="BK9" s="52">
        <v>84.21052631578948</v>
      </c>
      <c r="BL9" s="51">
        <v>19</v>
      </c>
    </row>
    <row r="10" spans="1:64" ht="30">
      <c r="A10" s="84" t="s">
        <v>215</v>
      </c>
      <c r="B10" s="84" t="s">
        <v>215</v>
      </c>
      <c r="C10" s="53" t="s">
        <v>646</v>
      </c>
      <c r="D10" s="54">
        <v>3</v>
      </c>
      <c r="E10" s="65" t="s">
        <v>136</v>
      </c>
      <c r="F10" s="55">
        <v>26.8</v>
      </c>
      <c r="G10" s="53"/>
      <c r="H10" s="57"/>
      <c r="I10" s="56"/>
      <c r="J10" s="56"/>
      <c r="K10" s="36" t="s">
        <v>65</v>
      </c>
      <c r="L10" s="83">
        <v>10</v>
      </c>
      <c r="M10" s="83"/>
      <c r="N10" s="63"/>
      <c r="O10" s="86" t="s">
        <v>176</v>
      </c>
      <c r="P10" s="88">
        <v>43514.80509259259</v>
      </c>
      <c r="Q10" s="86" t="s">
        <v>227</v>
      </c>
      <c r="R10" s="89" t="s">
        <v>244</v>
      </c>
      <c r="S10" s="86" t="s">
        <v>248</v>
      </c>
      <c r="T10" s="86"/>
      <c r="U10" s="86"/>
      <c r="V10" s="89" t="s">
        <v>272</v>
      </c>
      <c r="W10" s="88">
        <v>43514.80509259259</v>
      </c>
      <c r="X10" s="89" t="s">
        <v>282</v>
      </c>
      <c r="Y10" s="86"/>
      <c r="Z10" s="86"/>
      <c r="AA10" s="92" t="s">
        <v>305</v>
      </c>
      <c r="AB10" s="86"/>
      <c r="AC10" s="86" t="b">
        <v>0</v>
      </c>
      <c r="AD10" s="86">
        <v>3</v>
      </c>
      <c r="AE10" s="92" t="s">
        <v>321</v>
      </c>
      <c r="AF10" s="86" t="b">
        <v>1</v>
      </c>
      <c r="AG10" s="86" t="s">
        <v>323</v>
      </c>
      <c r="AH10" s="86"/>
      <c r="AI10" s="92" t="s">
        <v>319</v>
      </c>
      <c r="AJ10" s="86" t="b">
        <v>0</v>
      </c>
      <c r="AK10" s="86">
        <v>0</v>
      </c>
      <c r="AL10" s="92" t="s">
        <v>321</v>
      </c>
      <c r="AM10" s="86" t="s">
        <v>325</v>
      </c>
      <c r="AN10" s="86" t="b">
        <v>0</v>
      </c>
      <c r="AO10" s="92" t="s">
        <v>305</v>
      </c>
      <c r="AP10" s="86" t="s">
        <v>176</v>
      </c>
      <c r="AQ10" s="86">
        <v>0</v>
      </c>
      <c r="AR10" s="86">
        <v>0</v>
      </c>
      <c r="AS10" s="86"/>
      <c r="AT10" s="86"/>
      <c r="AU10" s="86"/>
      <c r="AV10" s="86"/>
      <c r="AW10" s="86"/>
      <c r="AX10" s="86"/>
      <c r="AY10" s="86"/>
      <c r="AZ10" s="86"/>
      <c r="BA10">
        <v>2</v>
      </c>
      <c r="BB10" s="85" t="str">
        <f>REPLACE(INDEX(GroupVertices[Group],MATCH(Edges[[#This Row],[Vertex 1]],GroupVertices[Vertex],0)),1,1,"")</f>
        <v>1</v>
      </c>
      <c r="BC10" s="85" t="str">
        <f>REPLACE(INDEX(GroupVertices[Group],MATCH(Edges[[#This Row],[Vertex 2]],GroupVertices[Vertex],0)),1,1,"")</f>
        <v>1</v>
      </c>
      <c r="BD10" s="51">
        <v>2</v>
      </c>
      <c r="BE10" s="52">
        <v>18.181818181818183</v>
      </c>
      <c r="BF10" s="51">
        <v>0</v>
      </c>
      <c r="BG10" s="52">
        <v>0</v>
      </c>
      <c r="BH10" s="51">
        <v>0</v>
      </c>
      <c r="BI10" s="52">
        <v>0</v>
      </c>
      <c r="BJ10" s="51">
        <v>9</v>
      </c>
      <c r="BK10" s="52">
        <v>81.81818181818181</v>
      </c>
      <c r="BL10" s="51">
        <v>11</v>
      </c>
    </row>
    <row r="11" spans="1:64" ht="15">
      <c r="A11" s="84" t="s">
        <v>216</v>
      </c>
      <c r="B11" s="84" t="s">
        <v>218</v>
      </c>
      <c r="C11" s="53" t="s">
        <v>644</v>
      </c>
      <c r="D11" s="54">
        <v>3</v>
      </c>
      <c r="E11" s="65" t="s">
        <v>132</v>
      </c>
      <c r="F11" s="55">
        <v>32</v>
      </c>
      <c r="G11" s="53"/>
      <c r="H11" s="57"/>
      <c r="I11" s="56"/>
      <c r="J11" s="56"/>
      <c r="K11" s="36" t="s">
        <v>65</v>
      </c>
      <c r="L11" s="83">
        <v>11</v>
      </c>
      <c r="M11" s="83"/>
      <c r="N11" s="63"/>
      <c r="O11" s="86" t="s">
        <v>220</v>
      </c>
      <c r="P11" s="88">
        <v>43510.58765046296</v>
      </c>
      <c r="Q11" s="86" t="s">
        <v>228</v>
      </c>
      <c r="R11" s="86"/>
      <c r="S11" s="86"/>
      <c r="T11" s="86" t="s">
        <v>254</v>
      </c>
      <c r="U11" s="89" t="s">
        <v>260</v>
      </c>
      <c r="V11" s="89" t="s">
        <v>260</v>
      </c>
      <c r="W11" s="88">
        <v>43510.58765046296</v>
      </c>
      <c r="X11" s="89" t="s">
        <v>283</v>
      </c>
      <c r="Y11" s="86"/>
      <c r="Z11" s="86"/>
      <c r="AA11" s="92" t="s">
        <v>306</v>
      </c>
      <c r="AB11" s="86"/>
      <c r="AC11" s="86" t="b">
        <v>0</v>
      </c>
      <c r="AD11" s="86">
        <v>7</v>
      </c>
      <c r="AE11" s="92" t="s">
        <v>321</v>
      </c>
      <c r="AF11" s="86" t="b">
        <v>0</v>
      </c>
      <c r="AG11" s="86" t="s">
        <v>323</v>
      </c>
      <c r="AH11" s="86"/>
      <c r="AI11" s="92" t="s">
        <v>321</v>
      </c>
      <c r="AJ11" s="86" t="b">
        <v>0</v>
      </c>
      <c r="AK11" s="86">
        <v>0</v>
      </c>
      <c r="AL11" s="92" t="s">
        <v>321</v>
      </c>
      <c r="AM11" s="86" t="s">
        <v>325</v>
      </c>
      <c r="AN11" s="86" t="b">
        <v>0</v>
      </c>
      <c r="AO11" s="92" t="s">
        <v>306</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1</v>
      </c>
      <c r="BE11" s="52">
        <v>12.5</v>
      </c>
      <c r="BF11" s="51">
        <v>0</v>
      </c>
      <c r="BG11" s="52">
        <v>0</v>
      </c>
      <c r="BH11" s="51">
        <v>0</v>
      </c>
      <c r="BI11" s="52">
        <v>0</v>
      </c>
      <c r="BJ11" s="51">
        <v>7</v>
      </c>
      <c r="BK11" s="52">
        <v>87.5</v>
      </c>
      <c r="BL11" s="51">
        <v>8</v>
      </c>
    </row>
    <row r="12" spans="1:64" ht="30">
      <c r="A12" s="84" t="s">
        <v>217</v>
      </c>
      <c r="B12" s="84" t="s">
        <v>219</v>
      </c>
      <c r="C12" s="53" t="s">
        <v>645</v>
      </c>
      <c r="D12" s="54">
        <v>6.5</v>
      </c>
      <c r="E12" s="65" t="s">
        <v>136</v>
      </c>
      <c r="F12" s="55">
        <v>21.6</v>
      </c>
      <c r="G12" s="53"/>
      <c r="H12" s="57"/>
      <c r="I12" s="56"/>
      <c r="J12" s="56"/>
      <c r="K12" s="36" t="s">
        <v>65</v>
      </c>
      <c r="L12" s="83">
        <v>12</v>
      </c>
      <c r="M12" s="83"/>
      <c r="N12" s="63"/>
      <c r="O12" s="86" t="s">
        <v>220</v>
      </c>
      <c r="P12" s="88">
        <v>43510.59953703704</v>
      </c>
      <c r="Q12" s="86" t="s">
        <v>229</v>
      </c>
      <c r="R12" s="86"/>
      <c r="S12" s="86"/>
      <c r="T12" s="86"/>
      <c r="U12" s="89" t="s">
        <v>261</v>
      </c>
      <c r="V12" s="89" t="s">
        <v>261</v>
      </c>
      <c r="W12" s="88">
        <v>43510.59953703704</v>
      </c>
      <c r="X12" s="89" t="s">
        <v>284</v>
      </c>
      <c r="Y12" s="86"/>
      <c r="Z12" s="86"/>
      <c r="AA12" s="92" t="s">
        <v>307</v>
      </c>
      <c r="AB12" s="86"/>
      <c r="AC12" s="86" t="b">
        <v>0</v>
      </c>
      <c r="AD12" s="86">
        <v>4</v>
      </c>
      <c r="AE12" s="92" t="s">
        <v>321</v>
      </c>
      <c r="AF12" s="86" t="b">
        <v>0</v>
      </c>
      <c r="AG12" s="86" t="s">
        <v>323</v>
      </c>
      <c r="AH12" s="86"/>
      <c r="AI12" s="92" t="s">
        <v>321</v>
      </c>
      <c r="AJ12" s="86" t="b">
        <v>0</v>
      </c>
      <c r="AK12" s="86">
        <v>0</v>
      </c>
      <c r="AL12" s="92" t="s">
        <v>321</v>
      </c>
      <c r="AM12" s="86" t="s">
        <v>326</v>
      </c>
      <c r="AN12" s="86" t="b">
        <v>0</v>
      </c>
      <c r="AO12" s="92" t="s">
        <v>307</v>
      </c>
      <c r="AP12" s="86" t="s">
        <v>176</v>
      </c>
      <c r="AQ12" s="86">
        <v>0</v>
      </c>
      <c r="AR12" s="86">
        <v>0</v>
      </c>
      <c r="AS12" s="86"/>
      <c r="AT12" s="86"/>
      <c r="AU12" s="86"/>
      <c r="AV12" s="86"/>
      <c r="AW12" s="86"/>
      <c r="AX12" s="86"/>
      <c r="AY12" s="86"/>
      <c r="AZ12" s="86"/>
      <c r="BA12">
        <v>3</v>
      </c>
      <c r="BB12" s="85" t="str">
        <f>REPLACE(INDEX(GroupVertices[Group],MATCH(Edges[[#This Row],[Vertex 1]],GroupVertices[Vertex],0)),1,1,"")</f>
        <v>2</v>
      </c>
      <c r="BC12" s="85" t="str">
        <f>REPLACE(INDEX(GroupVertices[Group],MATCH(Edges[[#This Row],[Vertex 2]],GroupVertices[Vertex],0)),1,1,"")</f>
        <v>2</v>
      </c>
      <c r="BD12" s="51">
        <v>1</v>
      </c>
      <c r="BE12" s="52">
        <v>16.666666666666668</v>
      </c>
      <c r="BF12" s="51">
        <v>0</v>
      </c>
      <c r="BG12" s="52">
        <v>0</v>
      </c>
      <c r="BH12" s="51">
        <v>0</v>
      </c>
      <c r="BI12" s="52">
        <v>0</v>
      </c>
      <c r="BJ12" s="51">
        <v>5</v>
      </c>
      <c r="BK12" s="52">
        <v>83.33333333333333</v>
      </c>
      <c r="BL12" s="51">
        <v>6</v>
      </c>
    </row>
    <row r="13" spans="1:64" ht="30">
      <c r="A13" s="84" t="s">
        <v>217</v>
      </c>
      <c r="B13" s="84" t="s">
        <v>219</v>
      </c>
      <c r="C13" s="53" t="s">
        <v>645</v>
      </c>
      <c r="D13" s="54">
        <v>6.5</v>
      </c>
      <c r="E13" s="65" t="s">
        <v>136</v>
      </c>
      <c r="F13" s="55">
        <v>21.6</v>
      </c>
      <c r="G13" s="53"/>
      <c r="H13" s="57"/>
      <c r="I13" s="56"/>
      <c r="J13" s="56"/>
      <c r="K13" s="36" t="s">
        <v>65</v>
      </c>
      <c r="L13" s="83">
        <v>13</v>
      </c>
      <c r="M13" s="83"/>
      <c r="N13" s="63"/>
      <c r="O13" s="86" t="s">
        <v>220</v>
      </c>
      <c r="P13" s="88">
        <v>43510.59984953704</v>
      </c>
      <c r="Q13" s="86" t="s">
        <v>230</v>
      </c>
      <c r="R13" s="86"/>
      <c r="S13" s="86"/>
      <c r="T13" s="86"/>
      <c r="U13" s="86"/>
      <c r="V13" s="89" t="s">
        <v>273</v>
      </c>
      <c r="W13" s="88">
        <v>43510.59984953704</v>
      </c>
      <c r="X13" s="89" t="s">
        <v>285</v>
      </c>
      <c r="Y13" s="86"/>
      <c r="Z13" s="86"/>
      <c r="AA13" s="92" t="s">
        <v>308</v>
      </c>
      <c r="AB13" s="86"/>
      <c r="AC13" s="86" t="b">
        <v>0</v>
      </c>
      <c r="AD13" s="86">
        <v>0</v>
      </c>
      <c r="AE13" s="92" t="s">
        <v>321</v>
      </c>
      <c r="AF13" s="86" t="b">
        <v>0</v>
      </c>
      <c r="AG13" s="86" t="s">
        <v>323</v>
      </c>
      <c r="AH13" s="86"/>
      <c r="AI13" s="92" t="s">
        <v>321</v>
      </c>
      <c r="AJ13" s="86" t="b">
        <v>0</v>
      </c>
      <c r="AK13" s="86">
        <v>1</v>
      </c>
      <c r="AL13" s="92" t="s">
        <v>311</v>
      </c>
      <c r="AM13" s="86" t="s">
        <v>326</v>
      </c>
      <c r="AN13" s="86" t="b">
        <v>0</v>
      </c>
      <c r="AO13" s="92" t="s">
        <v>311</v>
      </c>
      <c r="AP13" s="86" t="s">
        <v>176</v>
      </c>
      <c r="AQ13" s="86">
        <v>0</v>
      </c>
      <c r="AR13" s="86">
        <v>0</v>
      </c>
      <c r="AS13" s="86"/>
      <c r="AT13" s="86"/>
      <c r="AU13" s="86"/>
      <c r="AV13" s="86"/>
      <c r="AW13" s="86"/>
      <c r="AX13" s="86"/>
      <c r="AY13" s="86"/>
      <c r="AZ13" s="86"/>
      <c r="BA13">
        <v>3</v>
      </c>
      <c r="BB13" s="85" t="str">
        <f>REPLACE(INDEX(GroupVertices[Group],MATCH(Edges[[#This Row],[Vertex 1]],GroupVertices[Vertex],0)),1,1,"")</f>
        <v>2</v>
      </c>
      <c r="BC13" s="85" t="str">
        <f>REPLACE(INDEX(GroupVertices[Group],MATCH(Edges[[#This Row],[Vertex 2]],GroupVertices[Vertex],0)),1,1,"")</f>
        <v>2</v>
      </c>
      <c r="BD13" s="51">
        <v>3</v>
      </c>
      <c r="BE13" s="52">
        <v>13.636363636363637</v>
      </c>
      <c r="BF13" s="51">
        <v>0</v>
      </c>
      <c r="BG13" s="52">
        <v>0</v>
      </c>
      <c r="BH13" s="51">
        <v>0</v>
      </c>
      <c r="BI13" s="52">
        <v>0</v>
      </c>
      <c r="BJ13" s="51">
        <v>19</v>
      </c>
      <c r="BK13" s="52">
        <v>86.36363636363636</v>
      </c>
      <c r="BL13" s="51">
        <v>22</v>
      </c>
    </row>
    <row r="14" spans="1:64" ht="30">
      <c r="A14" s="84" t="s">
        <v>217</v>
      </c>
      <c r="B14" s="84" t="s">
        <v>219</v>
      </c>
      <c r="C14" s="53" t="s">
        <v>645</v>
      </c>
      <c r="D14" s="54">
        <v>6.5</v>
      </c>
      <c r="E14" s="65" t="s">
        <v>136</v>
      </c>
      <c r="F14" s="55">
        <v>21.6</v>
      </c>
      <c r="G14" s="53"/>
      <c r="H14" s="57"/>
      <c r="I14" s="56"/>
      <c r="J14" s="56"/>
      <c r="K14" s="36" t="s">
        <v>65</v>
      </c>
      <c r="L14" s="83">
        <v>14</v>
      </c>
      <c r="M14" s="83"/>
      <c r="N14" s="63"/>
      <c r="O14" s="86" t="s">
        <v>220</v>
      </c>
      <c r="P14" s="88">
        <v>43514.84861111111</v>
      </c>
      <c r="Q14" s="86" t="s">
        <v>231</v>
      </c>
      <c r="R14" s="89" t="s">
        <v>244</v>
      </c>
      <c r="S14" s="86" t="s">
        <v>248</v>
      </c>
      <c r="T14" s="86" t="s">
        <v>255</v>
      </c>
      <c r="U14" s="86"/>
      <c r="V14" s="89" t="s">
        <v>273</v>
      </c>
      <c r="W14" s="88">
        <v>43514.84861111111</v>
      </c>
      <c r="X14" s="89" t="s">
        <v>286</v>
      </c>
      <c r="Y14" s="86"/>
      <c r="Z14" s="86"/>
      <c r="AA14" s="92" t="s">
        <v>309</v>
      </c>
      <c r="AB14" s="86"/>
      <c r="AC14" s="86" t="b">
        <v>0</v>
      </c>
      <c r="AD14" s="86">
        <v>1</v>
      </c>
      <c r="AE14" s="92" t="s">
        <v>321</v>
      </c>
      <c r="AF14" s="86" t="b">
        <v>1</v>
      </c>
      <c r="AG14" s="86" t="s">
        <v>323</v>
      </c>
      <c r="AH14" s="86"/>
      <c r="AI14" s="92" t="s">
        <v>319</v>
      </c>
      <c r="AJ14" s="86" t="b">
        <v>0</v>
      </c>
      <c r="AK14" s="86">
        <v>0</v>
      </c>
      <c r="AL14" s="92" t="s">
        <v>321</v>
      </c>
      <c r="AM14" s="86" t="s">
        <v>326</v>
      </c>
      <c r="AN14" s="86" t="b">
        <v>0</v>
      </c>
      <c r="AO14" s="92" t="s">
        <v>309</v>
      </c>
      <c r="AP14" s="86" t="s">
        <v>176</v>
      </c>
      <c r="AQ14" s="86">
        <v>0</v>
      </c>
      <c r="AR14" s="86">
        <v>0</v>
      </c>
      <c r="AS14" s="86"/>
      <c r="AT14" s="86"/>
      <c r="AU14" s="86"/>
      <c r="AV14" s="86"/>
      <c r="AW14" s="86"/>
      <c r="AX14" s="86"/>
      <c r="AY14" s="86"/>
      <c r="AZ14" s="86"/>
      <c r="BA14">
        <v>3</v>
      </c>
      <c r="BB14" s="85" t="str">
        <f>REPLACE(INDEX(GroupVertices[Group],MATCH(Edges[[#This Row],[Vertex 1]],GroupVertices[Vertex],0)),1,1,"")</f>
        <v>2</v>
      </c>
      <c r="BC14" s="85" t="str">
        <f>REPLACE(INDEX(GroupVertices[Group],MATCH(Edges[[#This Row],[Vertex 2]],GroupVertices[Vertex],0)),1,1,"")</f>
        <v>2</v>
      </c>
      <c r="BD14" s="51">
        <v>0</v>
      </c>
      <c r="BE14" s="52">
        <v>0</v>
      </c>
      <c r="BF14" s="51">
        <v>1</v>
      </c>
      <c r="BG14" s="52">
        <v>7.6923076923076925</v>
      </c>
      <c r="BH14" s="51">
        <v>0</v>
      </c>
      <c r="BI14" s="52">
        <v>0</v>
      </c>
      <c r="BJ14" s="51">
        <v>12</v>
      </c>
      <c r="BK14" s="52">
        <v>92.3076923076923</v>
      </c>
      <c r="BL14" s="51">
        <v>13</v>
      </c>
    </row>
    <row r="15" spans="1:64" ht="30">
      <c r="A15" s="84" t="s">
        <v>216</v>
      </c>
      <c r="B15" s="84" t="s">
        <v>219</v>
      </c>
      <c r="C15" s="53" t="s">
        <v>647</v>
      </c>
      <c r="D15" s="54">
        <v>10</v>
      </c>
      <c r="E15" s="65" t="s">
        <v>136</v>
      </c>
      <c r="F15" s="55">
        <v>16.4</v>
      </c>
      <c r="G15" s="53"/>
      <c r="H15" s="57"/>
      <c r="I15" s="56"/>
      <c r="J15" s="56"/>
      <c r="K15" s="36" t="s">
        <v>65</v>
      </c>
      <c r="L15" s="83">
        <v>15</v>
      </c>
      <c r="M15" s="83"/>
      <c r="N15" s="63"/>
      <c r="O15" s="86" t="s">
        <v>220</v>
      </c>
      <c r="P15" s="88">
        <v>43507.54274305556</v>
      </c>
      <c r="Q15" s="86" t="s">
        <v>232</v>
      </c>
      <c r="R15" s="89" t="s">
        <v>245</v>
      </c>
      <c r="S15" s="86" t="s">
        <v>249</v>
      </c>
      <c r="T15" s="86" t="s">
        <v>256</v>
      </c>
      <c r="U15" s="86"/>
      <c r="V15" s="89" t="s">
        <v>274</v>
      </c>
      <c r="W15" s="88">
        <v>43507.54274305556</v>
      </c>
      <c r="X15" s="89" t="s">
        <v>287</v>
      </c>
      <c r="Y15" s="86"/>
      <c r="Z15" s="86"/>
      <c r="AA15" s="92" t="s">
        <v>310</v>
      </c>
      <c r="AB15" s="86"/>
      <c r="AC15" s="86" t="b">
        <v>0</v>
      </c>
      <c r="AD15" s="86">
        <v>1</v>
      </c>
      <c r="AE15" s="92" t="s">
        <v>321</v>
      </c>
      <c r="AF15" s="86" t="b">
        <v>0</v>
      </c>
      <c r="AG15" s="86" t="s">
        <v>323</v>
      </c>
      <c r="AH15" s="86"/>
      <c r="AI15" s="92" t="s">
        <v>321</v>
      </c>
      <c r="AJ15" s="86" t="b">
        <v>0</v>
      </c>
      <c r="AK15" s="86">
        <v>0</v>
      </c>
      <c r="AL15" s="92" t="s">
        <v>321</v>
      </c>
      <c r="AM15" s="86" t="s">
        <v>327</v>
      </c>
      <c r="AN15" s="86" t="b">
        <v>0</v>
      </c>
      <c r="AO15" s="92" t="s">
        <v>310</v>
      </c>
      <c r="AP15" s="86" t="s">
        <v>176</v>
      </c>
      <c r="AQ15" s="86">
        <v>0</v>
      </c>
      <c r="AR15" s="86">
        <v>0</v>
      </c>
      <c r="AS15" s="86"/>
      <c r="AT15" s="86"/>
      <c r="AU15" s="86"/>
      <c r="AV15" s="86"/>
      <c r="AW15" s="86"/>
      <c r="AX15" s="86"/>
      <c r="AY15" s="86"/>
      <c r="AZ15" s="86"/>
      <c r="BA15">
        <v>4</v>
      </c>
      <c r="BB15" s="85" t="str">
        <f>REPLACE(INDEX(GroupVertices[Group],MATCH(Edges[[#This Row],[Vertex 1]],GroupVertices[Vertex],0)),1,1,"")</f>
        <v>1</v>
      </c>
      <c r="BC15" s="85" t="str">
        <f>REPLACE(INDEX(GroupVertices[Group],MATCH(Edges[[#This Row],[Vertex 2]],GroupVertices[Vertex],0)),1,1,"")</f>
        <v>2</v>
      </c>
      <c r="BD15" s="51">
        <v>2</v>
      </c>
      <c r="BE15" s="52">
        <v>9.523809523809524</v>
      </c>
      <c r="BF15" s="51">
        <v>0</v>
      </c>
      <c r="BG15" s="52">
        <v>0</v>
      </c>
      <c r="BH15" s="51">
        <v>0</v>
      </c>
      <c r="BI15" s="52">
        <v>0</v>
      </c>
      <c r="BJ15" s="51">
        <v>19</v>
      </c>
      <c r="BK15" s="52">
        <v>90.47619047619048</v>
      </c>
      <c r="BL15" s="51">
        <v>21</v>
      </c>
    </row>
    <row r="16" spans="1:64" ht="30">
      <c r="A16" s="84" t="s">
        <v>216</v>
      </c>
      <c r="B16" s="84" t="s">
        <v>219</v>
      </c>
      <c r="C16" s="53" t="s">
        <v>647</v>
      </c>
      <c r="D16" s="54">
        <v>10</v>
      </c>
      <c r="E16" s="65" t="s">
        <v>136</v>
      </c>
      <c r="F16" s="55">
        <v>16.4</v>
      </c>
      <c r="G16" s="53"/>
      <c r="H16" s="57"/>
      <c r="I16" s="56"/>
      <c r="J16" s="56"/>
      <c r="K16" s="36" t="s">
        <v>65</v>
      </c>
      <c r="L16" s="83">
        <v>16</v>
      </c>
      <c r="M16" s="83"/>
      <c r="N16" s="63"/>
      <c r="O16" s="86" t="s">
        <v>220</v>
      </c>
      <c r="P16" s="88">
        <v>43510.548784722225</v>
      </c>
      <c r="Q16" s="86" t="s">
        <v>233</v>
      </c>
      <c r="R16" s="86"/>
      <c r="S16" s="86"/>
      <c r="T16" s="86"/>
      <c r="U16" s="89" t="s">
        <v>262</v>
      </c>
      <c r="V16" s="89" t="s">
        <v>262</v>
      </c>
      <c r="W16" s="88">
        <v>43510.548784722225</v>
      </c>
      <c r="X16" s="89" t="s">
        <v>288</v>
      </c>
      <c r="Y16" s="86"/>
      <c r="Z16" s="86"/>
      <c r="AA16" s="92" t="s">
        <v>311</v>
      </c>
      <c r="AB16" s="86"/>
      <c r="AC16" s="86" t="b">
        <v>0</v>
      </c>
      <c r="AD16" s="86">
        <v>6</v>
      </c>
      <c r="AE16" s="92" t="s">
        <v>321</v>
      </c>
      <c r="AF16" s="86" t="b">
        <v>0</v>
      </c>
      <c r="AG16" s="86" t="s">
        <v>323</v>
      </c>
      <c r="AH16" s="86"/>
      <c r="AI16" s="92" t="s">
        <v>321</v>
      </c>
      <c r="AJ16" s="86" t="b">
        <v>0</v>
      </c>
      <c r="AK16" s="86">
        <v>1</v>
      </c>
      <c r="AL16" s="92" t="s">
        <v>321</v>
      </c>
      <c r="AM16" s="86" t="s">
        <v>327</v>
      </c>
      <c r="AN16" s="86" t="b">
        <v>0</v>
      </c>
      <c r="AO16" s="92" t="s">
        <v>311</v>
      </c>
      <c r="AP16" s="86" t="s">
        <v>176</v>
      </c>
      <c r="AQ16" s="86">
        <v>0</v>
      </c>
      <c r="AR16" s="86">
        <v>0</v>
      </c>
      <c r="AS16" s="86"/>
      <c r="AT16" s="86"/>
      <c r="AU16" s="86"/>
      <c r="AV16" s="86"/>
      <c r="AW16" s="86"/>
      <c r="AX16" s="86"/>
      <c r="AY16" s="86"/>
      <c r="AZ16" s="86"/>
      <c r="BA16">
        <v>4</v>
      </c>
      <c r="BB16" s="85" t="str">
        <f>REPLACE(INDEX(GroupVertices[Group],MATCH(Edges[[#This Row],[Vertex 1]],GroupVertices[Vertex],0)),1,1,"")</f>
        <v>1</v>
      </c>
      <c r="BC16" s="85" t="str">
        <f>REPLACE(INDEX(GroupVertices[Group],MATCH(Edges[[#This Row],[Vertex 2]],GroupVertices[Vertex],0)),1,1,"")</f>
        <v>2</v>
      </c>
      <c r="BD16" s="51">
        <v>8</v>
      </c>
      <c r="BE16" s="52">
        <v>16.666666666666668</v>
      </c>
      <c r="BF16" s="51">
        <v>0</v>
      </c>
      <c r="BG16" s="52">
        <v>0</v>
      </c>
      <c r="BH16" s="51">
        <v>0</v>
      </c>
      <c r="BI16" s="52">
        <v>0</v>
      </c>
      <c r="BJ16" s="51">
        <v>40</v>
      </c>
      <c r="BK16" s="52">
        <v>83.33333333333333</v>
      </c>
      <c r="BL16" s="51">
        <v>48</v>
      </c>
    </row>
    <row r="17" spans="1:64" ht="30">
      <c r="A17" s="84" t="s">
        <v>216</v>
      </c>
      <c r="B17" s="84" t="s">
        <v>219</v>
      </c>
      <c r="C17" s="53" t="s">
        <v>647</v>
      </c>
      <c r="D17" s="54">
        <v>10</v>
      </c>
      <c r="E17" s="65" t="s">
        <v>136</v>
      </c>
      <c r="F17" s="55">
        <v>16.4</v>
      </c>
      <c r="G17" s="53"/>
      <c r="H17" s="57"/>
      <c r="I17" s="56"/>
      <c r="J17" s="56"/>
      <c r="K17" s="36" t="s">
        <v>65</v>
      </c>
      <c r="L17" s="83">
        <v>17</v>
      </c>
      <c r="M17" s="83"/>
      <c r="N17" s="63"/>
      <c r="O17" s="86" t="s">
        <v>220</v>
      </c>
      <c r="P17" s="88">
        <v>43514.548796296294</v>
      </c>
      <c r="Q17" s="86" t="s">
        <v>234</v>
      </c>
      <c r="R17" s="86"/>
      <c r="S17" s="86"/>
      <c r="T17" s="86"/>
      <c r="U17" s="89" t="s">
        <v>263</v>
      </c>
      <c r="V17" s="89" t="s">
        <v>263</v>
      </c>
      <c r="W17" s="88">
        <v>43514.548796296294</v>
      </c>
      <c r="X17" s="89" t="s">
        <v>289</v>
      </c>
      <c r="Y17" s="86"/>
      <c r="Z17" s="86"/>
      <c r="AA17" s="92" t="s">
        <v>312</v>
      </c>
      <c r="AB17" s="86"/>
      <c r="AC17" s="86" t="b">
        <v>0</v>
      </c>
      <c r="AD17" s="86">
        <v>2</v>
      </c>
      <c r="AE17" s="92" t="s">
        <v>321</v>
      </c>
      <c r="AF17" s="86" t="b">
        <v>0</v>
      </c>
      <c r="AG17" s="86" t="s">
        <v>323</v>
      </c>
      <c r="AH17" s="86"/>
      <c r="AI17" s="92" t="s">
        <v>321</v>
      </c>
      <c r="AJ17" s="86" t="b">
        <v>0</v>
      </c>
      <c r="AK17" s="86">
        <v>0</v>
      </c>
      <c r="AL17" s="92" t="s">
        <v>321</v>
      </c>
      <c r="AM17" s="86" t="s">
        <v>327</v>
      </c>
      <c r="AN17" s="86" t="b">
        <v>0</v>
      </c>
      <c r="AO17" s="92" t="s">
        <v>312</v>
      </c>
      <c r="AP17" s="86" t="s">
        <v>176</v>
      </c>
      <c r="AQ17" s="86">
        <v>0</v>
      </c>
      <c r="AR17" s="86">
        <v>0</v>
      </c>
      <c r="AS17" s="86"/>
      <c r="AT17" s="86"/>
      <c r="AU17" s="86"/>
      <c r="AV17" s="86"/>
      <c r="AW17" s="86"/>
      <c r="AX17" s="86"/>
      <c r="AY17" s="86"/>
      <c r="AZ17" s="86"/>
      <c r="BA17">
        <v>4</v>
      </c>
      <c r="BB17" s="85" t="str">
        <f>REPLACE(INDEX(GroupVertices[Group],MATCH(Edges[[#This Row],[Vertex 1]],GroupVertices[Vertex],0)),1,1,"")</f>
        <v>1</v>
      </c>
      <c r="BC17" s="85" t="str">
        <f>REPLACE(INDEX(GroupVertices[Group],MATCH(Edges[[#This Row],[Vertex 2]],GroupVertices[Vertex],0)),1,1,"")</f>
        <v>2</v>
      </c>
      <c r="BD17" s="51">
        <v>1</v>
      </c>
      <c r="BE17" s="52">
        <v>2.9411764705882355</v>
      </c>
      <c r="BF17" s="51">
        <v>0</v>
      </c>
      <c r="BG17" s="52">
        <v>0</v>
      </c>
      <c r="BH17" s="51">
        <v>0</v>
      </c>
      <c r="BI17" s="52">
        <v>0</v>
      </c>
      <c r="BJ17" s="51">
        <v>33</v>
      </c>
      <c r="BK17" s="52">
        <v>97.05882352941177</v>
      </c>
      <c r="BL17" s="51">
        <v>34</v>
      </c>
    </row>
    <row r="18" spans="1:64" ht="30">
      <c r="A18" s="84" t="s">
        <v>216</v>
      </c>
      <c r="B18" s="84" t="s">
        <v>219</v>
      </c>
      <c r="C18" s="53" t="s">
        <v>647</v>
      </c>
      <c r="D18" s="54">
        <v>10</v>
      </c>
      <c r="E18" s="65" t="s">
        <v>136</v>
      </c>
      <c r="F18" s="55">
        <v>16.4</v>
      </c>
      <c r="G18" s="53"/>
      <c r="H18" s="57"/>
      <c r="I18" s="56"/>
      <c r="J18" s="56"/>
      <c r="K18" s="36" t="s">
        <v>65</v>
      </c>
      <c r="L18" s="83">
        <v>18</v>
      </c>
      <c r="M18" s="83"/>
      <c r="N18" s="63"/>
      <c r="O18" s="86" t="s">
        <v>220</v>
      </c>
      <c r="P18" s="88">
        <v>43514.86425925926</v>
      </c>
      <c r="Q18" s="86" t="s">
        <v>235</v>
      </c>
      <c r="R18" s="86"/>
      <c r="S18" s="86"/>
      <c r="T18" s="86" t="s">
        <v>257</v>
      </c>
      <c r="U18" s="86"/>
      <c r="V18" s="89" t="s">
        <v>274</v>
      </c>
      <c r="W18" s="88">
        <v>43514.86425925926</v>
      </c>
      <c r="X18" s="89" t="s">
        <v>290</v>
      </c>
      <c r="Y18" s="86"/>
      <c r="Z18" s="86"/>
      <c r="AA18" s="92" t="s">
        <v>313</v>
      </c>
      <c r="AB18" s="92" t="s">
        <v>309</v>
      </c>
      <c r="AC18" s="86" t="b">
        <v>0</v>
      </c>
      <c r="AD18" s="86">
        <v>0</v>
      </c>
      <c r="AE18" s="92" t="s">
        <v>322</v>
      </c>
      <c r="AF18" s="86" t="b">
        <v>0</v>
      </c>
      <c r="AG18" s="86" t="s">
        <v>323</v>
      </c>
      <c r="AH18" s="86"/>
      <c r="AI18" s="92" t="s">
        <v>321</v>
      </c>
      <c r="AJ18" s="86" t="b">
        <v>0</v>
      </c>
      <c r="AK18" s="86">
        <v>0</v>
      </c>
      <c r="AL18" s="92" t="s">
        <v>321</v>
      </c>
      <c r="AM18" s="86" t="s">
        <v>325</v>
      </c>
      <c r="AN18" s="86" t="b">
        <v>0</v>
      </c>
      <c r="AO18" s="92" t="s">
        <v>309</v>
      </c>
      <c r="AP18" s="86" t="s">
        <v>176</v>
      </c>
      <c r="AQ18" s="86">
        <v>0</v>
      </c>
      <c r="AR18" s="86">
        <v>0</v>
      </c>
      <c r="AS18" s="86"/>
      <c r="AT18" s="86"/>
      <c r="AU18" s="86"/>
      <c r="AV18" s="86"/>
      <c r="AW18" s="86"/>
      <c r="AX18" s="86"/>
      <c r="AY18" s="86"/>
      <c r="AZ18" s="86"/>
      <c r="BA18">
        <v>4</v>
      </c>
      <c r="BB18" s="85" t="str">
        <f>REPLACE(INDEX(GroupVertices[Group],MATCH(Edges[[#This Row],[Vertex 1]],GroupVertices[Vertex],0)),1,1,"")</f>
        <v>1</v>
      </c>
      <c r="BC18" s="85" t="str">
        <f>REPLACE(INDEX(GroupVertices[Group],MATCH(Edges[[#This Row],[Vertex 2]],GroupVertices[Vertex],0)),1,1,"")</f>
        <v>2</v>
      </c>
      <c r="BD18" s="51">
        <v>0</v>
      </c>
      <c r="BE18" s="52">
        <v>0</v>
      </c>
      <c r="BF18" s="51">
        <v>0</v>
      </c>
      <c r="BG18" s="52">
        <v>0</v>
      </c>
      <c r="BH18" s="51">
        <v>0</v>
      </c>
      <c r="BI18" s="52">
        <v>0</v>
      </c>
      <c r="BJ18" s="51">
        <v>15</v>
      </c>
      <c r="BK18" s="52">
        <v>100</v>
      </c>
      <c r="BL18" s="51">
        <v>15</v>
      </c>
    </row>
    <row r="19" spans="1:64" ht="30">
      <c r="A19" s="84" t="s">
        <v>217</v>
      </c>
      <c r="B19" s="84" t="s">
        <v>216</v>
      </c>
      <c r="C19" s="53" t="s">
        <v>645</v>
      </c>
      <c r="D19" s="54">
        <v>6.5</v>
      </c>
      <c r="E19" s="65" t="s">
        <v>136</v>
      </c>
      <c r="F19" s="55">
        <v>21.6</v>
      </c>
      <c r="G19" s="53"/>
      <c r="H19" s="57"/>
      <c r="I19" s="56"/>
      <c r="J19" s="56"/>
      <c r="K19" s="36" t="s">
        <v>66</v>
      </c>
      <c r="L19" s="83">
        <v>19</v>
      </c>
      <c r="M19" s="83"/>
      <c r="N19" s="63"/>
      <c r="O19" s="86" t="s">
        <v>220</v>
      </c>
      <c r="P19" s="88">
        <v>43510.59953703704</v>
      </c>
      <c r="Q19" s="86" t="s">
        <v>229</v>
      </c>
      <c r="R19" s="86"/>
      <c r="S19" s="86"/>
      <c r="T19" s="86"/>
      <c r="U19" s="89" t="s">
        <v>261</v>
      </c>
      <c r="V19" s="89" t="s">
        <v>261</v>
      </c>
      <c r="W19" s="88">
        <v>43510.59953703704</v>
      </c>
      <c r="X19" s="89" t="s">
        <v>284</v>
      </c>
      <c r="Y19" s="86"/>
      <c r="Z19" s="86"/>
      <c r="AA19" s="92" t="s">
        <v>307</v>
      </c>
      <c r="AB19" s="86"/>
      <c r="AC19" s="86" t="b">
        <v>0</v>
      </c>
      <c r="AD19" s="86">
        <v>4</v>
      </c>
      <c r="AE19" s="92" t="s">
        <v>321</v>
      </c>
      <c r="AF19" s="86" t="b">
        <v>0</v>
      </c>
      <c r="AG19" s="86" t="s">
        <v>323</v>
      </c>
      <c r="AH19" s="86"/>
      <c r="AI19" s="92" t="s">
        <v>321</v>
      </c>
      <c r="AJ19" s="86" t="b">
        <v>0</v>
      </c>
      <c r="AK19" s="86">
        <v>0</v>
      </c>
      <c r="AL19" s="92" t="s">
        <v>321</v>
      </c>
      <c r="AM19" s="86" t="s">
        <v>326</v>
      </c>
      <c r="AN19" s="86" t="b">
        <v>0</v>
      </c>
      <c r="AO19" s="92" t="s">
        <v>307</v>
      </c>
      <c r="AP19" s="86" t="s">
        <v>176</v>
      </c>
      <c r="AQ19" s="86">
        <v>0</v>
      </c>
      <c r="AR19" s="86">
        <v>0</v>
      </c>
      <c r="AS19" s="86"/>
      <c r="AT19" s="86"/>
      <c r="AU19" s="86"/>
      <c r="AV19" s="86"/>
      <c r="AW19" s="86"/>
      <c r="AX19" s="86"/>
      <c r="AY19" s="86"/>
      <c r="AZ19" s="86"/>
      <c r="BA19">
        <v>3</v>
      </c>
      <c r="BB19" s="85" t="str">
        <f>REPLACE(INDEX(GroupVertices[Group],MATCH(Edges[[#This Row],[Vertex 1]],GroupVertices[Vertex],0)),1,1,"")</f>
        <v>2</v>
      </c>
      <c r="BC19" s="85" t="str">
        <f>REPLACE(INDEX(GroupVertices[Group],MATCH(Edges[[#This Row],[Vertex 2]],GroupVertices[Vertex],0)),1,1,"")</f>
        <v>1</v>
      </c>
      <c r="BD19" s="51"/>
      <c r="BE19" s="52"/>
      <c r="BF19" s="51"/>
      <c r="BG19" s="52"/>
      <c r="BH19" s="51"/>
      <c r="BI19" s="52"/>
      <c r="BJ19" s="51"/>
      <c r="BK19" s="52"/>
      <c r="BL19" s="51"/>
    </row>
    <row r="20" spans="1:64" ht="30">
      <c r="A20" s="84" t="s">
        <v>217</v>
      </c>
      <c r="B20" s="84" t="s">
        <v>216</v>
      </c>
      <c r="C20" s="53" t="s">
        <v>645</v>
      </c>
      <c r="D20" s="54">
        <v>6.5</v>
      </c>
      <c r="E20" s="65" t="s">
        <v>136</v>
      </c>
      <c r="F20" s="55">
        <v>21.6</v>
      </c>
      <c r="G20" s="53"/>
      <c r="H20" s="57"/>
      <c r="I20" s="56"/>
      <c r="J20" s="56"/>
      <c r="K20" s="36" t="s">
        <v>66</v>
      </c>
      <c r="L20" s="83">
        <v>20</v>
      </c>
      <c r="M20" s="83"/>
      <c r="N20" s="63"/>
      <c r="O20" s="86" t="s">
        <v>220</v>
      </c>
      <c r="P20" s="88">
        <v>43510.59984953704</v>
      </c>
      <c r="Q20" s="86" t="s">
        <v>230</v>
      </c>
      <c r="R20" s="86"/>
      <c r="S20" s="86"/>
      <c r="T20" s="86"/>
      <c r="U20" s="86"/>
      <c r="V20" s="89" t="s">
        <v>273</v>
      </c>
      <c r="W20" s="88">
        <v>43510.59984953704</v>
      </c>
      <c r="X20" s="89" t="s">
        <v>285</v>
      </c>
      <c r="Y20" s="86"/>
      <c r="Z20" s="86"/>
      <c r="AA20" s="92" t="s">
        <v>308</v>
      </c>
      <c r="AB20" s="86"/>
      <c r="AC20" s="86" t="b">
        <v>0</v>
      </c>
      <c r="AD20" s="86">
        <v>0</v>
      </c>
      <c r="AE20" s="92" t="s">
        <v>321</v>
      </c>
      <c r="AF20" s="86" t="b">
        <v>0</v>
      </c>
      <c r="AG20" s="86" t="s">
        <v>323</v>
      </c>
      <c r="AH20" s="86"/>
      <c r="AI20" s="92" t="s">
        <v>321</v>
      </c>
      <c r="AJ20" s="86" t="b">
        <v>0</v>
      </c>
      <c r="AK20" s="86">
        <v>1</v>
      </c>
      <c r="AL20" s="92" t="s">
        <v>311</v>
      </c>
      <c r="AM20" s="86" t="s">
        <v>326</v>
      </c>
      <c r="AN20" s="86" t="b">
        <v>0</v>
      </c>
      <c r="AO20" s="92" t="s">
        <v>311</v>
      </c>
      <c r="AP20" s="86" t="s">
        <v>176</v>
      </c>
      <c r="AQ20" s="86">
        <v>0</v>
      </c>
      <c r="AR20" s="86">
        <v>0</v>
      </c>
      <c r="AS20" s="86"/>
      <c r="AT20" s="86"/>
      <c r="AU20" s="86"/>
      <c r="AV20" s="86"/>
      <c r="AW20" s="86"/>
      <c r="AX20" s="86"/>
      <c r="AY20" s="86"/>
      <c r="AZ20" s="86"/>
      <c r="BA20">
        <v>3</v>
      </c>
      <c r="BB20" s="85" t="str">
        <f>REPLACE(INDEX(GroupVertices[Group],MATCH(Edges[[#This Row],[Vertex 1]],GroupVertices[Vertex],0)),1,1,"")</f>
        <v>2</v>
      </c>
      <c r="BC20" s="85" t="str">
        <f>REPLACE(INDEX(GroupVertices[Group],MATCH(Edges[[#This Row],[Vertex 2]],GroupVertices[Vertex],0)),1,1,"")</f>
        <v>1</v>
      </c>
      <c r="BD20" s="51"/>
      <c r="BE20" s="52"/>
      <c r="BF20" s="51"/>
      <c r="BG20" s="52"/>
      <c r="BH20" s="51"/>
      <c r="BI20" s="52"/>
      <c r="BJ20" s="51"/>
      <c r="BK20" s="52"/>
      <c r="BL20" s="51"/>
    </row>
    <row r="21" spans="1:64" ht="30">
      <c r="A21" s="84" t="s">
        <v>217</v>
      </c>
      <c r="B21" s="84" t="s">
        <v>216</v>
      </c>
      <c r="C21" s="53" t="s">
        <v>645</v>
      </c>
      <c r="D21" s="54">
        <v>6.5</v>
      </c>
      <c r="E21" s="65" t="s">
        <v>136</v>
      </c>
      <c r="F21" s="55">
        <v>21.6</v>
      </c>
      <c r="G21" s="53"/>
      <c r="H21" s="57"/>
      <c r="I21" s="56"/>
      <c r="J21" s="56"/>
      <c r="K21" s="36" t="s">
        <v>66</v>
      </c>
      <c r="L21" s="83">
        <v>21</v>
      </c>
      <c r="M21" s="83"/>
      <c r="N21" s="63"/>
      <c r="O21" s="86" t="s">
        <v>220</v>
      </c>
      <c r="P21" s="88">
        <v>43513.69847222222</v>
      </c>
      <c r="Q21" s="86" t="s">
        <v>224</v>
      </c>
      <c r="R21" s="86"/>
      <c r="S21" s="86"/>
      <c r="T21" s="86"/>
      <c r="U21" s="86"/>
      <c r="V21" s="89" t="s">
        <v>273</v>
      </c>
      <c r="W21" s="88">
        <v>43513.69847222222</v>
      </c>
      <c r="X21" s="89" t="s">
        <v>291</v>
      </c>
      <c r="Y21" s="86"/>
      <c r="Z21" s="86"/>
      <c r="AA21" s="92" t="s">
        <v>314</v>
      </c>
      <c r="AB21" s="86"/>
      <c r="AC21" s="86" t="b">
        <v>0</v>
      </c>
      <c r="AD21" s="86">
        <v>0</v>
      </c>
      <c r="AE21" s="92" t="s">
        <v>321</v>
      </c>
      <c r="AF21" s="86" t="b">
        <v>0</v>
      </c>
      <c r="AG21" s="86" t="s">
        <v>323</v>
      </c>
      <c r="AH21" s="86"/>
      <c r="AI21" s="92" t="s">
        <v>321</v>
      </c>
      <c r="AJ21" s="86" t="b">
        <v>0</v>
      </c>
      <c r="AK21" s="86">
        <v>3</v>
      </c>
      <c r="AL21" s="92" t="s">
        <v>318</v>
      </c>
      <c r="AM21" s="86" t="s">
        <v>326</v>
      </c>
      <c r="AN21" s="86" t="b">
        <v>0</v>
      </c>
      <c r="AO21" s="92" t="s">
        <v>318</v>
      </c>
      <c r="AP21" s="86" t="s">
        <v>176</v>
      </c>
      <c r="AQ21" s="86">
        <v>0</v>
      </c>
      <c r="AR21" s="86">
        <v>0</v>
      </c>
      <c r="AS21" s="86"/>
      <c r="AT21" s="86"/>
      <c r="AU21" s="86"/>
      <c r="AV21" s="86"/>
      <c r="AW21" s="86"/>
      <c r="AX21" s="86"/>
      <c r="AY21" s="86"/>
      <c r="AZ21" s="86"/>
      <c r="BA21">
        <v>3</v>
      </c>
      <c r="BB21" s="85" t="str">
        <f>REPLACE(INDEX(GroupVertices[Group],MATCH(Edges[[#This Row],[Vertex 1]],GroupVertices[Vertex],0)),1,1,"")</f>
        <v>2</v>
      </c>
      <c r="BC21" s="85" t="str">
        <f>REPLACE(INDEX(GroupVertices[Group],MATCH(Edges[[#This Row],[Vertex 2]],GroupVertices[Vertex],0)),1,1,"")</f>
        <v>1</v>
      </c>
      <c r="BD21" s="51">
        <v>1</v>
      </c>
      <c r="BE21" s="52">
        <v>4.3478260869565215</v>
      </c>
      <c r="BF21" s="51">
        <v>0</v>
      </c>
      <c r="BG21" s="52">
        <v>0</v>
      </c>
      <c r="BH21" s="51">
        <v>0</v>
      </c>
      <c r="BI21" s="52">
        <v>0</v>
      </c>
      <c r="BJ21" s="51">
        <v>22</v>
      </c>
      <c r="BK21" s="52">
        <v>95.65217391304348</v>
      </c>
      <c r="BL21" s="51">
        <v>23</v>
      </c>
    </row>
    <row r="22" spans="1:64" ht="15">
      <c r="A22" s="84" t="s">
        <v>216</v>
      </c>
      <c r="B22" s="84" t="s">
        <v>217</v>
      </c>
      <c r="C22" s="53" t="s">
        <v>644</v>
      </c>
      <c r="D22" s="54">
        <v>3</v>
      </c>
      <c r="E22" s="65" t="s">
        <v>132</v>
      </c>
      <c r="F22" s="55">
        <v>32</v>
      </c>
      <c r="G22" s="53"/>
      <c r="H22" s="57"/>
      <c r="I22" s="56"/>
      <c r="J22" s="56"/>
      <c r="K22" s="36" t="s">
        <v>66</v>
      </c>
      <c r="L22" s="83">
        <v>22</v>
      </c>
      <c r="M22" s="83"/>
      <c r="N22" s="63"/>
      <c r="O22" s="86" t="s">
        <v>221</v>
      </c>
      <c r="P22" s="88">
        <v>43514.86425925926</v>
      </c>
      <c r="Q22" s="86" t="s">
        <v>235</v>
      </c>
      <c r="R22" s="86"/>
      <c r="S22" s="86"/>
      <c r="T22" s="86" t="s">
        <v>257</v>
      </c>
      <c r="U22" s="86"/>
      <c r="V22" s="89" t="s">
        <v>274</v>
      </c>
      <c r="W22" s="88">
        <v>43514.86425925926</v>
      </c>
      <c r="X22" s="89" t="s">
        <v>290</v>
      </c>
      <c r="Y22" s="86"/>
      <c r="Z22" s="86"/>
      <c r="AA22" s="92" t="s">
        <v>313</v>
      </c>
      <c r="AB22" s="92" t="s">
        <v>309</v>
      </c>
      <c r="AC22" s="86" t="b">
        <v>0</v>
      </c>
      <c r="AD22" s="86">
        <v>0</v>
      </c>
      <c r="AE22" s="92" t="s">
        <v>322</v>
      </c>
      <c r="AF22" s="86" t="b">
        <v>0</v>
      </c>
      <c r="AG22" s="86" t="s">
        <v>323</v>
      </c>
      <c r="AH22" s="86"/>
      <c r="AI22" s="92" t="s">
        <v>321</v>
      </c>
      <c r="AJ22" s="86" t="b">
        <v>0</v>
      </c>
      <c r="AK22" s="86">
        <v>0</v>
      </c>
      <c r="AL22" s="92" t="s">
        <v>321</v>
      </c>
      <c r="AM22" s="86" t="s">
        <v>325</v>
      </c>
      <c r="AN22" s="86" t="b">
        <v>0</v>
      </c>
      <c r="AO22" s="92" t="s">
        <v>309</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2</v>
      </c>
      <c r="BD22" s="51"/>
      <c r="BE22" s="52"/>
      <c r="BF22" s="51"/>
      <c r="BG22" s="52"/>
      <c r="BH22" s="51"/>
      <c r="BI22" s="52"/>
      <c r="BJ22" s="51"/>
      <c r="BK22" s="52"/>
      <c r="BL22" s="51"/>
    </row>
    <row r="23" spans="1:64" ht="30">
      <c r="A23" s="84" t="s">
        <v>216</v>
      </c>
      <c r="B23" s="84" t="s">
        <v>216</v>
      </c>
      <c r="C23" s="53" t="s">
        <v>648</v>
      </c>
      <c r="D23" s="54">
        <v>10</v>
      </c>
      <c r="E23" s="65" t="s">
        <v>136</v>
      </c>
      <c r="F23" s="55">
        <v>6</v>
      </c>
      <c r="G23" s="53"/>
      <c r="H23" s="57"/>
      <c r="I23" s="56"/>
      <c r="J23" s="56"/>
      <c r="K23" s="36" t="s">
        <v>65</v>
      </c>
      <c r="L23" s="83">
        <v>23</v>
      </c>
      <c r="M23" s="83"/>
      <c r="N23" s="63"/>
      <c r="O23" s="86" t="s">
        <v>176</v>
      </c>
      <c r="P23" s="88">
        <v>43507.728159722225</v>
      </c>
      <c r="Q23" s="86" t="s">
        <v>236</v>
      </c>
      <c r="R23" s="89" t="s">
        <v>246</v>
      </c>
      <c r="S23" s="86" t="s">
        <v>249</v>
      </c>
      <c r="T23" s="86" t="s">
        <v>258</v>
      </c>
      <c r="U23" s="86"/>
      <c r="V23" s="89" t="s">
        <v>274</v>
      </c>
      <c r="W23" s="88">
        <v>43507.728159722225</v>
      </c>
      <c r="X23" s="89" t="s">
        <v>292</v>
      </c>
      <c r="Y23" s="86"/>
      <c r="Z23" s="86"/>
      <c r="AA23" s="92" t="s">
        <v>315</v>
      </c>
      <c r="AB23" s="86"/>
      <c r="AC23" s="86" t="b">
        <v>0</v>
      </c>
      <c r="AD23" s="86">
        <v>0</v>
      </c>
      <c r="AE23" s="92" t="s">
        <v>321</v>
      </c>
      <c r="AF23" s="86" t="b">
        <v>0</v>
      </c>
      <c r="AG23" s="86" t="s">
        <v>323</v>
      </c>
      <c r="AH23" s="86"/>
      <c r="AI23" s="92" t="s">
        <v>321</v>
      </c>
      <c r="AJ23" s="86" t="b">
        <v>0</v>
      </c>
      <c r="AK23" s="86">
        <v>0</v>
      </c>
      <c r="AL23" s="92" t="s">
        <v>321</v>
      </c>
      <c r="AM23" s="86" t="s">
        <v>325</v>
      </c>
      <c r="AN23" s="86" t="b">
        <v>0</v>
      </c>
      <c r="AO23" s="92" t="s">
        <v>315</v>
      </c>
      <c r="AP23" s="86" t="s">
        <v>176</v>
      </c>
      <c r="AQ23" s="86">
        <v>0</v>
      </c>
      <c r="AR23" s="86">
        <v>0</v>
      </c>
      <c r="AS23" s="86"/>
      <c r="AT23" s="86"/>
      <c r="AU23" s="86"/>
      <c r="AV23" s="86"/>
      <c r="AW23" s="86"/>
      <c r="AX23" s="86"/>
      <c r="AY23" s="86"/>
      <c r="AZ23" s="86"/>
      <c r="BA23">
        <v>6</v>
      </c>
      <c r="BB23" s="85" t="str">
        <f>REPLACE(INDEX(GroupVertices[Group],MATCH(Edges[[#This Row],[Vertex 1]],GroupVertices[Vertex],0)),1,1,"")</f>
        <v>1</v>
      </c>
      <c r="BC23" s="85" t="str">
        <f>REPLACE(INDEX(GroupVertices[Group],MATCH(Edges[[#This Row],[Vertex 2]],GroupVertices[Vertex],0)),1,1,"")</f>
        <v>1</v>
      </c>
      <c r="BD23" s="51">
        <v>1</v>
      </c>
      <c r="BE23" s="52">
        <v>4.3478260869565215</v>
      </c>
      <c r="BF23" s="51">
        <v>0</v>
      </c>
      <c r="BG23" s="52">
        <v>0</v>
      </c>
      <c r="BH23" s="51">
        <v>0</v>
      </c>
      <c r="BI23" s="52">
        <v>0</v>
      </c>
      <c r="BJ23" s="51">
        <v>22</v>
      </c>
      <c r="BK23" s="52">
        <v>95.65217391304348</v>
      </c>
      <c r="BL23" s="51">
        <v>23</v>
      </c>
    </row>
    <row r="24" spans="1:64" ht="30">
      <c r="A24" s="84" t="s">
        <v>216</v>
      </c>
      <c r="B24" s="84" t="s">
        <v>216</v>
      </c>
      <c r="C24" s="53" t="s">
        <v>648</v>
      </c>
      <c r="D24" s="54">
        <v>10</v>
      </c>
      <c r="E24" s="65" t="s">
        <v>136</v>
      </c>
      <c r="F24" s="55">
        <v>6</v>
      </c>
      <c r="G24" s="53"/>
      <c r="H24" s="57"/>
      <c r="I24" s="56"/>
      <c r="J24" s="56"/>
      <c r="K24" s="36" t="s">
        <v>65</v>
      </c>
      <c r="L24" s="83">
        <v>24</v>
      </c>
      <c r="M24" s="83"/>
      <c r="N24" s="63"/>
      <c r="O24" s="86" t="s">
        <v>176</v>
      </c>
      <c r="P24" s="88">
        <v>43507.74306712963</v>
      </c>
      <c r="Q24" s="86" t="s">
        <v>237</v>
      </c>
      <c r="R24" s="89" t="s">
        <v>247</v>
      </c>
      <c r="S24" s="86" t="s">
        <v>250</v>
      </c>
      <c r="T24" s="86" t="s">
        <v>251</v>
      </c>
      <c r="U24" s="89" t="s">
        <v>264</v>
      </c>
      <c r="V24" s="89" t="s">
        <v>264</v>
      </c>
      <c r="W24" s="88">
        <v>43507.74306712963</v>
      </c>
      <c r="X24" s="89" t="s">
        <v>293</v>
      </c>
      <c r="Y24" s="86"/>
      <c r="Z24" s="86"/>
      <c r="AA24" s="92" t="s">
        <v>316</v>
      </c>
      <c r="AB24" s="86"/>
      <c r="AC24" s="86" t="b">
        <v>0</v>
      </c>
      <c r="AD24" s="86">
        <v>4</v>
      </c>
      <c r="AE24" s="92" t="s">
        <v>321</v>
      </c>
      <c r="AF24" s="86" t="b">
        <v>0</v>
      </c>
      <c r="AG24" s="86" t="s">
        <v>323</v>
      </c>
      <c r="AH24" s="86"/>
      <c r="AI24" s="92" t="s">
        <v>321</v>
      </c>
      <c r="AJ24" s="86" t="b">
        <v>0</v>
      </c>
      <c r="AK24" s="86">
        <v>1</v>
      </c>
      <c r="AL24" s="92" t="s">
        <v>321</v>
      </c>
      <c r="AM24" s="86" t="s">
        <v>325</v>
      </c>
      <c r="AN24" s="86" t="b">
        <v>0</v>
      </c>
      <c r="AO24" s="92" t="s">
        <v>316</v>
      </c>
      <c r="AP24" s="86" t="s">
        <v>176</v>
      </c>
      <c r="AQ24" s="86">
        <v>0</v>
      </c>
      <c r="AR24" s="86">
        <v>0</v>
      </c>
      <c r="AS24" s="86"/>
      <c r="AT24" s="86"/>
      <c r="AU24" s="86"/>
      <c r="AV24" s="86"/>
      <c r="AW24" s="86"/>
      <c r="AX24" s="86"/>
      <c r="AY24" s="86"/>
      <c r="AZ24" s="86"/>
      <c r="BA24">
        <v>6</v>
      </c>
      <c r="BB24" s="85" t="str">
        <f>REPLACE(INDEX(GroupVertices[Group],MATCH(Edges[[#This Row],[Vertex 1]],GroupVertices[Vertex],0)),1,1,"")</f>
        <v>1</v>
      </c>
      <c r="BC24" s="85" t="str">
        <f>REPLACE(INDEX(GroupVertices[Group],MATCH(Edges[[#This Row],[Vertex 2]],GroupVertices[Vertex],0)),1,1,"")</f>
        <v>1</v>
      </c>
      <c r="BD24" s="51">
        <v>2</v>
      </c>
      <c r="BE24" s="52">
        <v>5.405405405405405</v>
      </c>
      <c r="BF24" s="51">
        <v>0</v>
      </c>
      <c r="BG24" s="52">
        <v>0</v>
      </c>
      <c r="BH24" s="51">
        <v>0</v>
      </c>
      <c r="BI24" s="52">
        <v>0</v>
      </c>
      <c r="BJ24" s="51">
        <v>35</v>
      </c>
      <c r="BK24" s="52">
        <v>94.5945945945946</v>
      </c>
      <c r="BL24" s="51">
        <v>37</v>
      </c>
    </row>
    <row r="25" spans="1:64" ht="30">
      <c r="A25" s="84" t="s">
        <v>216</v>
      </c>
      <c r="B25" s="84" t="s">
        <v>216</v>
      </c>
      <c r="C25" s="53" t="s">
        <v>648</v>
      </c>
      <c r="D25" s="54">
        <v>10</v>
      </c>
      <c r="E25" s="65" t="s">
        <v>136</v>
      </c>
      <c r="F25" s="55">
        <v>6</v>
      </c>
      <c r="G25" s="53"/>
      <c r="H25" s="57"/>
      <c r="I25" s="56"/>
      <c r="J25" s="56"/>
      <c r="K25" s="36" t="s">
        <v>65</v>
      </c>
      <c r="L25" s="83">
        <v>25</v>
      </c>
      <c r="M25" s="83"/>
      <c r="N25" s="63"/>
      <c r="O25" s="86" t="s">
        <v>176</v>
      </c>
      <c r="P25" s="88">
        <v>43508.54877314815</v>
      </c>
      <c r="Q25" s="86" t="s">
        <v>238</v>
      </c>
      <c r="R25" s="86"/>
      <c r="S25" s="86"/>
      <c r="T25" s="86"/>
      <c r="U25" s="89" t="s">
        <v>265</v>
      </c>
      <c r="V25" s="89" t="s">
        <v>265</v>
      </c>
      <c r="W25" s="88">
        <v>43508.54877314815</v>
      </c>
      <c r="X25" s="89" t="s">
        <v>294</v>
      </c>
      <c r="Y25" s="86"/>
      <c r="Z25" s="86"/>
      <c r="AA25" s="92" t="s">
        <v>317</v>
      </c>
      <c r="AB25" s="86"/>
      <c r="AC25" s="86" t="b">
        <v>0</v>
      </c>
      <c r="AD25" s="86">
        <v>4</v>
      </c>
      <c r="AE25" s="92" t="s">
        <v>321</v>
      </c>
      <c r="AF25" s="86" t="b">
        <v>0</v>
      </c>
      <c r="AG25" s="86" t="s">
        <v>323</v>
      </c>
      <c r="AH25" s="86"/>
      <c r="AI25" s="92" t="s">
        <v>321</v>
      </c>
      <c r="AJ25" s="86" t="b">
        <v>0</v>
      </c>
      <c r="AK25" s="86">
        <v>2</v>
      </c>
      <c r="AL25" s="92" t="s">
        <v>321</v>
      </c>
      <c r="AM25" s="86" t="s">
        <v>327</v>
      </c>
      <c r="AN25" s="86" t="b">
        <v>0</v>
      </c>
      <c r="AO25" s="92" t="s">
        <v>317</v>
      </c>
      <c r="AP25" s="86" t="s">
        <v>176</v>
      </c>
      <c r="AQ25" s="86">
        <v>0</v>
      </c>
      <c r="AR25" s="86">
        <v>0</v>
      </c>
      <c r="AS25" s="86"/>
      <c r="AT25" s="86"/>
      <c r="AU25" s="86"/>
      <c r="AV25" s="86"/>
      <c r="AW25" s="86"/>
      <c r="AX25" s="86"/>
      <c r="AY25" s="86"/>
      <c r="AZ25" s="86"/>
      <c r="BA25">
        <v>6</v>
      </c>
      <c r="BB25" s="85" t="str">
        <f>REPLACE(INDEX(GroupVertices[Group],MATCH(Edges[[#This Row],[Vertex 1]],GroupVertices[Vertex],0)),1,1,"")</f>
        <v>1</v>
      </c>
      <c r="BC25" s="85" t="str">
        <f>REPLACE(INDEX(GroupVertices[Group],MATCH(Edges[[#This Row],[Vertex 2]],GroupVertices[Vertex],0)),1,1,"")</f>
        <v>1</v>
      </c>
      <c r="BD25" s="51">
        <v>2</v>
      </c>
      <c r="BE25" s="52">
        <v>7.6923076923076925</v>
      </c>
      <c r="BF25" s="51">
        <v>0</v>
      </c>
      <c r="BG25" s="52">
        <v>0</v>
      </c>
      <c r="BH25" s="51">
        <v>0</v>
      </c>
      <c r="BI25" s="52">
        <v>0</v>
      </c>
      <c r="BJ25" s="51">
        <v>24</v>
      </c>
      <c r="BK25" s="52">
        <v>92.3076923076923</v>
      </c>
      <c r="BL25" s="51">
        <v>26</v>
      </c>
    </row>
    <row r="26" spans="1:64" ht="30">
      <c r="A26" s="84" t="s">
        <v>216</v>
      </c>
      <c r="B26" s="84" t="s">
        <v>216</v>
      </c>
      <c r="C26" s="53" t="s">
        <v>648</v>
      </c>
      <c r="D26" s="54">
        <v>10</v>
      </c>
      <c r="E26" s="65" t="s">
        <v>136</v>
      </c>
      <c r="F26" s="55">
        <v>6</v>
      </c>
      <c r="G26" s="53"/>
      <c r="H26" s="57"/>
      <c r="I26" s="56"/>
      <c r="J26" s="56"/>
      <c r="K26" s="36" t="s">
        <v>65</v>
      </c>
      <c r="L26" s="83">
        <v>26</v>
      </c>
      <c r="M26" s="83"/>
      <c r="N26" s="63"/>
      <c r="O26" s="86" t="s">
        <v>176</v>
      </c>
      <c r="P26" s="88">
        <v>43513.548726851855</v>
      </c>
      <c r="Q26" s="86" t="s">
        <v>239</v>
      </c>
      <c r="R26" s="86"/>
      <c r="S26" s="86"/>
      <c r="T26" s="86"/>
      <c r="U26" s="89" t="s">
        <v>266</v>
      </c>
      <c r="V26" s="89" t="s">
        <v>266</v>
      </c>
      <c r="W26" s="88">
        <v>43513.548726851855</v>
      </c>
      <c r="X26" s="89" t="s">
        <v>295</v>
      </c>
      <c r="Y26" s="86"/>
      <c r="Z26" s="86"/>
      <c r="AA26" s="92" t="s">
        <v>318</v>
      </c>
      <c r="AB26" s="86"/>
      <c r="AC26" s="86" t="b">
        <v>0</v>
      </c>
      <c r="AD26" s="86">
        <v>5</v>
      </c>
      <c r="AE26" s="92" t="s">
        <v>321</v>
      </c>
      <c r="AF26" s="86" t="b">
        <v>0</v>
      </c>
      <c r="AG26" s="86" t="s">
        <v>323</v>
      </c>
      <c r="AH26" s="86"/>
      <c r="AI26" s="92" t="s">
        <v>321</v>
      </c>
      <c r="AJ26" s="86" t="b">
        <v>0</v>
      </c>
      <c r="AK26" s="86">
        <v>3</v>
      </c>
      <c r="AL26" s="92" t="s">
        <v>321</v>
      </c>
      <c r="AM26" s="86" t="s">
        <v>327</v>
      </c>
      <c r="AN26" s="86" t="b">
        <v>0</v>
      </c>
      <c r="AO26" s="92" t="s">
        <v>318</v>
      </c>
      <c r="AP26" s="86" t="s">
        <v>176</v>
      </c>
      <c r="AQ26" s="86">
        <v>0</v>
      </c>
      <c r="AR26" s="86">
        <v>0</v>
      </c>
      <c r="AS26" s="86"/>
      <c r="AT26" s="86"/>
      <c r="AU26" s="86"/>
      <c r="AV26" s="86"/>
      <c r="AW26" s="86"/>
      <c r="AX26" s="86"/>
      <c r="AY26" s="86"/>
      <c r="AZ26" s="86"/>
      <c r="BA26">
        <v>6</v>
      </c>
      <c r="BB26" s="85" t="str">
        <f>REPLACE(INDEX(GroupVertices[Group],MATCH(Edges[[#This Row],[Vertex 1]],GroupVertices[Vertex],0)),1,1,"")</f>
        <v>1</v>
      </c>
      <c r="BC26" s="85" t="str">
        <f>REPLACE(INDEX(GroupVertices[Group],MATCH(Edges[[#This Row],[Vertex 2]],GroupVertices[Vertex],0)),1,1,"")</f>
        <v>1</v>
      </c>
      <c r="BD26" s="51">
        <v>1</v>
      </c>
      <c r="BE26" s="52">
        <v>2.6315789473684212</v>
      </c>
      <c r="BF26" s="51">
        <v>0</v>
      </c>
      <c r="BG26" s="52">
        <v>0</v>
      </c>
      <c r="BH26" s="51">
        <v>0</v>
      </c>
      <c r="BI26" s="52">
        <v>0</v>
      </c>
      <c r="BJ26" s="51">
        <v>37</v>
      </c>
      <c r="BK26" s="52">
        <v>97.36842105263158</v>
      </c>
      <c r="BL26" s="51">
        <v>38</v>
      </c>
    </row>
    <row r="27" spans="1:64" ht="30">
      <c r="A27" s="84" t="s">
        <v>216</v>
      </c>
      <c r="B27" s="84" t="s">
        <v>216</v>
      </c>
      <c r="C27" s="53" t="s">
        <v>648</v>
      </c>
      <c r="D27" s="54">
        <v>10</v>
      </c>
      <c r="E27" s="65" t="s">
        <v>136</v>
      </c>
      <c r="F27" s="55">
        <v>6</v>
      </c>
      <c r="G27" s="53"/>
      <c r="H27" s="57"/>
      <c r="I27" s="56"/>
      <c r="J27" s="56"/>
      <c r="K27" s="36" t="s">
        <v>65</v>
      </c>
      <c r="L27" s="83">
        <v>27</v>
      </c>
      <c r="M27" s="83"/>
      <c r="N27" s="63"/>
      <c r="O27" s="86" t="s">
        <v>176</v>
      </c>
      <c r="P27" s="88">
        <v>43514.78946759259</v>
      </c>
      <c r="Q27" s="86" t="s">
        <v>240</v>
      </c>
      <c r="R27" s="86"/>
      <c r="S27" s="86"/>
      <c r="T27" s="86" t="s">
        <v>255</v>
      </c>
      <c r="U27" s="89" t="s">
        <v>267</v>
      </c>
      <c r="V27" s="89" t="s">
        <v>267</v>
      </c>
      <c r="W27" s="88">
        <v>43514.78946759259</v>
      </c>
      <c r="X27" s="89" t="s">
        <v>296</v>
      </c>
      <c r="Y27" s="86"/>
      <c r="Z27" s="86"/>
      <c r="AA27" s="92" t="s">
        <v>319</v>
      </c>
      <c r="AB27" s="86"/>
      <c r="AC27" s="86" t="b">
        <v>0</v>
      </c>
      <c r="AD27" s="86">
        <v>6</v>
      </c>
      <c r="AE27" s="92" t="s">
        <v>321</v>
      </c>
      <c r="AF27" s="86" t="b">
        <v>0</v>
      </c>
      <c r="AG27" s="86" t="s">
        <v>323</v>
      </c>
      <c r="AH27" s="86"/>
      <c r="AI27" s="92" t="s">
        <v>321</v>
      </c>
      <c r="AJ27" s="86" t="b">
        <v>0</v>
      </c>
      <c r="AK27" s="86">
        <v>0</v>
      </c>
      <c r="AL27" s="92" t="s">
        <v>321</v>
      </c>
      <c r="AM27" s="86" t="s">
        <v>325</v>
      </c>
      <c r="AN27" s="86" t="b">
        <v>0</v>
      </c>
      <c r="AO27" s="92" t="s">
        <v>319</v>
      </c>
      <c r="AP27" s="86" t="s">
        <v>176</v>
      </c>
      <c r="AQ27" s="86">
        <v>0</v>
      </c>
      <c r="AR27" s="86">
        <v>0</v>
      </c>
      <c r="AS27" s="86"/>
      <c r="AT27" s="86"/>
      <c r="AU27" s="86"/>
      <c r="AV27" s="86"/>
      <c r="AW27" s="86"/>
      <c r="AX27" s="86"/>
      <c r="AY27" s="86"/>
      <c r="AZ27" s="86"/>
      <c r="BA27">
        <v>6</v>
      </c>
      <c r="BB27" s="85" t="str">
        <f>REPLACE(INDEX(GroupVertices[Group],MATCH(Edges[[#This Row],[Vertex 1]],GroupVertices[Vertex],0)),1,1,"")</f>
        <v>1</v>
      </c>
      <c r="BC27" s="85" t="str">
        <f>REPLACE(INDEX(GroupVertices[Group],MATCH(Edges[[#This Row],[Vertex 2]],GroupVertices[Vertex],0)),1,1,"")</f>
        <v>1</v>
      </c>
      <c r="BD27" s="51">
        <v>2</v>
      </c>
      <c r="BE27" s="52">
        <v>10</v>
      </c>
      <c r="BF27" s="51">
        <v>0</v>
      </c>
      <c r="BG27" s="52">
        <v>0</v>
      </c>
      <c r="BH27" s="51">
        <v>0</v>
      </c>
      <c r="BI27" s="52">
        <v>0</v>
      </c>
      <c r="BJ27" s="51">
        <v>18</v>
      </c>
      <c r="BK27" s="52">
        <v>90</v>
      </c>
      <c r="BL27" s="51">
        <v>20</v>
      </c>
    </row>
    <row r="28" spans="1:64" ht="30">
      <c r="A28" s="84" t="s">
        <v>216</v>
      </c>
      <c r="B28" s="84" t="s">
        <v>216</v>
      </c>
      <c r="C28" s="53" t="s">
        <v>648</v>
      </c>
      <c r="D28" s="54">
        <v>10</v>
      </c>
      <c r="E28" s="65" t="s">
        <v>136</v>
      </c>
      <c r="F28" s="55">
        <v>6</v>
      </c>
      <c r="G28" s="53"/>
      <c r="H28" s="57"/>
      <c r="I28" s="56"/>
      <c r="J28" s="56"/>
      <c r="K28" s="36" t="s">
        <v>65</v>
      </c>
      <c r="L28" s="83">
        <v>28</v>
      </c>
      <c r="M28" s="83"/>
      <c r="N28" s="63"/>
      <c r="O28" s="86" t="s">
        <v>176</v>
      </c>
      <c r="P28" s="88">
        <v>43514.8646875</v>
      </c>
      <c r="Q28" s="86" t="s">
        <v>241</v>
      </c>
      <c r="R28" s="86"/>
      <c r="S28" s="86"/>
      <c r="T28" s="86" t="s">
        <v>259</v>
      </c>
      <c r="U28" s="89" t="s">
        <v>268</v>
      </c>
      <c r="V28" s="89" t="s">
        <v>268</v>
      </c>
      <c r="W28" s="88">
        <v>43514.8646875</v>
      </c>
      <c r="X28" s="89" t="s">
        <v>297</v>
      </c>
      <c r="Y28" s="86"/>
      <c r="Z28" s="86"/>
      <c r="AA28" s="92" t="s">
        <v>320</v>
      </c>
      <c r="AB28" s="86"/>
      <c r="AC28" s="86" t="b">
        <v>0</v>
      </c>
      <c r="AD28" s="86">
        <v>0</v>
      </c>
      <c r="AE28" s="92" t="s">
        <v>321</v>
      </c>
      <c r="AF28" s="86" t="b">
        <v>0</v>
      </c>
      <c r="AG28" s="86" t="s">
        <v>323</v>
      </c>
      <c r="AH28" s="86"/>
      <c r="AI28" s="92" t="s">
        <v>321</v>
      </c>
      <c r="AJ28" s="86" t="b">
        <v>0</v>
      </c>
      <c r="AK28" s="86">
        <v>0</v>
      </c>
      <c r="AL28" s="92" t="s">
        <v>321</v>
      </c>
      <c r="AM28" s="86" t="s">
        <v>325</v>
      </c>
      <c r="AN28" s="86" t="b">
        <v>0</v>
      </c>
      <c r="AO28" s="92" t="s">
        <v>320</v>
      </c>
      <c r="AP28" s="86" t="s">
        <v>176</v>
      </c>
      <c r="AQ28" s="86">
        <v>0</v>
      </c>
      <c r="AR28" s="86">
        <v>0</v>
      </c>
      <c r="AS28" s="86"/>
      <c r="AT28" s="86"/>
      <c r="AU28" s="86"/>
      <c r="AV28" s="86"/>
      <c r="AW28" s="86"/>
      <c r="AX28" s="86"/>
      <c r="AY28" s="86"/>
      <c r="AZ28" s="86"/>
      <c r="BA28">
        <v>6</v>
      </c>
      <c r="BB28" s="85" t="str">
        <f>REPLACE(INDEX(GroupVertices[Group],MATCH(Edges[[#This Row],[Vertex 1]],GroupVertices[Vertex],0)),1,1,"")</f>
        <v>1</v>
      </c>
      <c r="BC28" s="85" t="str">
        <f>REPLACE(INDEX(GroupVertices[Group],MATCH(Edges[[#This Row],[Vertex 2]],GroupVertices[Vertex],0)),1,1,"")</f>
        <v>1</v>
      </c>
      <c r="BD28" s="51">
        <v>1</v>
      </c>
      <c r="BE28" s="52">
        <v>3.7037037037037037</v>
      </c>
      <c r="BF28" s="51">
        <v>0</v>
      </c>
      <c r="BG28" s="52">
        <v>0</v>
      </c>
      <c r="BH28" s="51">
        <v>0</v>
      </c>
      <c r="BI28" s="52">
        <v>0</v>
      </c>
      <c r="BJ28" s="51">
        <v>26</v>
      </c>
      <c r="BK28" s="52">
        <v>96.29629629629629</v>
      </c>
      <c r="BL28"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8" r:id="rId1" display="https://twitter.com/SigmaFinancial/status/1095017122655334400"/>
    <hyperlink ref="R9" r:id="rId2" display="https://twitter.com/SigmaFinancial/status/1096047967872737281"/>
    <hyperlink ref="R10" r:id="rId3" display="https://twitter.com/SigmaFinancial/status/1097570653664935937"/>
    <hyperlink ref="R14" r:id="rId4" display="https://twitter.com/SigmaFinancial/status/1097570653664935937"/>
    <hyperlink ref="R15" r:id="rId5" display="https://www.facebook.com/WBIRChannel10/videos/2054679941312612/"/>
    <hyperlink ref="R23" r:id="rId6" display="https://www.facebook.com/RomaDowney/videos/351189308804300/"/>
    <hyperlink ref="R24" r:id="rId7" display="https://www.nbcnews.com/better/lifestyle/hacks-clean-de-clutter-your-computer-inside-out-ncna959786"/>
    <hyperlink ref="U11" r:id="rId8" display="https://pbs.twimg.com/media/DzXxXuWU0AEUp2A.jpg"/>
    <hyperlink ref="U12" r:id="rId9" display="https://pbs.twimg.com/media/DzX1uUvWwAAMToS.jpg"/>
    <hyperlink ref="U16" r:id="rId10" display="https://pbs.twimg.com/media/DzXlAiuWsAIJCYP.jpg"/>
    <hyperlink ref="U17" r:id="rId11" display="https://pbs.twimg.com/media/DzsLXvxWwAA1Syu.jpg"/>
    <hyperlink ref="U19" r:id="rId12" display="https://pbs.twimg.com/media/DzX1uUvWwAAMToS.jpg"/>
    <hyperlink ref="U24" r:id="rId13" display="https://pbs.twimg.com/media/DzJIQGLXcAAJAkL.jpg"/>
    <hyperlink ref="U25" r:id="rId14" display="https://pbs.twimg.com/media/DzNR0zoXgAANKyu.jpg"/>
    <hyperlink ref="U26" r:id="rId15" display="https://pbs.twimg.com/media/DznBwVEXcAUXUZA.jpg"/>
    <hyperlink ref="U27" r:id="rId16" display="https://pbs.twimg.com/media/DztapCBWoAAqoKh.jpg"/>
    <hyperlink ref="U28" r:id="rId17" display="https://pbs.twimg.com/media/DztzadWXgAEo1YN.jpg"/>
    <hyperlink ref="V3" r:id="rId18" display="http://pbs.twimg.com/profile_images/441360912855744512/s7mTbZce_normal.jpeg"/>
    <hyperlink ref="V4" r:id="rId19" display="http://pbs.twimg.com/profile_images/750794724064137216/wgf7q3jg_normal.jpg"/>
    <hyperlink ref="V5" r:id="rId20" display="http://pbs.twimg.com/profile_images/750794724064137216/wgf7q3jg_normal.jpg"/>
    <hyperlink ref="V6" r:id="rId21" display="http://pbs.twimg.com/profile_images/750794724064137216/wgf7q3jg_normal.jpg"/>
    <hyperlink ref="V7" r:id="rId22" display="http://pbs.twimg.com/profile_images/817866690113335296/TwDy1mUS_normal.jpg"/>
    <hyperlink ref="V8" r:id="rId23" display="http://pbs.twimg.com/profile_images/922519229102002176/BCy1hnGb_normal.jpg"/>
    <hyperlink ref="V9" r:id="rId24" display="http://pbs.twimg.com/profile_images/922519229102002176/BCy1hnGb_normal.jpg"/>
    <hyperlink ref="V10" r:id="rId25" display="http://pbs.twimg.com/profile_images/922519229102002176/BCy1hnGb_normal.jpg"/>
    <hyperlink ref="V11" r:id="rId26" display="https://pbs.twimg.com/media/DzXxXuWU0AEUp2A.jpg"/>
    <hyperlink ref="V12" r:id="rId27" display="https://pbs.twimg.com/media/DzX1uUvWwAAMToS.jpg"/>
    <hyperlink ref="V13" r:id="rId28" display="http://pbs.twimg.com/profile_images/782733030595059712/smol-FqE_normal.jpg"/>
    <hyperlink ref="V14" r:id="rId29" display="http://pbs.twimg.com/profile_images/782733030595059712/smol-FqE_normal.jpg"/>
    <hyperlink ref="V15" r:id="rId30" display="http://pbs.twimg.com/profile_images/874726364716257280/FxjJ2-9l_normal.jpg"/>
    <hyperlink ref="V16" r:id="rId31" display="https://pbs.twimg.com/media/DzXlAiuWsAIJCYP.jpg"/>
    <hyperlink ref="V17" r:id="rId32" display="https://pbs.twimg.com/media/DzsLXvxWwAA1Syu.jpg"/>
    <hyperlink ref="V18" r:id="rId33" display="http://pbs.twimg.com/profile_images/874726364716257280/FxjJ2-9l_normal.jpg"/>
    <hyperlink ref="V19" r:id="rId34" display="https://pbs.twimg.com/media/DzX1uUvWwAAMToS.jpg"/>
    <hyperlink ref="V20" r:id="rId35" display="http://pbs.twimg.com/profile_images/782733030595059712/smol-FqE_normal.jpg"/>
    <hyperlink ref="V21" r:id="rId36" display="http://pbs.twimg.com/profile_images/782733030595059712/smol-FqE_normal.jpg"/>
    <hyperlink ref="V22" r:id="rId37" display="http://pbs.twimg.com/profile_images/874726364716257280/FxjJ2-9l_normal.jpg"/>
    <hyperlink ref="V23" r:id="rId38" display="http://pbs.twimg.com/profile_images/874726364716257280/FxjJ2-9l_normal.jpg"/>
    <hyperlink ref="V24" r:id="rId39" display="https://pbs.twimg.com/media/DzJIQGLXcAAJAkL.jpg"/>
    <hyperlink ref="V25" r:id="rId40" display="https://pbs.twimg.com/media/DzNR0zoXgAANKyu.jpg"/>
    <hyperlink ref="V26" r:id="rId41" display="https://pbs.twimg.com/media/DznBwVEXcAUXUZA.jpg"/>
    <hyperlink ref="V27" r:id="rId42" display="https://pbs.twimg.com/media/DztapCBWoAAqoKh.jpg"/>
    <hyperlink ref="V28" r:id="rId43" display="https://pbs.twimg.com/media/DztzadWXgAEo1YN.jpg"/>
    <hyperlink ref="X3" r:id="rId44" display="https://twitter.com/#!/greg_sauer/status/1095557018025426944"/>
    <hyperlink ref="X4" r:id="rId45" display="https://twitter.com/#!/kenedits/status/1095052060221935616"/>
    <hyperlink ref="X5" r:id="rId46" display="https://twitter.com/#!/kenedits/status/1095315723218550785"/>
    <hyperlink ref="X6" r:id="rId47" display="https://twitter.com/#!/kenedits/status/1097127015436689408"/>
    <hyperlink ref="X7" r:id="rId48" display="https://twitter.com/#!/mrscotthendrix/status/1097197890064265217"/>
    <hyperlink ref="X8" r:id="rId49" display="https://twitter.com/#!/bionicsocialite/status/1095017503112220673"/>
    <hyperlink ref="X9" r:id="rId50" display="https://twitter.com/#!/bionicsocialite/status/1096050052357935104"/>
    <hyperlink ref="X10" r:id="rId51" display="https://twitter.com/#!/bionicsocialite/status/1097576317086826500"/>
    <hyperlink ref="X11" r:id="rId52" display="https://twitter.com/#!/sigmafinancial/status/1096047967872737281"/>
    <hyperlink ref="X12" r:id="rId53" display="https://twitter.com/#!/joellejladner/status/1096052275720663042"/>
    <hyperlink ref="X13" r:id="rId54" display="https://twitter.com/#!/joellejladner/status/1096052389042442241"/>
    <hyperlink ref="X14" r:id="rId55" display="https://twitter.com/#!/joellejladner/status/1097592086071783426"/>
    <hyperlink ref="X15" r:id="rId56" display="https://twitter.com/#!/sigmafinancial/status/1094944527801044992"/>
    <hyperlink ref="X16" r:id="rId57" display="https://twitter.com/#!/sigmafinancial/status/1096033884007997441"/>
    <hyperlink ref="X17" r:id="rId58" display="https://twitter.com/#!/sigmafinancial/status/1097483439496937472"/>
    <hyperlink ref="X18" r:id="rId59" display="https://twitter.com/#!/sigmafinancial/status/1097597757274185730"/>
    <hyperlink ref="X19" r:id="rId60" display="https://twitter.com/#!/joellejladner/status/1096052275720663042"/>
    <hyperlink ref="X20" r:id="rId61" display="https://twitter.com/#!/joellejladner/status/1096052389042442241"/>
    <hyperlink ref="X21" r:id="rId62" display="https://twitter.com/#!/joellejladner/status/1097175290705514503"/>
    <hyperlink ref="X22" r:id="rId63" display="https://twitter.com/#!/sigmafinancial/status/1097597757274185730"/>
    <hyperlink ref="X23" r:id="rId64" display="https://twitter.com/#!/sigmafinancial/status/1095011722556071938"/>
    <hyperlink ref="X24" r:id="rId65" display="https://twitter.com/#!/sigmafinancial/status/1095017122655334400"/>
    <hyperlink ref="X25" r:id="rId66" display="https://twitter.com/#!/sigmafinancial/status/1095309104069992449"/>
    <hyperlink ref="X26" r:id="rId67" display="https://twitter.com/#!/sigmafinancial/status/1097121023013646336"/>
    <hyperlink ref="X27" r:id="rId68" display="https://twitter.com/#!/sigmafinancial/status/1097570653664935937"/>
    <hyperlink ref="X28" r:id="rId69" display="https://twitter.com/#!/sigmafinancial/status/1097597911142199296"/>
  </hyperlinks>
  <printOptions/>
  <pageMargins left="0.7" right="0.7" top="0.75" bottom="0.75" header="0.3" footer="0.3"/>
  <pageSetup horizontalDpi="600" verticalDpi="600" orientation="portrait" r:id="rId73"/>
  <legacyDrawing r:id="rId71"/>
  <tableParts>
    <tablePart r:id="rId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573</v>
      </c>
      <c r="B1" s="13" t="s">
        <v>617</v>
      </c>
      <c r="C1" s="13" t="s">
        <v>618</v>
      </c>
      <c r="D1" s="13" t="s">
        <v>144</v>
      </c>
      <c r="E1" s="13" t="s">
        <v>620</v>
      </c>
      <c r="F1" s="13" t="s">
        <v>621</v>
      </c>
      <c r="G1" s="13" t="s">
        <v>622</v>
      </c>
    </row>
    <row r="2" spans="1:7" ht="15">
      <c r="A2" s="85" t="s">
        <v>483</v>
      </c>
      <c r="B2" s="85">
        <v>34</v>
      </c>
      <c r="C2" s="133">
        <v>0.06601941747572815</v>
      </c>
      <c r="D2" s="85" t="s">
        <v>619</v>
      </c>
      <c r="E2" s="85"/>
      <c r="F2" s="85"/>
      <c r="G2" s="85"/>
    </row>
    <row r="3" spans="1:7" ht="15">
      <c r="A3" s="85" t="s">
        <v>484</v>
      </c>
      <c r="B3" s="85">
        <v>1</v>
      </c>
      <c r="C3" s="133">
        <v>0.001941747572815534</v>
      </c>
      <c r="D3" s="85" t="s">
        <v>619</v>
      </c>
      <c r="E3" s="85"/>
      <c r="F3" s="85"/>
      <c r="G3" s="85"/>
    </row>
    <row r="4" spans="1:7" ht="15">
      <c r="A4" s="85" t="s">
        <v>485</v>
      </c>
      <c r="B4" s="85">
        <v>0</v>
      </c>
      <c r="C4" s="133">
        <v>0</v>
      </c>
      <c r="D4" s="85" t="s">
        <v>619</v>
      </c>
      <c r="E4" s="85"/>
      <c r="F4" s="85"/>
      <c r="G4" s="85"/>
    </row>
    <row r="5" spans="1:7" ht="15">
      <c r="A5" s="85" t="s">
        <v>486</v>
      </c>
      <c r="B5" s="85">
        <v>480</v>
      </c>
      <c r="C5" s="133">
        <v>0.9320388349514563</v>
      </c>
      <c r="D5" s="85" t="s">
        <v>619</v>
      </c>
      <c r="E5" s="85"/>
      <c r="F5" s="85"/>
      <c r="G5" s="85"/>
    </row>
    <row r="6" spans="1:7" ht="15">
      <c r="A6" s="85" t="s">
        <v>487</v>
      </c>
      <c r="B6" s="85">
        <v>515</v>
      </c>
      <c r="C6" s="133">
        <v>1</v>
      </c>
      <c r="D6" s="85" t="s">
        <v>619</v>
      </c>
      <c r="E6" s="85"/>
      <c r="F6" s="85"/>
      <c r="G6" s="85"/>
    </row>
    <row r="7" spans="1:7" ht="15">
      <c r="A7" s="91" t="s">
        <v>216</v>
      </c>
      <c r="B7" s="91">
        <v>9</v>
      </c>
      <c r="C7" s="134">
        <v>0.01333588341528877</v>
      </c>
      <c r="D7" s="91" t="s">
        <v>619</v>
      </c>
      <c r="E7" s="91" t="b">
        <v>0</v>
      </c>
      <c r="F7" s="91" t="b">
        <v>0</v>
      </c>
      <c r="G7" s="91" t="b">
        <v>0</v>
      </c>
    </row>
    <row r="8" spans="1:7" ht="15">
      <c r="A8" s="91" t="s">
        <v>488</v>
      </c>
      <c r="B8" s="91">
        <v>8</v>
      </c>
      <c r="C8" s="134">
        <v>0.019280227830736702</v>
      </c>
      <c r="D8" s="91" t="s">
        <v>619</v>
      </c>
      <c r="E8" s="91" t="b">
        <v>0</v>
      </c>
      <c r="F8" s="91" t="b">
        <v>0</v>
      </c>
      <c r="G8" s="91" t="b">
        <v>0</v>
      </c>
    </row>
    <row r="9" spans="1:7" ht="15">
      <c r="A9" s="91" t="s">
        <v>489</v>
      </c>
      <c r="B9" s="91">
        <v>8</v>
      </c>
      <c r="C9" s="134">
        <v>0.025734009637757977</v>
      </c>
      <c r="D9" s="91" t="s">
        <v>619</v>
      </c>
      <c r="E9" s="91" t="b">
        <v>1</v>
      </c>
      <c r="F9" s="91" t="b">
        <v>0</v>
      </c>
      <c r="G9" s="91" t="b">
        <v>0</v>
      </c>
    </row>
    <row r="10" spans="1:7" ht="15">
      <c r="A10" s="91" t="s">
        <v>219</v>
      </c>
      <c r="B10" s="91">
        <v>7</v>
      </c>
      <c r="C10" s="134">
        <v>0.013150576625539463</v>
      </c>
      <c r="D10" s="91" t="s">
        <v>619</v>
      </c>
      <c r="E10" s="91" t="b">
        <v>0</v>
      </c>
      <c r="F10" s="91" t="b">
        <v>0</v>
      </c>
      <c r="G10" s="91" t="b">
        <v>0</v>
      </c>
    </row>
    <row r="11" spans="1:7" ht="15">
      <c r="A11" s="91" t="s">
        <v>490</v>
      </c>
      <c r="B11" s="91">
        <v>6</v>
      </c>
      <c r="C11" s="134">
        <v>0.01273258005019526</v>
      </c>
      <c r="D11" s="91" t="s">
        <v>619</v>
      </c>
      <c r="E11" s="91" t="b">
        <v>0</v>
      </c>
      <c r="F11" s="91" t="b">
        <v>0</v>
      </c>
      <c r="G11" s="91" t="b">
        <v>0</v>
      </c>
    </row>
    <row r="12" spans="1:7" ht="15">
      <c r="A12" s="91" t="s">
        <v>492</v>
      </c>
      <c r="B12" s="91">
        <v>6</v>
      </c>
      <c r="C12" s="134">
        <v>0.019300507228318484</v>
      </c>
      <c r="D12" s="91" t="s">
        <v>619</v>
      </c>
      <c r="E12" s="91" t="b">
        <v>0</v>
      </c>
      <c r="F12" s="91" t="b">
        <v>0</v>
      </c>
      <c r="G12" s="91" t="b">
        <v>0</v>
      </c>
    </row>
    <row r="13" spans="1:7" ht="15">
      <c r="A13" s="91" t="s">
        <v>493</v>
      </c>
      <c r="B13" s="91">
        <v>5</v>
      </c>
      <c r="C13" s="134">
        <v>0.012050142394210437</v>
      </c>
      <c r="D13" s="91" t="s">
        <v>619</v>
      </c>
      <c r="E13" s="91" t="b">
        <v>0</v>
      </c>
      <c r="F13" s="91" t="b">
        <v>0</v>
      </c>
      <c r="G13" s="91" t="b">
        <v>0</v>
      </c>
    </row>
    <row r="14" spans="1:7" ht="15">
      <c r="A14" s="91" t="s">
        <v>574</v>
      </c>
      <c r="B14" s="91">
        <v>4</v>
      </c>
      <c r="C14" s="134">
        <v>0.011049714104576443</v>
      </c>
      <c r="D14" s="91" t="s">
        <v>619</v>
      </c>
      <c r="E14" s="91" t="b">
        <v>0</v>
      </c>
      <c r="F14" s="91" t="b">
        <v>0</v>
      </c>
      <c r="G14" s="91" t="b">
        <v>0</v>
      </c>
    </row>
    <row r="15" spans="1:7" ht="15">
      <c r="A15" s="91" t="s">
        <v>575</v>
      </c>
      <c r="B15" s="91">
        <v>4</v>
      </c>
      <c r="C15" s="134">
        <v>0.011049714104576443</v>
      </c>
      <c r="D15" s="91" t="s">
        <v>619</v>
      </c>
      <c r="E15" s="91" t="b">
        <v>0</v>
      </c>
      <c r="F15" s="91" t="b">
        <v>0</v>
      </c>
      <c r="G15" s="91" t="b">
        <v>0</v>
      </c>
    </row>
    <row r="16" spans="1:7" ht="15">
      <c r="A16" s="91" t="s">
        <v>576</v>
      </c>
      <c r="B16" s="91">
        <v>4</v>
      </c>
      <c r="C16" s="134">
        <v>0.011049714104576443</v>
      </c>
      <c r="D16" s="91" t="s">
        <v>619</v>
      </c>
      <c r="E16" s="91" t="b">
        <v>0</v>
      </c>
      <c r="F16" s="91" t="b">
        <v>0</v>
      </c>
      <c r="G16" s="91" t="b">
        <v>0</v>
      </c>
    </row>
    <row r="17" spans="1:7" ht="15">
      <c r="A17" s="91" t="s">
        <v>577</v>
      </c>
      <c r="B17" s="91">
        <v>4</v>
      </c>
      <c r="C17" s="134">
        <v>0.011049714104576443</v>
      </c>
      <c r="D17" s="91" t="s">
        <v>619</v>
      </c>
      <c r="E17" s="91" t="b">
        <v>0</v>
      </c>
      <c r="F17" s="91" t="b">
        <v>0</v>
      </c>
      <c r="G17" s="91" t="b">
        <v>0</v>
      </c>
    </row>
    <row r="18" spans="1:7" ht="15">
      <c r="A18" s="91" t="s">
        <v>578</v>
      </c>
      <c r="B18" s="91">
        <v>4</v>
      </c>
      <c r="C18" s="134">
        <v>0.011049714104576443</v>
      </c>
      <c r="D18" s="91" t="s">
        <v>619</v>
      </c>
      <c r="E18" s="91" t="b">
        <v>1</v>
      </c>
      <c r="F18" s="91" t="b">
        <v>0</v>
      </c>
      <c r="G18" s="91" t="b">
        <v>0</v>
      </c>
    </row>
    <row r="19" spans="1:7" ht="15">
      <c r="A19" s="91" t="s">
        <v>579</v>
      </c>
      <c r="B19" s="91">
        <v>4</v>
      </c>
      <c r="C19" s="134">
        <v>0.011049714104576443</v>
      </c>
      <c r="D19" s="91" t="s">
        <v>619</v>
      </c>
      <c r="E19" s="91" t="b">
        <v>0</v>
      </c>
      <c r="F19" s="91" t="b">
        <v>0</v>
      </c>
      <c r="G19" s="91" t="b">
        <v>0</v>
      </c>
    </row>
    <row r="20" spans="1:7" ht="15">
      <c r="A20" s="91" t="s">
        <v>580</v>
      </c>
      <c r="B20" s="91">
        <v>4</v>
      </c>
      <c r="C20" s="134">
        <v>0.011049714104576443</v>
      </c>
      <c r="D20" s="91" t="s">
        <v>619</v>
      </c>
      <c r="E20" s="91" t="b">
        <v>0</v>
      </c>
      <c r="F20" s="91" t="b">
        <v>0</v>
      </c>
      <c r="G20" s="91" t="b">
        <v>0</v>
      </c>
    </row>
    <row r="21" spans="1:7" ht="15">
      <c r="A21" s="91" t="s">
        <v>581</v>
      </c>
      <c r="B21" s="91">
        <v>4</v>
      </c>
      <c r="C21" s="134">
        <v>0.011049714104576443</v>
      </c>
      <c r="D21" s="91" t="s">
        <v>619</v>
      </c>
      <c r="E21" s="91" t="b">
        <v>0</v>
      </c>
      <c r="F21" s="91" t="b">
        <v>0</v>
      </c>
      <c r="G21" s="91" t="b">
        <v>0</v>
      </c>
    </row>
    <row r="22" spans="1:7" ht="15">
      <c r="A22" s="91" t="s">
        <v>494</v>
      </c>
      <c r="B22" s="91">
        <v>4</v>
      </c>
      <c r="C22" s="134">
        <v>0.015428332223325259</v>
      </c>
      <c r="D22" s="91" t="s">
        <v>619</v>
      </c>
      <c r="E22" s="91" t="b">
        <v>0</v>
      </c>
      <c r="F22" s="91" t="b">
        <v>0</v>
      </c>
      <c r="G22" s="91" t="b">
        <v>0</v>
      </c>
    </row>
    <row r="23" spans="1:7" ht="15">
      <c r="A23" s="91" t="s">
        <v>582</v>
      </c>
      <c r="B23" s="91">
        <v>3</v>
      </c>
      <c r="C23" s="134">
        <v>0.009650253614159242</v>
      </c>
      <c r="D23" s="91" t="s">
        <v>619</v>
      </c>
      <c r="E23" s="91" t="b">
        <v>0</v>
      </c>
      <c r="F23" s="91" t="b">
        <v>0</v>
      </c>
      <c r="G23" s="91" t="b">
        <v>0</v>
      </c>
    </row>
    <row r="24" spans="1:7" ht="15">
      <c r="A24" s="91" t="s">
        <v>583</v>
      </c>
      <c r="B24" s="91">
        <v>3</v>
      </c>
      <c r="C24" s="134">
        <v>0.009650253614159242</v>
      </c>
      <c r="D24" s="91" t="s">
        <v>619</v>
      </c>
      <c r="E24" s="91" t="b">
        <v>0</v>
      </c>
      <c r="F24" s="91" t="b">
        <v>0</v>
      </c>
      <c r="G24" s="91" t="b">
        <v>0</v>
      </c>
    </row>
    <row r="25" spans="1:7" ht="15">
      <c r="A25" s="91" t="s">
        <v>584</v>
      </c>
      <c r="B25" s="91">
        <v>3</v>
      </c>
      <c r="C25" s="134">
        <v>0.009650253614159242</v>
      </c>
      <c r="D25" s="91" t="s">
        <v>619</v>
      </c>
      <c r="E25" s="91" t="b">
        <v>0</v>
      </c>
      <c r="F25" s="91" t="b">
        <v>0</v>
      </c>
      <c r="G25" s="91" t="b">
        <v>0</v>
      </c>
    </row>
    <row r="26" spans="1:7" ht="15">
      <c r="A26" s="91" t="s">
        <v>251</v>
      </c>
      <c r="B26" s="91">
        <v>3</v>
      </c>
      <c r="C26" s="134">
        <v>0.009650253614159242</v>
      </c>
      <c r="D26" s="91" t="s">
        <v>619</v>
      </c>
      <c r="E26" s="91" t="b">
        <v>0</v>
      </c>
      <c r="F26" s="91" t="b">
        <v>0</v>
      </c>
      <c r="G26" s="91" t="b">
        <v>0</v>
      </c>
    </row>
    <row r="27" spans="1:7" ht="15">
      <c r="A27" s="91" t="s">
        <v>585</v>
      </c>
      <c r="B27" s="91">
        <v>3</v>
      </c>
      <c r="C27" s="134">
        <v>0.009650253614159242</v>
      </c>
      <c r="D27" s="91" t="s">
        <v>619</v>
      </c>
      <c r="E27" s="91" t="b">
        <v>0</v>
      </c>
      <c r="F27" s="91" t="b">
        <v>0</v>
      </c>
      <c r="G27" s="91" t="b">
        <v>0</v>
      </c>
    </row>
    <row r="28" spans="1:7" ht="15">
      <c r="A28" s="91" t="s">
        <v>586</v>
      </c>
      <c r="B28" s="91">
        <v>3</v>
      </c>
      <c r="C28" s="134">
        <v>0.009650253614159242</v>
      </c>
      <c r="D28" s="91" t="s">
        <v>619</v>
      </c>
      <c r="E28" s="91" t="b">
        <v>0</v>
      </c>
      <c r="F28" s="91" t="b">
        <v>0</v>
      </c>
      <c r="G28" s="91" t="b">
        <v>0</v>
      </c>
    </row>
    <row r="29" spans="1:7" ht="15">
      <c r="A29" s="91" t="s">
        <v>587</v>
      </c>
      <c r="B29" s="91">
        <v>3</v>
      </c>
      <c r="C29" s="134">
        <v>0.009650253614159242</v>
      </c>
      <c r="D29" s="91" t="s">
        <v>619</v>
      </c>
      <c r="E29" s="91" t="b">
        <v>0</v>
      </c>
      <c r="F29" s="91" t="b">
        <v>0</v>
      </c>
      <c r="G29" s="91" t="b">
        <v>0</v>
      </c>
    </row>
    <row r="30" spans="1:7" ht="15">
      <c r="A30" s="91" t="s">
        <v>588</v>
      </c>
      <c r="B30" s="91">
        <v>3</v>
      </c>
      <c r="C30" s="134">
        <v>0.009650253614159242</v>
      </c>
      <c r="D30" s="91" t="s">
        <v>619</v>
      </c>
      <c r="E30" s="91" t="b">
        <v>0</v>
      </c>
      <c r="F30" s="91" t="b">
        <v>0</v>
      </c>
      <c r="G30" s="91" t="b">
        <v>0</v>
      </c>
    </row>
    <row r="31" spans="1:7" ht="15">
      <c r="A31" s="91" t="s">
        <v>589</v>
      </c>
      <c r="B31" s="91">
        <v>3</v>
      </c>
      <c r="C31" s="134">
        <v>0.009650253614159242</v>
      </c>
      <c r="D31" s="91" t="s">
        <v>619</v>
      </c>
      <c r="E31" s="91" t="b">
        <v>0</v>
      </c>
      <c r="F31" s="91" t="b">
        <v>0</v>
      </c>
      <c r="G31" s="91" t="b">
        <v>0</v>
      </c>
    </row>
    <row r="32" spans="1:7" ht="15">
      <c r="A32" s="91" t="s">
        <v>590</v>
      </c>
      <c r="B32" s="91">
        <v>3</v>
      </c>
      <c r="C32" s="134">
        <v>0.009650253614159242</v>
      </c>
      <c r="D32" s="91" t="s">
        <v>619</v>
      </c>
      <c r="E32" s="91" t="b">
        <v>0</v>
      </c>
      <c r="F32" s="91" t="b">
        <v>0</v>
      </c>
      <c r="G32" s="91" t="b">
        <v>0</v>
      </c>
    </row>
    <row r="33" spans="1:7" ht="15">
      <c r="A33" s="91" t="s">
        <v>591</v>
      </c>
      <c r="B33" s="91">
        <v>3</v>
      </c>
      <c r="C33" s="134">
        <v>0.009650253614159242</v>
      </c>
      <c r="D33" s="91" t="s">
        <v>619</v>
      </c>
      <c r="E33" s="91" t="b">
        <v>0</v>
      </c>
      <c r="F33" s="91" t="b">
        <v>0</v>
      </c>
      <c r="G33" s="91" t="b">
        <v>0</v>
      </c>
    </row>
    <row r="34" spans="1:7" ht="15">
      <c r="A34" s="91" t="s">
        <v>592</v>
      </c>
      <c r="B34" s="91">
        <v>3</v>
      </c>
      <c r="C34" s="134">
        <v>0.009650253614159242</v>
      </c>
      <c r="D34" s="91" t="s">
        <v>619</v>
      </c>
      <c r="E34" s="91" t="b">
        <v>0</v>
      </c>
      <c r="F34" s="91" t="b">
        <v>0</v>
      </c>
      <c r="G34" s="91" t="b">
        <v>0</v>
      </c>
    </row>
    <row r="35" spans="1:7" ht="15">
      <c r="A35" s="91" t="s">
        <v>593</v>
      </c>
      <c r="B35" s="91">
        <v>3</v>
      </c>
      <c r="C35" s="134">
        <v>0.009650253614159242</v>
      </c>
      <c r="D35" s="91" t="s">
        <v>619</v>
      </c>
      <c r="E35" s="91" t="b">
        <v>0</v>
      </c>
      <c r="F35" s="91" t="b">
        <v>0</v>
      </c>
      <c r="G35" s="91" t="b">
        <v>0</v>
      </c>
    </row>
    <row r="36" spans="1:7" ht="15">
      <c r="A36" s="91" t="s">
        <v>594</v>
      </c>
      <c r="B36" s="91">
        <v>3</v>
      </c>
      <c r="C36" s="134">
        <v>0.009650253614159242</v>
      </c>
      <c r="D36" s="91" t="s">
        <v>619</v>
      </c>
      <c r="E36" s="91" t="b">
        <v>0</v>
      </c>
      <c r="F36" s="91" t="b">
        <v>0</v>
      </c>
      <c r="G36" s="91" t="b">
        <v>0</v>
      </c>
    </row>
    <row r="37" spans="1:7" ht="15">
      <c r="A37" s="91" t="s">
        <v>495</v>
      </c>
      <c r="B37" s="91">
        <v>3</v>
      </c>
      <c r="C37" s="134">
        <v>0.011571249167493946</v>
      </c>
      <c r="D37" s="91" t="s">
        <v>619</v>
      </c>
      <c r="E37" s="91" t="b">
        <v>0</v>
      </c>
      <c r="F37" s="91" t="b">
        <v>0</v>
      </c>
      <c r="G37" s="91" t="b">
        <v>0</v>
      </c>
    </row>
    <row r="38" spans="1:7" ht="15">
      <c r="A38" s="91" t="s">
        <v>595</v>
      </c>
      <c r="B38" s="91">
        <v>2</v>
      </c>
      <c r="C38" s="134">
        <v>0.007714166111662629</v>
      </c>
      <c r="D38" s="91" t="s">
        <v>619</v>
      </c>
      <c r="E38" s="91" t="b">
        <v>0</v>
      </c>
      <c r="F38" s="91" t="b">
        <v>0</v>
      </c>
      <c r="G38" s="91" t="b">
        <v>0</v>
      </c>
    </row>
    <row r="39" spans="1:7" ht="15">
      <c r="A39" s="91" t="s">
        <v>596</v>
      </c>
      <c r="B39" s="91">
        <v>2</v>
      </c>
      <c r="C39" s="134">
        <v>0.007714166111662629</v>
      </c>
      <c r="D39" s="91" t="s">
        <v>619</v>
      </c>
      <c r="E39" s="91" t="b">
        <v>0</v>
      </c>
      <c r="F39" s="91" t="b">
        <v>0</v>
      </c>
      <c r="G39" s="91" t="b">
        <v>0</v>
      </c>
    </row>
    <row r="40" spans="1:7" ht="15">
      <c r="A40" s="91" t="s">
        <v>597</v>
      </c>
      <c r="B40" s="91">
        <v>2</v>
      </c>
      <c r="C40" s="134">
        <v>0.007714166111662629</v>
      </c>
      <c r="D40" s="91" t="s">
        <v>619</v>
      </c>
      <c r="E40" s="91" t="b">
        <v>0</v>
      </c>
      <c r="F40" s="91" t="b">
        <v>0</v>
      </c>
      <c r="G40" s="91" t="b">
        <v>0</v>
      </c>
    </row>
    <row r="41" spans="1:7" ht="15">
      <c r="A41" s="91" t="s">
        <v>598</v>
      </c>
      <c r="B41" s="91">
        <v>2</v>
      </c>
      <c r="C41" s="134">
        <v>0.007714166111662629</v>
      </c>
      <c r="D41" s="91" t="s">
        <v>619</v>
      </c>
      <c r="E41" s="91" t="b">
        <v>0</v>
      </c>
      <c r="F41" s="91" t="b">
        <v>0</v>
      </c>
      <c r="G41" s="91" t="b">
        <v>0</v>
      </c>
    </row>
    <row r="42" spans="1:7" ht="15">
      <c r="A42" s="91" t="s">
        <v>599</v>
      </c>
      <c r="B42" s="91">
        <v>2</v>
      </c>
      <c r="C42" s="134">
        <v>0.007714166111662629</v>
      </c>
      <c r="D42" s="91" t="s">
        <v>619</v>
      </c>
      <c r="E42" s="91" t="b">
        <v>1</v>
      </c>
      <c r="F42" s="91" t="b">
        <v>0</v>
      </c>
      <c r="G42" s="91" t="b">
        <v>0</v>
      </c>
    </row>
    <row r="43" spans="1:7" ht="15">
      <c r="A43" s="91" t="s">
        <v>600</v>
      </c>
      <c r="B43" s="91">
        <v>2</v>
      </c>
      <c r="C43" s="134">
        <v>0.007714166111662629</v>
      </c>
      <c r="D43" s="91" t="s">
        <v>619</v>
      </c>
      <c r="E43" s="91" t="b">
        <v>0</v>
      </c>
      <c r="F43" s="91" t="b">
        <v>0</v>
      </c>
      <c r="G43" s="91" t="b">
        <v>0</v>
      </c>
    </row>
    <row r="44" spans="1:7" ht="15">
      <c r="A44" s="91" t="s">
        <v>601</v>
      </c>
      <c r="B44" s="91">
        <v>2</v>
      </c>
      <c r="C44" s="134">
        <v>0.007714166111662629</v>
      </c>
      <c r="D44" s="91" t="s">
        <v>619</v>
      </c>
      <c r="E44" s="91" t="b">
        <v>0</v>
      </c>
      <c r="F44" s="91" t="b">
        <v>0</v>
      </c>
      <c r="G44" s="91" t="b">
        <v>0</v>
      </c>
    </row>
    <row r="45" spans="1:7" ht="15">
      <c r="A45" s="91" t="s">
        <v>602</v>
      </c>
      <c r="B45" s="91">
        <v>2</v>
      </c>
      <c r="C45" s="134">
        <v>0.007714166111662629</v>
      </c>
      <c r="D45" s="91" t="s">
        <v>619</v>
      </c>
      <c r="E45" s="91" t="b">
        <v>0</v>
      </c>
      <c r="F45" s="91" t="b">
        <v>0</v>
      </c>
      <c r="G45" s="91" t="b">
        <v>0</v>
      </c>
    </row>
    <row r="46" spans="1:7" ht="15">
      <c r="A46" s="91" t="s">
        <v>603</v>
      </c>
      <c r="B46" s="91">
        <v>2</v>
      </c>
      <c r="C46" s="134">
        <v>0.007714166111662629</v>
      </c>
      <c r="D46" s="91" t="s">
        <v>619</v>
      </c>
      <c r="E46" s="91" t="b">
        <v>0</v>
      </c>
      <c r="F46" s="91" t="b">
        <v>0</v>
      </c>
      <c r="G46" s="91" t="b">
        <v>0</v>
      </c>
    </row>
    <row r="47" spans="1:7" ht="15">
      <c r="A47" s="91" t="s">
        <v>604</v>
      </c>
      <c r="B47" s="91">
        <v>2</v>
      </c>
      <c r="C47" s="134">
        <v>0.007714166111662629</v>
      </c>
      <c r="D47" s="91" t="s">
        <v>619</v>
      </c>
      <c r="E47" s="91" t="b">
        <v>0</v>
      </c>
      <c r="F47" s="91" t="b">
        <v>0</v>
      </c>
      <c r="G47" s="91" t="b">
        <v>0</v>
      </c>
    </row>
    <row r="48" spans="1:7" ht="15">
      <c r="A48" s="91" t="s">
        <v>605</v>
      </c>
      <c r="B48" s="91">
        <v>2</v>
      </c>
      <c r="C48" s="134">
        <v>0.007714166111662629</v>
      </c>
      <c r="D48" s="91" t="s">
        <v>619</v>
      </c>
      <c r="E48" s="91" t="b">
        <v>1</v>
      </c>
      <c r="F48" s="91" t="b">
        <v>0</v>
      </c>
      <c r="G48" s="91" t="b">
        <v>0</v>
      </c>
    </row>
    <row r="49" spans="1:7" ht="15">
      <c r="A49" s="91" t="s">
        <v>256</v>
      </c>
      <c r="B49" s="91">
        <v>2</v>
      </c>
      <c r="C49" s="134">
        <v>0.007714166111662629</v>
      </c>
      <c r="D49" s="91" t="s">
        <v>619</v>
      </c>
      <c r="E49" s="91" t="b">
        <v>0</v>
      </c>
      <c r="F49" s="91" t="b">
        <v>0</v>
      </c>
      <c r="G49" s="91" t="b">
        <v>0</v>
      </c>
    </row>
    <row r="50" spans="1:7" ht="15">
      <c r="A50" s="91" t="s">
        <v>606</v>
      </c>
      <c r="B50" s="91">
        <v>2</v>
      </c>
      <c r="C50" s="134">
        <v>0.007714166111662629</v>
      </c>
      <c r="D50" s="91" t="s">
        <v>619</v>
      </c>
      <c r="E50" s="91" t="b">
        <v>0</v>
      </c>
      <c r="F50" s="91" t="b">
        <v>0</v>
      </c>
      <c r="G50" s="91" t="b">
        <v>0</v>
      </c>
    </row>
    <row r="51" spans="1:7" ht="15">
      <c r="A51" s="91" t="s">
        <v>255</v>
      </c>
      <c r="B51" s="91">
        <v>2</v>
      </c>
      <c r="C51" s="134">
        <v>0.007714166111662629</v>
      </c>
      <c r="D51" s="91" t="s">
        <v>619</v>
      </c>
      <c r="E51" s="91" t="b">
        <v>0</v>
      </c>
      <c r="F51" s="91" t="b">
        <v>0</v>
      </c>
      <c r="G51" s="91" t="b">
        <v>0</v>
      </c>
    </row>
    <row r="52" spans="1:7" ht="15">
      <c r="A52" s="91" t="s">
        <v>254</v>
      </c>
      <c r="B52" s="91">
        <v>2</v>
      </c>
      <c r="C52" s="134">
        <v>0.007714166111662629</v>
      </c>
      <c r="D52" s="91" t="s">
        <v>619</v>
      </c>
      <c r="E52" s="91" t="b">
        <v>0</v>
      </c>
      <c r="F52" s="91" t="b">
        <v>0</v>
      </c>
      <c r="G52" s="91" t="b">
        <v>0</v>
      </c>
    </row>
    <row r="53" spans="1:7" ht="15">
      <c r="A53" s="91" t="s">
        <v>607</v>
      </c>
      <c r="B53" s="91">
        <v>2</v>
      </c>
      <c r="C53" s="134">
        <v>0.007714166111662629</v>
      </c>
      <c r="D53" s="91" t="s">
        <v>619</v>
      </c>
      <c r="E53" s="91" t="b">
        <v>0</v>
      </c>
      <c r="F53" s="91" t="b">
        <v>0</v>
      </c>
      <c r="G53" s="91" t="b">
        <v>0</v>
      </c>
    </row>
    <row r="54" spans="1:7" ht="15">
      <c r="A54" s="91" t="s">
        <v>608</v>
      </c>
      <c r="B54" s="91">
        <v>2</v>
      </c>
      <c r="C54" s="134">
        <v>0.007714166111662629</v>
      </c>
      <c r="D54" s="91" t="s">
        <v>619</v>
      </c>
      <c r="E54" s="91" t="b">
        <v>1</v>
      </c>
      <c r="F54" s="91" t="b">
        <v>0</v>
      </c>
      <c r="G54" s="91" t="b">
        <v>0</v>
      </c>
    </row>
    <row r="55" spans="1:7" ht="15">
      <c r="A55" s="91" t="s">
        <v>609</v>
      </c>
      <c r="B55" s="91">
        <v>2</v>
      </c>
      <c r="C55" s="134">
        <v>0.007714166111662629</v>
      </c>
      <c r="D55" s="91" t="s">
        <v>619</v>
      </c>
      <c r="E55" s="91" t="b">
        <v>0</v>
      </c>
      <c r="F55" s="91" t="b">
        <v>0</v>
      </c>
      <c r="G55" s="91" t="b">
        <v>0</v>
      </c>
    </row>
    <row r="56" spans="1:7" ht="15">
      <c r="A56" s="91" t="s">
        <v>610</v>
      </c>
      <c r="B56" s="91">
        <v>2</v>
      </c>
      <c r="C56" s="134">
        <v>0.007714166111662629</v>
      </c>
      <c r="D56" s="91" t="s">
        <v>619</v>
      </c>
      <c r="E56" s="91" t="b">
        <v>0</v>
      </c>
      <c r="F56" s="91" t="b">
        <v>0</v>
      </c>
      <c r="G56" s="91" t="b">
        <v>0</v>
      </c>
    </row>
    <row r="57" spans="1:7" ht="15">
      <c r="A57" s="91" t="s">
        <v>611</v>
      </c>
      <c r="B57" s="91">
        <v>2</v>
      </c>
      <c r="C57" s="134">
        <v>0.007714166111662629</v>
      </c>
      <c r="D57" s="91" t="s">
        <v>619</v>
      </c>
      <c r="E57" s="91" t="b">
        <v>0</v>
      </c>
      <c r="F57" s="91" t="b">
        <v>0</v>
      </c>
      <c r="G57" s="91" t="b">
        <v>0</v>
      </c>
    </row>
    <row r="58" spans="1:7" ht="15">
      <c r="A58" s="91" t="s">
        <v>612</v>
      </c>
      <c r="B58" s="91">
        <v>2</v>
      </c>
      <c r="C58" s="134">
        <v>0.007714166111662629</v>
      </c>
      <c r="D58" s="91" t="s">
        <v>619</v>
      </c>
      <c r="E58" s="91" t="b">
        <v>0</v>
      </c>
      <c r="F58" s="91" t="b">
        <v>0</v>
      </c>
      <c r="G58" s="91" t="b">
        <v>0</v>
      </c>
    </row>
    <row r="59" spans="1:7" ht="15">
      <c r="A59" s="91" t="s">
        <v>613</v>
      </c>
      <c r="B59" s="91">
        <v>2</v>
      </c>
      <c r="C59" s="134">
        <v>0.007714166111662629</v>
      </c>
      <c r="D59" s="91" t="s">
        <v>619</v>
      </c>
      <c r="E59" s="91" t="b">
        <v>0</v>
      </c>
      <c r="F59" s="91" t="b">
        <v>0</v>
      </c>
      <c r="G59" s="91" t="b">
        <v>0</v>
      </c>
    </row>
    <row r="60" spans="1:7" ht="15">
      <c r="A60" s="91" t="s">
        <v>614</v>
      </c>
      <c r="B60" s="91">
        <v>2</v>
      </c>
      <c r="C60" s="134">
        <v>0.007714166111662629</v>
      </c>
      <c r="D60" s="91" t="s">
        <v>619</v>
      </c>
      <c r="E60" s="91" t="b">
        <v>1</v>
      </c>
      <c r="F60" s="91" t="b">
        <v>0</v>
      </c>
      <c r="G60" s="91" t="b">
        <v>0</v>
      </c>
    </row>
    <row r="61" spans="1:7" ht="15">
      <c r="A61" s="91" t="s">
        <v>615</v>
      </c>
      <c r="B61" s="91">
        <v>2</v>
      </c>
      <c r="C61" s="134">
        <v>0.007714166111662629</v>
      </c>
      <c r="D61" s="91" t="s">
        <v>619</v>
      </c>
      <c r="E61" s="91" t="b">
        <v>0</v>
      </c>
      <c r="F61" s="91" t="b">
        <v>0</v>
      </c>
      <c r="G61" s="91" t="b">
        <v>0</v>
      </c>
    </row>
    <row r="62" spans="1:7" ht="15">
      <c r="A62" s="91" t="s">
        <v>616</v>
      </c>
      <c r="B62" s="91">
        <v>2</v>
      </c>
      <c r="C62" s="134">
        <v>0.009903475171037039</v>
      </c>
      <c r="D62" s="91" t="s">
        <v>619</v>
      </c>
      <c r="E62" s="91" t="b">
        <v>1</v>
      </c>
      <c r="F62" s="91" t="b">
        <v>0</v>
      </c>
      <c r="G62" s="91" t="b">
        <v>0</v>
      </c>
    </row>
    <row r="63" spans="1:7" ht="15">
      <c r="A63" s="91" t="s">
        <v>488</v>
      </c>
      <c r="B63" s="91">
        <v>8</v>
      </c>
      <c r="C63" s="134">
        <v>0.01940698231353339</v>
      </c>
      <c r="D63" s="91" t="s">
        <v>447</v>
      </c>
      <c r="E63" s="91" t="b">
        <v>0</v>
      </c>
      <c r="F63" s="91" t="b">
        <v>0</v>
      </c>
      <c r="G63" s="91" t="b">
        <v>0</v>
      </c>
    </row>
    <row r="64" spans="1:7" ht="15">
      <c r="A64" s="91" t="s">
        <v>492</v>
      </c>
      <c r="B64" s="91">
        <v>6</v>
      </c>
      <c r="C64" s="134">
        <v>0.020124661411711292</v>
      </c>
      <c r="D64" s="91" t="s">
        <v>447</v>
      </c>
      <c r="E64" s="91" t="b">
        <v>0</v>
      </c>
      <c r="F64" s="91" t="b">
        <v>0</v>
      </c>
      <c r="G64" s="91" t="b">
        <v>0</v>
      </c>
    </row>
    <row r="65" spans="1:7" ht="15">
      <c r="A65" s="91" t="s">
        <v>216</v>
      </c>
      <c r="B65" s="91">
        <v>6</v>
      </c>
      <c r="C65" s="134">
        <v>0.012567423026841473</v>
      </c>
      <c r="D65" s="91" t="s">
        <v>447</v>
      </c>
      <c r="E65" s="91" t="b">
        <v>0</v>
      </c>
      <c r="F65" s="91" t="b">
        <v>0</v>
      </c>
      <c r="G65" s="91" t="b">
        <v>0</v>
      </c>
    </row>
    <row r="66" spans="1:7" ht="15">
      <c r="A66" s="91" t="s">
        <v>490</v>
      </c>
      <c r="B66" s="91">
        <v>5</v>
      </c>
      <c r="C66" s="134">
        <v>0.01212936394595837</v>
      </c>
      <c r="D66" s="91" t="s">
        <v>447</v>
      </c>
      <c r="E66" s="91" t="b">
        <v>0</v>
      </c>
      <c r="F66" s="91" t="b">
        <v>0</v>
      </c>
      <c r="G66" s="91" t="b">
        <v>0</v>
      </c>
    </row>
    <row r="67" spans="1:7" ht="15">
      <c r="A67" s="91" t="s">
        <v>219</v>
      </c>
      <c r="B67" s="91">
        <v>4</v>
      </c>
      <c r="C67" s="134">
        <v>0.011325416060667223</v>
      </c>
      <c r="D67" s="91" t="s">
        <v>447</v>
      </c>
      <c r="E67" s="91" t="b">
        <v>0</v>
      </c>
      <c r="F67" s="91" t="b">
        <v>0</v>
      </c>
      <c r="G67" s="91" t="b">
        <v>0</v>
      </c>
    </row>
    <row r="68" spans="1:7" ht="15">
      <c r="A68" s="91" t="s">
        <v>493</v>
      </c>
      <c r="B68" s="91">
        <v>4</v>
      </c>
      <c r="C68" s="134">
        <v>0.011325416060667223</v>
      </c>
      <c r="D68" s="91" t="s">
        <v>447</v>
      </c>
      <c r="E68" s="91" t="b">
        <v>0</v>
      </c>
      <c r="F68" s="91" t="b">
        <v>0</v>
      </c>
      <c r="G68" s="91" t="b">
        <v>0</v>
      </c>
    </row>
    <row r="69" spans="1:7" ht="15">
      <c r="A69" s="91" t="s">
        <v>494</v>
      </c>
      <c r="B69" s="91">
        <v>4</v>
      </c>
      <c r="C69" s="134">
        <v>0.01636357498391377</v>
      </c>
      <c r="D69" s="91" t="s">
        <v>447</v>
      </c>
      <c r="E69" s="91" t="b">
        <v>0</v>
      </c>
      <c r="F69" s="91" t="b">
        <v>0</v>
      </c>
      <c r="G69" s="91" t="b">
        <v>0</v>
      </c>
    </row>
    <row r="70" spans="1:7" ht="15">
      <c r="A70" s="91" t="s">
        <v>489</v>
      </c>
      <c r="B70" s="91">
        <v>4</v>
      </c>
      <c r="C70" s="134">
        <v>0.021401733907160315</v>
      </c>
      <c r="D70" s="91" t="s">
        <v>447</v>
      </c>
      <c r="E70" s="91" t="b">
        <v>1</v>
      </c>
      <c r="F70" s="91" t="b">
        <v>0</v>
      </c>
      <c r="G70" s="91" t="b">
        <v>0</v>
      </c>
    </row>
    <row r="71" spans="1:7" ht="15">
      <c r="A71" s="91" t="s">
        <v>251</v>
      </c>
      <c r="B71" s="91">
        <v>3</v>
      </c>
      <c r="C71" s="134">
        <v>0.010062330705855646</v>
      </c>
      <c r="D71" s="91" t="s">
        <v>447</v>
      </c>
      <c r="E71" s="91" t="b">
        <v>0</v>
      </c>
      <c r="F71" s="91" t="b">
        <v>0</v>
      </c>
      <c r="G71" s="91" t="b">
        <v>0</v>
      </c>
    </row>
    <row r="72" spans="1:7" ht="15">
      <c r="A72" s="91" t="s">
        <v>495</v>
      </c>
      <c r="B72" s="91">
        <v>3</v>
      </c>
      <c r="C72" s="134">
        <v>0.012272681237935327</v>
      </c>
      <c r="D72" s="91" t="s">
        <v>447</v>
      </c>
      <c r="E72" s="91" t="b">
        <v>0</v>
      </c>
      <c r="F72" s="91" t="b">
        <v>0</v>
      </c>
      <c r="G72" s="91" t="b">
        <v>0</v>
      </c>
    </row>
    <row r="73" spans="1:7" ht="15">
      <c r="A73" s="91" t="s">
        <v>584</v>
      </c>
      <c r="B73" s="91">
        <v>3</v>
      </c>
      <c r="C73" s="134">
        <v>0.010062330705855646</v>
      </c>
      <c r="D73" s="91" t="s">
        <v>447</v>
      </c>
      <c r="E73" s="91" t="b">
        <v>0</v>
      </c>
      <c r="F73" s="91" t="b">
        <v>0</v>
      </c>
      <c r="G73" s="91" t="b">
        <v>0</v>
      </c>
    </row>
    <row r="74" spans="1:7" ht="15">
      <c r="A74" s="91" t="s">
        <v>585</v>
      </c>
      <c r="B74" s="91">
        <v>3</v>
      </c>
      <c r="C74" s="134">
        <v>0.010062330705855646</v>
      </c>
      <c r="D74" s="91" t="s">
        <v>447</v>
      </c>
      <c r="E74" s="91" t="b">
        <v>0</v>
      </c>
      <c r="F74" s="91" t="b">
        <v>0</v>
      </c>
      <c r="G74" s="91" t="b">
        <v>0</v>
      </c>
    </row>
    <row r="75" spans="1:7" ht="15">
      <c r="A75" s="91" t="s">
        <v>586</v>
      </c>
      <c r="B75" s="91">
        <v>3</v>
      </c>
      <c r="C75" s="134">
        <v>0.010062330705855646</v>
      </c>
      <c r="D75" s="91" t="s">
        <v>447</v>
      </c>
      <c r="E75" s="91" t="b">
        <v>0</v>
      </c>
      <c r="F75" s="91" t="b">
        <v>0</v>
      </c>
      <c r="G75" s="91" t="b">
        <v>0</v>
      </c>
    </row>
    <row r="76" spans="1:7" ht="15">
      <c r="A76" s="91" t="s">
        <v>587</v>
      </c>
      <c r="B76" s="91">
        <v>3</v>
      </c>
      <c r="C76" s="134">
        <v>0.010062330705855646</v>
      </c>
      <c r="D76" s="91" t="s">
        <v>447</v>
      </c>
      <c r="E76" s="91" t="b">
        <v>0</v>
      </c>
      <c r="F76" s="91" t="b">
        <v>0</v>
      </c>
      <c r="G76" s="91" t="b">
        <v>0</v>
      </c>
    </row>
    <row r="77" spans="1:7" ht="15">
      <c r="A77" s="91" t="s">
        <v>588</v>
      </c>
      <c r="B77" s="91">
        <v>3</v>
      </c>
      <c r="C77" s="134">
        <v>0.010062330705855646</v>
      </c>
      <c r="D77" s="91" t="s">
        <v>447</v>
      </c>
      <c r="E77" s="91" t="b">
        <v>0</v>
      </c>
      <c r="F77" s="91" t="b">
        <v>0</v>
      </c>
      <c r="G77" s="91" t="b">
        <v>0</v>
      </c>
    </row>
    <row r="78" spans="1:7" ht="15">
      <c r="A78" s="91" t="s">
        <v>589</v>
      </c>
      <c r="B78" s="91">
        <v>3</v>
      </c>
      <c r="C78" s="134">
        <v>0.010062330705855646</v>
      </c>
      <c r="D78" s="91" t="s">
        <v>447</v>
      </c>
      <c r="E78" s="91" t="b">
        <v>0</v>
      </c>
      <c r="F78" s="91" t="b">
        <v>0</v>
      </c>
      <c r="G78" s="91" t="b">
        <v>0</v>
      </c>
    </row>
    <row r="79" spans="1:7" ht="15">
      <c r="A79" s="91" t="s">
        <v>590</v>
      </c>
      <c r="B79" s="91">
        <v>3</v>
      </c>
      <c r="C79" s="134">
        <v>0.010062330705855646</v>
      </c>
      <c r="D79" s="91" t="s">
        <v>447</v>
      </c>
      <c r="E79" s="91" t="b">
        <v>0</v>
      </c>
      <c r="F79" s="91" t="b">
        <v>0</v>
      </c>
      <c r="G79" s="91" t="b">
        <v>0</v>
      </c>
    </row>
    <row r="80" spans="1:7" ht="15">
      <c r="A80" s="91" t="s">
        <v>591</v>
      </c>
      <c r="B80" s="91">
        <v>3</v>
      </c>
      <c r="C80" s="134">
        <v>0.010062330705855646</v>
      </c>
      <c r="D80" s="91" t="s">
        <v>447</v>
      </c>
      <c r="E80" s="91" t="b">
        <v>0</v>
      </c>
      <c r="F80" s="91" t="b">
        <v>0</v>
      </c>
      <c r="G80" s="91" t="b">
        <v>0</v>
      </c>
    </row>
    <row r="81" spans="1:7" ht="15">
      <c r="A81" s="91" t="s">
        <v>592</v>
      </c>
      <c r="B81" s="91">
        <v>3</v>
      </c>
      <c r="C81" s="134">
        <v>0.010062330705855646</v>
      </c>
      <c r="D81" s="91" t="s">
        <v>447</v>
      </c>
      <c r="E81" s="91" t="b">
        <v>0</v>
      </c>
      <c r="F81" s="91" t="b">
        <v>0</v>
      </c>
      <c r="G81" s="91" t="b">
        <v>0</v>
      </c>
    </row>
    <row r="82" spans="1:7" ht="15">
      <c r="A82" s="91" t="s">
        <v>593</v>
      </c>
      <c r="B82" s="91">
        <v>3</v>
      </c>
      <c r="C82" s="134">
        <v>0.010062330705855646</v>
      </c>
      <c r="D82" s="91" t="s">
        <v>447</v>
      </c>
      <c r="E82" s="91" t="b">
        <v>0</v>
      </c>
      <c r="F82" s="91" t="b">
        <v>0</v>
      </c>
      <c r="G82" s="91" t="b">
        <v>0</v>
      </c>
    </row>
    <row r="83" spans="1:7" ht="15">
      <c r="A83" s="91" t="s">
        <v>594</v>
      </c>
      <c r="B83" s="91">
        <v>3</v>
      </c>
      <c r="C83" s="134">
        <v>0.010062330705855646</v>
      </c>
      <c r="D83" s="91" t="s">
        <v>447</v>
      </c>
      <c r="E83" s="91" t="b">
        <v>0</v>
      </c>
      <c r="F83" s="91" t="b">
        <v>0</v>
      </c>
      <c r="G83" s="91" t="b">
        <v>0</v>
      </c>
    </row>
    <row r="84" spans="1:7" ht="15">
      <c r="A84" s="91" t="s">
        <v>575</v>
      </c>
      <c r="B84" s="91">
        <v>3</v>
      </c>
      <c r="C84" s="134">
        <v>0.010062330705855646</v>
      </c>
      <c r="D84" s="91" t="s">
        <v>447</v>
      </c>
      <c r="E84" s="91" t="b">
        <v>0</v>
      </c>
      <c r="F84" s="91" t="b">
        <v>0</v>
      </c>
      <c r="G84" s="91" t="b">
        <v>0</v>
      </c>
    </row>
    <row r="85" spans="1:7" ht="15">
      <c r="A85" s="91" t="s">
        <v>576</v>
      </c>
      <c r="B85" s="91">
        <v>3</v>
      </c>
      <c r="C85" s="134">
        <v>0.010062330705855646</v>
      </c>
      <c r="D85" s="91" t="s">
        <v>447</v>
      </c>
      <c r="E85" s="91" t="b">
        <v>0</v>
      </c>
      <c r="F85" s="91" t="b">
        <v>0</v>
      </c>
      <c r="G85" s="91" t="b">
        <v>0</v>
      </c>
    </row>
    <row r="86" spans="1:7" ht="15">
      <c r="A86" s="91" t="s">
        <v>577</v>
      </c>
      <c r="B86" s="91">
        <v>3</v>
      </c>
      <c r="C86" s="134">
        <v>0.010062330705855646</v>
      </c>
      <c r="D86" s="91" t="s">
        <v>447</v>
      </c>
      <c r="E86" s="91" t="b">
        <v>0</v>
      </c>
      <c r="F86" s="91" t="b">
        <v>0</v>
      </c>
      <c r="G86" s="91" t="b">
        <v>0</v>
      </c>
    </row>
    <row r="87" spans="1:7" ht="15">
      <c r="A87" s="91" t="s">
        <v>578</v>
      </c>
      <c r="B87" s="91">
        <v>3</v>
      </c>
      <c r="C87" s="134">
        <v>0.010062330705855646</v>
      </c>
      <c r="D87" s="91" t="s">
        <v>447</v>
      </c>
      <c r="E87" s="91" t="b">
        <v>1</v>
      </c>
      <c r="F87" s="91" t="b">
        <v>0</v>
      </c>
      <c r="G87" s="91" t="b">
        <v>0</v>
      </c>
    </row>
    <row r="88" spans="1:7" ht="15">
      <c r="A88" s="91" t="s">
        <v>579</v>
      </c>
      <c r="B88" s="91">
        <v>3</v>
      </c>
      <c r="C88" s="134">
        <v>0.010062330705855646</v>
      </c>
      <c r="D88" s="91" t="s">
        <v>447</v>
      </c>
      <c r="E88" s="91" t="b">
        <v>0</v>
      </c>
      <c r="F88" s="91" t="b">
        <v>0</v>
      </c>
      <c r="G88" s="91" t="b">
        <v>0</v>
      </c>
    </row>
    <row r="89" spans="1:7" ht="15">
      <c r="A89" s="91" t="s">
        <v>580</v>
      </c>
      <c r="B89" s="91">
        <v>3</v>
      </c>
      <c r="C89" s="134">
        <v>0.010062330705855646</v>
      </c>
      <c r="D89" s="91" t="s">
        <v>447</v>
      </c>
      <c r="E89" s="91" t="b">
        <v>0</v>
      </c>
      <c r="F89" s="91" t="b">
        <v>0</v>
      </c>
      <c r="G89" s="91" t="b">
        <v>0</v>
      </c>
    </row>
    <row r="90" spans="1:7" ht="15">
      <c r="A90" s="91" t="s">
        <v>581</v>
      </c>
      <c r="B90" s="91">
        <v>3</v>
      </c>
      <c r="C90" s="134">
        <v>0.010062330705855646</v>
      </c>
      <c r="D90" s="91" t="s">
        <v>447</v>
      </c>
      <c r="E90" s="91" t="b">
        <v>0</v>
      </c>
      <c r="F90" s="91" t="b">
        <v>0</v>
      </c>
      <c r="G90" s="91" t="b">
        <v>0</v>
      </c>
    </row>
    <row r="91" spans="1:7" ht="15">
      <c r="A91" s="91" t="s">
        <v>574</v>
      </c>
      <c r="B91" s="91">
        <v>3</v>
      </c>
      <c r="C91" s="134">
        <v>0.010062330705855646</v>
      </c>
      <c r="D91" s="91" t="s">
        <v>447</v>
      </c>
      <c r="E91" s="91" t="b">
        <v>0</v>
      </c>
      <c r="F91" s="91" t="b">
        <v>0</v>
      </c>
      <c r="G91" s="91" t="b">
        <v>0</v>
      </c>
    </row>
    <row r="92" spans="1:7" ht="15">
      <c r="A92" s="91" t="s">
        <v>595</v>
      </c>
      <c r="B92" s="91">
        <v>2</v>
      </c>
      <c r="C92" s="134">
        <v>0.008181787491956884</v>
      </c>
      <c r="D92" s="91" t="s">
        <v>447</v>
      </c>
      <c r="E92" s="91" t="b">
        <v>0</v>
      </c>
      <c r="F92" s="91" t="b">
        <v>0</v>
      </c>
      <c r="G92" s="91" t="b">
        <v>0</v>
      </c>
    </row>
    <row r="93" spans="1:7" ht="15">
      <c r="A93" s="91" t="s">
        <v>256</v>
      </c>
      <c r="B93" s="91">
        <v>2</v>
      </c>
      <c r="C93" s="134">
        <v>0.008181787491956884</v>
      </c>
      <c r="D93" s="91" t="s">
        <v>447</v>
      </c>
      <c r="E93" s="91" t="b">
        <v>0</v>
      </c>
      <c r="F93" s="91" t="b">
        <v>0</v>
      </c>
      <c r="G93" s="91" t="b">
        <v>0</v>
      </c>
    </row>
    <row r="94" spans="1:7" ht="15">
      <c r="A94" s="91" t="s">
        <v>582</v>
      </c>
      <c r="B94" s="91">
        <v>2</v>
      </c>
      <c r="C94" s="134">
        <v>0.008181787491956884</v>
      </c>
      <c r="D94" s="91" t="s">
        <v>447</v>
      </c>
      <c r="E94" s="91" t="b">
        <v>0</v>
      </c>
      <c r="F94" s="91" t="b">
        <v>0</v>
      </c>
      <c r="G94" s="91" t="b">
        <v>0</v>
      </c>
    </row>
    <row r="95" spans="1:7" ht="15">
      <c r="A95" s="91" t="s">
        <v>597</v>
      </c>
      <c r="B95" s="91">
        <v>2</v>
      </c>
      <c r="C95" s="134">
        <v>0.008181787491956884</v>
      </c>
      <c r="D95" s="91" t="s">
        <v>447</v>
      </c>
      <c r="E95" s="91" t="b">
        <v>0</v>
      </c>
      <c r="F95" s="91" t="b">
        <v>0</v>
      </c>
      <c r="G95" s="91" t="b">
        <v>0</v>
      </c>
    </row>
    <row r="96" spans="1:7" ht="15">
      <c r="A96" s="91" t="s">
        <v>611</v>
      </c>
      <c r="B96" s="91">
        <v>2</v>
      </c>
      <c r="C96" s="134">
        <v>0.008181787491956884</v>
      </c>
      <c r="D96" s="91" t="s">
        <v>447</v>
      </c>
      <c r="E96" s="91" t="b">
        <v>0</v>
      </c>
      <c r="F96" s="91" t="b">
        <v>0</v>
      </c>
      <c r="G96" s="91" t="b">
        <v>0</v>
      </c>
    </row>
    <row r="97" spans="1:7" ht="15">
      <c r="A97" s="91" t="s">
        <v>612</v>
      </c>
      <c r="B97" s="91">
        <v>2</v>
      </c>
      <c r="C97" s="134">
        <v>0.008181787491956884</v>
      </c>
      <c r="D97" s="91" t="s">
        <v>447</v>
      </c>
      <c r="E97" s="91" t="b">
        <v>0</v>
      </c>
      <c r="F97" s="91" t="b">
        <v>0</v>
      </c>
      <c r="G97" s="91" t="b">
        <v>0</v>
      </c>
    </row>
    <row r="98" spans="1:7" ht="15">
      <c r="A98" s="91" t="s">
        <v>613</v>
      </c>
      <c r="B98" s="91">
        <v>2</v>
      </c>
      <c r="C98" s="134">
        <v>0.008181787491956884</v>
      </c>
      <c r="D98" s="91" t="s">
        <v>447</v>
      </c>
      <c r="E98" s="91" t="b">
        <v>0</v>
      </c>
      <c r="F98" s="91" t="b">
        <v>0</v>
      </c>
      <c r="G98" s="91" t="b">
        <v>0</v>
      </c>
    </row>
    <row r="99" spans="1:7" ht="15">
      <c r="A99" s="91" t="s">
        <v>614</v>
      </c>
      <c r="B99" s="91">
        <v>2</v>
      </c>
      <c r="C99" s="134">
        <v>0.008181787491956884</v>
      </c>
      <c r="D99" s="91" t="s">
        <v>447</v>
      </c>
      <c r="E99" s="91" t="b">
        <v>1</v>
      </c>
      <c r="F99" s="91" t="b">
        <v>0</v>
      </c>
      <c r="G99" s="91" t="b">
        <v>0</v>
      </c>
    </row>
    <row r="100" spans="1:7" ht="15">
      <c r="A100" s="91" t="s">
        <v>615</v>
      </c>
      <c r="B100" s="91">
        <v>2</v>
      </c>
      <c r="C100" s="134">
        <v>0.008181787491956884</v>
      </c>
      <c r="D100" s="91" t="s">
        <v>447</v>
      </c>
      <c r="E100" s="91" t="b">
        <v>0</v>
      </c>
      <c r="F100" s="91" t="b">
        <v>0</v>
      </c>
      <c r="G100" s="91" t="b">
        <v>0</v>
      </c>
    </row>
    <row r="101" spans="1:7" ht="15">
      <c r="A101" s="91" t="s">
        <v>616</v>
      </c>
      <c r="B101" s="91">
        <v>2</v>
      </c>
      <c r="C101" s="134">
        <v>0.010700866953580157</v>
      </c>
      <c r="D101" s="91" t="s">
        <v>447</v>
      </c>
      <c r="E101" s="91" t="b">
        <v>1</v>
      </c>
      <c r="F101" s="91" t="b">
        <v>0</v>
      </c>
      <c r="G101" s="91" t="b">
        <v>0</v>
      </c>
    </row>
    <row r="102" spans="1:7" ht="15">
      <c r="A102" s="91" t="s">
        <v>609</v>
      </c>
      <c r="B102" s="91">
        <v>2</v>
      </c>
      <c r="C102" s="134">
        <v>0.008181787491956884</v>
      </c>
      <c r="D102" s="91" t="s">
        <v>447</v>
      </c>
      <c r="E102" s="91" t="b">
        <v>0</v>
      </c>
      <c r="F102" s="91" t="b">
        <v>0</v>
      </c>
      <c r="G102" s="91" t="b">
        <v>0</v>
      </c>
    </row>
    <row r="103" spans="1:7" ht="15">
      <c r="A103" s="91" t="s">
        <v>596</v>
      </c>
      <c r="B103" s="91">
        <v>2</v>
      </c>
      <c r="C103" s="134">
        <v>0.008181787491956884</v>
      </c>
      <c r="D103" s="91" t="s">
        <v>447</v>
      </c>
      <c r="E103" s="91" t="b">
        <v>0</v>
      </c>
      <c r="F103" s="91" t="b">
        <v>0</v>
      </c>
      <c r="G103" s="91" t="b">
        <v>0</v>
      </c>
    </row>
    <row r="104" spans="1:7" ht="15">
      <c r="A104" s="91" t="s">
        <v>607</v>
      </c>
      <c r="B104" s="91">
        <v>2</v>
      </c>
      <c r="C104" s="134">
        <v>0.008181787491956884</v>
      </c>
      <c r="D104" s="91" t="s">
        <v>447</v>
      </c>
      <c r="E104" s="91" t="b">
        <v>0</v>
      </c>
      <c r="F104" s="91" t="b">
        <v>0</v>
      </c>
      <c r="G104" s="91" t="b">
        <v>0</v>
      </c>
    </row>
    <row r="105" spans="1:7" ht="15">
      <c r="A105" s="91" t="s">
        <v>598</v>
      </c>
      <c r="B105" s="91">
        <v>2</v>
      </c>
      <c r="C105" s="134">
        <v>0.008181787491956884</v>
      </c>
      <c r="D105" s="91" t="s">
        <v>447</v>
      </c>
      <c r="E105" s="91" t="b">
        <v>0</v>
      </c>
      <c r="F105" s="91" t="b">
        <v>0</v>
      </c>
      <c r="G105" s="91" t="b">
        <v>0</v>
      </c>
    </row>
    <row r="106" spans="1:7" ht="15">
      <c r="A106" s="91" t="s">
        <v>254</v>
      </c>
      <c r="B106" s="91">
        <v>2</v>
      </c>
      <c r="C106" s="134">
        <v>0.008181787491956884</v>
      </c>
      <c r="D106" s="91" t="s">
        <v>447</v>
      </c>
      <c r="E106" s="91" t="b">
        <v>0</v>
      </c>
      <c r="F106" s="91" t="b">
        <v>0</v>
      </c>
      <c r="G106" s="91" t="b">
        <v>0</v>
      </c>
    </row>
    <row r="107" spans="1:7" ht="15">
      <c r="A107" s="91" t="s">
        <v>605</v>
      </c>
      <c r="B107" s="91">
        <v>2</v>
      </c>
      <c r="C107" s="134">
        <v>0.008181787491956884</v>
      </c>
      <c r="D107" s="91" t="s">
        <v>447</v>
      </c>
      <c r="E107" s="91" t="b">
        <v>1</v>
      </c>
      <c r="F107" s="91" t="b">
        <v>0</v>
      </c>
      <c r="G107" s="91" t="b">
        <v>0</v>
      </c>
    </row>
    <row r="108" spans="1:7" ht="15">
      <c r="A108" s="91" t="s">
        <v>599</v>
      </c>
      <c r="B108" s="91">
        <v>2</v>
      </c>
      <c r="C108" s="134">
        <v>0.008181787491956884</v>
      </c>
      <c r="D108" s="91" t="s">
        <v>447</v>
      </c>
      <c r="E108" s="91" t="b">
        <v>1</v>
      </c>
      <c r="F108" s="91" t="b">
        <v>0</v>
      </c>
      <c r="G108" s="91" t="b">
        <v>0</v>
      </c>
    </row>
    <row r="109" spans="1:7" ht="15">
      <c r="A109" s="91" t="s">
        <v>608</v>
      </c>
      <c r="B109" s="91">
        <v>2</v>
      </c>
      <c r="C109" s="134">
        <v>0.008181787491956884</v>
      </c>
      <c r="D109" s="91" t="s">
        <v>447</v>
      </c>
      <c r="E109" s="91" t="b">
        <v>1</v>
      </c>
      <c r="F109" s="91" t="b">
        <v>0</v>
      </c>
      <c r="G109" s="91" t="b">
        <v>0</v>
      </c>
    </row>
    <row r="110" spans="1:7" ht="15">
      <c r="A110" s="91" t="s">
        <v>583</v>
      </c>
      <c r="B110" s="91">
        <v>2</v>
      </c>
      <c r="C110" s="134">
        <v>0.008181787491956884</v>
      </c>
      <c r="D110" s="91" t="s">
        <v>447</v>
      </c>
      <c r="E110" s="91" t="b">
        <v>0</v>
      </c>
      <c r="F110" s="91" t="b">
        <v>0</v>
      </c>
      <c r="G110" s="91" t="b">
        <v>0</v>
      </c>
    </row>
    <row r="111" spans="1:7" ht="15">
      <c r="A111" s="91" t="s">
        <v>610</v>
      </c>
      <c r="B111" s="91">
        <v>2</v>
      </c>
      <c r="C111" s="134">
        <v>0.008181787491956884</v>
      </c>
      <c r="D111" s="91" t="s">
        <v>447</v>
      </c>
      <c r="E111" s="91" t="b">
        <v>0</v>
      </c>
      <c r="F111" s="91" t="b">
        <v>0</v>
      </c>
      <c r="G111" s="91" t="b">
        <v>0</v>
      </c>
    </row>
    <row r="112" spans="1:7" ht="15">
      <c r="A112" s="91" t="s">
        <v>489</v>
      </c>
      <c r="B112" s="91">
        <v>4</v>
      </c>
      <c r="C112" s="134">
        <v>0.03344777729599791</v>
      </c>
      <c r="D112" s="91" t="s">
        <v>448</v>
      </c>
      <c r="E112" s="91" t="b">
        <v>1</v>
      </c>
      <c r="F112" s="91" t="b">
        <v>0</v>
      </c>
      <c r="G112" s="91" t="b">
        <v>0</v>
      </c>
    </row>
    <row r="113" spans="1:7" ht="15">
      <c r="A113" s="91" t="s">
        <v>219</v>
      </c>
      <c r="B113" s="91">
        <v>3</v>
      </c>
      <c r="C113" s="134">
        <v>0.010411561384024994</v>
      </c>
      <c r="D113" s="91" t="s">
        <v>448</v>
      </c>
      <c r="E113" s="91" t="b">
        <v>0</v>
      </c>
      <c r="F113" s="91" t="b">
        <v>0</v>
      </c>
      <c r="G113" s="91" t="b">
        <v>0</v>
      </c>
    </row>
    <row r="114" spans="1:7" ht="15">
      <c r="A114" s="91" t="s">
        <v>216</v>
      </c>
      <c r="B114" s="91">
        <v>3</v>
      </c>
      <c r="C114" s="134">
        <v>0.010411561384024994</v>
      </c>
      <c r="D114" s="91" t="s">
        <v>448</v>
      </c>
      <c r="E114" s="91" t="b">
        <v>0</v>
      </c>
      <c r="F114" s="91" t="b">
        <v>0</v>
      </c>
      <c r="G11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623</v>
      </c>
      <c r="B1" s="13" t="s">
        <v>624</v>
      </c>
      <c r="C1" s="13" t="s">
        <v>617</v>
      </c>
      <c r="D1" s="13" t="s">
        <v>618</v>
      </c>
      <c r="E1" s="13" t="s">
        <v>625</v>
      </c>
      <c r="F1" s="13" t="s">
        <v>144</v>
      </c>
      <c r="G1" s="13" t="s">
        <v>626</v>
      </c>
      <c r="H1" s="13" t="s">
        <v>627</v>
      </c>
      <c r="I1" s="13" t="s">
        <v>628</v>
      </c>
      <c r="J1" s="13" t="s">
        <v>629</v>
      </c>
      <c r="K1" s="13" t="s">
        <v>630</v>
      </c>
      <c r="L1" s="13" t="s">
        <v>631</v>
      </c>
    </row>
    <row r="2" spans="1:12" ht="15">
      <c r="A2" s="91" t="s">
        <v>575</v>
      </c>
      <c r="B2" s="91" t="s">
        <v>576</v>
      </c>
      <c r="C2" s="91">
        <v>4</v>
      </c>
      <c r="D2" s="134">
        <v>0.011049714104576443</v>
      </c>
      <c r="E2" s="134">
        <v>1.7993405494535817</v>
      </c>
      <c r="F2" s="91" t="s">
        <v>619</v>
      </c>
      <c r="G2" s="91" t="b">
        <v>0</v>
      </c>
      <c r="H2" s="91" t="b">
        <v>0</v>
      </c>
      <c r="I2" s="91" t="b">
        <v>0</v>
      </c>
      <c r="J2" s="91" t="b">
        <v>0</v>
      </c>
      <c r="K2" s="91" t="b">
        <v>0</v>
      </c>
      <c r="L2" s="91" t="b">
        <v>0</v>
      </c>
    </row>
    <row r="3" spans="1:12" ht="15">
      <c r="A3" s="91" t="s">
        <v>576</v>
      </c>
      <c r="B3" s="91" t="s">
        <v>493</v>
      </c>
      <c r="C3" s="91">
        <v>4</v>
      </c>
      <c r="D3" s="134">
        <v>0.011049714104576443</v>
      </c>
      <c r="E3" s="134">
        <v>1.7993405494535817</v>
      </c>
      <c r="F3" s="91" t="s">
        <v>619</v>
      </c>
      <c r="G3" s="91" t="b">
        <v>0</v>
      </c>
      <c r="H3" s="91" t="b">
        <v>0</v>
      </c>
      <c r="I3" s="91" t="b">
        <v>0</v>
      </c>
      <c r="J3" s="91" t="b">
        <v>0</v>
      </c>
      <c r="K3" s="91" t="b">
        <v>0</v>
      </c>
      <c r="L3" s="91" t="b">
        <v>0</v>
      </c>
    </row>
    <row r="4" spans="1:12" ht="15">
      <c r="A4" s="91" t="s">
        <v>493</v>
      </c>
      <c r="B4" s="91" t="s">
        <v>577</v>
      </c>
      <c r="C4" s="91">
        <v>4</v>
      </c>
      <c r="D4" s="134">
        <v>0.011049714104576443</v>
      </c>
      <c r="E4" s="134">
        <v>1.7024305364455252</v>
      </c>
      <c r="F4" s="91" t="s">
        <v>619</v>
      </c>
      <c r="G4" s="91" t="b">
        <v>0</v>
      </c>
      <c r="H4" s="91" t="b">
        <v>0</v>
      </c>
      <c r="I4" s="91" t="b">
        <v>0</v>
      </c>
      <c r="J4" s="91" t="b">
        <v>0</v>
      </c>
      <c r="K4" s="91" t="b">
        <v>0</v>
      </c>
      <c r="L4" s="91" t="b">
        <v>0</v>
      </c>
    </row>
    <row r="5" spans="1:12" ht="15">
      <c r="A5" s="91" t="s">
        <v>577</v>
      </c>
      <c r="B5" s="91" t="s">
        <v>578</v>
      </c>
      <c r="C5" s="91">
        <v>4</v>
      </c>
      <c r="D5" s="134">
        <v>0.011049714104576443</v>
      </c>
      <c r="E5" s="134">
        <v>1.7993405494535817</v>
      </c>
      <c r="F5" s="91" t="s">
        <v>619</v>
      </c>
      <c r="G5" s="91" t="b">
        <v>0</v>
      </c>
      <c r="H5" s="91" t="b">
        <v>0</v>
      </c>
      <c r="I5" s="91" t="b">
        <v>0</v>
      </c>
      <c r="J5" s="91" t="b">
        <v>1</v>
      </c>
      <c r="K5" s="91" t="b">
        <v>0</v>
      </c>
      <c r="L5" s="91" t="b">
        <v>0</v>
      </c>
    </row>
    <row r="6" spans="1:12" ht="15">
      <c r="A6" s="91" t="s">
        <v>578</v>
      </c>
      <c r="B6" s="91" t="s">
        <v>490</v>
      </c>
      <c r="C6" s="91">
        <v>4</v>
      </c>
      <c r="D6" s="134">
        <v>0.011049714104576443</v>
      </c>
      <c r="E6" s="134">
        <v>1.6232492903979006</v>
      </c>
      <c r="F6" s="91" t="s">
        <v>619</v>
      </c>
      <c r="G6" s="91" t="b">
        <v>1</v>
      </c>
      <c r="H6" s="91" t="b">
        <v>0</v>
      </c>
      <c r="I6" s="91" t="b">
        <v>0</v>
      </c>
      <c r="J6" s="91" t="b">
        <v>0</v>
      </c>
      <c r="K6" s="91" t="b">
        <v>0</v>
      </c>
      <c r="L6" s="91" t="b">
        <v>0</v>
      </c>
    </row>
    <row r="7" spans="1:12" ht="15">
      <c r="A7" s="91" t="s">
        <v>490</v>
      </c>
      <c r="B7" s="91" t="s">
        <v>579</v>
      </c>
      <c r="C7" s="91">
        <v>4</v>
      </c>
      <c r="D7" s="134">
        <v>0.011049714104576443</v>
      </c>
      <c r="E7" s="134">
        <v>1.6232492903979006</v>
      </c>
      <c r="F7" s="91" t="s">
        <v>619</v>
      </c>
      <c r="G7" s="91" t="b">
        <v>0</v>
      </c>
      <c r="H7" s="91" t="b">
        <v>0</v>
      </c>
      <c r="I7" s="91" t="b">
        <v>0</v>
      </c>
      <c r="J7" s="91" t="b">
        <v>0</v>
      </c>
      <c r="K7" s="91" t="b">
        <v>0</v>
      </c>
      <c r="L7" s="91" t="b">
        <v>0</v>
      </c>
    </row>
    <row r="8" spans="1:12" ht="15">
      <c r="A8" s="91" t="s">
        <v>579</v>
      </c>
      <c r="B8" s="91" t="s">
        <v>580</v>
      </c>
      <c r="C8" s="91">
        <v>4</v>
      </c>
      <c r="D8" s="134">
        <v>0.011049714104576443</v>
      </c>
      <c r="E8" s="134">
        <v>1.7993405494535817</v>
      </c>
      <c r="F8" s="91" t="s">
        <v>619</v>
      </c>
      <c r="G8" s="91" t="b">
        <v>0</v>
      </c>
      <c r="H8" s="91" t="b">
        <v>0</v>
      </c>
      <c r="I8" s="91" t="b">
        <v>0</v>
      </c>
      <c r="J8" s="91" t="b">
        <v>0</v>
      </c>
      <c r="K8" s="91" t="b">
        <v>0</v>
      </c>
      <c r="L8" s="91" t="b">
        <v>0</v>
      </c>
    </row>
    <row r="9" spans="1:12" ht="15">
      <c r="A9" s="91" t="s">
        <v>580</v>
      </c>
      <c r="B9" s="91" t="s">
        <v>581</v>
      </c>
      <c r="C9" s="91">
        <v>4</v>
      </c>
      <c r="D9" s="134">
        <v>0.011049714104576443</v>
      </c>
      <c r="E9" s="134">
        <v>1.7993405494535817</v>
      </c>
      <c r="F9" s="91" t="s">
        <v>619</v>
      </c>
      <c r="G9" s="91" t="b">
        <v>0</v>
      </c>
      <c r="H9" s="91" t="b">
        <v>0</v>
      </c>
      <c r="I9" s="91" t="b">
        <v>0</v>
      </c>
      <c r="J9" s="91" t="b">
        <v>0</v>
      </c>
      <c r="K9" s="91" t="b">
        <v>0</v>
      </c>
      <c r="L9" s="91" t="b">
        <v>0</v>
      </c>
    </row>
    <row r="10" spans="1:12" ht="15">
      <c r="A10" s="91" t="s">
        <v>494</v>
      </c>
      <c r="B10" s="91" t="s">
        <v>492</v>
      </c>
      <c r="C10" s="91">
        <v>4</v>
      </c>
      <c r="D10" s="134">
        <v>0.015428332223325259</v>
      </c>
      <c r="E10" s="134">
        <v>1.6232492903979006</v>
      </c>
      <c r="F10" s="91" t="s">
        <v>619</v>
      </c>
      <c r="G10" s="91" t="b">
        <v>0</v>
      </c>
      <c r="H10" s="91" t="b">
        <v>0</v>
      </c>
      <c r="I10" s="91" t="b">
        <v>0</v>
      </c>
      <c r="J10" s="91" t="b">
        <v>0</v>
      </c>
      <c r="K10" s="91" t="b">
        <v>0</v>
      </c>
      <c r="L10" s="91" t="b">
        <v>0</v>
      </c>
    </row>
    <row r="11" spans="1:12" ht="15">
      <c r="A11" s="91" t="s">
        <v>216</v>
      </c>
      <c r="B11" s="91" t="s">
        <v>575</v>
      </c>
      <c r="C11" s="91">
        <v>3</v>
      </c>
      <c r="D11" s="134">
        <v>0.009650253614159242</v>
      </c>
      <c r="E11" s="134">
        <v>1.4471580313422192</v>
      </c>
      <c r="F11" s="91" t="s">
        <v>619</v>
      </c>
      <c r="G11" s="91" t="b">
        <v>0</v>
      </c>
      <c r="H11" s="91" t="b">
        <v>0</v>
      </c>
      <c r="I11" s="91" t="b">
        <v>0</v>
      </c>
      <c r="J11" s="91" t="b">
        <v>0</v>
      </c>
      <c r="K11" s="91" t="b">
        <v>0</v>
      </c>
      <c r="L11" s="91" t="b">
        <v>0</v>
      </c>
    </row>
    <row r="12" spans="1:12" ht="15">
      <c r="A12" s="91" t="s">
        <v>581</v>
      </c>
      <c r="B12" s="91" t="s">
        <v>583</v>
      </c>
      <c r="C12" s="91">
        <v>3</v>
      </c>
      <c r="D12" s="134">
        <v>0.009650253614159242</v>
      </c>
      <c r="E12" s="134">
        <v>1.7993405494535817</v>
      </c>
      <c r="F12" s="91" t="s">
        <v>619</v>
      </c>
      <c r="G12" s="91" t="b">
        <v>0</v>
      </c>
      <c r="H12" s="91" t="b">
        <v>0</v>
      </c>
      <c r="I12" s="91" t="b">
        <v>0</v>
      </c>
      <c r="J12" s="91" t="b">
        <v>0</v>
      </c>
      <c r="K12" s="91" t="b">
        <v>0</v>
      </c>
      <c r="L12" s="91" t="b">
        <v>0</v>
      </c>
    </row>
    <row r="13" spans="1:12" ht="15">
      <c r="A13" s="91" t="s">
        <v>585</v>
      </c>
      <c r="B13" s="91" t="s">
        <v>586</v>
      </c>
      <c r="C13" s="91">
        <v>3</v>
      </c>
      <c r="D13" s="134">
        <v>0.009650253614159242</v>
      </c>
      <c r="E13" s="134">
        <v>1.9242792860618818</v>
      </c>
      <c r="F13" s="91" t="s">
        <v>619</v>
      </c>
      <c r="G13" s="91" t="b">
        <v>0</v>
      </c>
      <c r="H13" s="91" t="b">
        <v>0</v>
      </c>
      <c r="I13" s="91" t="b">
        <v>0</v>
      </c>
      <c r="J13" s="91" t="b">
        <v>0</v>
      </c>
      <c r="K13" s="91" t="b">
        <v>0</v>
      </c>
      <c r="L13" s="91" t="b">
        <v>0</v>
      </c>
    </row>
    <row r="14" spans="1:12" ht="15">
      <c r="A14" s="91" t="s">
        <v>586</v>
      </c>
      <c r="B14" s="91" t="s">
        <v>587</v>
      </c>
      <c r="C14" s="91">
        <v>3</v>
      </c>
      <c r="D14" s="134">
        <v>0.009650253614159242</v>
      </c>
      <c r="E14" s="134">
        <v>1.9242792860618818</v>
      </c>
      <c r="F14" s="91" t="s">
        <v>619</v>
      </c>
      <c r="G14" s="91" t="b">
        <v>0</v>
      </c>
      <c r="H14" s="91" t="b">
        <v>0</v>
      </c>
      <c r="I14" s="91" t="b">
        <v>0</v>
      </c>
      <c r="J14" s="91" t="b">
        <v>0</v>
      </c>
      <c r="K14" s="91" t="b">
        <v>0</v>
      </c>
      <c r="L14" s="91" t="b">
        <v>0</v>
      </c>
    </row>
    <row r="15" spans="1:12" ht="15">
      <c r="A15" s="91" t="s">
        <v>587</v>
      </c>
      <c r="B15" s="91" t="s">
        <v>588</v>
      </c>
      <c r="C15" s="91">
        <v>3</v>
      </c>
      <c r="D15" s="134">
        <v>0.009650253614159242</v>
      </c>
      <c r="E15" s="134">
        <v>1.9242792860618818</v>
      </c>
      <c r="F15" s="91" t="s">
        <v>619</v>
      </c>
      <c r="G15" s="91" t="b">
        <v>0</v>
      </c>
      <c r="H15" s="91" t="b">
        <v>0</v>
      </c>
      <c r="I15" s="91" t="b">
        <v>0</v>
      </c>
      <c r="J15" s="91" t="b">
        <v>0</v>
      </c>
      <c r="K15" s="91" t="b">
        <v>0</v>
      </c>
      <c r="L15" s="91" t="b">
        <v>0</v>
      </c>
    </row>
    <row r="16" spans="1:12" ht="15">
      <c r="A16" s="91" t="s">
        <v>588</v>
      </c>
      <c r="B16" s="91" t="s">
        <v>589</v>
      </c>
      <c r="C16" s="91">
        <v>3</v>
      </c>
      <c r="D16" s="134">
        <v>0.009650253614159242</v>
      </c>
      <c r="E16" s="134">
        <v>1.9242792860618818</v>
      </c>
      <c r="F16" s="91" t="s">
        <v>619</v>
      </c>
      <c r="G16" s="91" t="b">
        <v>0</v>
      </c>
      <c r="H16" s="91" t="b">
        <v>0</v>
      </c>
      <c r="I16" s="91" t="b">
        <v>0</v>
      </c>
      <c r="J16" s="91" t="b">
        <v>0</v>
      </c>
      <c r="K16" s="91" t="b">
        <v>0</v>
      </c>
      <c r="L16" s="91" t="b">
        <v>0</v>
      </c>
    </row>
    <row r="17" spans="1:12" ht="15">
      <c r="A17" s="91" t="s">
        <v>589</v>
      </c>
      <c r="B17" s="91" t="s">
        <v>590</v>
      </c>
      <c r="C17" s="91">
        <v>3</v>
      </c>
      <c r="D17" s="134">
        <v>0.009650253614159242</v>
      </c>
      <c r="E17" s="134">
        <v>1.9242792860618818</v>
      </c>
      <c r="F17" s="91" t="s">
        <v>619</v>
      </c>
      <c r="G17" s="91" t="b">
        <v>0</v>
      </c>
      <c r="H17" s="91" t="b">
        <v>0</v>
      </c>
      <c r="I17" s="91" t="b">
        <v>0</v>
      </c>
      <c r="J17" s="91" t="b">
        <v>0</v>
      </c>
      <c r="K17" s="91" t="b">
        <v>0</v>
      </c>
      <c r="L17" s="91" t="b">
        <v>0</v>
      </c>
    </row>
    <row r="18" spans="1:12" ht="15">
      <c r="A18" s="91" t="s">
        <v>590</v>
      </c>
      <c r="B18" s="91" t="s">
        <v>591</v>
      </c>
      <c r="C18" s="91">
        <v>3</v>
      </c>
      <c r="D18" s="134">
        <v>0.009650253614159242</v>
      </c>
      <c r="E18" s="134">
        <v>1.9242792860618818</v>
      </c>
      <c r="F18" s="91" t="s">
        <v>619</v>
      </c>
      <c r="G18" s="91" t="b">
        <v>0</v>
      </c>
      <c r="H18" s="91" t="b">
        <v>0</v>
      </c>
      <c r="I18" s="91" t="b">
        <v>0</v>
      </c>
      <c r="J18" s="91" t="b">
        <v>0</v>
      </c>
      <c r="K18" s="91" t="b">
        <v>0</v>
      </c>
      <c r="L18" s="91" t="b">
        <v>0</v>
      </c>
    </row>
    <row r="19" spans="1:12" ht="15">
      <c r="A19" s="91" t="s">
        <v>591</v>
      </c>
      <c r="B19" s="91" t="s">
        <v>592</v>
      </c>
      <c r="C19" s="91">
        <v>3</v>
      </c>
      <c r="D19" s="134">
        <v>0.009650253614159242</v>
      </c>
      <c r="E19" s="134">
        <v>1.9242792860618818</v>
      </c>
      <c r="F19" s="91" t="s">
        <v>619</v>
      </c>
      <c r="G19" s="91" t="b">
        <v>0</v>
      </c>
      <c r="H19" s="91" t="b">
        <v>0</v>
      </c>
      <c r="I19" s="91" t="b">
        <v>0</v>
      </c>
      <c r="J19" s="91" t="b">
        <v>0</v>
      </c>
      <c r="K19" s="91" t="b">
        <v>0</v>
      </c>
      <c r="L19" s="91" t="b">
        <v>0</v>
      </c>
    </row>
    <row r="20" spans="1:12" ht="15">
      <c r="A20" s="91" t="s">
        <v>592</v>
      </c>
      <c r="B20" s="91" t="s">
        <v>593</v>
      </c>
      <c r="C20" s="91">
        <v>3</v>
      </c>
      <c r="D20" s="134">
        <v>0.009650253614159242</v>
      </c>
      <c r="E20" s="134">
        <v>1.9242792860618818</v>
      </c>
      <c r="F20" s="91" t="s">
        <v>619</v>
      </c>
      <c r="G20" s="91" t="b">
        <v>0</v>
      </c>
      <c r="H20" s="91" t="b">
        <v>0</v>
      </c>
      <c r="I20" s="91" t="b">
        <v>0</v>
      </c>
      <c r="J20" s="91" t="b">
        <v>0</v>
      </c>
      <c r="K20" s="91" t="b">
        <v>0</v>
      </c>
      <c r="L20" s="91" t="b">
        <v>0</v>
      </c>
    </row>
    <row r="21" spans="1:12" ht="15">
      <c r="A21" s="91" t="s">
        <v>593</v>
      </c>
      <c r="B21" s="91" t="s">
        <v>594</v>
      </c>
      <c r="C21" s="91">
        <v>3</v>
      </c>
      <c r="D21" s="134">
        <v>0.009650253614159242</v>
      </c>
      <c r="E21" s="134">
        <v>1.9242792860618818</v>
      </c>
      <c r="F21" s="91" t="s">
        <v>619</v>
      </c>
      <c r="G21" s="91" t="b">
        <v>0</v>
      </c>
      <c r="H21" s="91" t="b">
        <v>0</v>
      </c>
      <c r="I21" s="91" t="b">
        <v>0</v>
      </c>
      <c r="J21" s="91" t="b">
        <v>0</v>
      </c>
      <c r="K21" s="91" t="b">
        <v>0</v>
      </c>
      <c r="L21" s="91" t="b">
        <v>0</v>
      </c>
    </row>
    <row r="22" spans="1:12" ht="15">
      <c r="A22" s="91" t="s">
        <v>574</v>
      </c>
      <c r="B22" s="91" t="s">
        <v>219</v>
      </c>
      <c r="C22" s="91">
        <v>2</v>
      </c>
      <c r="D22" s="134">
        <v>0.007714166111662629</v>
      </c>
      <c r="E22" s="134">
        <v>1.255272505103306</v>
      </c>
      <c r="F22" s="91" t="s">
        <v>619</v>
      </c>
      <c r="G22" s="91" t="b">
        <v>0</v>
      </c>
      <c r="H22" s="91" t="b">
        <v>0</v>
      </c>
      <c r="I22" s="91" t="b">
        <v>0</v>
      </c>
      <c r="J22" s="91" t="b">
        <v>0</v>
      </c>
      <c r="K22" s="91" t="b">
        <v>0</v>
      </c>
      <c r="L22" s="91" t="b">
        <v>0</v>
      </c>
    </row>
    <row r="23" spans="1:12" ht="15">
      <c r="A23" s="91" t="s">
        <v>574</v>
      </c>
      <c r="B23" s="91" t="s">
        <v>600</v>
      </c>
      <c r="C23" s="91">
        <v>2</v>
      </c>
      <c r="D23" s="134">
        <v>0.007714166111662629</v>
      </c>
      <c r="E23" s="134">
        <v>1.7993405494535817</v>
      </c>
      <c r="F23" s="91" t="s">
        <v>619</v>
      </c>
      <c r="G23" s="91" t="b">
        <v>0</v>
      </c>
      <c r="H23" s="91" t="b">
        <v>0</v>
      </c>
      <c r="I23" s="91" t="b">
        <v>0</v>
      </c>
      <c r="J23" s="91" t="b">
        <v>0</v>
      </c>
      <c r="K23" s="91" t="b">
        <v>0</v>
      </c>
      <c r="L23" s="91" t="b">
        <v>0</v>
      </c>
    </row>
    <row r="24" spans="1:12" ht="15">
      <c r="A24" s="91" t="s">
        <v>600</v>
      </c>
      <c r="B24" s="91" t="s">
        <v>219</v>
      </c>
      <c r="C24" s="91">
        <v>2</v>
      </c>
      <c r="D24" s="134">
        <v>0.007714166111662629</v>
      </c>
      <c r="E24" s="134">
        <v>1.5563025007672873</v>
      </c>
      <c r="F24" s="91" t="s">
        <v>619</v>
      </c>
      <c r="G24" s="91" t="b">
        <v>0</v>
      </c>
      <c r="H24" s="91" t="b">
        <v>0</v>
      </c>
      <c r="I24" s="91" t="b">
        <v>0</v>
      </c>
      <c r="J24" s="91" t="b">
        <v>0</v>
      </c>
      <c r="K24" s="91" t="b">
        <v>0</v>
      </c>
      <c r="L24" s="91" t="b">
        <v>0</v>
      </c>
    </row>
    <row r="25" spans="1:12" ht="15">
      <c r="A25" s="91" t="s">
        <v>219</v>
      </c>
      <c r="B25" s="91" t="s">
        <v>489</v>
      </c>
      <c r="C25" s="91">
        <v>2</v>
      </c>
      <c r="D25" s="134">
        <v>0.007714166111662629</v>
      </c>
      <c r="E25" s="134">
        <v>1.021189299069938</v>
      </c>
      <c r="F25" s="91" t="s">
        <v>619</v>
      </c>
      <c r="G25" s="91" t="b">
        <v>0</v>
      </c>
      <c r="H25" s="91" t="b">
        <v>0</v>
      </c>
      <c r="I25" s="91" t="b">
        <v>0</v>
      </c>
      <c r="J25" s="91" t="b">
        <v>1</v>
      </c>
      <c r="K25" s="91" t="b">
        <v>0</v>
      </c>
      <c r="L25" s="91" t="b">
        <v>0</v>
      </c>
    </row>
    <row r="26" spans="1:12" ht="15">
      <c r="A26" s="91" t="s">
        <v>489</v>
      </c>
      <c r="B26" s="91" t="s">
        <v>601</v>
      </c>
      <c r="C26" s="91">
        <v>2</v>
      </c>
      <c r="D26" s="134">
        <v>0.007714166111662629</v>
      </c>
      <c r="E26" s="134">
        <v>1.5563025007672873</v>
      </c>
      <c r="F26" s="91" t="s">
        <v>619</v>
      </c>
      <c r="G26" s="91" t="b">
        <v>1</v>
      </c>
      <c r="H26" s="91" t="b">
        <v>0</v>
      </c>
      <c r="I26" s="91" t="b">
        <v>0</v>
      </c>
      <c r="J26" s="91" t="b">
        <v>0</v>
      </c>
      <c r="K26" s="91" t="b">
        <v>0</v>
      </c>
      <c r="L26" s="91" t="b">
        <v>0</v>
      </c>
    </row>
    <row r="27" spans="1:12" ht="15">
      <c r="A27" s="91" t="s">
        <v>601</v>
      </c>
      <c r="B27" s="91" t="s">
        <v>489</v>
      </c>
      <c r="C27" s="91">
        <v>2</v>
      </c>
      <c r="D27" s="134">
        <v>0.007714166111662629</v>
      </c>
      <c r="E27" s="134">
        <v>1.4983105537896007</v>
      </c>
      <c r="F27" s="91" t="s">
        <v>619</v>
      </c>
      <c r="G27" s="91" t="b">
        <v>0</v>
      </c>
      <c r="H27" s="91" t="b">
        <v>0</v>
      </c>
      <c r="I27" s="91" t="b">
        <v>0</v>
      </c>
      <c r="J27" s="91" t="b">
        <v>1</v>
      </c>
      <c r="K27" s="91" t="b">
        <v>0</v>
      </c>
      <c r="L27" s="91" t="b">
        <v>0</v>
      </c>
    </row>
    <row r="28" spans="1:12" ht="15">
      <c r="A28" s="91" t="s">
        <v>489</v>
      </c>
      <c r="B28" s="91" t="s">
        <v>602</v>
      </c>
      <c r="C28" s="91">
        <v>2</v>
      </c>
      <c r="D28" s="134">
        <v>0.007714166111662629</v>
      </c>
      <c r="E28" s="134">
        <v>1.5563025007672873</v>
      </c>
      <c r="F28" s="91" t="s">
        <v>619</v>
      </c>
      <c r="G28" s="91" t="b">
        <v>1</v>
      </c>
      <c r="H28" s="91" t="b">
        <v>0</v>
      </c>
      <c r="I28" s="91" t="b">
        <v>0</v>
      </c>
      <c r="J28" s="91" t="b">
        <v>0</v>
      </c>
      <c r="K28" s="91" t="b">
        <v>0</v>
      </c>
      <c r="L28" s="91" t="b">
        <v>0</v>
      </c>
    </row>
    <row r="29" spans="1:12" ht="15">
      <c r="A29" s="91" t="s">
        <v>602</v>
      </c>
      <c r="B29" s="91" t="s">
        <v>489</v>
      </c>
      <c r="C29" s="91">
        <v>2</v>
      </c>
      <c r="D29" s="134">
        <v>0.007714166111662629</v>
      </c>
      <c r="E29" s="134">
        <v>1.4983105537896007</v>
      </c>
      <c r="F29" s="91" t="s">
        <v>619</v>
      </c>
      <c r="G29" s="91" t="b">
        <v>0</v>
      </c>
      <c r="H29" s="91" t="b">
        <v>0</v>
      </c>
      <c r="I29" s="91" t="b">
        <v>0</v>
      </c>
      <c r="J29" s="91" t="b">
        <v>1</v>
      </c>
      <c r="K29" s="91" t="b">
        <v>0</v>
      </c>
      <c r="L29" s="91" t="b">
        <v>0</v>
      </c>
    </row>
    <row r="30" spans="1:12" ht="15">
      <c r="A30" s="91" t="s">
        <v>489</v>
      </c>
      <c r="B30" s="91" t="s">
        <v>603</v>
      </c>
      <c r="C30" s="91">
        <v>2</v>
      </c>
      <c r="D30" s="134">
        <v>0.007714166111662629</v>
      </c>
      <c r="E30" s="134">
        <v>1.5563025007672873</v>
      </c>
      <c r="F30" s="91" t="s">
        <v>619</v>
      </c>
      <c r="G30" s="91" t="b">
        <v>1</v>
      </c>
      <c r="H30" s="91" t="b">
        <v>0</v>
      </c>
      <c r="I30" s="91" t="b">
        <v>0</v>
      </c>
      <c r="J30" s="91" t="b">
        <v>0</v>
      </c>
      <c r="K30" s="91" t="b">
        <v>0</v>
      </c>
      <c r="L30" s="91" t="b">
        <v>0</v>
      </c>
    </row>
    <row r="31" spans="1:12" ht="15">
      <c r="A31" s="91" t="s">
        <v>603</v>
      </c>
      <c r="B31" s="91" t="s">
        <v>604</v>
      </c>
      <c r="C31" s="91">
        <v>2</v>
      </c>
      <c r="D31" s="134">
        <v>0.007714166111662629</v>
      </c>
      <c r="E31" s="134">
        <v>2.100370545117563</v>
      </c>
      <c r="F31" s="91" t="s">
        <v>619</v>
      </c>
      <c r="G31" s="91" t="b">
        <v>0</v>
      </c>
      <c r="H31" s="91" t="b">
        <v>0</v>
      </c>
      <c r="I31" s="91" t="b">
        <v>0</v>
      </c>
      <c r="J31" s="91" t="b">
        <v>0</v>
      </c>
      <c r="K31" s="91" t="b">
        <v>0</v>
      </c>
      <c r="L31" s="91" t="b">
        <v>0</v>
      </c>
    </row>
    <row r="32" spans="1:12" ht="15">
      <c r="A32" s="91" t="s">
        <v>216</v>
      </c>
      <c r="B32" s="91" t="s">
        <v>585</v>
      </c>
      <c r="C32" s="91">
        <v>2</v>
      </c>
      <c r="D32" s="134">
        <v>0.007714166111662629</v>
      </c>
      <c r="E32" s="134">
        <v>1.4471580313422192</v>
      </c>
      <c r="F32" s="91" t="s">
        <v>619</v>
      </c>
      <c r="G32" s="91" t="b">
        <v>0</v>
      </c>
      <c r="H32" s="91" t="b">
        <v>0</v>
      </c>
      <c r="I32" s="91" t="b">
        <v>0</v>
      </c>
      <c r="J32" s="91" t="b">
        <v>0</v>
      </c>
      <c r="K32" s="91" t="b">
        <v>0</v>
      </c>
      <c r="L32" s="91" t="b">
        <v>0</v>
      </c>
    </row>
    <row r="33" spans="1:12" ht="15">
      <c r="A33" s="91" t="s">
        <v>594</v>
      </c>
      <c r="B33" s="91" t="s">
        <v>610</v>
      </c>
      <c r="C33" s="91">
        <v>2</v>
      </c>
      <c r="D33" s="134">
        <v>0.007714166111662629</v>
      </c>
      <c r="E33" s="134">
        <v>1.9242792860618816</v>
      </c>
      <c r="F33" s="91" t="s">
        <v>619</v>
      </c>
      <c r="G33" s="91" t="b">
        <v>0</v>
      </c>
      <c r="H33" s="91" t="b">
        <v>0</v>
      </c>
      <c r="I33" s="91" t="b">
        <v>0</v>
      </c>
      <c r="J33" s="91" t="b">
        <v>0</v>
      </c>
      <c r="K33" s="91" t="b">
        <v>0</v>
      </c>
      <c r="L33" s="91" t="b">
        <v>0</v>
      </c>
    </row>
    <row r="34" spans="1:12" ht="15">
      <c r="A34" s="91" t="s">
        <v>611</v>
      </c>
      <c r="B34" s="91" t="s">
        <v>251</v>
      </c>
      <c r="C34" s="91">
        <v>2</v>
      </c>
      <c r="D34" s="134">
        <v>0.007714166111662629</v>
      </c>
      <c r="E34" s="134">
        <v>1.9242792860618816</v>
      </c>
      <c r="F34" s="91" t="s">
        <v>619</v>
      </c>
      <c r="G34" s="91" t="b">
        <v>0</v>
      </c>
      <c r="H34" s="91" t="b">
        <v>0</v>
      </c>
      <c r="I34" s="91" t="b">
        <v>0</v>
      </c>
      <c r="J34" s="91" t="b">
        <v>0</v>
      </c>
      <c r="K34" s="91" t="b">
        <v>0</v>
      </c>
      <c r="L34" s="91" t="b">
        <v>0</v>
      </c>
    </row>
    <row r="35" spans="1:12" ht="15">
      <c r="A35" s="91" t="s">
        <v>251</v>
      </c>
      <c r="B35" s="91" t="s">
        <v>612</v>
      </c>
      <c r="C35" s="91">
        <v>2</v>
      </c>
      <c r="D35" s="134">
        <v>0.007714166111662629</v>
      </c>
      <c r="E35" s="134">
        <v>1.9242792860618816</v>
      </c>
      <c r="F35" s="91" t="s">
        <v>619</v>
      </c>
      <c r="G35" s="91" t="b">
        <v>0</v>
      </c>
      <c r="H35" s="91" t="b">
        <v>0</v>
      </c>
      <c r="I35" s="91" t="b">
        <v>0</v>
      </c>
      <c r="J35" s="91" t="b">
        <v>0</v>
      </c>
      <c r="K35" s="91" t="b">
        <v>0</v>
      </c>
      <c r="L35" s="91" t="b">
        <v>0</v>
      </c>
    </row>
    <row r="36" spans="1:12" ht="15">
      <c r="A36" s="91" t="s">
        <v>612</v>
      </c>
      <c r="B36" s="91" t="s">
        <v>495</v>
      </c>
      <c r="C36" s="91">
        <v>2</v>
      </c>
      <c r="D36" s="134">
        <v>0.007714166111662629</v>
      </c>
      <c r="E36" s="134">
        <v>1.9242792860618816</v>
      </c>
      <c r="F36" s="91" t="s">
        <v>619</v>
      </c>
      <c r="G36" s="91" t="b">
        <v>0</v>
      </c>
      <c r="H36" s="91" t="b">
        <v>0</v>
      </c>
      <c r="I36" s="91" t="b">
        <v>0</v>
      </c>
      <c r="J36" s="91" t="b">
        <v>0</v>
      </c>
      <c r="K36" s="91" t="b">
        <v>0</v>
      </c>
      <c r="L36" s="91" t="b">
        <v>0</v>
      </c>
    </row>
    <row r="37" spans="1:12" ht="15">
      <c r="A37" s="91" t="s">
        <v>495</v>
      </c>
      <c r="B37" s="91" t="s">
        <v>494</v>
      </c>
      <c r="C37" s="91">
        <v>2</v>
      </c>
      <c r="D37" s="134">
        <v>0.007714166111662629</v>
      </c>
      <c r="E37" s="134">
        <v>1.6232492903979006</v>
      </c>
      <c r="F37" s="91" t="s">
        <v>619</v>
      </c>
      <c r="G37" s="91" t="b">
        <v>0</v>
      </c>
      <c r="H37" s="91" t="b">
        <v>0</v>
      </c>
      <c r="I37" s="91" t="b">
        <v>0</v>
      </c>
      <c r="J37" s="91" t="b">
        <v>0</v>
      </c>
      <c r="K37" s="91" t="b">
        <v>0</v>
      </c>
      <c r="L37" s="91" t="b">
        <v>0</v>
      </c>
    </row>
    <row r="38" spans="1:12" ht="15">
      <c r="A38" s="91" t="s">
        <v>492</v>
      </c>
      <c r="B38" s="91" t="s">
        <v>613</v>
      </c>
      <c r="C38" s="91">
        <v>2</v>
      </c>
      <c r="D38" s="134">
        <v>0.007714166111662629</v>
      </c>
      <c r="E38" s="134">
        <v>1.7024305364455252</v>
      </c>
      <c r="F38" s="91" t="s">
        <v>619</v>
      </c>
      <c r="G38" s="91" t="b">
        <v>0</v>
      </c>
      <c r="H38" s="91" t="b">
        <v>0</v>
      </c>
      <c r="I38" s="91" t="b">
        <v>0</v>
      </c>
      <c r="J38" s="91" t="b">
        <v>0</v>
      </c>
      <c r="K38" s="91" t="b">
        <v>0</v>
      </c>
      <c r="L38" s="91" t="b">
        <v>0</v>
      </c>
    </row>
    <row r="39" spans="1:12" ht="15">
      <c r="A39" s="91" t="s">
        <v>613</v>
      </c>
      <c r="B39" s="91" t="s">
        <v>614</v>
      </c>
      <c r="C39" s="91">
        <v>2</v>
      </c>
      <c r="D39" s="134">
        <v>0.007714166111662629</v>
      </c>
      <c r="E39" s="134">
        <v>2.100370545117563</v>
      </c>
      <c r="F39" s="91" t="s">
        <v>619</v>
      </c>
      <c r="G39" s="91" t="b">
        <v>0</v>
      </c>
      <c r="H39" s="91" t="b">
        <v>0</v>
      </c>
      <c r="I39" s="91" t="b">
        <v>0</v>
      </c>
      <c r="J39" s="91" t="b">
        <v>1</v>
      </c>
      <c r="K39" s="91" t="b">
        <v>0</v>
      </c>
      <c r="L39" s="91" t="b">
        <v>0</v>
      </c>
    </row>
    <row r="40" spans="1:12" ht="15">
      <c r="A40" s="91" t="s">
        <v>614</v>
      </c>
      <c r="B40" s="91" t="s">
        <v>494</v>
      </c>
      <c r="C40" s="91">
        <v>2</v>
      </c>
      <c r="D40" s="134">
        <v>0.007714166111662629</v>
      </c>
      <c r="E40" s="134">
        <v>1.7993405494535817</v>
      </c>
      <c r="F40" s="91" t="s">
        <v>619</v>
      </c>
      <c r="G40" s="91" t="b">
        <v>1</v>
      </c>
      <c r="H40" s="91" t="b">
        <v>0</v>
      </c>
      <c r="I40" s="91" t="b">
        <v>0</v>
      </c>
      <c r="J40" s="91" t="b">
        <v>0</v>
      </c>
      <c r="K40" s="91" t="b">
        <v>0</v>
      </c>
      <c r="L40" s="91" t="b">
        <v>0</v>
      </c>
    </row>
    <row r="41" spans="1:12" ht="15">
      <c r="A41" s="91" t="s">
        <v>492</v>
      </c>
      <c r="B41" s="91" t="s">
        <v>488</v>
      </c>
      <c r="C41" s="91">
        <v>2</v>
      </c>
      <c r="D41" s="134">
        <v>0.007714166111662629</v>
      </c>
      <c r="E41" s="134">
        <v>1.100370545117563</v>
      </c>
      <c r="F41" s="91" t="s">
        <v>619</v>
      </c>
      <c r="G41" s="91" t="b">
        <v>0</v>
      </c>
      <c r="H41" s="91" t="b">
        <v>0</v>
      </c>
      <c r="I41" s="91" t="b">
        <v>0</v>
      </c>
      <c r="J41" s="91" t="b">
        <v>0</v>
      </c>
      <c r="K41" s="91" t="b">
        <v>0</v>
      </c>
      <c r="L41" s="91" t="b">
        <v>0</v>
      </c>
    </row>
    <row r="42" spans="1:12" ht="15">
      <c r="A42" s="91" t="s">
        <v>488</v>
      </c>
      <c r="B42" s="91" t="s">
        <v>490</v>
      </c>
      <c r="C42" s="91">
        <v>2</v>
      </c>
      <c r="D42" s="134">
        <v>0.007714166111662629</v>
      </c>
      <c r="E42" s="134">
        <v>1.0791812460476249</v>
      </c>
      <c r="F42" s="91" t="s">
        <v>619</v>
      </c>
      <c r="G42" s="91" t="b">
        <v>0</v>
      </c>
      <c r="H42" s="91" t="b">
        <v>0</v>
      </c>
      <c r="I42" s="91" t="b">
        <v>0</v>
      </c>
      <c r="J42" s="91" t="b">
        <v>0</v>
      </c>
      <c r="K42" s="91" t="b">
        <v>0</v>
      </c>
      <c r="L42" s="91" t="b">
        <v>0</v>
      </c>
    </row>
    <row r="43" spans="1:12" ht="15">
      <c r="A43" s="91" t="s">
        <v>490</v>
      </c>
      <c r="B43" s="91" t="s">
        <v>615</v>
      </c>
      <c r="C43" s="91">
        <v>2</v>
      </c>
      <c r="D43" s="134">
        <v>0.007714166111662629</v>
      </c>
      <c r="E43" s="134">
        <v>1.6232492903979006</v>
      </c>
      <c r="F43" s="91" t="s">
        <v>619</v>
      </c>
      <c r="G43" s="91" t="b">
        <v>0</v>
      </c>
      <c r="H43" s="91" t="b">
        <v>0</v>
      </c>
      <c r="I43" s="91" t="b">
        <v>0</v>
      </c>
      <c r="J43" s="91" t="b">
        <v>0</v>
      </c>
      <c r="K43" s="91" t="b">
        <v>0</v>
      </c>
      <c r="L43" s="91" t="b">
        <v>0</v>
      </c>
    </row>
    <row r="44" spans="1:12" ht="15">
      <c r="A44" s="91" t="s">
        <v>494</v>
      </c>
      <c r="B44" s="91" t="s">
        <v>492</v>
      </c>
      <c r="C44" s="91">
        <v>4</v>
      </c>
      <c r="D44" s="134">
        <v>0.01636357498391377</v>
      </c>
      <c r="E44" s="134">
        <v>1.5642714304385628</v>
      </c>
      <c r="F44" s="91" t="s">
        <v>447</v>
      </c>
      <c r="G44" s="91" t="b">
        <v>0</v>
      </c>
      <c r="H44" s="91" t="b">
        <v>0</v>
      </c>
      <c r="I44" s="91" t="b">
        <v>0</v>
      </c>
      <c r="J44" s="91" t="b">
        <v>0</v>
      </c>
      <c r="K44" s="91" t="b">
        <v>0</v>
      </c>
      <c r="L44" s="91" t="b">
        <v>0</v>
      </c>
    </row>
    <row r="45" spans="1:12" ht="15">
      <c r="A45" s="91" t="s">
        <v>585</v>
      </c>
      <c r="B45" s="91" t="s">
        <v>586</v>
      </c>
      <c r="C45" s="91">
        <v>3</v>
      </c>
      <c r="D45" s="134">
        <v>0.010062330705855646</v>
      </c>
      <c r="E45" s="134">
        <v>1.8653014261025438</v>
      </c>
      <c r="F45" s="91" t="s">
        <v>447</v>
      </c>
      <c r="G45" s="91" t="b">
        <v>0</v>
      </c>
      <c r="H45" s="91" t="b">
        <v>0</v>
      </c>
      <c r="I45" s="91" t="b">
        <v>0</v>
      </c>
      <c r="J45" s="91" t="b">
        <v>0</v>
      </c>
      <c r="K45" s="91" t="b">
        <v>0</v>
      </c>
      <c r="L45" s="91" t="b">
        <v>0</v>
      </c>
    </row>
    <row r="46" spans="1:12" ht="15">
      <c r="A46" s="91" t="s">
        <v>586</v>
      </c>
      <c r="B46" s="91" t="s">
        <v>587</v>
      </c>
      <c r="C46" s="91">
        <v>3</v>
      </c>
      <c r="D46" s="134">
        <v>0.010062330705855646</v>
      </c>
      <c r="E46" s="134">
        <v>1.8653014261025438</v>
      </c>
      <c r="F46" s="91" t="s">
        <v>447</v>
      </c>
      <c r="G46" s="91" t="b">
        <v>0</v>
      </c>
      <c r="H46" s="91" t="b">
        <v>0</v>
      </c>
      <c r="I46" s="91" t="b">
        <v>0</v>
      </c>
      <c r="J46" s="91" t="b">
        <v>0</v>
      </c>
      <c r="K46" s="91" t="b">
        <v>0</v>
      </c>
      <c r="L46" s="91" t="b">
        <v>0</v>
      </c>
    </row>
    <row r="47" spans="1:12" ht="15">
      <c r="A47" s="91" t="s">
        <v>587</v>
      </c>
      <c r="B47" s="91" t="s">
        <v>588</v>
      </c>
      <c r="C47" s="91">
        <v>3</v>
      </c>
      <c r="D47" s="134">
        <v>0.010062330705855646</v>
      </c>
      <c r="E47" s="134">
        <v>1.8653014261025438</v>
      </c>
      <c r="F47" s="91" t="s">
        <v>447</v>
      </c>
      <c r="G47" s="91" t="b">
        <v>0</v>
      </c>
      <c r="H47" s="91" t="b">
        <v>0</v>
      </c>
      <c r="I47" s="91" t="b">
        <v>0</v>
      </c>
      <c r="J47" s="91" t="b">
        <v>0</v>
      </c>
      <c r="K47" s="91" t="b">
        <v>0</v>
      </c>
      <c r="L47" s="91" t="b">
        <v>0</v>
      </c>
    </row>
    <row r="48" spans="1:12" ht="15">
      <c r="A48" s="91" t="s">
        <v>588</v>
      </c>
      <c r="B48" s="91" t="s">
        <v>589</v>
      </c>
      <c r="C48" s="91">
        <v>3</v>
      </c>
      <c r="D48" s="134">
        <v>0.010062330705855646</v>
      </c>
      <c r="E48" s="134">
        <v>1.8653014261025438</v>
      </c>
      <c r="F48" s="91" t="s">
        <v>447</v>
      </c>
      <c r="G48" s="91" t="b">
        <v>0</v>
      </c>
      <c r="H48" s="91" t="b">
        <v>0</v>
      </c>
      <c r="I48" s="91" t="b">
        <v>0</v>
      </c>
      <c r="J48" s="91" t="b">
        <v>0</v>
      </c>
      <c r="K48" s="91" t="b">
        <v>0</v>
      </c>
      <c r="L48" s="91" t="b">
        <v>0</v>
      </c>
    </row>
    <row r="49" spans="1:12" ht="15">
      <c r="A49" s="91" t="s">
        <v>589</v>
      </c>
      <c r="B49" s="91" t="s">
        <v>590</v>
      </c>
      <c r="C49" s="91">
        <v>3</v>
      </c>
      <c r="D49" s="134">
        <v>0.010062330705855646</v>
      </c>
      <c r="E49" s="134">
        <v>1.8653014261025438</v>
      </c>
      <c r="F49" s="91" t="s">
        <v>447</v>
      </c>
      <c r="G49" s="91" t="b">
        <v>0</v>
      </c>
      <c r="H49" s="91" t="b">
        <v>0</v>
      </c>
      <c r="I49" s="91" t="b">
        <v>0</v>
      </c>
      <c r="J49" s="91" t="b">
        <v>0</v>
      </c>
      <c r="K49" s="91" t="b">
        <v>0</v>
      </c>
      <c r="L49" s="91" t="b">
        <v>0</v>
      </c>
    </row>
    <row r="50" spans="1:12" ht="15">
      <c r="A50" s="91" t="s">
        <v>590</v>
      </c>
      <c r="B50" s="91" t="s">
        <v>591</v>
      </c>
      <c r="C50" s="91">
        <v>3</v>
      </c>
      <c r="D50" s="134">
        <v>0.010062330705855646</v>
      </c>
      <c r="E50" s="134">
        <v>1.8653014261025438</v>
      </c>
      <c r="F50" s="91" t="s">
        <v>447</v>
      </c>
      <c r="G50" s="91" t="b">
        <v>0</v>
      </c>
      <c r="H50" s="91" t="b">
        <v>0</v>
      </c>
      <c r="I50" s="91" t="b">
        <v>0</v>
      </c>
      <c r="J50" s="91" t="b">
        <v>0</v>
      </c>
      <c r="K50" s="91" t="b">
        <v>0</v>
      </c>
      <c r="L50" s="91" t="b">
        <v>0</v>
      </c>
    </row>
    <row r="51" spans="1:12" ht="15">
      <c r="A51" s="91" t="s">
        <v>591</v>
      </c>
      <c r="B51" s="91" t="s">
        <v>592</v>
      </c>
      <c r="C51" s="91">
        <v>3</v>
      </c>
      <c r="D51" s="134">
        <v>0.010062330705855646</v>
      </c>
      <c r="E51" s="134">
        <v>1.8653014261025438</v>
      </c>
      <c r="F51" s="91" t="s">
        <v>447</v>
      </c>
      <c r="G51" s="91" t="b">
        <v>0</v>
      </c>
      <c r="H51" s="91" t="b">
        <v>0</v>
      </c>
      <c r="I51" s="91" t="b">
        <v>0</v>
      </c>
      <c r="J51" s="91" t="b">
        <v>0</v>
      </c>
      <c r="K51" s="91" t="b">
        <v>0</v>
      </c>
      <c r="L51" s="91" t="b">
        <v>0</v>
      </c>
    </row>
    <row r="52" spans="1:12" ht="15">
      <c r="A52" s="91" t="s">
        <v>592</v>
      </c>
      <c r="B52" s="91" t="s">
        <v>593</v>
      </c>
      <c r="C52" s="91">
        <v>3</v>
      </c>
      <c r="D52" s="134">
        <v>0.010062330705855646</v>
      </c>
      <c r="E52" s="134">
        <v>1.8653014261025438</v>
      </c>
      <c r="F52" s="91" t="s">
        <v>447</v>
      </c>
      <c r="G52" s="91" t="b">
        <v>0</v>
      </c>
      <c r="H52" s="91" t="b">
        <v>0</v>
      </c>
      <c r="I52" s="91" t="b">
        <v>0</v>
      </c>
      <c r="J52" s="91" t="b">
        <v>0</v>
      </c>
      <c r="K52" s="91" t="b">
        <v>0</v>
      </c>
      <c r="L52" s="91" t="b">
        <v>0</v>
      </c>
    </row>
    <row r="53" spans="1:12" ht="15">
      <c r="A53" s="91" t="s">
        <v>593</v>
      </c>
      <c r="B53" s="91" t="s">
        <v>594</v>
      </c>
      <c r="C53" s="91">
        <v>3</v>
      </c>
      <c r="D53" s="134">
        <v>0.010062330705855646</v>
      </c>
      <c r="E53" s="134">
        <v>1.8653014261025438</v>
      </c>
      <c r="F53" s="91" t="s">
        <v>447</v>
      </c>
      <c r="G53" s="91" t="b">
        <v>0</v>
      </c>
      <c r="H53" s="91" t="b">
        <v>0</v>
      </c>
      <c r="I53" s="91" t="b">
        <v>0</v>
      </c>
      <c r="J53" s="91" t="b">
        <v>0</v>
      </c>
      <c r="K53" s="91" t="b">
        <v>0</v>
      </c>
      <c r="L53" s="91" t="b">
        <v>0</v>
      </c>
    </row>
    <row r="54" spans="1:12" ht="15">
      <c r="A54" s="91" t="s">
        <v>575</v>
      </c>
      <c r="B54" s="91" t="s">
        <v>576</v>
      </c>
      <c r="C54" s="91">
        <v>3</v>
      </c>
      <c r="D54" s="134">
        <v>0.010062330705855646</v>
      </c>
      <c r="E54" s="134">
        <v>1.8653014261025438</v>
      </c>
      <c r="F54" s="91" t="s">
        <v>447</v>
      </c>
      <c r="G54" s="91" t="b">
        <v>0</v>
      </c>
      <c r="H54" s="91" t="b">
        <v>0</v>
      </c>
      <c r="I54" s="91" t="b">
        <v>0</v>
      </c>
      <c r="J54" s="91" t="b">
        <v>0</v>
      </c>
      <c r="K54" s="91" t="b">
        <v>0</v>
      </c>
      <c r="L54" s="91" t="b">
        <v>0</v>
      </c>
    </row>
    <row r="55" spans="1:12" ht="15">
      <c r="A55" s="91" t="s">
        <v>576</v>
      </c>
      <c r="B55" s="91" t="s">
        <v>493</v>
      </c>
      <c r="C55" s="91">
        <v>3</v>
      </c>
      <c r="D55" s="134">
        <v>0.010062330705855646</v>
      </c>
      <c r="E55" s="134">
        <v>1.8653014261025438</v>
      </c>
      <c r="F55" s="91" t="s">
        <v>447</v>
      </c>
      <c r="G55" s="91" t="b">
        <v>0</v>
      </c>
      <c r="H55" s="91" t="b">
        <v>0</v>
      </c>
      <c r="I55" s="91" t="b">
        <v>0</v>
      </c>
      <c r="J55" s="91" t="b">
        <v>0</v>
      </c>
      <c r="K55" s="91" t="b">
        <v>0</v>
      </c>
      <c r="L55" s="91" t="b">
        <v>0</v>
      </c>
    </row>
    <row r="56" spans="1:12" ht="15">
      <c r="A56" s="91" t="s">
        <v>493</v>
      </c>
      <c r="B56" s="91" t="s">
        <v>577</v>
      </c>
      <c r="C56" s="91">
        <v>3</v>
      </c>
      <c r="D56" s="134">
        <v>0.010062330705855646</v>
      </c>
      <c r="E56" s="134">
        <v>1.7403626894942439</v>
      </c>
      <c r="F56" s="91" t="s">
        <v>447</v>
      </c>
      <c r="G56" s="91" t="b">
        <v>0</v>
      </c>
      <c r="H56" s="91" t="b">
        <v>0</v>
      </c>
      <c r="I56" s="91" t="b">
        <v>0</v>
      </c>
      <c r="J56" s="91" t="b">
        <v>0</v>
      </c>
      <c r="K56" s="91" t="b">
        <v>0</v>
      </c>
      <c r="L56" s="91" t="b">
        <v>0</v>
      </c>
    </row>
    <row r="57" spans="1:12" ht="15">
      <c r="A57" s="91" t="s">
        <v>577</v>
      </c>
      <c r="B57" s="91" t="s">
        <v>578</v>
      </c>
      <c r="C57" s="91">
        <v>3</v>
      </c>
      <c r="D57" s="134">
        <v>0.010062330705855646</v>
      </c>
      <c r="E57" s="134">
        <v>1.8653014261025438</v>
      </c>
      <c r="F57" s="91" t="s">
        <v>447</v>
      </c>
      <c r="G57" s="91" t="b">
        <v>0</v>
      </c>
      <c r="H57" s="91" t="b">
        <v>0</v>
      </c>
      <c r="I57" s="91" t="b">
        <v>0</v>
      </c>
      <c r="J57" s="91" t="b">
        <v>1</v>
      </c>
      <c r="K57" s="91" t="b">
        <v>0</v>
      </c>
      <c r="L57" s="91" t="b">
        <v>0</v>
      </c>
    </row>
    <row r="58" spans="1:12" ht="15">
      <c r="A58" s="91" t="s">
        <v>578</v>
      </c>
      <c r="B58" s="91" t="s">
        <v>490</v>
      </c>
      <c r="C58" s="91">
        <v>3</v>
      </c>
      <c r="D58" s="134">
        <v>0.010062330705855646</v>
      </c>
      <c r="E58" s="134">
        <v>1.6434526764861874</v>
      </c>
      <c r="F58" s="91" t="s">
        <v>447</v>
      </c>
      <c r="G58" s="91" t="b">
        <v>1</v>
      </c>
      <c r="H58" s="91" t="b">
        <v>0</v>
      </c>
      <c r="I58" s="91" t="b">
        <v>0</v>
      </c>
      <c r="J58" s="91" t="b">
        <v>0</v>
      </c>
      <c r="K58" s="91" t="b">
        <v>0</v>
      </c>
      <c r="L58" s="91" t="b">
        <v>0</v>
      </c>
    </row>
    <row r="59" spans="1:12" ht="15">
      <c r="A59" s="91" t="s">
        <v>490</v>
      </c>
      <c r="B59" s="91" t="s">
        <v>579</v>
      </c>
      <c r="C59" s="91">
        <v>3</v>
      </c>
      <c r="D59" s="134">
        <v>0.010062330705855646</v>
      </c>
      <c r="E59" s="134">
        <v>1.6434526764861874</v>
      </c>
      <c r="F59" s="91" t="s">
        <v>447</v>
      </c>
      <c r="G59" s="91" t="b">
        <v>0</v>
      </c>
      <c r="H59" s="91" t="b">
        <v>0</v>
      </c>
      <c r="I59" s="91" t="b">
        <v>0</v>
      </c>
      <c r="J59" s="91" t="b">
        <v>0</v>
      </c>
      <c r="K59" s="91" t="b">
        <v>0</v>
      </c>
      <c r="L59" s="91" t="b">
        <v>0</v>
      </c>
    </row>
    <row r="60" spans="1:12" ht="15">
      <c r="A60" s="91" t="s">
        <v>579</v>
      </c>
      <c r="B60" s="91" t="s">
        <v>580</v>
      </c>
      <c r="C60" s="91">
        <v>3</v>
      </c>
      <c r="D60" s="134">
        <v>0.010062330705855646</v>
      </c>
      <c r="E60" s="134">
        <v>1.8653014261025438</v>
      </c>
      <c r="F60" s="91" t="s">
        <v>447</v>
      </c>
      <c r="G60" s="91" t="b">
        <v>0</v>
      </c>
      <c r="H60" s="91" t="b">
        <v>0</v>
      </c>
      <c r="I60" s="91" t="b">
        <v>0</v>
      </c>
      <c r="J60" s="91" t="b">
        <v>0</v>
      </c>
      <c r="K60" s="91" t="b">
        <v>0</v>
      </c>
      <c r="L60" s="91" t="b">
        <v>0</v>
      </c>
    </row>
    <row r="61" spans="1:12" ht="15">
      <c r="A61" s="91" t="s">
        <v>580</v>
      </c>
      <c r="B61" s="91" t="s">
        <v>581</v>
      </c>
      <c r="C61" s="91">
        <v>3</v>
      </c>
      <c r="D61" s="134">
        <v>0.010062330705855646</v>
      </c>
      <c r="E61" s="134">
        <v>1.8653014261025438</v>
      </c>
      <c r="F61" s="91" t="s">
        <v>447</v>
      </c>
      <c r="G61" s="91" t="b">
        <v>0</v>
      </c>
      <c r="H61" s="91" t="b">
        <v>0</v>
      </c>
      <c r="I61" s="91" t="b">
        <v>0</v>
      </c>
      <c r="J61" s="91" t="b">
        <v>0</v>
      </c>
      <c r="K61" s="91" t="b">
        <v>0</v>
      </c>
      <c r="L61" s="91" t="b">
        <v>0</v>
      </c>
    </row>
    <row r="62" spans="1:12" ht="15">
      <c r="A62" s="91" t="s">
        <v>611</v>
      </c>
      <c r="B62" s="91" t="s">
        <v>251</v>
      </c>
      <c r="C62" s="91">
        <v>2</v>
      </c>
      <c r="D62" s="134">
        <v>0.008181787491956884</v>
      </c>
      <c r="E62" s="134">
        <v>1.8653014261025438</v>
      </c>
      <c r="F62" s="91" t="s">
        <v>447</v>
      </c>
      <c r="G62" s="91" t="b">
        <v>0</v>
      </c>
      <c r="H62" s="91" t="b">
        <v>0</v>
      </c>
      <c r="I62" s="91" t="b">
        <v>0</v>
      </c>
      <c r="J62" s="91" t="b">
        <v>0</v>
      </c>
      <c r="K62" s="91" t="b">
        <v>0</v>
      </c>
      <c r="L62" s="91" t="b">
        <v>0</v>
      </c>
    </row>
    <row r="63" spans="1:12" ht="15">
      <c r="A63" s="91" t="s">
        <v>251</v>
      </c>
      <c r="B63" s="91" t="s">
        <v>612</v>
      </c>
      <c r="C63" s="91">
        <v>2</v>
      </c>
      <c r="D63" s="134">
        <v>0.008181787491956884</v>
      </c>
      <c r="E63" s="134">
        <v>1.8653014261025438</v>
      </c>
      <c r="F63" s="91" t="s">
        <v>447</v>
      </c>
      <c r="G63" s="91" t="b">
        <v>0</v>
      </c>
      <c r="H63" s="91" t="b">
        <v>0</v>
      </c>
      <c r="I63" s="91" t="b">
        <v>0</v>
      </c>
      <c r="J63" s="91" t="b">
        <v>0</v>
      </c>
      <c r="K63" s="91" t="b">
        <v>0</v>
      </c>
      <c r="L63" s="91" t="b">
        <v>0</v>
      </c>
    </row>
    <row r="64" spans="1:12" ht="15">
      <c r="A64" s="91" t="s">
        <v>612</v>
      </c>
      <c r="B64" s="91" t="s">
        <v>495</v>
      </c>
      <c r="C64" s="91">
        <v>2</v>
      </c>
      <c r="D64" s="134">
        <v>0.008181787491956884</v>
      </c>
      <c r="E64" s="134">
        <v>1.8653014261025438</v>
      </c>
      <c r="F64" s="91" t="s">
        <v>447</v>
      </c>
      <c r="G64" s="91" t="b">
        <v>0</v>
      </c>
      <c r="H64" s="91" t="b">
        <v>0</v>
      </c>
      <c r="I64" s="91" t="b">
        <v>0</v>
      </c>
      <c r="J64" s="91" t="b">
        <v>0</v>
      </c>
      <c r="K64" s="91" t="b">
        <v>0</v>
      </c>
      <c r="L64" s="91" t="b">
        <v>0</v>
      </c>
    </row>
    <row r="65" spans="1:12" ht="15">
      <c r="A65" s="91" t="s">
        <v>495</v>
      </c>
      <c r="B65" s="91" t="s">
        <v>494</v>
      </c>
      <c r="C65" s="91">
        <v>2</v>
      </c>
      <c r="D65" s="134">
        <v>0.008181787491956884</v>
      </c>
      <c r="E65" s="134">
        <v>1.5642714304385628</v>
      </c>
      <c r="F65" s="91" t="s">
        <v>447</v>
      </c>
      <c r="G65" s="91" t="b">
        <v>0</v>
      </c>
      <c r="H65" s="91" t="b">
        <v>0</v>
      </c>
      <c r="I65" s="91" t="b">
        <v>0</v>
      </c>
      <c r="J65" s="91" t="b">
        <v>0</v>
      </c>
      <c r="K65" s="91" t="b">
        <v>0</v>
      </c>
      <c r="L65" s="91" t="b">
        <v>0</v>
      </c>
    </row>
    <row r="66" spans="1:12" ht="15">
      <c r="A66" s="91" t="s">
        <v>492</v>
      </c>
      <c r="B66" s="91" t="s">
        <v>613</v>
      </c>
      <c r="C66" s="91">
        <v>2</v>
      </c>
      <c r="D66" s="134">
        <v>0.008181787491956884</v>
      </c>
      <c r="E66" s="134">
        <v>1.6434526764861874</v>
      </c>
      <c r="F66" s="91" t="s">
        <v>447</v>
      </c>
      <c r="G66" s="91" t="b">
        <v>0</v>
      </c>
      <c r="H66" s="91" t="b">
        <v>0</v>
      </c>
      <c r="I66" s="91" t="b">
        <v>0</v>
      </c>
      <c r="J66" s="91" t="b">
        <v>0</v>
      </c>
      <c r="K66" s="91" t="b">
        <v>0</v>
      </c>
      <c r="L66" s="91" t="b">
        <v>0</v>
      </c>
    </row>
    <row r="67" spans="1:12" ht="15">
      <c r="A67" s="91" t="s">
        <v>613</v>
      </c>
      <c r="B67" s="91" t="s">
        <v>614</v>
      </c>
      <c r="C67" s="91">
        <v>2</v>
      </c>
      <c r="D67" s="134">
        <v>0.008181787491956884</v>
      </c>
      <c r="E67" s="134">
        <v>2.041392685158225</v>
      </c>
      <c r="F67" s="91" t="s">
        <v>447</v>
      </c>
      <c r="G67" s="91" t="b">
        <v>0</v>
      </c>
      <c r="H67" s="91" t="b">
        <v>0</v>
      </c>
      <c r="I67" s="91" t="b">
        <v>0</v>
      </c>
      <c r="J67" s="91" t="b">
        <v>1</v>
      </c>
      <c r="K67" s="91" t="b">
        <v>0</v>
      </c>
      <c r="L67" s="91" t="b">
        <v>0</v>
      </c>
    </row>
    <row r="68" spans="1:12" ht="15">
      <c r="A68" s="91" t="s">
        <v>614</v>
      </c>
      <c r="B68" s="91" t="s">
        <v>494</v>
      </c>
      <c r="C68" s="91">
        <v>2</v>
      </c>
      <c r="D68" s="134">
        <v>0.008181787491956884</v>
      </c>
      <c r="E68" s="134">
        <v>1.7403626894942439</v>
      </c>
      <c r="F68" s="91" t="s">
        <v>447</v>
      </c>
      <c r="G68" s="91" t="b">
        <v>1</v>
      </c>
      <c r="H68" s="91" t="b">
        <v>0</v>
      </c>
      <c r="I68" s="91" t="b">
        <v>0</v>
      </c>
      <c r="J68" s="91" t="b">
        <v>0</v>
      </c>
      <c r="K68" s="91" t="b">
        <v>0</v>
      </c>
      <c r="L68" s="91" t="b">
        <v>0</v>
      </c>
    </row>
    <row r="69" spans="1:12" ht="15">
      <c r="A69" s="91" t="s">
        <v>492</v>
      </c>
      <c r="B69" s="91" t="s">
        <v>488</v>
      </c>
      <c r="C69" s="91">
        <v>2</v>
      </c>
      <c r="D69" s="134">
        <v>0.008181787491956884</v>
      </c>
      <c r="E69" s="134">
        <v>1.0413926851582251</v>
      </c>
      <c r="F69" s="91" t="s">
        <v>447</v>
      </c>
      <c r="G69" s="91" t="b">
        <v>0</v>
      </c>
      <c r="H69" s="91" t="b">
        <v>0</v>
      </c>
      <c r="I69" s="91" t="b">
        <v>0</v>
      </c>
      <c r="J69" s="91" t="b">
        <v>0</v>
      </c>
      <c r="K69" s="91" t="b">
        <v>0</v>
      </c>
      <c r="L69" s="91" t="b">
        <v>0</v>
      </c>
    </row>
    <row r="70" spans="1:12" ht="15">
      <c r="A70" s="91" t="s">
        <v>488</v>
      </c>
      <c r="B70" s="91" t="s">
        <v>490</v>
      </c>
      <c r="C70" s="91">
        <v>2</v>
      </c>
      <c r="D70" s="134">
        <v>0.008181787491956884</v>
      </c>
      <c r="E70" s="134">
        <v>1.0993846321359118</v>
      </c>
      <c r="F70" s="91" t="s">
        <v>447</v>
      </c>
      <c r="G70" s="91" t="b">
        <v>0</v>
      </c>
      <c r="H70" s="91" t="b">
        <v>0</v>
      </c>
      <c r="I70" s="91" t="b">
        <v>0</v>
      </c>
      <c r="J70" s="91" t="b">
        <v>0</v>
      </c>
      <c r="K70" s="91" t="b">
        <v>0</v>
      </c>
      <c r="L70" s="91" t="b">
        <v>0</v>
      </c>
    </row>
    <row r="71" spans="1:12" ht="15">
      <c r="A71" s="91" t="s">
        <v>490</v>
      </c>
      <c r="B71" s="91" t="s">
        <v>615</v>
      </c>
      <c r="C71" s="91">
        <v>2</v>
      </c>
      <c r="D71" s="134">
        <v>0.008181787491956884</v>
      </c>
      <c r="E71" s="134">
        <v>1.6434526764861874</v>
      </c>
      <c r="F71" s="91" t="s">
        <v>447</v>
      </c>
      <c r="G71" s="91" t="b">
        <v>0</v>
      </c>
      <c r="H71" s="91" t="b">
        <v>0</v>
      </c>
      <c r="I71" s="91" t="b">
        <v>0</v>
      </c>
      <c r="J71" s="91" t="b">
        <v>0</v>
      </c>
      <c r="K71" s="91" t="b">
        <v>0</v>
      </c>
      <c r="L71" s="91" t="b">
        <v>0</v>
      </c>
    </row>
    <row r="72" spans="1:12" ht="15">
      <c r="A72" s="91" t="s">
        <v>574</v>
      </c>
      <c r="B72" s="91" t="s">
        <v>219</v>
      </c>
      <c r="C72" s="91">
        <v>2</v>
      </c>
      <c r="D72" s="134">
        <v>0.008181787491956884</v>
      </c>
      <c r="E72" s="134">
        <v>1.5642714304385628</v>
      </c>
      <c r="F72" s="91" t="s">
        <v>447</v>
      </c>
      <c r="G72" s="91" t="b">
        <v>0</v>
      </c>
      <c r="H72" s="91" t="b">
        <v>0</v>
      </c>
      <c r="I72" s="91" t="b">
        <v>0</v>
      </c>
      <c r="J72" s="91" t="b">
        <v>0</v>
      </c>
      <c r="K72" s="91" t="b">
        <v>0</v>
      </c>
      <c r="L72" s="91" t="b">
        <v>0</v>
      </c>
    </row>
    <row r="73" spans="1:12" ht="15">
      <c r="A73" s="91" t="s">
        <v>216</v>
      </c>
      <c r="B73" s="91" t="s">
        <v>575</v>
      </c>
      <c r="C73" s="91">
        <v>2</v>
      </c>
      <c r="D73" s="134">
        <v>0.008181787491956884</v>
      </c>
      <c r="E73" s="134">
        <v>1.5642714304385628</v>
      </c>
      <c r="F73" s="91" t="s">
        <v>447</v>
      </c>
      <c r="G73" s="91" t="b">
        <v>0</v>
      </c>
      <c r="H73" s="91" t="b">
        <v>0</v>
      </c>
      <c r="I73" s="91" t="b">
        <v>0</v>
      </c>
      <c r="J73" s="91" t="b">
        <v>0</v>
      </c>
      <c r="K73" s="91" t="b">
        <v>0</v>
      </c>
      <c r="L73" s="91" t="b">
        <v>0</v>
      </c>
    </row>
    <row r="74" spans="1:12" ht="15">
      <c r="A74" s="91" t="s">
        <v>581</v>
      </c>
      <c r="B74" s="91" t="s">
        <v>583</v>
      </c>
      <c r="C74" s="91">
        <v>2</v>
      </c>
      <c r="D74" s="134">
        <v>0.008181787491956884</v>
      </c>
      <c r="E74" s="134">
        <v>1.8653014261025438</v>
      </c>
      <c r="F74" s="91" t="s">
        <v>447</v>
      </c>
      <c r="G74" s="91" t="b">
        <v>0</v>
      </c>
      <c r="H74" s="91" t="b">
        <v>0</v>
      </c>
      <c r="I74" s="91" t="b">
        <v>0</v>
      </c>
      <c r="J74" s="91" t="b">
        <v>0</v>
      </c>
      <c r="K74" s="91" t="b">
        <v>0</v>
      </c>
      <c r="L74" s="91" t="b">
        <v>0</v>
      </c>
    </row>
    <row r="75" spans="1:12" ht="15">
      <c r="A75" s="91" t="s">
        <v>216</v>
      </c>
      <c r="B75" s="91" t="s">
        <v>585</v>
      </c>
      <c r="C75" s="91">
        <v>2</v>
      </c>
      <c r="D75" s="134">
        <v>0.008181787491956884</v>
      </c>
      <c r="E75" s="134">
        <v>1.5642714304385628</v>
      </c>
      <c r="F75" s="91" t="s">
        <v>447</v>
      </c>
      <c r="G75" s="91" t="b">
        <v>0</v>
      </c>
      <c r="H75" s="91" t="b">
        <v>0</v>
      </c>
      <c r="I75" s="91" t="b">
        <v>0</v>
      </c>
      <c r="J75" s="91" t="b">
        <v>0</v>
      </c>
      <c r="K75" s="91" t="b">
        <v>0</v>
      </c>
      <c r="L75" s="91" t="b">
        <v>0</v>
      </c>
    </row>
    <row r="76" spans="1:12" ht="15">
      <c r="A76" s="91" t="s">
        <v>594</v>
      </c>
      <c r="B76" s="91" t="s">
        <v>610</v>
      </c>
      <c r="C76" s="91">
        <v>2</v>
      </c>
      <c r="D76" s="134">
        <v>0.008181787491956884</v>
      </c>
      <c r="E76" s="134">
        <v>1.8653014261025438</v>
      </c>
      <c r="F76" s="91" t="s">
        <v>447</v>
      </c>
      <c r="G76" s="91" t="b">
        <v>0</v>
      </c>
      <c r="H76" s="91" t="b">
        <v>0</v>
      </c>
      <c r="I76" s="91" t="b">
        <v>0</v>
      </c>
      <c r="J76" s="91" t="b">
        <v>0</v>
      </c>
      <c r="K76" s="91" t="b">
        <v>0</v>
      </c>
      <c r="L7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643</v>
      </c>
      <c r="B1" s="13" t="s">
        <v>34</v>
      </c>
    </row>
    <row r="2" spans="1:2" ht="15">
      <c r="A2" s="125" t="s">
        <v>216</v>
      </c>
      <c r="B2" s="85">
        <v>40</v>
      </c>
    </row>
    <row r="3" spans="1:2" ht="15">
      <c r="A3" s="125" t="s">
        <v>218</v>
      </c>
      <c r="B3" s="85">
        <v>0</v>
      </c>
    </row>
    <row r="4" spans="1:2" ht="15">
      <c r="A4" s="125" t="s">
        <v>217</v>
      </c>
      <c r="B4" s="85">
        <v>0</v>
      </c>
    </row>
    <row r="5" spans="1:2" ht="15">
      <c r="A5" s="125" t="s">
        <v>219</v>
      </c>
      <c r="B5" s="85">
        <v>0</v>
      </c>
    </row>
    <row r="6" spans="1:2" ht="15">
      <c r="A6" s="125" t="s">
        <v>215</v>
      </c>
      <c r="B6" s="85">
        <v>0</v>
      </c>
    </row>
    <row r="7" spans="1:2" ht="15">
      <c r="A7" s="125" t="s">
        <v>212</v>
      </c>
      <c r="B7" s="85">
        <v>0</v>
      </c>
    </row>
    <row r="8" spans="1:2" ht="15">
      <c r="A8" s="125" t="s">
        <v>213</v>
      </c>
      <c r="B8" s="85">
        <v>0</v>
      </c>
    </row>
    <row r="9" spans="1:2" ht="15">
      <c r="A9" s="125" t="s">
        <v>214</v>
      </c>
      <c r="B9"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653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192</v>
      </c>
      <c r="AU2" s="13" t="s">
        <v>343</v>
      </c>
      <c r="AV2" s="13" t="s">
        <v>344</v>
      </c>
      <c r="AW2" s="13" t="s">
        <v>345</v>
      </c>
      <c r="AX2" s="13" t="s">
        <v>346</v>
      </c>
      <c r="AY2" s="13" t="s">
        <v>347</v>
      </c>
      <c r="AZ2" s="13" t="s">
        <v>348</v>
      </c>
      <c r="BA2" s="13" t="s">
        <v>451</v>
      </c>
      <c r="BB2" s="131" t="s">
        <v>540</v>
      </c>
      <c r="BC2" s="131" t="s">
        <v>543</v>
      </c>
      <c r="BD2" s="131" t="s">
        <v>544</v>
      </c>
      <c r="BE2" s="131" t="s">
        <v>546</v>
      </c>
      <c r="BF2" s="131" t="s">
        <v>548</v>
      </c>
      <c r="BG2" s="131" t="s">
        <v>551</v>
      </c>
      <c r="BH2" s="131" t="s">
        <v>552</v>
      </c>
      <c r="BI2" s="131" t="s">
        <v>559</v>
      </c>
      <c r="BJ2" s="131" t="s">
        <v>564</v>
      </c>
      <c r="BK2" s="131" t="s">
        <v>571</v>
      </c>
      <c r="BL2" s="131" t="s">
        <v>632</v>
      </c>
      <c r="BM2" s="131" t="s">
        <v>633</v>
      </c>
      <c r="BN2" s="131" t="s">
        <v>634</v>
      </c>
      <c r="BO2" s="131" t="s">
        <v>635</v>
      </c>
      <c r="BP2" s="131" t="s">
        <v>636</v>
      </c>
      <c r="BQ2" s="131" t="s">
        <v>637</v>
      </c>
      <c r="BR2" s="131" t="s">
        <v>638</v>
      </c>
      <c r="BS2" s="131" t="s">
        <v>639</v>
      </c>
      <c r="BT2" s="131" t="s">
        <v>641</v>
      </c>
      <c r="BU2" s="3"/>
      <c r="BV2" s="3"/>
    </row>
    <row r="3" spans="1:74" ht="41.45" customHeight="1">
      <c r="A3" s="50" t="s">
        <v>212</v>
      </c>
      <c r="C3" s="53"/>
      <c r="D3" s="53" t="s">
        <v>64</v>
      </c>
      <c r="E3" s="54">
        <v>186.16854248733821</v>
      </c>
      <c r="F3" s="55">
        <v>99.99794496653804</v>
      </c>
      <c r="G3" s="112" t="s">
        <v>269</v>
      </c>
      <c r="H3" s="53"/>
      <c r="I3" s="57" t="s">
        <v>212</v>
      </c>
      <c r="J3" s="56"/>
      <c r="K3" s="56"/>
      <c r="L3" s="114" t="s">
        <v>400</v>
      </c>
      <c r="M3" s="59">
        <v>1.6848741517557002</v>
      </c>
      <c r="N3" s="60">
        <v>4068.0302734375</v>
      </c>
      <c r="O3" s="60">
        <v>9422.5869140625</v>
      </c>
      <c r="P3" s="58"/>
      <c r="Q3" s="61"/>
      <c r="R3" s="61"/>
      <c r="S3" s="51"/>
      <c r="T3" s="51">
        <v>0</v>
      </c>
      <c r="U3" s="51">
        <v>1</v>
      </c>
      <c r="V3" s="52">
        <v>0</v>
      </c>
      <c r="W3" s="52">
        <v>0.076923</v>
      </c>
      <c r="X3" s="52">
        <v>0.085786</v>
      </c>
      <c r="Y3" s="52">
        <v>0.505186</v>
      </c>
      <c r="Z3" s="52">
        <v>0</v>
      </c>
      <c r="AA3" s="52">
        <v>0</v>
      </c>
      <c r="AB3" s="62">
        <v>3</v>
      </c>
      <c r="AC3" s="62"/>
      <c r="AD3" s="63"/>
      <c r="AE3" s="85" t="s">
        <v>349</v>
      </c>
      <c r="AF3" s="85">
        <v>649</v>
      </c>
      <c r="AG3" s="85">
        <v>273</v>
      </c>
      <c r="AH3" s="85">
        <v>239</v>
      </c>
      <c r="AI3" s="85">
        <v>314</v>
      </c>
      <c r="AJ3" s="85"/>
      <c r="AK3" s="85" t="s">
        <v>357</v>
      </c>
      <c r="AL3" s="85" t="s">
        <v>365</v>
      </c>
      <c r="AM3" s="90" t="s">
        <v>370</v>
      </c>
      <c r="AN3" s="85"/>
      <c r="AO3" s="87">
        <v>41703.99396990741</v>
      </c>
      <c r="AP3" s="90" t="s">
        <v>378</v>
      </c>
      <c r="AQ3" s="85" t="b">
        <v>0</v>
      </c>
      <c r="AR3" s="85" t="b">
        <v>0</v>
      </c>
      <c r="AS3" s="85" t="b">
        <v>0</v>
      </c>
      <c r="AT3" s="85" t="s">
        <v>323</v>
      </c>
      <c r="AU3" s="85">
        <v>5</v>
      </c>
      <c r="AV3" s="90" t="s">
        <v>386</v>
      </c>
      <c r="AW3" s="85" t="b">
        <v>0</v>
      </c>
      <c r="AX3" s="85" t="s">
        <v>391</v>
      </c>
      <c r="AY3" s="90" t="s">
        <v>392</v>
      </c>
      <c r="AZ3" s="85" t="s">
        <v>66</v>
      </c>
      <c r="BA3" s="85" t="str">
        <f>REPLACE(INDEX(GroupVertices[Group],MATCH(Vertices[[#This Row],[Vertex]],GroupVertices[Vertex],0)),1,1,"")</f>
        <v>1</v>
      </c>
      <c r="BB3" s="51"/>
      <c r="BC3" s="51"/>
      <c r="BD3" s="51"/>
      <c r="BE3" s="51"/>
      <c r="BF3" s="51"/>
      <c r="BG3" s="51"/>
      <c r="BH3" s="132" t="s">
        <v>553</v>
      </c>
      <c r="BI3" s="132" t="s">
        <v>553</v>
      </c>
      <c r="BJ3" s="132" t="s">
        <v>565</v>
      </c>
      <c r="BK3" s="132" t="s">
        <v>565</v>
      </c>
      <c r="BL3" s="132">
        <v>0</v>
      </c>
      <c r="BM3" s="135">
        <v>0</v>
      </c>
      <c r="BN3" s="132">
        <v>0</v>
      </c>
      <c r="BO3" s="135">
        <v>0</v>
      </c>
      <c r="BP3" s="132">
        <v>0</v>
      </c>
      <c r="BQ3" s="135">
        <v>0</v>
      </c>
      <c r="BR3" s="132">
        <v>22</v>
      </c>
      <c r="BS3" s="135">
        <v>100</v>
      </c>
      <c r="BT3" s="132">
        <v>22</v>
      </c>
      <c r="BU3" s="3"/>
      <c r="BV3" s="3"/>
    </row>
    <row r="4" spans="1:77" ht="41.45" customHeight="1">
      <c r="A4" s="14" t="s">
        <v>216</v>
      </c>
      <c r="C4" s="15"/>
      <c r="D4" s="15" t="s">
        <v>64</v>
      </c>
      <c r="E4" s="93">
        <v>217.17501406865503</v>
      </c>
      <c r="F4" s="81">
        <v>99.99530850897465</v>
      </c>
      <c r="G4" s="112" t="s">
        <v>274</v>
      </c>
      <c r="H4" s="15"/>
      <c r="I4" s="16" t="s">
        <v>216</v>
      </c>
      <c r="J4" s="66"/>
      <c r="K4" s="66"/>
      <c r="L4" s="114" t="s">
        <v>401</v>
      </c>
      <c r="M4" s="94">
        <v>2.5635175757154522</v>
      </c>
      <c r="N4" s="95">
        <v>3643.665283203125</v>
      </c>
      <c r="O4" s="95">
        <v>4690.4775390625</v>
      </c>
      <c r="P4" s="77"/>
      <c r="Q4" s="96"/>
      <c r="R4" s="96"/>
      <c r="S4" s="97"/>
      <c r="T4" s="51">
        <v>6</v>
      </c>
      <c r="U4" s="51">
        <v>4</v>
      </c>
      <c r="V4" s="52">
        <v>40</v>
      </c>
      <c r="W4" s="52">
        <v>0.142857</v>
      </c>
      <c r="X4" s="52">
        <v>0.292893</v>
      </c>
      <c r="Y4" s="52">
        <v>3.342967</v>
      </c>
      <c r="Z4" s="52">
        <v>0.023809523809523808</v>
      </c>
      <c r="AA4" s="52">
        <v>0.14285714285714285</v>
      </c>
      <c r="AB4" s="82">
        <v>4</v>
      </c>
      <c r="AC4" s="82"/>
      <c r="AD4" s="98"/>
      <c r="AE4" s="85" t="s">
        <v>350</v>
      </c>
      <c r="AF4" s="85">
        <v>812</v>
      </c>
      <c r="AG4" s="85">
        <v>536</v>
      </c>
      <c r="AH4" s="85">
        <v>4031</v>
      </c>
      <c r="AI4" s="85">
        <v>4533</v>
      </c>
      <c r="AJ4" s="85"/>
      <c r="AK4" s="85" t="s">
        <v>358</v>
      </c>
      <c r="AL4" s="85" t="s">
        <v>366</v>
      </c>
      <c r="AM4" s="90" t="s">
        <v>371</v>
      </c>
      <c r="AN4" s="85"/>
      <c r="AO4" s="87">
        <v>41894.730833333335</v>
      </c>
      <c r="AP4" s="90" t="s">
        <v>379</v>
      </c>
      <c r="AQ4" s="85" t="b">
        <v>1</v>
      </c>
      <c r="AR4" s="85" t="b">
        <v>0</v>
      </c>
      <c r="AS4" s="85" t="b">
        <v>0</v>
      </c>
      <c r="AT4" s="85" t="s">
        <v>323</v>
      </c>
      <c r="AU4" s="85">
        <v>14</v>
      </c>
      <c r="AV4" s="90" t="s">
        <v>387</v>
      </c>
      <c r="AW4" s="85" t="b">
        <v>0</v>
      </c>
      <c r="AX4" s="85" t="s">
        <v>391</v>
      </c>
      <c r="AY4" s="90" t="s">
        <v>393</v>
      </c>
      <c r="AZ4" s="85" t="s">
        <v>66</v>
      </c>
      <c r="BA4" s="85" t="str">
        <f>REPLACE(INDEX(GroupVertices[Group],MATCH(Vertices[[#This Row],[Vertex]],GroupVertices[Vertex],0)),1,1,"")</f>
        <v>1</v>
      </c>
      <c r="BB4" s="51" t="s">
        <v>541</v>
      </c>
      <c r="BC4" s="51" t="s">
        <v>541</v>
      </c>
      <c r="BD4" s="51" t="s">
        <v>545</v>
      </c>
      <c r="BE4" s="51" t="s">
        <v>547</v>
      </c>
      <c r="BF4" s="51" t="s">
        <v>549</v>
      </c>
      <c r="BG4" s="51" t="s">
        <v>549</v>
      </c>
      <c r="BH4" s="132" t="s">
        <v>554</v>
      </c>
      <c r="BI4" s="132" t="s">
        <v>560</v>
      </c>
      <c r="BJ4" s="132" t="s">
        <v>566</v>
      </c>
      <c r="BK4" s="132" t="s">
        <v>572</v>
      </c>
      <c r="BL4" s="132">
        <v>21</v>
      </c>
      <c r="BM4" s="135">
        <v>7.070707070707071</v>
      </c>
      <c r="BN4" s="132">
        <v>0</v>
      </c>
      <c r="BO4" s="135">
        <v>0</v>
      </c>
      <c r="BP4" s="132">
        <v>0</v>
      </c>
      <c r="BQ4" s="135">
        <v>0</v>
      </c>
      <c r="BR4" s="132">
        <v>276</v>
      </c>
      <c r="BS4" s="135">
        <v>92.92929292929293</v>
      </c>
      <c r="BT4" s="132">
        <v>297</v>
      </c>
      <c r="BU4" s="2"/>
      <c r="BV4" s="3"/>
      <c r="BW4" s="3"/>
      <c r="BX4" s="3"/>
      <c r="BY4" s="3"/>
    </row>
    <row r="5" spans="1:77" ht="41.45" customHeight="1">
      <c r="A5" s="14" t="s">
        <v>213</v>
      </c>
      <c r="C5" s="15"/>
      <c r="D5" s="15" t="s">
        <v>64</v>
      </c>
      <c r="E5" s="93">
        <v>227.5498030388295</v>
      </c>
      <c r="F5" s="81">
        <v>99.99442634826903</v>
      </c>
      <c r="G5" s="112" t="s">
        <v>270</v>
      </c>
      <c r="H5" s="15"/>
      <c r="I5" s="16" t="s">
        <v>213</v>
      </c>
      <c r="J5" s="66"/>
      <c r="K5" s="66"/>
      <c r="L5" s="114" t="s">
        <v>402</v>
      </c>
      <c r="M5" s="94">
        <v>2.8575123335422896</v>
      </c>
      <c r="N5" s="95">
        <v>7354.68994140625</v>
      </c>
      <c r="O5" s="95">
        <v>5690.4970703125</v>
      </c>
      <c r="P5" s="77"/>
      <c r="Q5" s="96"/>
      <c r="R5" s="96"/>
      <c r="S5" s="97"/>
      <c r="T5" s="51">
        <v>0</v>
      </c>
      <c r="U5" s="51">
        <v>1</v>
      </c>
      <c r="V5" s="52">
        <v>0</v>
      </c>
      <c r="W5" s="52">
        <v>0.076923</v>
      </c>
      <c r="X5" s="52">
        <v>0.085786</v>
      </c>
      <c r="Y5" s="52">
        <v>0.505186</v>
      </c>
      <c r="Z5" s="52">
        <v>0</v>
      </c>
      <c r="AA5" s="52">
        <v>0</v>
      </c>
      <c r="AB5" s="82">
        <v>5</v>
      </c>
      <c r="AC5" s="82"/>
      <c r="AD5" s="98"/>
      <c r="AE5" s="85" t="s">
        <v>351</v>
      </c>
      <c r="AF5" s="85">
        <v>1269</v>
      </c>
      <c r="AG5" s="85">
        <v>624</v>
      </c>
      <c r="AH5" s="85">
        <v>2537</v>
      </c>
      <c r="AI5" s="85">
        <v>5028</v>
      </c>
      <c r="AJ5" s="85"/>
      <c r="AK5" s="85" t="s">
        <v>359</v>
      </c>
      <c r="AL5" s="85" t="s">
        <v>366</v>
      </c>
      <c r="AM5" s="90" t="s">
        <v>372</v>
      </c>
      <c r="AN5" s="85"/>
      <c r="AO5" s="87">
        <v>42240.73730324074</v>
      </c>
      <c r="AP5" s="90" t="s">
        <v>380</v>
      </c>
      <c r="AQ5" s="85" t="b">
        <v>0</v>
      </c>
      <c r="AR5" s="85" t="b">
        <v>0</v>
      </c>
      <c r="AS5" s="85" t="b">
        <v>0</v>
      </c>
      <c r="AT5" s="85" t="s">
        <v>323</v>
      </c>
      <c r="AU5" s="85">
        <v>13</v>
      </c>
      <c r="AV5" s="90" t="s">
        <v>387</v>
      </c>
      <c r="AW5" s="85" t="b">
        <v>0</v>
      </c>
      <c r="AX5" s="85" t="s">
        <v>391</v>
      </c>
      <c r="AY5" s="90" t="s">
        <v>394</v>
      </c>
      <c r="AZ5" s="85" t="s">
        <v>66</v>
      </c>
      <c r="BA5" s="85" t="str">
        <f>REPLACE(INDEX(GroupVertices[Group],MATCH(Vertices[[#This Row],[Vertex]],GroupVertices[Vertex],0)),1,1,"")</f>
        <v>1</v>
      </c>
      <c r="BB5" s="51"/>
      <c r="BC5" s="51"/>
      <c r="BD5" s="51"/>
      <c r="BE5" s="51"/>
      <c r="BF5" s="51" t="s">
        <v>251</v>
      </c>
      <c r="BG5" s="51" t="s">
        <v>251</v>
      </c>
      <c r="BH5" s="132" t="s">
        <v>555</v>
      </c>
      <c r="BI5" s="132" t="s">
        <v>561</v>
      </c>
      <c r="BJ5" s="132" t="s">
        <v>567</v>
      </c>
      <c r="BK5" s="132" t="s">
        <v>567</v>
      </c>
      <c r="BL5" s="132">
        <v>2</v>
      </c>
      <c r="BM5" s="135">
        <v>2.985074626865672</v>
      </c>
      <c r="BN5" s="132">
        <v>0</v>
      </c>
      <c r="BO5" s="135">
        <v>0</v>
      </c>
      <c r="BP5" s="132">
        <v>0</v>
      </c>
      <c r="BQ5" s="135">
        <v>0</v>
      </c>
      <c r="BR5" s="132">
        <v>65</v>
      </c>
      <c r="BS5" s="135">
        <v>97.01492537313433</v>
      </c>
      <c r="BT5" s="132">
        <v>67</v>
      </c>
      <c r="BU5" s="2"/>
      <c r="BV5" s="3"/>
      <c r="BW5" s="3"/>
      <c r="BX5" s="3"/>
      <c r="BY5" s="3"/>
    </row>
    <row r="6" spans="1:77" ht="41.45" customHeight="1">
      <c r="A6" s="14" t="s">
        <v>214</v>
      </c>
      <c r="C6" s="15"/>
      <c r="D6" s="15" t="s">
        <v>64</v>
      </c>
      <c r="E6" s="93">
        <v>221.89082723691615</v>
      </c>
      <c r="F6" s="81">
        <v>99.99490752683573</v>
      </c>
      <c r="G6" s="112" t="s">
        <v>271</v>
      </c>
      <c r="H6" s="15"/>
      <c r="I6" s="16" t="s">
        <v>214</v>
      </c>
      <c r="J6" s="66"/>
      <c r="K6" s="66"/>
      <c r="L6" s="114" t="s">
        <v>403</v>
      </c>
      <c r="M6" s="94">
        <v>2.697151556545833</v>
      </c>
      <c r="N6" s="95">
        <v>337.84796142578125</v>
      </c>
      <c r="O6" s="95">
        <v>6753.197265625</v>
      </c>
      <c r="P6" s="77"/>
      <c r="Q6" s="96"/>
      <c r="R6" s="96"/>
      <c r="S6" s="97"/>
      <c r="T6" s="51">
        <v>0</v>
      </c>
      <c r="U6" s="51">
        <v>1</v>
      </c>
      <c r="V6" s="52">
        <v>0</v>
      </c>
      <c r="W6" s="52">
        <v>0.076923</v>
      </c>
      <c r="X6" s="52">
        <v>0.085786</v>
      </c>
      <c r="Y6" s="52">
        <v>0.505186</v>
      </c>
      <c r="Z6" s="52">
        <v>0</v>
      </c>
      <c r="AA6" s="52">
        <v>0</v>
      </c>
      <c r="AB6" s="82">
        <v>6</v>
      </c>
      <c r="AC6" s="82"/>
      <c r="AD6" s="98"/>
      <c r="AE6" s="85" t="s">
        <v>352</v>
      </c>
      <c r="AF6" s="85">
        <v>1188</v>
      </c>
      <c r="AG6" s="85">
        <v>576</v>
      </c>
      <c r="AH6" s="85">
        <v>3529</v>
      </c>
      <c r="AI6" s="85">
        <v>4992</v>
      </c>
      <c r="AJ6" s="85"/>
      <c r="AK6" s="85" t="s">
        <v>360</v>
      </c>
      <c r="AL6" s="85" t="s">
        <v>367</v>
      </c>
      <c r="AM6" s="90" t="s">
        <v>373</v>
      </c>
      <c r="AN6" s="85"/>
      <c r="AO6" s="87">
        <v>42409.65075231482</v>
      </c>
      <c r="AP6" s="90" t="s">
        <v>381</v>
      </c>
      <c r="AQ6" s="85" t="b">
        <v>1</v>
      </c>
      <c r="AR6" s="85" t="b">
        <v>0</v>
      </c>
      <c r="AS6" s="85" t="b">
        <v>1</v>
      </c>
      <c r="AT6" s="85" t="s">
        <v>323</v>
      </c>
      <c r="AU6" s="85">
        <v>33</v>
      </c>
      <c r="AV6" s="85"/>
      <c r="AW6" s="85" t="b">
        <v>0</v>
      </c>
      <c r="AX6" s="85" t="s">
        <v>391</v>
      </c>
      <c r="AY6" s="90" t="s">
        <v>395</v>
      </c>
      <c r="AZ6" s="85" t="s">
        <v>66</v>
      </c>
      <c r="BA6" s="85" t="str">
        <f>REPLACE(INDEX(GroupVertices[Group],MATCH(Vertices[[#This Row],[Vertex]],GroupVertices[Vertex],0)),1,1,"")</f>
        <v>1</v>
      </c>
      <c r="BB6" s="51"/>
      <c r="BC6" s="51"/>
      <c r="BD6" s="51"/>
      <c r="BE6" s="51"/>
      <c r="BF6" s="51"/>
      <c r="BG6" s="51"/>
      <c r="BH6" s="132" t="s">
        <v>556</v>
      </c>
      <c r="BI6" s="132" t="s">
        <v>556</v>
      </c>
      <c r="BJ6" s="132" t="s">
        <v>568</v>
      </c>
      <c r="BK6" s="132" t="s">
        <v>568</v>
      </c>
      <c r="BL6" s="132">
        <v>1</v>
      </c>
      <c r="BM6" s="135">
        <v>4.3478260869565215</v>
      </c>
      <c r="BN6" s="132">
        <v>0</v>
      </c>
      <c r="BO6" s="135">
        <v>0</v>
      </c>
      <c r="BP6" s="132">
        <v>0</v>
      </c>
      <c r="BQ6" s="135">
        <v>0</v>
      </c>
      <c r="BR6" s="132">
        <v>22</v>
      </c>
      <c r="BS6" s="135">
        <v>95.65217391304348</v>
      </c>
      <c r="BT6" s="132">
        <v>23</v>
      </c>
      <c r="BU6" s="2"/>
      <c r="BV6" s="3"/>
      <c r="BW6" s="3"/>
      <c r="BX6" s="3"/>
      <c r="BY6" s="3"/>
    </row>
    <row r="7" spans="1:77" ht="41.45" customHeight="1">
      <c r="A7" s="14" t="s">
        <v>215</v>
      </c>
      <c r="C7" s="15"/>
      <c r="D7" s="15" t="s">
        <v>64</v>
      </c>
      <c r="E7" s="93">
        <v>1000</v>
      </c>
      <c r="F7" s="81">
        <v>99.9287454739141</v>
      </c>
      <c r="G7" s="112" t="s">
        <v>272</v>
      </c>
      <c r="H7" s="15"/>
      <c r="I7" s="16" t="s">
        <v>215</v>
      </c>
      <c r="J7" s="66"/>
      <c r="K7" s="66"/>
      <c r="L7" s="114" t="s">
        <v>404</v>
      </c>
      <c r="M7" s="94">
        <v>24.746758393558622</v>
      </c>
      <c r="N7" s="95">
        <v>1087.8526611328125</v>
      </c>
      <c r="O7" s="95">
        <v>1105.771728515625</v>
      </c>
      <c r="P7" s="77"/>
      <c r="Q7" s="96"/>
      <c r="R7" s="96"/>
      <c r="S7" s="97"/>
      <c r="T7" s="51">
        <v>1</v>
      </c>
      <c r="U7" s="51">
        <v>2</v>
      </c>
      <c r="V7" s="52">
        <v>0</v>
      </c>
      <c r="W7" s="52">
        <v>0.076923</v>
      </c>
      <c r="X7" s="52">
        <v>0.12132</v>
      </c>
      <c r="Y7" s="52">
        <v>0.878575</v>
      </c>
      <c r="Z7" s="52">
        <v>0</v>
      </c>
      <c r="AA7" s="52">
        <v>0</v>
      </c>
      <c r="AB7" s="82">
        <v>7</v>
      </c>
      <c r="AC7" s="82"/>
      <c r="AD7" s="98"/>
      <c r="AE7" s="85" t="s">
        <v>353</v>
      </c>
      <c r="AF7" s="85">
        <v>7802</v>
      </c>
      <c r="AG7" s="85">
        <v>7176</v>
      </c>
      <c r="AH7" s="85">
        <v>40855</v>
      </c>
      <c r="AI7" s="85">
        <v>35507</v>
      </c>
      <c r="AJ7" s="85"/>
      <c r="AK7" s="85" t="s">
        <v>361</v>
      </c>
      <c r="AL7" s="85" t="s">
        <v>368</v>
      </c>
      <c r="AM7" s="90" t="s">
        <v>374</v>
      </c>
      <c r="AN7" s="85"/>
      <c r="AO7" s="87">
        <v>40428.134884259256</v>
      </c>
      <c r="AP7" s="90" t="s">
        <v>382</v>
      </c>
      <c r="AQ7" s="85" t="b">
        <v>0</v>
      </c>
      <c r="AR7" s="85" t="b">
        <v>0</v>
      </c>
      <c r="AS7" s="85" t="b">
        <v>1</v>
      </c>
      <c r="AT7" s="85" t="s">
        <v>323</v>
      </c>
      <c r="AU7" s="85">
        <v>523</v>
      </c>
      <c r="AV7" s="90" t="s">
        <v>388</v>
      </c>
      <c r="AW7" s="85" t="b">
        <v>0</v>
      </c>
      <c r="AX7" s="85" t="s">
        <v>391</v>
      </c>
      <c r="AY7" s="90" t="s">
        <v>396</v>
      </c>
      <c r="AZ7" s="85" t="s">
        <v>66</v>
      </c>
      <c r="BA7" s="85" t="str">
        <f>REPLACE(INDEX(GroupVertices[Group],MATCH(Vertices[[#This Row],[Vertex]],GroupVertices[Vertex],0)),1,1,"")</f>
        <v>1</v>
      </c>
      <c r="BB7" s="51" t="s">
        <v>542</v>
      </c>
      <c r="BC7" s="51" t="s">
        <v>542</v>
      </c>
      <c r="BD7" s="51" t="s">
        <v>248</v>
      </c>
      <c r="BE7" s="51" t="s">
        <v>248</v>
      </c>
      <c r="BF7" s="51" t="s">
        <v>550</v>
      </c>
      <c r="BG7" s="51" t="s">
        <v>550</v>
      </c>
      <c r="BH7" s="132" t="s">
        <v>557</v>
      </c>
      <c r="BI7" s="132" t="s">
        <v>562</v>
      </c>
      <c r="BJ7" s="132" t="s">
        <v>569</v>
      </c>
      <c r="BK7" s="132" t="s">
        <v>569</v>
      </c>
      <c r="BL7" s="132">
        <v>5</v>
      </c>
      <c r="BM7" s="135">
        <v>11.904761904761905</v>
      </c>
      <c r="BN7" s="132">
        <v>0</v>
      </c>
      <c r="BO7" s="135">
        <v>0</v>
      </c>
      <c r="BP7" s="132">
        <v>0</v>
      </c>
      <c r="BQ7" s="135">
        <v>0</v>
      </c>
      <c r="BR7" s="132">
        <v>37</v>
      </c>
      <c r="BS7" s="135">
        <v>88.0952380952381</v>
      </c>
      <c r="BT7" s="132">
        <v>42</v>
      </c>
      <c r="BU7" s="2"/>
      <c r="BV7" s="3"/>
      <c r="BW7" s="3"/>
      <c r="BX7" s="3"/>
      <c r="BY7" s="3"/>
    </row>
    <row r="8" spans="1:77" ht="41.45" customHeight="1">
      <c r="A8" s="14" t="s">
        <v>218</v>
      </c>
      <c r="C8" s="15"/>
      <c r="D8" s="15" t="s">
        <v>64</v>
      </c>
      <c r="E8" s="93">
        <v>1000</v>
      </c>
      <c r="F8" s="81">
        <v>70</v>
      </c>
      <c r="G8" s="112" t="s">
        <v>389</v>
      </c>
      <c r="H8" s="15"/>
      <c r="I8" s="16" t="s">
        <v>218</v>
      </c>
      <c r="J8" s="66"/>
      <c r="K8" s="66"/>
      <c r="L8" s="114" t="s">
        <v>405</v>
      </c>
      <c r="M8" s="94">
        <v>9999</v>
      </c>
      <c r="N8" s="95">
        <v>5512.83837890625</v>
      </c>
      <c r="O8" s="95">
        <v>1105.771728515625</v>
      </c>
      <c r="P8" s="77"/>
      <c r="Q8" s="96"/>
      <c r="R8" s="96"/>
      <c r="S8" s="97"/>
      <c r="T8" s="51">
        <v>1</v>
      </c>
      <c r="U8" s="51">
        <v>0</v>
      </c>
      <c r="V8" s="52">
        <v>0</v>
      </c>
      <c r="W8" s="52">
        <v>0.076923</v>
      </c>
      <c r="X8" s="52">
        <v>0.085786</v>
      </c>
      <c r="Y8" s="52">
        <v>0.505186</v>
      </c>
      <c r="Z8" s="52">
        <v>0</v>
      </c>
      <c r="AA8" s="52">
        <v>0</v>
      </c>
      <c r="AB8" s="82">
        <v>8</v>
      </c>
      <c r="AC8" s="82"/>
      <c r="AD8" s="98"/>
      <c r="AE8" s="85" t="s">
        <v>354</v>
      </c>
      <c r="AF8" s="85">
        <v>2570</v>
      </c>
      <c r="AG8" s="85">
        <v>2992720</v>
      </c>
      <c r="AH8" s="85">
        <v>16982</v>
      </c>
      <c r="AI8" s="85">
        <v>13322</v>
      </c>
      <c r="AJ8" s="85"/>
      <c r="AK8" s="85" t="s">
        <v>362</v>
      </c>
      <c r="AL8" s="85" t="s">
        <v>369</v>
      </c>
      <c r="AM8" s="90" t="s">
        <v>375</v>
      </c>
      <c r="AN8" s="85"/>
      <c r="AO8" s="87">
        <v>39236.46480324074</v>
      </c>
      <c r="AP8" s="90" t="s">
        <v>383</v>
      </c>
      <c r="AQ8" s="85" t="b">
        <v>0</v>
      </c>
      <c r="AR8" s="85" t="b">
        <v>0</v>
      </c>
      <c r="AS8" s="85" t="b">
        <v>1</v>
      </c>
      <c r="AT8" s="85" t="s">
        <v>323</v>
      </c>
      <c r="AU8" s="85">
        <v>24949</v>
      </c>
      <c r="AV8" s="90" t="s">
        <v>387</v>
      </c>
      <c r="AW8" s="85" t="b">
        <v>1</v>
      </c>
      <c r="AX8" s="85" t="s">
        <v>391</v>
      </c>
      <c r="AY8" s="90" t="s">
        <v>397</v>
      </c>
      <c r="AZ8" s="85" t="s">
        <v>65</v>
      </c>
      <c r="BA8" s="85" t="str">
        <f>REPLACE(INDEX(GroupVertices[Group],MATCH(Vertices[[#This Row],[Vertex]],GroupVertices[Vertex],0)),1,1,"")</f>
        <v>1</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217</v>
      </c>
      <c r="C9" s="15"/>
      <c r="D9" s="15" t="s">
        <v>64</v>
      </c>
      <c r="E9" s="93">
        <v>162</v>
      </c>
      <c r="F9" s="81">
        <v>100</v>
      </c>
      <c r="G9" s="112" t="s">
        <v>273</v>
      </c>
      <c r="H9" s="15"/>
      <c r="I9" s="16" t="s">
        <v>217</v>
      </c>
      <c r="J9" s="66"/>
      <c r="K9" s="66"/>
      <c r="L9" s="114" t="s">
        <v>406</v>
      </c>
      <c r="M9" s="94">
        <v>1</v>
      </c>
      <c r="N9" s="95">
        <v>8676.8447265625</v>
      </c>
      <c r="O9" s="95">
        <v>7322.796875</v>
      </c>
      <c r="P9" s="77"/>
      <c r="Q9" s="96"/>
      <c r="R9" s="96"/>
      <c r="S9" s="97"/>
      <c r="T9" s="51">
        <v>1</v>
      </c>
      <c r="U9" s="51">
        <v>2</v>
      </c>
      <c r="V9" s="52">
        <v>0</v>
      </c>
      <c r="W9" s="52">
        <v>0.083333</v>
      </c>
      <c r="X9" s="52">
        <v>0.12132</v>
      </c>
      <c r="Y9" s="52">
        <v>0.878575</v>
      </c>
      <c r="Z9" s="52">
        <v>0.5</v>
      </c>
      <c r="AA9" s="52">
        <v>0.5</v>
      </c>
      <c r="AB9" s="82">
        <v>9</v>
      </c>
      <c r="AC9" s="82"/>
      <c r="AD9" s="98"/>
      <c r="AE9" s="85" t="s">
        <v>355</v>
      </c>
      <c r="AF9" s="85">
        <v>28</v>
      </c>
      <c r="AG9" s="85">
        <v>68</v>
      </c>
      <c r="AH9" s="85">
        <v>272</v>
      </c>
      <c r="AI9" s="85">
        <v>474</v>
      </c>
      <c r="AJ9" s="85"/>
      <c r="AK9" s="85" t="s">
        <v>363</v>
      </c>
      <c r="AL9" s="85"/>
      <c r="AM9" s="90" t="s">
        <v>376</v>
      </c>
      <c r="AN9" s="85"/>
      <c r="AO9" s="87">
        <v>42449.64894675926</v>
      </c>
      <c r="AP9" s="90" t="s">
        <v>384</v>
      </c>
      <c r="AQ9" s="85" t="b">
        <v>1</v>
      </c>
      <c r="AR9" s="85" t="b">
        <v>0</v>
      </c>
      <c r="AS9" s="85" t="b">
        <v>0</v>
      </c>
      <c r="AT9" s="85" t="s">
        <v>323</v>
      </c>
      <c r="AU9" s="85">
        <v>0</v>
      </c>
      <c r="AV9" s="85"/>
      <c r="AW9" s="85" t="b">
        <v>0</v>
      </c>
      <c r="AX9" s="85" t="s">
        <v>391</v>
      </c>
      <c r="AY9" s="90" t="s">
        <v>398</v>
      </c>
      <c r="AZ9" s="85" t="s">
        <v>66</v>
      </c>
      <c r="BA9" s="85" t="str">
        <f>REPLACE(INDEX(GroupVertices[Group],MATCH(Vertices[[#This Row],[Vertex]],GroupVertices[Vertex],0)),1,1,"")</f>
        <v>2</v>
      </c>
      <c r="BB9" s="51" t="s">
        <v>244</v>
      </c>
      <c r="BC9" s="51" t="s">
        <v>244</v>
      </c>
      <c r="BD9" s="51" t="s">
        <v>248</v>
      </c>
      <c r="BE9" s="51" t="s">
        <v>248</v>
      </c>
      <c r="BF9" s="51" t="s">
        <v>255</v>
      </c>
      <c r="BG9" s="51" t="s">
        <v>255</v>
      </c>
      <c r="BH9" s="132" t="s">
        <v>558</v>
      </c>
      <c r="BI9" s="132" t="s">
        <v>563</v>
      </c>
      <c r="BJ9" s="132" t="s">
        <v>570</v>
      </c>
      <c r="BK9" s="132" t="s">
        <v>570</v>
      </c>
      <c r="BL9" s="132">
        <v>5</v>
      </c>
      <c r="BM9" s="135">
        <v>7.8125</v>
      </c>
      <c r="BN9" s="132">
        <v>1</v>
      </c>
      <c r="BO9" s="135">
        <v>1.5625</v>
      </c>
      <c r="BP9" s="132">
        <v>0</v>
      </c>
      <c r="BQ9" s="135">
        <v>0</v>
      </c>
      <c r="BR9" s="132">
        <v>58</v>
      </c>
      <c r="BS9" s="135">
        <v>90.625</v>
      </c>
      <c r="BT9" s="132">
        <v>64</v>
      </c>
      <c r="BU9" s="2"/>
      <c r="BV9" s="3"/>
      <c r="BW9" s="3"/>
      <c r="BX9" s="3"/>
      <c r="BY9" s="3"/>
    </row>
    <row r="10" spans="1:77" ht="41.45" customHeight="1">
      <c r="A10" s="99" t="s">
        <v>219</v>
      </c>
      <c r="C10" s="100"/>
      <c r="D10" s="100" t="s">
        <v>64</v>
      </c>
      <c r="E10" s="101">
        <v>195.0106921778278</v>
      </c>
      <c r="F10" s="102">
        <v>99.99719312502756</v>
      </c>
      <c r="G10" s="113" t="s">
        <v>390</v>
      </c>
      <c r="H10" s="100"/>
      <c r="I10" s="103" t="s">
        <v>219</v>
      </c>
      <c r="J10" s="104"/>
      <c r="K10" s="104"/>
      <c r="L10" s="115" t="s">
        <v>407</v>
      </c>
      <c r="M10" s="105">
        <v>1.9354378658126639</v>
      </c>
      <c r="N10" s="106">
        <v>8676.8447265625</v>
      </c>
      <c r="O10" s="106">
        <v>2676.202880859375</v>
      </c>
      <c r="P10" s="107"/>
      <c r="Q10" s="108"/>
      <c r="R10" s="108"/>
      <c r="S10" s="109"/>
      <c r="T10" s="51">
        <v>2</v>
      </c>
      <c r="U10" s="51">
        <v>0</v>
      </c>
      <c r="V10" s="52">
        <v>0</v>
      </c>
      <c r="W10" s="52">
        <v>0.083333</v>
      </c>
      <c r="X10" s="52">
        <v>0.12132</v>
      </c>
      <c r="Y10" s="52">
        <v>0.878575</v>
      </c>
      <c r="Z10" s="52">
        <v>1</v>
      </c>
      <c r="AA10" s="52">
        <v>0</v>
      </c>
      <c r="AB10" s="110">
        <v>10</v>
      </c>
      <c r="AC10" s="110"/>
      <c r="AD10" s="111"/>
      <c r="AE10" s="85" t="s">
        <v>356</v>
      </c>
      <c r="AF10" s="85">
        <v>654</v>
      </c>
      <c r="AG10" s="85">
        <v>348</v>
      </c>
      <c r="AH10" s="85">
        <v>2306</v>
      </c>
      <c r="AI10" s="85">
        <v>1600</v>
      </c>
      <c r="AJ10" s="85"/>
      <c r="AK10" s="85" t="s">
        <v>364</v>
      </c>
      <c r="AL10" s="85" t="s">
        <v>366</v>
      </c>
      <c r="AM10" s="90" t="s">
        <v>377</v>
      </c>
      <c r="AN10" s="85"/>
      <c r="AO10" s="87">
        <v>41898.003067129626</v>
      </c>
      <c r="AP10" s="90" t="s">
        <v>385</v>
      </c>
      <c r="AQ10" s="85" t="b">
        <v>1</v>
      </c>
      <c r="AR10" s="85" t="b">
        <v>0</v>
      </c>
      <c r="AS10" s="85" t="b">
        <v>1</v>
      </c>
      <c r="AT10" s="85" t="s">
        <v>323</v>
      </c>
      <c r="AU10" s="85">
        <v>9</v>
      </c>
      <c r="AV10" s="90" t="s">
        <v>387</v>
      </c>
      <c r="AW10" s="85" t="b">
        <v>0</v>
      </c>
      <c r="AX10" s="85" t="s">
        <v>391</v>
      </c>
      <c r="AY10" s="90" t="s">
        <v>399</v>
      </c>
      <c r="AZ10" s="85" t="s">
        <v>65</v>
      </c>
      <c r="BA10" s="85" t="str">
        <f>REPLACE(INDEX(GroupVertices[Group],MATCH(Vertices[[#This Row],[Vertex]],GroupVertices[Vertex],0)),1,1,"")</f>
        <v>2</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
    <dataValidation allowBlank="1" showInputMessage="1" promptTitle="Vertex Tooltip" prompt="Enter optional text that will pop up when the mouse is hovered over the vertex." errorTitle="Invalid Vertex Image Key" sqref="L3:L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
    <dataValidation allowBlank="1" showInputMessage="1" promptTitle="Vertex Label Fill Color" prompt="To select an optional fill color for the Label shape, right-click and select Select Color on the right-click menu." sqref="J3:J10"/>
    <dataValidation allowBlank="1" showInputMessage="1" promptTitle="Vertex Image File" prompt="Enter the path to an image file.  Hover over the column header for examples." errorTitle="Invalid Vertex Image Key" sqref="G3:G10"/>
    <dataValidation allowBlank="1" showInputMessage="1" promptTitle="Vertex Color" prompt="To select an optional vertex color, right-click and select Select Color on the right-click menu." sqref="C3:C10"/>
    <dataValidation allowBlank="1" showInputMessage="1" promptTitle="Vertex Opacity" prompt="Enter an optional vertex opacity between 0 (transparent) and 100 (opaque)." errorTitle="Invalid Vertex Opacity" error="The optional vertex opacity must be a whole number between 0 and 10." sqref="F3:F10"/>
    <dataValidation type="list" allowBlank="1" showInputMessage="1" showErrorMessage="1" promptTitle="Vertex Shape" prompt="Select an optional vertex shape." errorTitle="Invalid Vertex Shape" error="You have entered an invalid vertex shape.  Try selecting from the drop-down list instead." sqref="D3:D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
      <formula1>ValidVertexLabelPositions</formula1>
    </dataValidation>
    <dataValidation allowBlank="1" showInputMessage="1" showErrorMessage="1" promptTitle="Vertex Name" prompt="Enter the name of the vertex." sqref="A3:A10"/>
  </dataValidations>
  <hyperlinks>
    <hyperlink ref="AM3" r:id="rId1" display="https://t.co/pjGVxVcVz4"/>
    <hyperlink ref="AM4" r:id="rId2" display="http://t.co/mprdYN6U9M"/>
    <hyperlink ref="AM5" r:id="rId3" display="https://t.co/DUPskGRyHz"/>
    <hyperlink ref="AM6" r:id="rId4" display="https://t.co/f6fKOWGPIE"/>
    <hyperlink ref="AM7" r:id="rId5" display="https://t.co/KizI2pFFdQ"/>
    <hyperlink ref="AM8" r:id="rId6" display="https://t.co/cp02zQzqdN"/>
    <hyperlink ref="AM9" r:id="rId7" display="https://t.co/POlXbgu4D4"/>
    <hyperlink ref="AM10" r:id="rId8" display="http://t.co/lLTjbenGpQ"/>
    <hyperlink ref="AP3" r:id="rId9" display="https://pbs.twimg.com/profile_banners/2374504886/1394251433"/>
    <hyperlink ref="AP4" r:id="rId10" display="https://pbs.twimg.com/profile_banners/2805957943/1494527767"/>
    <hyperlink ref="AP5" r:id="rId11" display="https://pbs.twimg.com/profile_banners/3438187119/1513632959"/>
    <hyperlink ref="AP6" r:id="rId12" display="https://pbs.twimg.com/profile_banners/4883690719/1459125257"/>
    <hyperlink ref="AP7" r:id="rId13" display="https://pbs.twimg.com/profile_banners/187774322/1497358137"/>
    <hyperlink ref="AP8" r:id="rId14" display="https://pbs.twimg.com/profile_banners/6539592/1531512437"/>
    <hyperlink ref="AP9" r:id="rId15" display="https://pbs.twimg.com/profile_banners/711576651470131200/1468598941"/>
    <hyperlink ref="AP10" r:id="rId16" display="https://pbs.twimg.com/profile_banners/2812177063/1482350619"/>
    <hyperlink ref="AV3" r:id="rId17" display="http://abs.twimg.com/images/themes/theme15/bg.png"/>
    <hyperlink ref="AV4" r:id="rId18" display="http://abs.twimg.com/images/themes/theme1/bg.png"/>
    <hyperlink ref="AV5" r:id="rId19" display="http://abs.twimg.com/images/themes/theme1/bg.png"/>
    <hyperlink ref="AV7" r:id="rId20" display="http://abs.twimg.com/images/themes/theme11/bg.gif"/>
    <hyperlink ref="AV8" r:id="rId21" display="http://abs.twimg.com/images/themes/theme1/bg.png"/>
    <hyperlink ref="AV10" r:id="rId22" display="http://abs.twimg.com/images/themes/theme1/bg.png"/>
    <hyperlink ref="G3" r:id="rId23" display="http://pbs.twimg.com/profile_images/441360912855744512/s7mTbZce_normal.jpeg"/>
    <hyperlink ref="G4" r:id="rId24" display="http://pbs.twimg.com/profile_images/874726364716257280/FxjJ2-9l_normal.jpg"/>
    <hyperlink ref="G5" r:id="rId25" display="http://pbs.twimg.com/profile_images/750794724064137216/wgf7q3jg_normal.jpg"/>
    <hyperlink ref="G6" r:id="rId26" display="http://pbs.twimg.com/profile_images/817866690113335296/TwDy1mUS_normal.jpg"/>
    <hyperlink ref="G7" r:id="rId27" display="http://pbs.twimg.com/profile_images/922519229102002176/BCy1hnGb_normal.jpg"/>
    <hyperlink ref="G8" r:id="rId28" display="http://pbs.twimg.com/profile_images/991508602337800192/YWhP7Oje_normal.jpg"/>
    <hyperlink ref="G9" r:id="rId29" display="http://pbs.twimg.com/profile_images/782733030595059712/smol-FqE_normal.jpg"/>
    <hyperlink ref="G10" r:id="rId30" display="http://pbs.twimg.com/profile_images/511668494237061121/r55-rY3w_normal.png"/>
    <hyperlink ref="AY3" r:id="rId31" display="https://twitter.com/greg_sauer"/>
    <hyperlink ref="AY4" r:id="rId32" display="https://twitter.com/sigmafinancial"/>
    <hyperlink ref="AY5" r:id="rId33" display="https://twitter.com/kenedits"/>
    <hyperlink ref="AY6" r:id="rId34" display="https://twitter.com/mrscotthendrix"/>
    <hyperlink ref="AY7" r:id="rId35" display="https://twitter.com/bionicsocialite"/>
    <hyperlink ref="AY8" r:id="rId36" display="https://twitter.com/jimgaffigan"/>
    <hyperlink ref="AY9" r:id="rId37" display="https://twitter.com/joellejladner"/>
    <hyperlink ref="AY10" r:id="rId38" display="https://twitter.com/parklandsecllc"/>
  </hyperlinks>
  <printOptions/>
  <pageMargins left="0.7" right="0.7" top="0.75" bottom="0.75" header="0.3" footer="0.3"/>
  <pageSetup horizontalDpi="600" verticalDpi="600" orientation="portrait" r:id="rId43"/>
  <drawing r:id="rId42"/>
  <legacyDrawing r:id="rId40"/>
  <tableParts>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467</v>
      </c>
      <c r="Z2" s="13" t="s">
        <v>472</v>
      </c>
      <c r="AA2" s="13" t="s">
        <v>480</v>
      </c>
      <c r="AB2" s="13" t="s">
        <v>497</v>
      </c>
      <c r="AC2" s="13" t="s">
        <v>522</v>
      </c>
      <c r="AD2" s="13" t="s">
        <v>530</v>
      </c>
      <c r="AE2" s="13" t="s">
        <v>531</v>
      </c>
      <c r="AF2" s="13" t="s">
        <v>537</v>
      </c>
      <c r="AG2" s="67" t="s">
        <v>632</v>
      </c>
      <c r="AH2" s="67" t="s">
        <v>633</v>
      </c>
      <c r="AI2" s="67" t="s">
        <v>634</v>
      </c>
      <c r="AJ2" s="67" t="s">
        <v>635</v>
      </c>
      <c r="AK2" s="67" t="s">
        <v>636</v>
      </c>
      <c r="AL2" s="67" t="s">
        <v>637</v>
      </c>
      <c r="AM2" s="67" t="s">
        <v>638</v>
      </c>
      <c r="AN2" s="67" t="s">
        <v>639</v>
      </c>
      <c r="AO2" s="67" t="s">
        <v>642</v>
      </c>
    </row>
    <row r="3" spans="1:41" ht="15">
      <c r="A3" s="126" t="s">
        <v>447</v>
      </c>
      <c r="B3" s="127" t="s">
        <v>449</v>
      </c>
      <c r="C3" s="127" t="s">
        <v>56</v>
      </c>
      <c r="D3" s="118"/>
      <c r="E3" s="117"/>
      <c r="F3" s="119" t="s">
        <v>649</v>
      </c>
      <c r="G3" s="120"/>
      <c r="H3" s="120"/>
      <c r="I3" s="121">
        <v>3</v>
      </c>
      <c r="J3" s="122"/>
      <c r="K3" s="51">
        <v>6</v>
      </c>
      <c r="L3" s="51">
        <v>4</v>
      </c>
      <c r="M3" s="51">
        <v>11</v>
      </c>
      <c r="N3" s="51">
        <v>15</v>
      </c>
      <c r="O3" s="51">
        <v>8</v>
      </c>
      <c r="P3" s="52">
        <v>0</v>
      </c>
      <c r="Q3" s="52">
        <v>0</v>
      </c>
      <c r="R3" s="51">
        <v>1</v>
      </c>
      <c r="S3" s="51">
        <v>0</v>
      </c>
      <c r="T3" s="51">
        <v>6</v>
      </c>
      <c r="U3" s="51">
        <v>15</v>
      </c>
      <c r="V3" s="51">
        <v>2</v>
      </c>
      <c r="W3" s="52">
        <v>1.388889</v>
      </c>
      <c r="X3" s="52">
        <v>0.16666666666666666</v>
      </c>
      <c r="Y3" s="85" t="s">
        <v>468</v>
      </c>
      <c r="Z3" s="85" t="s">
        <v>473</v>
      </c>
      <c r="AA3" s="85" t="s">
        <v>481</v>
      </c>
      <c r="AB3" s="91" t="s">
        <v>498</v>
      </c>
      <c r="AC3" s="91" t="s">
        <v>523</v>
      </c>
      <c r="AD3" s="91" t="s">
        <v>217</v>
      </c>
      <c r="AE3" s="91" t="s">
        <v>532</v>
      </c>
      <c r="AF3" s="91" t="s">
        <v>538</v>
      </c>
      <c r="AG3" s="132">
        <v>29</v>
      </c>
      <c r="AH3" s="135">
        <v>6.430155210643015</v>
      </c>
      <c r="AI3" s="132">
        <v>0</v>
      </c>
      <c r="AJ3" s="135">
        <v>0</v>
      </c>
      <c r="AK3" s="132">
        <v>0</v>
      </c>
      <c r="AL3" s="135">
        <v>0</v>
      </c>
      <c r="AM3" s="132">
        <v>422</v>
      </c>
      <c r="AN3" s="135">
        <v>93.56984478935698</v>
      </c>
      <c r="AO3" s="132">
        <v>451</v>
      </c>
    </row>
    <row r="4" spans="1:41" ht="15">
      <c r="A4" s="126" t="s">
        <v>448</v>
      </c>
      <c r="B4" s="127" t="s">
        <v>450</v>
      </c>
      <c r="C4" s="127" t="s">
        <v>56</v>
      </c>
      <c r="D4" s="123"/>
      <c r="E4" s="100"/>
      <c r="F4" s="103" t="s">
        <v>650</v>
      </c>
      <c r="G4" s="107"/>
      <c r="H4" s="107"/>
      <c r="I4" s="124">
        <v>4</v>
      </c>
      <c r="J4" s="110"/>
      <c r="K4" s="51">
        <v>2</v>
      </c>
      <c r="L4" s="51">
        <v>0</v>
      </c>
      <c r="M4" s="51">
        <v>3</v>
      </c>
      <c r="N4" s="51">
        <v>3</v>
      </c>
      <c r="O4" s="51">
        <v>0</v>
      </c>
      <c r="P4" s="52">
        <v>0</v>
      </c>
      <c r="Q4" s="52">
        <v>0</v>
      </c>
      <c r="R4" s="51">
        <v>1</v>
      </c>
      <c r="S4" s="51">
        <v>0</v>
      </c>
      <c r="T4" s="51">
        <v>2</v>
      </c>
      <c r="U4" s="51">
        <v>3</v>
      </c>
      <c r="V4" s="51">
        <v>1</v>
      </c>
      <c r="W4" s="52">
        <v>0.5</v>
      </c>
      <c r="X4" s="52">
        <v>0.5</v>
      </c>
      <c r="Y4" s="85" t="s">
        <v>244</v>
      </c>
      <c r="Z4" s="85" t="s">
        <v>248</v>
      </c>
      <c r="AA4" s="85" t="s">
        <v>255</v>
      </c>
      <c r="AB4" s="91" t="s">
        <v>499</v>
      </c>
      <c r="AC4" s="91" t="s">
        <v>321</v>
      </c>
      <c r="AD4" s="91"/>
      <c r="AE4" s="91" t="s">
        <v>533</v>
      </c>
      <c r="AF4" s="91" t="s">
        <v>539</v>
      </c>
      <c r="AG4" s="132">
        <v>5</v>
      </c>
      <c r="AH4" s="135">
        <v>7.8125</v>
      </c>
      <c r="AI4" s="132">
        <v>1</v>
      </c>
      <c r="AJ4" s="135">
        <v>1.5625</v>
      </c>
      <c r="AK4" s="132">
        <v>0</v>
      </c>
      <c r="AL4" s="135">
        <v>0</v>
      </c>
      <c r="AM4" s="132">
        <v>58</v>
      </c>
      <c r="AN4" s="135">
        <v>90.625</v>
      </c>
      <c r="AO4" s="132">
        <v>64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447</v>
      </c>
      <c r="B2" s="91" t="s">
        <v>216</v>
      </c>
      <c r="C2" s="85">
        <f>VLOOKUP(GroupVertices[[#This Row],[Vertex]],Vertices[],MATCH("ID",Vertices[[#Headers],[Vertex]:[Vertex Content Word Count]],0),FALSE)</f>
        <v>4</v>
      </c>
    </row>
    <row r="3" spans="1:3" ht="15">
      <c r="A3" s="85" t="s">
        <v>447</v>
      </c>
      <c r="B3" s="91" t="s">
        <v>218</v>
      </c>
      <c r="C3" s="85">
        <f>VLOOKUP(GroupVertices[[#This Row],[Vertex]],Vertices[],MATCH("ID",Vertices[[#Headers],[Vertex]:[Vertex Content Word Count]],0),FALSE)</f>
        <v>8</v>
      </c>
    </row>
    <row r="4" spans="1:3" ht="15">
      <c r="A4" s="85" t="s">
        <v>447</v>
      </c>
      <c r="B4" s="91" t="s">
        <v>215</v>
      </c>
      <c r="C4" s="85">
        <f>VLOOKUP(GroupVertices[[#This Row],[Vertex]],Vertices[],MATCH("ID",Vertices[[#Headers],[Vertex]:[Vertex Content Word Count]],0),FALSE)</f>
        <v>7</v>
      </c>
    </row>
    <row r="5" spans="1:3" ht="15">
      <c r="A5" s="85" t="s">
        <v>447</v>
      </c>
      <c r="B5" s="91" t="s">
        <v>214</v>
      </c>
      <c r="C5" s="85">
        <f>VLOOKUP(GroupVertices[[#This Row],[Vertex]],Vertices[],MATCH("ID",Vertices[[#Headers],[Vertex]:[Vertex Content Word Count]],0),FALSE)</f>
        <v>6</v>
      </c>
    </row>
    <row r="6" spans="1:3" ht="15">
      <c r="A6" s="85" t="s">
        <v>447</v>
      </c>
      <c r="B6" s="91" t="s">
        <v>213</v>
      </c>
      <c r="C6" s="85">
        <f>VLOOKUP(GroupVertices[[#This Row],[Vertex]],Vertices[],MATCH("ID",Vertices[[#Headers],[Vertex]:[Vertex Content Word Count]],0),FALSE)</f>
        <v>5</v>
      </c>
    </row>
    <row r="7" spans="1:3" ht="15">
      <c r="A7" s="85" t="s">
        <v>447</v>
      </c>
      <c r="B7" s="91" t="s">
        <v>212</v>
      </c>
      <c r="C7" s="85">
        <f>VLOOKUP(GroupVertices[[#This Row],[Vertex]],Vertices[],MATCH("ID",Vertices[[#Headers],[Vertex]:[Vertex Content Word Count]],0),FALSE)</f>
        <v>3</v>
      </c>
    </row>
    <row r="8" spans="1:3" ht="15">
      <c r="A8" s="85" t="s">
        <v>448</v>
      </c>
      <c r="B8" s="91" t="s">
        <v>219</v>
      </c>
      <c r="C8" s="85">
        <f>VLOOKUP(GroupVertices[[#This Row],[Vertex]],Vertices[],MATCH("ID",Vertices[[#Headers],[Vertex]:[Vertex Content Word Count]],0),FALSE)</f>
        <v>10</v>
      </c>
    </row>
    <row r="9" spans="1:3" ht="15">
      <c r="A9" s="85" t="s">
        <v>448</v>
      </c>
      <c r="B9" s="91" t="s">
        <v>217</v>
      </c>
      <c r="C9"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457</v>
      </c>
      <c r="B2" s="36" t="s">
        <v>408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7</v>
      </c>
      <c r="L2" s="39">
        <f>MIN(Vertices[Closeness Centrality])</f>
        <v>0.076923</v>
      </c>
      <c r="M2" s="40">
        <f>COUNTIF(Vertices[Closeness Centrality],"&gt;= "&amp;L2)-COUNTIF(Vertices[Closeness Centrality],"&gt;="&amp;L3)</f>
        <v>5</v>
      </c>
      <c r="N2" s="39">
        <f>MIN(Vertices[Eigenvector Centrality])</f>
        <v>0.085786</v>
      </c>
      <c r="O2" s="40">
        <f>COUNTIF(Vertices[Eigenvector Centrality],"&gt;= "&amp;N2)-COUNTIF(Vertices[Eigenvector Centrality],"&gt;="&amp;N3)</f>
        <v>4</v>
      </c>
      <c r="P2" s="39">
        <f>MIN(Vertices[PageRank])</f>
        <v>0.505186</v>
      </c>
      <c r="Q2" s="40">
        <f>COUNTIF(Vertices[PageRank],"&gt;= "&amp;P2)-COUNTIF(Vertices[PageRank],"&gt;="&amp;P3)</f>
        <v>4</v>
      </c>
      <c r="R2" s="39">
        <f>MIN(Vertices[Clustering Coefficient])</f>
        <v>0</v>
      </c>
      <c r="S2" s="45">
        <f>COUNTIF(Vertices[Clustering Coefficient],"&gt;= "&amp;R2)-COUNTIF(Vertices[Clustering Coefficient],"&gt;="&amp;R3)</f>
        <v>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0.7272727272727273</v>
      </c>
      <c r="K3" s="42">
        <f>COUNTIF(Vertices[Betweenness Centrality],"&gt;= "&amp;J3)-COUNTIF(Vertices[Betweenness Centrality],"&gt;="&amp;J4)</f>
        <v>0</v>
      </c>
      <c r="L3" s="41">
        <f aca="true" t="shared" si="5" ref="L3:L26">L2+($L$57-$L$2)/BinDivisor</f>
        <v>0.0781218</v>
      </c>
      <c r="M3" s="42">
        <f>COUNTIF(Vertices[Closeness Centrality],"&gt;= "&amp;L3)-COUNTIF(Vertices[Closeness Centrality],"&gt;="&amp;L4)</f>
        <v>0</v>
      </c>
      <c r="N3" s="41">
        <f aca="true" t="shared" si="6" ref="N3:N26">N2+($N$57-$N$2)/BinDivisor</f>
        <v>0.08955158181818182</v>
      </c>
      <c r="O3" s="42">
        <f>COUNTIF(Vertices[Eigenvector Centrality],"&gt;= "&amp;N3)-COUNTIF(Vertices[Eigenvector Centrality],"&gt;="&amp;N4)</f>
        <v>0</v>
      </c>
      <c r="P3" s="41">
        <f aca="true" t="shared" si="7" ref="P3:P26">P2+($P$57-$P$2)/BinDivisor</f>
        <v>0.5567820181818182</v>
      </c>
      <c r="Q3" s="42">
        <f>COUNTIF(Vertices[PageRank],"&gt;= "&amp;P3)-COUNTIF(Vertices[PageRank],"&gt;="&amp;P4)</f>
        <v>0</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0.21818181818181817</v>
      </c>
      <c r="G4" s="40">
        <f>COUNTIF(Vertices[In-Degree],"&gt;= "&amp;F4)-COUNTIF(Vertices[In-Degree],"&gt;="&amp;F5)</f>
        <v>0</v>
      </c>
      <c r="H4" s="39">
        <f t="shared" si="3"/>
        <v>0.14545454545454545</v>
      </c>
      <c r="I4" s="40">
        <f>COUNTIF(Vertices[Out-Degree],"&gt;= "&amp;H4)-COUNTIF(Vertices[Out-Degree],"&gt;="&amp;H5)</f>
        <v>0</v>
      </c>
      <c r="J4" s="39">
        <f t="shared" si="4"/>
        <v>1.4545454545454546</v>
      </c>
      <c r="K4" s="40">
        <f>COUNTIF(Vertices[Betweenness Centrality],"&gt;= "&amp;J4)-COUNTIF(Vertices[Betweenness Centrality],"&gt;="&amp;J5)</f>
        <v>0</v>
      </c>
      <c r="L4" s="39">
        <f t="shared" si="5"/>
        <v>0.0793206</v>
      </c>
      <c r="M4" s="40">
        <f>COUNTIF(Vertices[Closeness Centrality],"&gt;= "&amp;L4)-COUNTIF(Vertices[Closeness Centrality],"&gt;="&amp;L5)</f>
        <v>0</v>
      </c>
      <c r="N4" s="39">
        <f t="shared" si="6"/>
        <v>0.09331716363636364</v>
      </c>
      <c r="O4" s="40">
        <f>COUNTIF(Vertices[Eigenvector Centrality],"&gt;= "&amp;N4)-COUNTIF(Vertices[Eigenvector Centrality],"&gt;="&amp;N5)</f>
        <v>0</v>
      </c>
      <c r="P4" s="39">
        <f t="shared" si="7"/>
        <v>0.6083780363636363</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0.32727272727272727</v>
      </c>
      <c r="G5" s="42">
        <f>COUNTIF(Vertices[In-Degree],"&gt;= "&amp;F5)-COUNTIF(Vertices[In-Degree],"&gt;="&amp;F6)</f>
        <v>0</v>
      </c>
      <c r="H5" s="41">
        <f t="shared" si="3"/>
        <v>0.21818181818181817</v>
      </c>
      <c r="I5" s="42">
        <f>COUNTIF(Vertices[Out-Degree],"&gt;= "&amp;H5)-COUNTIF(Vertices[Out-Degree],"&gt;="&amp;H6)</f>
        <v>0</v>
      </c>
      <c r="J5" s="41">
        <f t="shared" si="4"/>
        <v>2.1818181818181817</v>
      </c>
      <c r="K5" s="42">
        <f>COUNTIF(Vertices[Betweenness Centrality],"&gt;= "&amp;J5)-COUNTIF(Vertices[Betweenness Centrality],"&gt;="&amp;J6)</f>
        <v>0</v>
      </c>
      <c r="L5" s="41">
        <f t="shared" si="5"/>
        <v>0.0805194</v>
      </c>
      <c r="M5" s="42">
        <f>COUNTIF(Vertices[Closeness Centrality],"&gt;= "&amp;L5)-COUNTIF(Vertices[Closeness Centrality],"&gt;="&amp;L6)</f>
        <v>0</v>
      </c>
      <c r="N5" s="41">
        <f t="shared" si="6"/>
        <v>0.09708274545454545</v>
      </c>
      <c r="O5" s="42">
        <f>COUNTIF(Vertices[Eigenvector Centrality],"&gt;= "&amp;N5)-COUNTIF(Vertices[Eigenvector Centrality],"&gt;="&amp;N6)</f>
        <v>0</v>
      </c>
      <c r="P5" s="41">
        <f t="shared" si="7"/>
        <v>0.6599740545454544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0.43636363636363634</v>
      </c>
      <c r="G6" s="40">
        <f>COUNTIF(Vertices[In-Degree],"&gt;= "&amp;F6)-COUNTIF(Vertices[In-Degree],"&gt;="&amp;F7)</f>
        <v>0</v>
      </c>
      <c r="H6" s="39">
        <f t="shared" si="3"/>
        <v>0.2909090909090909</v>
      </c>
      <c r="I6" s="40">
        <f>COUNTIF(Vertices[Out-Degree],"&gt;= "&amp;H6)-COUNTIF(Vertices[Out-Degree],"&gt;="&amp;H7)</f>
        <v>0</v>
      </c>
      <c r="J6" s="39">
        <f t="shared" si="4"/>
        <v>2.909090909090909</v>
      </c>
      <c r="K6" s="40">
        <f>COUNTIF(Vertices[Betweenness Centrality],"&gt;= "&amp;J6)-COUNTIF(Vertices[Betweenness Centrality],"&gt;="&amp;J7)</f>
        <v>0</v>
      </c>
      <c r="L6" s="39">
        <f t="shared" si="5"/>
        <v>0.0817182</v>
      </c>
      <c r="M6" s="40">
        <f>COUNTIF(Vertices[Closeness Centrality],"&gt;= "&amp;L6)-COUNTIF(Vertices[Closeness Centrality],"&gt;="&amp;L7)</f>
        <v>0</v>
      </c>
      <c r="N6" s="39">
        <f t="shared" si="6"/>
        <v>0.10084832727272727</v>
      </c>
      <c r="O6" s="40">
        <f>COUNTIF(Vertices[Eigenvector Centrality],"&gt;= "&amp;N6)-COUNTIF(Vertices[Eigenvector Centrality],"&gt;="&amp;N7)</f>
        <v>0</v>
      </c>
      <c r="P6" s="39">
        <f t="shared" si="7"/>
        <v>0.7115700727272726</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0.5454545454545454</v>
      </c>
      <c r="G7" s="42">
        <f>COUNTIF(Vertices[In-Degree],"&gt;= "&amp;F7)-COUNTIF(Vertices[In-Degree],"&gt;="&amp;F8)</f>
        <v>0</v>
      </c>
      <c r="H7" s="41">
        <f t="shared" si="3"/>
        <v>0.36363636363636365</v>
      </c>
      <c r="I7" s="42">
        <f>COUNTIF(Vertices[Out-Degree],"&gt;= "&amp;H7)-COUNTIF(Vertices[Out-Degree],"&gt;="&amp;H8)</f>
        <v>0</v>
      </c>
      <c r="J7" s="41">
        <f t="shared" si="4"/>
        <v>3.6363636363636367</v>
      </c>
      <c r="K7" s="42">
        <f>COUNTIF(Vertices[Betweenness Centrality],"&gt;= "&amp;J7)-COUNTIF(Vertices[Betweenness Centrality],"&gt;="&amp;J8)</f>
        <v>0</v>
      </c>
      <c r="L7" s="41">
        <f t="shared" si="5"/>
        <v>0.082917</v>
      </c>
      <c r="M7" s="42">
        <f>COUNTIF(Vertices[Closeness Centrality],"&gt;= "&amp;L7)-COUNTIF(Vertices[Closeness Centrality],"&gt;="&amp;L8)</f>
        <v>2</v>
      </c>
      <c r="N7" s="41">
        <f t="shared" si="6"/>
        <v>0.10461390909090909</v>
      </c>
      <c r="O7" s="42">
        <f>COUNTIF(Vertices[Eigenvector Centrality],"&gt;= "&amp;N7)-COUNTIF(Vertices[Eigenvector Centrality],"&gt;="&amp;N8)</f>
        <v>0</v>
      </c>
      <c r="P7" s="41">
        <f t="shared" si="7"/>
        <v>0.7631660909090907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0.6545454545454545</v>
      </c>
      <c r="G8" s="40">
        <f>COUNTIF(Vertices[In-Degree],"&gt;= "&amp;F8)-COUNTIF(Vertices[In-Degree],"&gt;="&amp;F9)</f>
        <v>0</v>
      </c>
      <c r="H8" s="39">
        <f t="shared" si="3"/>
        <v>0.4363636363636364</v>
      </c>
      <c r="I8" s="40">
        <f>COUNTIF(Vertices[Out-Degree],"&gt;= "&amp;H8)-COUNTIF(Vertices[Out-Degree],"&gt;="&amp;H9)</f>
        <v>0</v>
      </c>
      <c r="J8" s="39">
        <f t="shared" si="4"/>
        <v>4.363636363636364</v>
      </c>
      <c r="K8" s="40">
        <f>COUNTIF(Vertices[Betweenness Centrality],"&gt;= "&amp;J8)-COUNTIF(Vertices[Betweenness Centrality],"&gt;="&amp;J9)</f>
        <v>0</v>
      </c>
      <c r="L8" s="39">
        <f t="shared" si="5"/>
        <v>0.0841158</v>
      </c>
      <c r="M8" s="40">
        <f>COUNTIF(Vertices[Closeness Centrality],"&gt;= "&amp;L8)-COUNTIF(Vertices[Closeness Centrality],"&gt;="&amp;L9)</f>
        <v>0</v>
      </c>
      <c r="N8" s="39">
        <f t="shared" si="6"/>
        <v>0.10837949090909091</v>
      </c>
      <c r="O8" s="40">
        <f>COUNTIF(Vertices[Eigenvector Centrality],"&gt;= "&amp;N8)-COUNTIF(Vertices[Eigenvector Centrality],"&gt;="&amp;N9)</f>
        <v>0</v>
      </c>
      <c r="P8" s="39">
        <f t="shared" si="7"/>
        <v>0.8147621090909088</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0.7636363636363637</v>
      </c>
      <c r="G9" s="42">
        <f>COUNTIF(Vertices[In-Degree],"&gt;= "&amp;F9)-COUNTIF(Vertices[In-Degree],"&gt;="&amp;F10)</f>
        <v>0</v>
      </c>
      <c r="H9" s="41">
        <f t="shared" si="3"/>
        <v>0.5090909090909091</v>
      </c>
      <c r="I9" s="42">
        <f>COUNTIF(Vertices[Out-Degree],"&gt;= "&amp;H9)-COUNTIF(Vertices[Out-Degree],"&gt;="&amp;H10)</f>
        <v>0</v>
      </c>
      <c r="J9" s="41">
        <f t="shared" si="4"/>
        <v>5.090909090909092</v>
      </c>
      <c r="K9" s="42">
        <f>COUNTIF(Vertices[Betweenness Centrality],"&gt;= "&amp;J9)-COUNTIF(Vertices[Betweenness Centrality],"&gt;="&amp;J10)</f>
        <v>0</v>
      </c>
      <c r="L9" s="41">
        <f t="shared" si="5"/>
        <v>0.0853146</v>
      </c>
      <c r="M9" s="42">
        <f>COUNTIF(Vertices[Closeness Centrality],"&gt;= "&amp;L9)-COUNTIF(Vertices[Closeness Centrality],"&gt;="&amp;L10)</f>
        <v>0</v>
      </c>
      <c r="N9" s="41">
        <f t="shared" si="6"/>
        <v>0.11214507272727273</v>
      </c>
      <c r="O9" s="42">
        <f>COUNTIF(Vertices[Eigenvector Centrality],"&gt;= "&amp;N9)-COUNTIF(Vertices[Eigenvector Centrality],"&gt;="&amp;N10)</f>
        <v>0</v>
      </c>
      <c r="P9" s="41">
        <f t="shared" si="7"/>
        <v>0.866358127272727</v>
      </c>
      <c r="Q9" s="42">
        <f>COUNTIF(Vertices[PageRank],"&gt;= "&amp;P9)-COUNTIF(Vertices[PageRank],"&gt;="&amp;P10)</f>
        <v>3</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8</v>
      </c>
      <c r="D10" s="34">
        <f t="shared" si="1"/>
        <v>0</v>
      </c>
      <c r="E10" s="3">
        <f>COUNTIF(Vertices[Degree],"&gt;= "&amp;D10)-COUNTIF(Vertices[Degree],"&gt;="&amp;D11)</f>
        <v>0</v>
      </c>
      <c r="F10" s="39">
        <f t="shared" si="2"/>
        <v>0.8727272727272728</v>
      </c>
      <c r="G10" s="40">
        <f>COUNTIF(Vertices[In-Degree],"&gt;= "&amp;F10)-COUNTIF(Vertices[In-Degree],"&gt;="&amp;F11)</f>
        <v>0</v>
      </c>
      <c r="H10" s="39">
        <f t="shared" si="3"/>
        <v>0.5818181818181819</v>
      </c>
      <c r="I10" s="40">
        <f>COUNTIF(Vertices[Out-Degree],"&gt;= "&amp;H10)-COUNTIF(Vertices[Out-Degree],"&gt;="&amp;H11)</f>
        <v>0</v>
      </c>
      <c r="J10" s="39">
        <f t="shared" si="4"/>
        <v>5.818181818181819</v>
      </c>
      <c r="K10" s="40">
        <f>COUNTIF(Vertices[Betweenness Centrality],"&gt;= "&amp;J10)-COUNTIF(Vertices[Betweenness Centrality],"&gt;="&amp;J11)</f>
        <v>0</v>
      </c>
      <c r="L10" s="39">
        <f t="shared" si="5"/>
        <v>0.0865134</v>
      </c>
      <c r="M10" s="40">
        <f>COUNTIF(Vertices[Closeness Centrality],"&gt;= "&amp;L10)-COUNTIF(Vertices[Closeness Centrality],"&gt;="&amp;L11)</f>
        <v>0</v>
      </c>
      <c r="N10" s="39">
        <f t="shared" si="6"/>
        <v>0.11591065454545454</v>
      </c>
      <c r="O10" s="40">
        <f>COUNTIF(Vertices[Eigenvector Centrality],"&gt;= "&amp;N10)-COUNTIF(Vertices[Eigenvector Centrality],"&gt;="&amp;N11)</f>
        <v>0</v>
      </c>
      <c r="P10" s="39">
        <f t="shared" si="7"/>
        <v>0.9179541454545451</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0.9818181818181819</v>
      </c>
      <c r="G11" s="42">
        <f>COUNTIF(Vertices[In-Degree],"&gt;= "&amp;F11)-COUNTIF(Vertices[In-Degree],"&gt;="&amp;F12)</f>
        <v>3</v>
      </c>
      <c r="H11" s="41">
        <f t="shared" si="3"/>
        <v>0.6545454545454547</v>
      </c>
      <c r="I11" s="42">
        <f>COUNTIF(Vertices[Out-Degree],"&gt;= "&amp;H11)-COUNTIF(Vertices[Out-Degree],"&gt;="&amp;H12)</f>
        <v>0</v>
      </c>
      <c r="J11" s="41">
        <f t="shared" si="4"/>
        <v>6.545454545454547</v>
      </c>
      <c r="K11" s="42">
        <f>COUNTIF(Vertices[Betweenness Centrality],"&gt;= "&amp;J11)-COUNTIF(Vertices[Betweenness Centrality],"&gt;="&amp;J12)</f>
        <v>0</v>
      </c>
      <c r="L11" s="41">
        <f t="shared" si="5"/>
        <v>0.0877122</v>
      </c>
      <c r="M11" s="42">
        <f>COUNTIF(Vertices[Closeness Centrality],"&gt;= "&amp;L11)-COUNTIF(Vertices[Closeness Centrality],"&gt;="&amp;L12)</f>
        <v>0</v>
      </c>
      <c r="N11" s="41">
        <f t="shared" si="6"/>
        <v>0.11967623636363636</v>
      </c>
      <c r="O11" s="42">
        <f>COUNTIF(Vertices[Eigenvector Centrality],"&gt;= "&amp;N11)-COUNTIF(Vertices[Eigenvector Centrality],"&gt;="&amp;N12)</f>
        <v>3</v>
      </c>
      <c r="P11" s="41">
        <f t="shared" si="7"/>
        <v>0.9695501636363633</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0.125</v>
      </c>
      <c r="D12" s="34">
        <f t="shared" si="1"/>
        <v>0</v>
      </c>
      <c r="E12" s="3">
        <f>COUNTIF(Vertices[Degree],"&gt;= "&amp;D12)-COUNTIF(Vertices[Degree],"&gt;="&amp;D13)</f>
        <v>0</v>
      </c>
      <c r="F12" s="39">
        <f t="shared" si="2"/>
        <v>1.090909090909091</v>
      </c>
      <c r="G12" s="40">
        <f>COUNTIF(Vertices[In-Degree],"&gt;= "&amp;F12)-COUNTIF(Vertices[In-Degree],"&gt;="&amp;F13)</f>
        <v>0</v>
      </c>
      <c r="H12" s="39">
        <f t="shared" si="3"/>
        <v>0.7272727272727274</v>
      </c>
      <c r="I12" s="40">
        <f>COUNTIF(Vertices[Out-Degree],"&gt;= "&amp;H12)-COUNTIF(Vertices[Out-Degree],"&gt;="&amp;H13)</f>
        <v>0</v>
      </c>
      <c r="J12" s="39">
        <f t="shared" si="4"/>
        <v>7.272727272727274</v>
      </c>
      <c r="K12" s="40">
        <f>COUNTIF(Vertices[Betweenness Centrality],"&gt;= "&amp;J12)-COUNTIF(Vertices[Betweenness Centrality],"&gt;="&amp;J13)</f>
        <v>0</v>
      </c>
      <c r="L12" s="39">
        <f t="shared" si="5"/>
        <v>0.088911</v>
      </c>
      <c r="M12" s="40">
        <f>COUNTIF(Vertices[Closeness Centrality],"&gt;= "&amp;L12)-COUNTIF(Vertices[Closeness Centrality],"&gt;="&amp;L13)</f>
        <v>0</v>
      </c>
      <c r="N12" s="39">
        <f t="shared" si="6"/>
        <v>0.12344181818181818</v>
      </c>
      <c r="O12" s="40">
        <f>COUNTIF(Vertices[Eigenvector Centrality],"&gt;= "&amp;N12)-COUNTIF(Vertices[Eigenvector Centrality],"&gt;="&amp;N13)</f>
        <v>0</v>
      </c>
      <c r="P12" s="39">
        <f t="shared" si="7"/>
        <v>1.0211461818181815</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0.2222222222222222</v>
      </c>
      <c r="D13" s="34">
        <f t="shared" si="1"/>
        <v>0</v>
      </c>
      <c r="E13" s="3">
        <f>COUNTIF(Vertices[Degree],"&gt;= "&amp;D13)-COUNTIF(Vertices[Degree],"&gt;="&amp;D14)</f>
        <v>0</v>
      </c>
      <c r="F13" s="41">
        <f t="shared" si="2"/>
        <v>1.2000000000000002</v>
      </c>
      <c r="G13" s="42">
        <f>COUNTIF(Vertices[In-Degree],"&gt;= "&amp;F13)-COUNTIF(Vertices[In-Degree],"&gt;="&amp;F14)</f>
        <v>0</v>
      </c>
      <c r="H13" s="41">
        <f t="shared" si="3"/>
        <v>0.8000000000000002</v>
      </c>
      <c r="I13" s="42">
        <f>COUNTIF(Vertices[Out-Degree],"&gt;= "&amp;H13)-COUNTIF(Vertices[Out-Degree],"&gt;="&amp;H14)</f>
        <v>0</v>
      </c>
      <c r="J13" s="41">
        <f t="shared" si="4"/>
        <v>8.000000000000002</v>
      </c>
      <c r="K13" s="42">
        <f>COUNTIF(Vertices[Betweenness Centrality],"&gt;= "&amp;J13)-COUNTIF(Vertices[Betweenness Centrality],"&gt;="&amp;J14)</f>
        <v>0</v>
      </c>
      <c r="L13" s="41">
        <f t="shared" si="5"/>
        <v>0.0901098</v>
      </c>
      <c r="M13" s="42">
        <f>COUNTIF(Vertices[Closeness Centrality],"&gt;= "&amp;L13)-COUNTIF(Vertices[Closeness Centrality],"&gt;="&amp;L14)</f>
        <v>0</v>
      </c>
      <c r="N13" s="41">
        <f t="shared" si="6"/>
        <v>0.1272074</v>
      </c>
      <c r="O13" s="42">
        <f>COUNTIF(Vertices[Eigenvector Centrality],"&gt;= "&amp;N13)-COUNTIF(Vertices[Eigenvector Centrality],"&gt;="&amp;N14)</f>
        <v>0</v>
      </c>
      <c r="P13" s="41">
        <f t="shared" si="7"/>
        <v>1.0727421999999998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1.3090909090909093</v>
      </c>
      <c r="G14" s="40">
        <f>COUNTIF(Vertices[In-Degree],"&gt;= "&amp;F14)-COUNTIF(Vertices[In-Degree],"&gt;="&amp;F15)</f>
        <v>0</v>
      </c>
      <c r="H14" s="39">
        <f t="shared" si="3"/>
        <v>0.8727272727272729</v>
      </c>
      <c r="I14" s="40">
        <f>COUNTIF(Vertices[Out-Degree],"&gt;= "&amp;H14)-COUNTIF(Vertices[Out-Degree],"&gt;="&amp;H15)</f>
        <v>0</v>
      </c>
      <c r="J14" s="39">
        <f t="shared" si="4"/>
        <v>8.727272727272728</v>
      </c>
      <c r="K14" s="40">
        <f>COUNTIF(Vertices[Betweenness Centrality],"&gt;= "&amp;J14)-COUNTIF(Vertices[Betweenness Centrality],"&gt;="&amp;J15)</f>
        <v>0</v>
      </c>
      <c r="L14" s="39">
        <f t="shared" si="5"/>
        <v>0.0913086</v>
      </c>
      <c r="M14" s="40">
        <f>COUNTIF(Vertices[Closeness Centrality],"&gt;= "&amp;L14)-COUNTIF(Vertices[Closeness Centrality],"&gt;="&amp;L15)</f>
        <v>0</v>
      </c>
      <c r="N14" s="39">
        <f t="shared" si="6"/>
        <v>0.13097298181818182</v>
      </c>
      <c r="O14" s="40">
        <f>COUNTIF(Vertices[Eigenvector Centrality],"&gt;= "&amp;N14)-COUNTIF(Vertices[Eigenvector Centrality],"&gt;="&amp;N15)</f>
        <v>0</v>
      </c>
      <c r="P14" s="39">
        <f t="shared" si="7"/>
        <v>1.124338218181818</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1.4181818181818184</v>
      </c>
      <c r="G15" s="42">
        <f>COUNTIF(Vertices[In-Degree],"&gt;= "&amp;F15)-COUNTIF(Vertices[In-Degree],"&gt;="&amp;F16)</f>
        <v>0</v>
      </c>
      <c r="H15" s="41">
        <f t="shared" si="3"/>
        <v>0.9454545454545457</v>
      </c>
      <c r="I15" s="42">
        <f>COUNTIF(Vertices[Out-Degree],"&gt;= "&amp;H15)-COUNTIF(Vertices[Out-Degree],"&gt;="&amp;H16)</f>
        <v>3</v>
      </c>
      <c r="J15" s="41">
        <f t="shared" si="4"/>
        <v>9.454545454545455</v>
      </c>
      <c r="K15" s="42">
        <f>COUNTIF(Vertices[Betweenness Centrality],"&gt;= "&amp;J15)-COUNTIF(Vertices[Betweenness Centrality],"&gt;="&amp;J16)</f>
        <v>0</v>
      </c>
      <c r="L15" s="41">
        <f t="shared" si="5"/>
        <v>0.0925074</v>
      </c>
      <c r="M15" s="42">
        <f>COUNTIF(Vertices[Closeness Centrality],"&gt;= "&amp;L15)-COUNTIF(Vertices[Closeness Centrality],"&gt;="&amp;L16)</f>
        <v>0</v>
      </c>
      <c r="N15" s="41">
        <f t="shared" si="6"/>
        <v>0.13473856363636363</v>
      </c>
      <c r="O15" s="42">
        <f>COUNTIF(Vertices[Eigenvector Centrality],"&gt;= "&amp;N15)-COUNTIF(Vertices[Eigenvector Centrality],"&gt;="&amp;N16)</f>
        <v>0</v>
      </c>
      <c r="P15" s="41">
        <f t="shared" si="7"/>
        <v>1.1759342363636363</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1.5272727272727276</v>
      </c>
      <c r="G16" s="40">
        <f>COUNTIF(Vertices[In-Degree],"&gt;= "&amp;F16)-COUNTIF(Vertices[In-Degree],"&gt;="&amp;F17)</f>
        <v>0</v>
      </c>
      <c r="H16" s="39">
        <f t="shared" si="3"/>
        <v>1.0181818181818183</v>
      </c>
      <c r="I16" s="40">
        <f>COUNTIF(Vertices[Out-Degree],"&gt;= "&amp;H16)-COUNTIF(Vertices[Out-Degree],"&gt;="&amp;H17)</f>
        <v>0</v>
      </c>
      <c r="J16" s="39">
        <f t="shared" si="4"/>
        <v>10.181818181818182</v>
      </c>
      <c r="K16" s="40">
        <f>COUNTIF(Vertices[Betweenness Centrality],"&gt;= "&amp;J16)-COUNTIF(Vertices[Betweenness Centrality],"&gt;="&amp;J17)</f>
        <v>0</v>
      </c>
      <c r="L16" s="39">
        <f t="shared" si="5"/>
        <v>0.0937062</v>
      </c>
      <c r="M16" s="40">
        <f>COUNTIF(Vertices[Closeness Centrality],"&gt;= "&amp;L16)-COUNTIF(Vertices[Closeness Centrality],"&gt;="&amp;L17)</f>
        <v>0</v>
      </c>
      <c r="N16" s="39">
        <f t="shared" si="6"/>
        <v>0.13850414545454545</v>
      </c>
      <c r="O16" s="40">
        <f>COUNTIF(Vertices[Eigenvector Centrality],"&gt;= "&amp;N16)-COUNTIF(Vertices[Eigenvector Centrality],"&gt;="&amp;N17)</f>
        <v>0</v>
      </c>
      <c r="P16" s="39">
        <f t="shared" si="7"/>
        <v>1.2275302545454545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8</v>
      </c>
      <c r="D17" s="34">
        <f t="shared" si="1"/>
        <v>0</v>
      </c>
      <c r="E17" s="3">
        <f>COUNTIF(Vertices[Degree],"&gt;= "&amp;D17)-COUNTIF(Vertices[Degree],"&gt;="&amp;D18)</f>
        <v>0</v>
      </c>
      <c r="F17" s="41">
        <f t="shared" si="2"/>
        <v>1.6363636363636367</v>
      </c>
      <c r="G17" s="42">
        <f>COUNTIF(Vertices[In-Degree],"&gt;= "&amp;F17)-COUNTIF(Vertices[In-Degree],"&gt;="&amp;F18)</f>
        <v>0</v>
      </c>
      <c r="H17" s="41">
        <f t="shared" si="3"/>
        <v>1.090909090909091</v>
      </c>
      <c r="I17" s="42">
        <f>COUNTIF(Vertices[Out-Degree],"&gt;= "&amp;H17)-COUNTIF(Vertices[Out-Degree],"&gt;="&amp;H18)</f>
        <v>0</v>
      </c>
      <c r="J17" s="41">
        <f t="shared" si="4"/>
        <v>10.909090909090908</v>
      </c>
      <c r="K17" s="42">
        <f>COUNTIF(Vertices[Betweenness Centrality],"&gt;= "&amp;J17)-COUNTIF(Vertices[Betweenness Centrality],"&gt;="&amp;J18)</f>
        <v>0</v>
      </c>
      <c r="L17" s="41">
        <f t="shared" si="5"/>
        <v>0.094905</v>
      </c>
      <c r="M17" s="42">
        <f>COUNTIF(Vertices[Closeness Centrality],"&gt;= "&amp;L17)-COUNTIF(Vertices[Closeness Centrality],"&gt;="&amp;L18)</f>
        <v>0</v>
      </c>
      <c r="N17" s="41">
        <f t="shared" si="6"/>
        <v>0.14226972727272727</v>
      </c>
      <c r="O17" s="42">
        <f>COUNTIF(Vertices[Eigenvector Centrality],"&gt;= "&amp;N17)-COUNTIF(Vertices[Eigenvector Centrality],"&gt;="&amp;N18)</f>
        <v>0</v>
      </c>
      <c r="P17" s="41">
        <f t="shared" si="7"/>
        <v>1.2791262727272728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26</v>
      </c>
      <c r="D18" s="34">
        <f t="shared" si="1"/>
        <v>0</v>
      </c>
      <c r="E18" s="3">
        <f>COUNTIF(Vertices[Degree],"&gt;= "&amp;D18)-COUNTIF(Vertices[Degree],"&gt;="&amp;D19)</f>
        <v>0</v>
      </c>
      <c r="F18" s="39">
        <f t="shared" si="2"/>
        <v>1.7454545454545458</v>
      </c>
      <c r="G18" s="40">
        <f>COUNTIF(Vertices[In-Degree],"&gt;= "&amp;F18)-COUNTIF(Vertices[In-Degree],"&gt;="&amp;F19)</f>
        <v>0</v>
      </c>
      <c r="H18" s="39">
        <f t="shared" si="3"/>
        <v>1.1636363636363638</v>
      </c>
      <c r="I18" s="40">
        <f>COUNTIF(Vertices[Out-Degree],"&gt;= "&amp;H18)-COUNTIF(Vertices[Out-Degree],"&gt;="&amp;H19)</f>
        <v>0</v>
      </c>
      <c r="J18" s="39">
        <f t="shared" si="4"/>
        <v>11.636363636363635</v>
      </c>
      <c r="K18" s="40">
        <f>COUNTIF(Vertices[Betweenness Centrality],"&gt;= "&amp;J18)-COUNTIF(Vertices[Betweenness Centrality],"&gt;="&amp;J19)</f>
        <v>0</v>
      </c>
      <c r="L18" s="39">
        <f t="shared" si="5"/>
        <v>0.0961038</v>
      </c>
      <c r="M18" s="40">
        <f>COUNTIF(Vertices[Closeness Centrality],"&gt;= "&amp;L18)-COUNTIF(Vertices[Closeness Centrality],"&gt;="&amp;L19)</f>
        <v>0</v>
      </c>
      <c r="N18" s="39">
        <f t="shared" si="6"/>
        <v>0.1460353090909091</v>
      </c>
      <c r="O18" s="40">
        <f>COUNTIF(Vertices[Eigenvector Centrality],"&gt;= "&amp;N18)-COUNTIF(Vertices[Eigenvector Centrality],"&gt;="&amp;N19)</f>
        <v>0</v>
      </c>
      <c r="P18" s="39">
        <f t="shared" si="7"/>
        <v>1.330722290909091</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1.854545454545455</v>
      </c>
      <c r="G19" s="42">
        <f>COUNTIF(Vertices[In-Degree],"&gt;= "&amp;F19)-COUNTIF(Vertices[In-Degree],"&gt;="&amp;F20)</f>
        <v>0</v>
      </c>
      <c r="H19" s="41">
        <f t="shared" si="3"/>
        <v>1.2363636363636366</v>
      </c>
      <c r="I19" s="42">
        <f>COUNTIF(Vertices[Out-Degree],"&gt;= "&amp;H19)-COUNTIF(Vertices[Out-Degree],"&gt;="&amp;H20)</f>
        <v>0</v>
      </c>
      <c r="J19" s="41">
        <f t="shared" si="4"/>
        <v>12.363636363636362</v>
      </c>
      <c r="K19" s="42">
        <f>COUNTIF(Vertices[Betweenness Centrality],"&gt;= "&amp;J19)-COUNTIF(Vertices[Betweenness Centrality],"&gt;="&amp;J20)</f>
        <v>0</v>
      </c>
      <c r="L19" s="41">
        <f t="shared" si="5"/>
        <v>0.0973026</v>
      </c>
      <c r="M19" s="42">
        <f>COUNTIF(Vertices[Closeness Centrality],"&gt;= "&amp;L19)-COUNTIF(Vertices[Closeness Centrality],"&gt;="&amp;L20)</f>
        <v>0</v>
      </c>
      <c r="N19" s="41">
        <f t="shared" si="6"/>
        <v>0.1498008909090909</v>
      </c>
      <c r="O19" s="42">
        <f>COUNTIF(Vertices[Eigenvector Centrality],"&gt;= "&amp;N19)-COUNTIF(Vertices[Eigenvector Centrality],"&gt;="&amp;N20)</f>
        <v>0</v>
      </c>
      <c r="P19" s="41">
        <f t="shared" si="7"/>
        <v>1.3823183090909092</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1.963636363636364</v>
      </c>
      <c r="G20" s="40">
        <f>COUNTIF(Vertices[In-Degree],"&gt;= "&amp;F20)-COUNTIF(Vertices[In-Degree],"&gt;="&amp;F21)</f>
        <v>1</v>
      </c>
      <c r="H20" s="39">
        <f t="shared" si="3"/>
        <v>1.3090909090909093</v>
      </c>
      <c r="I20" s="40">
        <f>COUNTIF(Vertices[Out-Degree],"&gt;= "&amp;H20)-COUNTIF(Vertices[Out-Degree],"&gt;="&amp;H21)</f>
        <v>0</v>
      </c>
      <c r="J20" s="39">
        <f t="shared" si="4"/>
        <v>13.090909090909088</v>
      </c>
      <c r="K20" s="40">
        <f>COUNTIF(Vertices[Betweenness Centrality],"&gt;= "&amp;J20)-COUNTIF(Vertices[Betweenness Centrality],"&gt;="&amp;J21)</f>
        <v>0</v>
      </c>
      <c r="L20" s="39">
        <f t="shared" si="5"/>
        <v>0.0985014</v>
      </c>
      <c r="M20" s="40">
        <f>COUNTIF(Vertices[Closeness Centrality],"&gt;= "&amp;L20)-COUNTIF(Vertices[Closeness Centrality],"&gt;="&amp;L21)</f>
        <v>0</v>
      </c>
      <c r="N20" s="39">
        <f t="shared" si="6"/>
        <v>0.15356647272727272</v>
      </c>
      <c r="O20" s="40">
        <f>COUNTIF(Vertices[Eigenvector Centrality],"&gt;= "&amp;N20)-COUNTIF(Vertices[Eigenvector Centrality],"&gt;="&amp;N21)</f>
        <v>0</v>
      </c>
      <c r="P20" s="39">
        <f t="shared" si="7"/>
        <v>1.4339143272727275</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1.5</v>
      </c>
      <c r="D21" s="34">
        <f t="shared" si="1"/>
        <v>0</v>
      </c>
      <c r="E21" s="3">
        <f>COUNTIF(Vertices[Degree],"&gt;= "&amp;D21)-COUNTIF(Vertices[Degree],"&gt;="&amp;D22)</f>
        <v>0</v>
      </c>
      <c r="F21" s="41">
        <f t="shared" si="2"/>
        <v>2.072727272727273</v>
      </c>
      <c r="G21" s="42">
        <f>COUNTIF(Vertices[In-Degree],"&gt;= "&amp;F21)-COUNTIF(Vertices[In-Degree],"&gt;="&amp;F22)</f>
        <v>0</v>
      </c>
      <c r="H21" s="41">
        <f t="shared" si="3"/>
        <v>1.381818181818182</v>
      </c>
      <c r="I21" s="42">
        <f>COUNTIF(Vertices[Out-Degree],"&gt;= "&amp;H21)-COUNTIF(Vertices[Out-Degree],"&gt;="&amp;H22)</f>
        <v>0</v>
      </c>
      <c r="J21" s="41">
        <f t="shared" si="4"/>
        <v>13.818181818181815</v>
      </c>
      <c r="K21" s="42">
        <f>COUNTIF(Vertices[Betweenness Centrality],"&gt;= "&amp;J21)-COUNTIF(Vertices[Betweenness Centrality],"&gt;="&amp;J22)</f>
        <v>0</v>
      </c>
      <c r="L21" s="41">
        <f t="shared" si="5"/>
        <v>0.0997002</v>
      </c>
      <c r="M21" s="42">
        <f>COUNTIF(Vertices[Closeness Centrality],"&gt;= "&amp;L21)-COUNTIF(Vertices[Closeness Centrality],"&gt;="&amp;L22)</f>
        <v>0</v>
      </c>
      <c r="N21" s="41">
        <f t="shared" si="6"/>
        <v>0.15733205454545454</v>
      </c>
      <c r="O21" s="42">
        <f>COUNTIF(Vertices[Eigenvector Centrality],"&gt;= "&amp;N21)-COUNTIF(Vertices[Eigenvector Centrality],"&gt;="&amp;N22)</f>
        <v>0</v>
      </c>
      <c r="P21" s="41">
        <f t="shared" si="7"/>
        <v>1.4855103454545457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2.181818181818182</v>
      </c>
      <c r="G22" s="40">
        <f>COUNTIF(Vertices[In-Degree],"&gt;= "&amp;F22)-COUNTIF(Vertices[In-Degree],"&gt;="&amp;F23)</f>
        <v>0</v>
      </c>
      <c r="H22" s="39">
        <f t="shared" si="3"/>
        <v>1.4545454545454548</v>
      </c>
      <c r="I22" s="40">
        <f>COUNTIF(Vertices[Out-Degree],"&gt;= "&amp;H22)-COUNTIF(Vertices[Out-Degree],"&gt;="&amp;H23)</f>
        <v>0</v>
      </c>
      <c r="J22" s="39">
        <f t="shared" si="4"/>
        <v>14.545454545454541</v>
      </c>
      <c r="K22" s="40">
        <f>COUNTIF(Vertices[Betweenness Centrality],"&gt;= "&amp;J22)-COUNTIF(Vertices[Betweenness Centrality],"&gt;="&amp;J23)</f>
        <v>0</v>
      </c>
      <c r="L22" s="39">
        <f t="shared" si="5"/>
        <v>0.100899</v>
      </c>
      <c r="M22" s="40">
        <f>COUNTIF(Vertices[Closeness Centrality],"&gt;= "&amp;L22)-COUNTIF(Vertices[Closeness Centrality],"&gt;="&amp;L23)</f>
        <v>0</v>
      </c>
      <c r="N22" s="39">
        <f t="shared" si="6"/>
        <v>0.16109763636363636</v>
      </c>
      <c r="O22" s="40">
        <f>COUNTIF(Vertices[Eigenvector Centrality],"&gt;= "&amp;N22)-COUNTIF(Vertices[Eigenvector Centrality],"&gt;="&amp;N23)</f>
        <v>0</v>
      </c>
      <c r="P22" s="39">
        <f t="shared" si="7"/>
        <v>1.537106363636364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0.16071428571428573</v>
      </c>
      <c r="D23" s="34">
        <f t="shared" si="1"/>
        <v>0</v>
      </c>
      <c r="E23" s="3">
        <f>COUNTIF(Vertices[Degree],"&gt;= "&amp;D23)-COUNTIF(Vertices[Degree],"&gt;="&amp;D24)</f>
        <v>0</v>
      </c>
      <c r="F23" s="41">
        <f t="shared" si="2"/>
        <v>2.290909090909091</v>
      </c>
      <c r="G23" s="42">
        <f>COUNTIF(Vertices[In-Degree],"&gt;= "&amp;F23)-COUNTIF(Vertices[In-Degree],"&gt;="&amp;F24)</f>
        <v>0</v>
      </c>
      <c r="H23" s="41">
        <f t="shared" si="3"/>
        <v>1.5272727272727276</v>
      </c>
      <c r="I23" s="42">
        <f>COUNTIF(Vertices[Out-Degree],"&gt;= "&amp;H23)-COUNTIF(Vertices[Out-Degree],"&gt;="&amp;H24)</f>
        <v>0</v>
      </c>
      <c r="J23" s="41">
        <f t="shared" si="4"/>
        <v>15.272727272727268</v>
      </c>
      <c r="K23" s="42">
        <f>COUNTIF(Vertices[Betweenness Centrality],"&gt;= "&amp;J23)-COUNTIF(Vertices[Betweenness Centrality],"&gt;="&amp;J24)</f>
        <v>0</v>
      </c>
      <c r="L23" s="41">
        <f t="shared" si="5"/>
        <v>0.1020978</v>
      </c>
      <c r="M23" s="42">
        <f>COUNTIF(Vertices[Closeness Centrality],"&gt;= "&amp;L23)-COUNTIF(Vertices[Closeness Centrality],"&gt;="&amp;L24)</f>
        <v>0</v>
      </c>
      <c r="N23" s="41">
        <f t="shared" si="6"/>
        <v>0.16486321818181818</v>
      </c>
      <c r="O23" s="42">
        <f>COUNTIF(Vertices[Eigenvector Centrality],"&gt;= "&amp;N23)-COUNTIF(Vertices[Eigenvector Centrality],"&gt;="&amp;N24)</f>
        <v>0</v>
      </c>
      <c r="P23" s="41">
        <f t="shared" si="7"/>
        <v>1.5887023818181822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458</v>
      </c>
      <c r="B24" s="36">
        <v>0.190828</v>
      </c>
      <c r="D24" s="34">
        <f t="shared" si="1"/>
        <v>0</v>
      </c>
      <c r="E24" s="3">
        <f>COUNTIF(Vertices[Degree],"&gt;= "&amp;D24)-COUNTIF(Vertices[Degree],"&gt;="&amp;D25)</f>
        <v>0</v>
      </c>
      <c r="F24" s="39">
        <f t="shared" si="2"/>
        <v>2.4</v>
      </c>
      <c r="G24" s="40">
        <f>COUNTIF(Vertices[In-Degree],"&gt;= "&amp;F24)-COUNTIF(Vertices[In-Degree],"&gt;="&amp;F25)</f>
        <v>0</v>
      </c>
      <c r="H24" s="39">
        <f t="shared" si="3"/>
        <v>1.6000000000000003</v>
      </c>
      <c r="I24" s="40">
        <f>COUNTIF(Vertices[Out-Degree],"&gt;= "&amp;H24)-COUNTIF(Vertices[Out-Degree],"&gt;="&amp;H25)</f>
        <v>0</v>
      </c>
      <c r="J24" s="39">
        <f t="shared" si="4"/>
        <v>15.999999999999995</v>
      </c>
      <c r="K24" s="40">
        <f>COUNTIF(Vertices[Betweenness Centrality],"&gt;= "&amp;J24)-COUNTIF(Vertices[Betweenness Centrality],"&gt;="&amp;J25)</f>
        <v>0</v>
      </c>
      <c r="L24" s="39">
        <f t="shared" si="5"/>
        <v>0.1032966</v>
      </c>
      <c r="M24" s="40">
        <f>COUNTIF(Vertices[Closeness Centrality],"&gt;= "&amp;L24)-COUNTIF(Vertices[Closeness Centrality],"&gt;="&amp;L25)</f>
        <v>0</v>
      </c>
      <c r="N24" s="39">
        <f t="shared" si="6"/>
        <v>0.1686288</v>
      </c>
      <c r="O24" s="40">
        <f>COUNTIF(Vertices[Eigenvector Centrality],"&gt;= "&amp;N24)-COUNTIF(Vertices[Eigenvector Centrality],"&gt;="&amp;N25)</f>
        <v>0</v>
      </c>
      <c r="P24" s="39">
        <f t="shared" si="7"/>
        <v>1.6402984000000005</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2.509090909090909</v>
      </c>
      <c r="G25" s="42">
        <f>COUNTIF(Vertices[In-Degree],"&gt;= "&amp;F25)-COUNTIF(Vertices[In-Degree],"&gt;="&amp;F26)</f>
        <v>0</v>
      </c>
      <c r="H25" s="41">
        <f t="shared" si="3"/>
        <v>1.672727272727273</v>
      </c>
      <c r="I25" s="42">
        <f>COUNTIF(Vertices[Out-Degree],"&gt;= "&amp;H25)-COUNTIF(Vertices[Out-Degree],"&gt;="&amp;H26)</f>
        <v>0</v>
      </c>
      <c r="J25" s="41">
        <f t="shared" si="4"/>
        <v>16.727272727272723</v>
      </c>
      <c r="K25" s="42">
        <f>COUNTIF(Vertices[Betweenness Centrality],"&gt;= "&amp;J25)-COUNTIF(Vertices[Betweenness Centrality],"&gt;="&amp;J26)</f>
        <v>0</v>
      </c>
      <c r="L25" s="41">
        <f t="shared" si="5"/>
        <v>0.1044954</v>
      </c>
      <c r="M25" s="42">
        <f>COUNTIF(Vertices[Closeness Centrality],"&gt;= "&amp;L25)-COUNTIF(Vertices[Closeness Centrality],"&gt;="&amp;L26)</f>
        <v>0</v>
      </c>
      <c r="N25" s="41">
        <f t="shared" si="6"/>
        <v>0.1723943818181818</v>
      </c>
      <c r="O25" s="42">
        <f>COUNTIF(Vertices[Eigenvector Centrality],"&gt;= "&amp;N25)-COUNTIF(Vertices[Eigenvector Centrality],"&gt;="&amp;N26)</f>
        <v>0</v>
      </c>
      <c r="P25" s="41">
        <f t="shared" si="7"/>
        <v>1.6918944181818187</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459</v>
      </c>
      <c r="B26" s="36" t="s">
        <v>460</v>
      </c>
      <c r="D26" s="34">
        <f t="shared" si="1"/>
        <v>0</v>
      </c>
      <c r="E26" s="3">
        <f>COUNTIF(Vertices[Degree],"&gt;= "&amp;D26)-COUNTIF(Vertices[Degree],"&gt;="&amp;D28)</f>
        <v>0</v>
      </c>
      <c r="F26" s="39">
        <f t="shared" si="2"/>
        <v>2.6181818181818177</v>
      </c>
      <c r="G26" s="40">
        <f>COUNTIF(Vertices[In-Degree],"&gt;= "&amp;F26)-COUNTIF(Vertices[In-Degree],"&gt;="&amp;F28)</f>
        <v>0</v>
      </c>
      <c r="H26" s="39">
        <f t="shared" si="3"/>
        <v>1.7454545454545458</v>
      </c>
      <c r="I26" s="40">
        <f>COUNTIF(Vertices[Out-Degree],"&gt;= "&amp;H26)-COUNTIF(Vertices[Out-Degree],"&gt;="&amp;H28)</f>
        <v>0</v>
      </c>
      <c r="J26" s="39">
        <f t="shared" si="4"/>
        <v>17.45454545454545</v>
      </c>
      <c r="K26" s="40">
        <f>COUNTIF(Vertices[Betweenness Centrality],"&gt;= "&amp;J26)-COUNTIF(Vertices[Betweenness Centrality],"&gt;="&amp;J28)</f>
        <v>0</v>
      </c>
      <c r="L26" s="39">
        <f t="shared" si="5"/>
        <v>0.1056942</v>
      </c>
      <c r="M26" s="40">
        <f>COUNTIF(Vertices[Closeness Centrality],"&gt;= "&amp;L26)-COUNTIF(Vertices[Closeness Centrality],"&gt;="&amp;L28)</f>
        <v>0</v>
      </c>
      <c r="N26" s="39">
        <f t="shared" si="6"/>
        <v>0.17615996363636363</v>
      </c>
      <c r="O26" s="40">
        <f>COUNTIF(Vertices[Eigenvector Centrality],"&gt;= "&amp;N26)-COUNTIF(Vertices[Eigenvector Centrality],"&gt;="&amp;N28)</f>
        <v>0</v>
      </c>
      <c r="P26" s="39">
        <f t="shared" si="7"/>
        <v>1.743490436363637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1.8181818181818186</v>
      </c>
      <c r="I28" s="42">
        <f>COUNTIF(Vertices[Out-Degree],"&gt;= "&amp;H28)-COUNTIF(Vertices[Out-Degree],"&gt;="&amp;H40)</f>
        <v>0</v>
      </c>
      <c r="J28" s="41">
        <f>J26+($J$57-$J$2)/BinDivisor</f>
        <v>18.181818181818176</v>
      </c>
      <c r="K28" s="42">
        <f>COUNTIF(Vertices[Betweenness Centrality],"&gt;= "&amp;J28)-COUNTIF(Vertices[Betweenness Centrality],"&gt;="&amp;J40)</f>
        <v>0</v>
      </c>
      <c r="L28" s="41">
        <f>L26+($L$57-$L$2)/BinDivisor</f>
        <v>0.106893</v>
      </c>
      <c r="M28" s="42">
        <f>COUNTIF(Vertices[Closeness Centrality],"&gt;= "&amp;L28)-COUNTIF(Vertices[Closeness Centrality],"&gt;="&amp;L40)</f>
        <v>0</v>
      </c>
      <c r="N28" s="41">
        <f>N26+($N$57-$N$2)/BinDivisor</f>
        <v>0.17992554545454545</v>
      </c>
      <c r="O28" s="42">
        <f>COUNTIF(Vertices[Eigenvector Centrality],"&gt;= "&amp;N28)-COUNTIF(Vertices[Eigenvector Centrality],"&gt;="&amp;N40)</f>
        <v>0</v>
      </c>
      <c r="P28" s="41">
        <f>P26+($P$57-$P$2)/BinDivisor</f>
        <v>1.7950864545454552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1.8909090909090913</v>
      </c>
      <c r="I40" s="40">
        <f>COUNTIF(Vertices[Out-Degree],"&gt;= "&amp;H40)-COUNTIF(Vertices[Out-Degree],"&gt;="&amp;H41)</f>
        <v>0</v>
      </c>
      <c r="J40" s="39">
        <f>J28+($J$57-$J$2)/BinDivisor</f>
        <v>18.909090909090903</v>
      </c>
      <c r="K40" s="40">
        <f>COUNTIF(Vertices[Betweenness Centrality],"&gt;= "&amp;J40)-COUNTIF(Vertices[Betweenness Centrality],"&gt;="&amp;J41)</f>
        <v>0</v>
      </c>
      <c r="L40" s="39">
        <f>L28+($L$57-$L$2)/BinDivisor</f>
        <v>0.1080918</v>
      </c>
      <c r="M40" s="40">
        <f>COUNTIF(Vertices[Closeness Centrality],"&gt;= "&amp;L40)-COUNTIF(Vertices[Closeness Centrality],"&gt;="&amp;L41)</f>
        <v>0</v>
      </c>
      <c r="N40" s="39">
        <f>N28+($N$57-$N$2)/BinDivisor</f>
        <v>0.18369112727272727</v>
      </c>
      <c r="O40" s="40">
        <f>COUNTIF(Vertices[Eigenvector Centrality],"&gt;= "&amp;N40)-COUNTIF(Vertices[Eigenvector Centrality],"&gt;="&amp;N41)</f>
        <v>0</v>
      </c>
      <c r="P40" s="39">
        <f>P28+($P$57-$P$2)/BinDivisor</f>
        <v>1.8466824727272735</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1.963636363636364</v>
      </c>
      <c r="I41" s="42">
        <f>COUNTIF(Vertices[Out-Degree],"&gt;= "&amp;H41)-COUNTIF(Vertices[Out-Degree],"&gt;="&amp;H42)</f>
        <v>2</v>
      </c>
      <c r="J41" s="41">
        <f aca="true" t="shared" si="13" ref="J41:J56">J40+($J$57-$J$2)/BinDivisor</f>
        <v>19.63636363636363</v>
      </c>
      <c r="K41" s="42">
        <f>COUNTIF(Vertices[Betweenness Centrality],"&gt;= "&amp;J41)-COUNTIF(Vertices[Betweenness Centrality],"&gt;="&amp;J42)</f>
        <v>0</v>
      </c>
      <c r="L41" s="41">
        <f aca="true" t="shared" si="14" ref="L41:L56">L40+($L$57-$L$2)/BinDivisor</f>
        <v>0.1092906</v>
      </c>
      <c r="M41" s="42">
        <f>COUNTIF(Vertices[Closeness Centrality],"&gt;= "&amp;L41)-COUNTIF(Vertices[Closeness Centrality],"&gt;="&amp;L42)</f>
        <v>0</v>
      </c>
      <c r="N41" s="41">
        <f aca="true" t="shared" si="15" ref="N41:N56">N40+($N$57-$N$2)/BinDivisor</f>
        <v>0.18745670909090908</v>
      </c>
      <c r="O41" s="42">
        <f>COUNTIF(Vertices[Eigenvector Centrality],"&gt;= "&amp;N41)-COUNTIF(Vertices[Eigenvector Centrality],"&gt;="&amp;N42)</f>
        <v>0</v>
      </c>
      <c r="P41" s="41">
        <f aca="true" t="shared" si="16" ref="P41:P56">P40+($P$57-$P$2)/BinDivisor</f>
        <v>1.8982784909090917</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2.0363636363636366</v>
      </c>
      <c r="I42" s="40">
        <f>COUNTIF(Vertices[Out-Degree],"&gt;= "&amp;H42)-COUNTIF(Vertices[Out-Degree],"&gt;="&amp;H43)</f>
        <v>0</v>
      </c>
      <c r="J42" s="39">
        <f t="shared" si="13"/>
        <v>20.363636363636356</v>
      </c>
      <c r="K42" s="40">
        <f>COUNTIF(Vertices[Betweenness Centrality],"&gt;= "&amp;J42)-COUNTIF(Vertices[Betweenness Centrality],"&gt;="&amp;J43)</f>
        <v>0</v>
      </c>
      <c r="L42" s="39">
        <f t="shared" si="14"/>
        <v>0.1104894</v>
      </c>
      <c r="M42" s="40">
        <f>COUNTIF(Vertices[Closeness Centrality],"&gt;= "&amp;L42)-COUNTIF(Vertices[Closeness Centrality],"&gt;="&amp;L43)</f>
        <v>0</v>
      </c>
      <c r="N42" s="39">
        <f t="shared" si="15"/>
        <v>0.1912222909090909</v>
      </c>
      <c r="O42" s="40">
        <f>COUNTIF(Vertices[Eigenvector Centrality],"&gt;= "&amp;N42)-COUNTIF(Vertices[Eigenvector Centrality],"&gt;="&amp;N43)</f>
        <v>0</v>
      </c>
      <c r="P42" s="39">
        <f t="shared" si="16"/>
        <v>1.94987450909091</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2.1090909090909093</v>
      </c>
      <c r="I43" s="42">
        <f>COUNTIF(Vertices[Out-Degree],"&gt;= "&amp;H43)-COUNTIF(Vertices[Out-Degree],"&gt;="&amp;H44)</f>
        <v>0</v>
      </c>
      <c r="J43" s="41">
        <f t="shared" si="13"/>
        <v>21.090909090909083</v>
      </c>
      <c r="K43" s="42">
        <f>COUNTIF(Vertices[Betweenness Centrality],"&gt;= "&amp;J43)-COUNTIF(Vertices[Betweenness Centrality],"&gt;="&amp;J44)</f>
        <v>0</v>
      </c>
      <c r="L43" s="41">
        <f t="shared" si="14"/>
        <v>0.1116882</v>
      </c>
      <c r="M43" s="42">
        <f>COUNTIF(Vertices[Closeness Centrality],"&gt;= "&amp;L43)-COUNTIF(Vertices[Closeness Centrality],"&gt;="&amp;L44)</f>
        <v>0</v>
      </c>
      <c r="N43" s="41">
        <f t="shared" si="15"/>
        <v>0.19498787272727272</v>
      </c>
      <c r="O43" s="42">
        <f>COUNTIF(Vertices[Eigenvector Centrality],"&gt;= "&amp;N43)-COUNTIF(Vertices[Eigenvector Centrality],"&gt;="&amp;N44)</f>
        <v>0</v>
      </c>
      <c r="P43" s="41">
        <f t="shared" si="16"/>
        <v>2.001470527272728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2.181818181818182</v>
      </c>
      <c r="I44" s="40">
        <f>COUNTIF(Vertices[Out-Degree],"&gt;= "&amp;H44)-COUNTIF(Vertices[Out-Degree],"&gt;="&amp;H45)</f>
        <v>0</v>
      </c>
      <c r="J44" s="39">
        <f t="shared" si="13"/>
        <v>21.81818181818181</v>
      </c>
      <c r="K44" s="40">
        <f>COUNTIF(Vertices[Betweenness Centrality],"&gt;= "&amp;J44)-COUNTIF(Vertices[Betweenness Centrality],"&gt;="&amp;J45)</f>
        <v>0</v>
      </c>
      <c r="L44" s="39">
        <f t="shared" si="14"/>
        <v>0.112887</v>
      </c>
      <c r="M44" s="40">
        <f>COUNTIF(Vertices[Closeness Centrality],"&gt;= "&amp;L44)-COUNTIF(Vertices[Closeness Centrality],"&gt;="&amp;L45)</f>
        <v>0</v>
      </c>
      <c r="N44" s="39">
        <f t="shared" si="15"/>
        <v>0.19875345454545454</v>
      </c>
      <c r="O44" s="40">
        <f>COUNTIF(Vertices[Eigenvector Centrality],"&gt;= "&amp;N44)-COUNTIF(Vertices[Eigenvector Centrality],"&gt;="&amp;N45)</f>
        <v>0</v>
      </c>
      <c r="P44" s="39">
        <f t="shared" si="16"/>
        <v>2.0530665454545463</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2.254545454545455</v>
      </c>
      <c r="I45" s="42">
        <f>COUNTIF(Vertices[Out-Degree],"&gt;= "&amp;H45)-COUNTIF(Vertices[Out-Degree],"&gt;="&amp;H46)</f>
        <v>0</v>
      </c>
      <c r="J45" s="41">
        <f t="shared" si="13"/>
        <v>22.545454545454536</v>
      </c>
      <c r="K45" s="42">
        <f>COUNTIF(Vertices[Betweenness Centrality],"&gt;= "&amp;J45)-COUNTIF(Vertices[Betweenness Centrality],"&gt;="&amp;J46)</f>
        <v>0</v>
      </c>
      <c r="L45" s="41">
        <f t="shared" si="14"/>
        <v>0.1140858</v>
      </c>
      <c r="M45" s="42">
        <f>COUNTIF(Vertices[Closeness Centrality],"&gt;= "&amp;L45)-COUNTIF(Vertices[Closeness Centrality],"&gt;="&amp;L46)</f>
        <v>0</v>
      </c>
      <c r="N45" s="41">
        <f t="shared" si="15"/>
        <v>0.20251903636363636</v>
      </c>
      <c r="O45" s="42">
        <f>COUNTIF(Vertices[Eigenvector Centrality],"&gt;= "&amp;N45)-COUNTIF(Vertices[Eigenvector Centrality],"&gt;="&amp;N46)</f>
        <v>0</v>
      </c>
      <c r="P45" s="41">
        <f t="shared" si="16"/>
        <v>2.1046625636363645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2.3272727272727276</v>
      </c>
      <c r="I46" s="40">
        <f>COUNTIF(Vertices[Out-Degree],"&gt;= "&amp;H46)-COUNTIF(Vertices[Out-Degree],"&gt;="&amp;H47)</f>
        <v>0</v>
      </c>
      <c r="J46" s="39">
        <f t="shared" si="13"/>
        <v>23.272727272727263</v>
      </c>
      <c r="K46" s="40">
        <f>COUNTIF(Vertices[Betweenness Centrality],"&gt;= "&amp;J46)-COUNTIF(Vertices[Betweenness Centrality],"&gt;="&amp;J47)</f>
        <v>0</v>
      </c>
      <c r="L46" s="39">
        <f t="shared" si="14"/>
        <v>0.1152846</v>
      </c>
      <c r="M46" s="40">
        <f>COUNTIF(Vertices[Closeness Centrality],"&gt;= "&amp;L46)-COUNTIF(Vertices[Closeness Centrality],"&gt;="&amp;L47)</f>
        <v>0</v>
      </c>
      <c r="N46" s="39">
        <f t="shared" si="15"/>
        <v>0.20628461818181817</v>
      </c>
      <c r="O46" s="40">
        <f>COUNTIF(Vertices[Eigenvector Centrality],"&gt;= "&amp;N46)-COUNTIF(Vertices[Eigenvector Centrality],"&gt;="&amp;N47)</f>
        <v>0</v>
      </c>
      <c r="P46" s="39">
        <f t="shared" si="16"/>
        <v>2.1562585818181828</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2.4000000000000004</v>
      </c>
      <c r="I47" s="42">
        <f>COUNTIF(Vertices[Out-Degree],"&gt;= "&amp;H47)-COUNTIF(Vertices[Out-Degree],"&gt;="&amp;H48)</f>
        <v>0</v>
      </c>
      <c r="J47" s="41">
        <f t="shared" si="13"/>
        <v>23.99999999999999</v>
      </c>
      <c r="K47" s="42">
        <f>COUNTIF(Vertices[Betweenness Centrality],"&gt;= "&amp;J47)-COUNTIF(Vertices[Betweenness Centrality],"&gt;="&amp;J48)</f>
        <v>0</v>
      </c>
      <c r="L47" s="41">
        <f t="shared" si="14"/>
        <v>0.1164834</v>
      </c>
      <c r="M47" s="42">
        <f>COUNTIF(Vertices[Closeness Centrality],"&gt;= "&amp;L47)-COUNTIF(Vertices[Closeness Centrality],"&gt;="&amp;L48)</f>
        <v>0</v>
      </c>
      <c r="N47" s="41">
        <f t="shared" si="15"/>
        <v>0.2100502</v>
      </c>
      <c r="O47" s="42">
        <f>COUNTIF(Vertices[Eigenvector Centrality],"&gt;= "&amp;N47)-COUNTIF(Vertices[Eigenvector Centrality],"&gt;="&amp;N48)</f>
        <v>0</v>
      </c>
      <c r="P47" s="41">
        <f t="shared" si="16"/>
        <v>2.207854600000001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2.472727272727273</v>
      </c>
      <c r="I48" s="40">
        <f>COUNTIF(Vertices[Out-Degree],"&gt;= "&amp;H48)-COUNTIF(Vertices[Out-Degree],"&gt;="&amp;H49)</f>
        <v>0</v>
      </c>
      <c r="J48" s="39">
        <f t="shared" si="13"/>
        <v>24.727272727272716</v>
      </c>
      <c r="K48" s="40">
        <f>COUNTIF(Vertices[Betweenness Centrality],"&gt;= "&amp;J48)-COUNTIF(Vertices[Betweenness Centrality],"&gt;="&amp;J49)</f>
        <v>0</v>
      </c>
      <c r="L48" s="39">
        <f t="shared" si="14"/>
        <v>0.1176822</v>
      </c>
      <c r="M48" s="40">
        <f>COUNTIF(Vertices[Closeness Centrality],"&gt;= "&amp;L48)-COUNTIF(Vertices[Closeness Centrality],"&gt;="&amp;L49)</f>
        <v>0</v>
      </c>
      <c r="N48" s="39">
        <f t="shared" si="15"/>
        <v>0.2138157818181818</v>
      </c>
      <c r="O48" s="40">
        <f>COUNTIF(Vertices[Eigenvector Centrality],"&gt;= "&amp;N48)-COUNTIF(Vertices[Eigenvector Centrality],"&gt;="&amp;N49)</f>
        <v>0</v>
      </c>
      <c r="P48" s="39">
        <f t="shared" si="16"/>
        <v>2.2594506181818192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2.545454545454546</v>
      </c>
      <c r="I49" s="42">
        <f>COUNTIF(Vertices[Out-Degree],"&gt;= "&amp;H49)-COUNTIF(Vertices[Out-Degree],"&gt;="&amp;H50)</f>
        <v>0</v>
      </c>
      <c r="J49" s="41">
        <f t="shared" si="13"/>
        <v>25.454545454545443</v>
      </c>
      <c r="K49" s="42">
        <f>COUNTIF(Vertices[Betweenness Centrality],"&gt;= "&amp;J49)-COUNTIF(Vertices[Betweenness Centrality],"&gt;="&amp;J50)</f>
        <v>0</v>
      </c>
      <c r="L49" s="41">
        <f t="shared" si="14"/>
        <v>0.118881</v>
      </c>
      <c r="M49" s="42">
        <f>COUNTIF(Vertices[Closeness Centrality],"&gt;= "&amp;L49)-COUNTIF(Vertices[Closeness Centrality],"&gt;="&amp;L50)</f>
        <v>0</v>
      </c>
      <c r="N49" s="41">
        <f t="shared" si="15"/>
        <v>0.21758136363636363</v>
      </c>
      <c r="O49" s="42">
        <f>COUNTIF(Vertices[Eigenvector Centrality],"&gt;= "&amp;N49)-COUNTIF(Vertices[Eigenvector Centrality],"&gt;="&amp;N50)</f>
        <v>0</v>
      </c>
      <c r="P49" s="41">
        <f t="shared" si="16"/>
        <v>2.3110466363636375</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2.6181818181818186</v>
      </c>
      <c r="I50" s="40">
        <f>COUNTIF(Vertices[Out-Degree],"&gt;= "&amp;H50)-COUNTIF(Vertices[Out-Degree],"&gt;="&amp;H51)</f>
        <v>0</v>
      </c>
      <c r="J50" s="39">
        <f t="shared" si="13"/>
        <v>26.18181818181817</v>
      </c>
      <c r="K50" s="40">
        <f>COUNTIF(Vertices[Betweenness Centrality],"&gt;= "&amp;J50)-COUNTIF(Vertices[Betweenness Centrality],"&gt;="&amp;J51)</f>
        <v>0</v>
      </c>
      <c r="L50" s="39">
        <f t="shared" si="14"/>
        <v>0.1200798</v>
      </c>
      <c r="M50" s="40">
        <f>COUNTIF(Vertices[Closeness Centrality],"&gt;= "&amp;L50)-COUNTIF(Vertices[Closeness Centrality],"&gt;="&amp;L51)</f>
        <v>0</v>
      </c>
      <c r="N50" s="39">
        <f t="shared" si="15"/>
        <v>0.22134694545454545</v>
      </c>
      <c r="O50" s="40">
        <f>COUNTIF(Vertices[Eigenvector Centrality],"&gt;= "&amp;N50)-COUNTIF(Vertices[Eigenvector Centrality],"&gt;="&amp;N51)</f>
        <v>0</v>
      </c>
      <c r="P50" s="39">
        <f t="shared" si="16"/>
        <v>2.3626426545454557</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2.6909090909090914</v>
      </c>
      <c r="I51" s="42">
        <f>COUNTIF(Vertices[Out-Degree],"&gt;= "&amp;H51)-COUNTIF(Vertices[Out-Degree],"&gt;="&amp;H52)</f>
        <v>0</v>
      </c>
      <c r="J51" s="41">
        <f t="shared" si="13"/>
        <v>26.909090909090896</v>
      </c>
      <c r="K51" s="42">
        <f>COUNTIF(Vertices[Betweenness Centrality],"&gt;= "&amp;J51)-COUNTIF(Vertices[Betweenness Centrality],"&gt;="&amp;J52)</f>
        <v>0</v>
      </c>
      <c r="L51" s="41">
        <f t="shared" si="14"/>
        <v>0.1212786</v>
      </c>
      <c r="M51" s="42">
        <f>COUNTIF(Vertices[Closeness Centrality],"&gt;= "&amp;L51)-COUNTIF(Vertices[Closeness Centrality],"&gt;="&amp;L52)</f>
        <v>0</v>
      </c>
      <c r="N51" s="41">
        <f t="shared" si="15"/>
        <v>0.22511252727272726</v>
      </c>
      <c r="O51" s="42">
        <f>COUNTIF(Vertices[Eigenvector Centrality],"&gt;= "&amp;N51)-COUNTIF(Vertices[Eigenvector Centrality],"&gt;="&amp;N52)</f>
        <v>0</v>
      </c>
      <c r="P51" s="41">
        <f t="shared" si="16"/>
        <v>2.414238672727274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2.763636363636364</v>
      </c>
      <c r="I52" s="40">
        <f>COUNTIF(Vertices[Out-Degree],"&gt;= "&amp;H52)-COUNTIF(Vertices[Out-Degree],"&gt;="&amp;H53)</f>
        <v>0</v>
      </c>
      <c r="J52" s="39">
        <f t="shared" si="13"/>
        <v>27.636363636363622</v>
      </c>
      <c r="K52" s="40">
        <f>COUNTIF(Vertices[Betweenness Centrality],"&gt;= "&amp;J52)-COUNTIF(Vertices[Betweenness Centrality],"&gt;="&amp;J53)</f>
        <v>0</v>
      </c>
      <c r="L52" s="39">
        <f t="shared" si="14"/>
        <v>0.1224774</v>
      </c>
      <c r="M52" s="40">
        <f>COUNTIF(Vertices[Closeness Centrality],"&gt;= "&amp;L52)-COUNTIF(Vertices[Closeness Centrality],"&gt;="&amp;L53)</f>
        <v>0</v>
      </c>
      <c r="N52" s="39">
        <f t="shared" si="15"/>
        <v>0.22887810909090908</v>
      </c>
      <c r="O52" s="40">
        <f>COUNTIF(Vertices[Eigenvector Centrality],"&gt;= "&amp;N52)-COUNTIF(Vertices[Eigenvector Centrality],"&gt;="&amp;N53)</f>
        <v>0</v>
      </c>
      <c r="P52" s="39">
        <f t="shared" si="16"/>
        <v>2.4658346909090922</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2.836363636363637</v>
      </c>
      <c r="I53" s="42">
        <f>COUNTIF(Vertices[Out-Degree],"&gt;= "&amp;H53)-COUNTIF(Vertices[Out-Degree],"&gt;="&amp;H54)</f>
        <v>0</v>
      </c>
      <c r="J53" s="41">
        <f t="shared" si="13"/>
        <v>28.36363636363635</v>
      </c>
      <c r="K53" s="42">
        <f>COUNTIF(Vertices[Betweenness Centrality],"&gt;= "&amp;J53)-COUNTIF(Vertices[Betweenness Centrality],"&gt;="&amp;J54)</f>
        <v>0</v>
      </c>
      <c r="L53" s="41">
        <f t="shared" si="14"/>
        <v>0.1236762</v>
      </c>
      <c r="M53" s="42">
        <f>COUNTIF(Vertices[Closeness Centrality],"&gt;= "&amp;L53)-COUNTIF(Vertices[Closeness Centrality],"&gt;="&amp;L54)</f>
        <v>0</v>
      </c>
      <c r="N53" s="41">
        <f t="shared" si="15"/>
        <v>0.2326436909090909</v>
      </c>
      <c r="O53" s="42">
        <f>COUNTIF(Vertices[Eigenvector Centrality],"&gt;= "&amp;N53)-COUNTIF(Vertices[Eigenvector Centrality],"&gt;="&amp;N54)</f>
        <v>0</v>
      </c>
      <c r="P53" s="41">
        <f t="shared" si="16"/>
        <v>2.5174307090909105</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2.9090909090909096</v>
      </c>
      <c r="I54" s="40">
        <f>COUNTIF(Vertices[Out-Degree],"&gt;= "&amp;H54)-COUNTIF(Vertices[Out-Degree],"&gt;="&amp;H55)</f>
        <v>0</v>
      </c>
      <c r="J54" s="39">
        <f t="shared" si="13"/>
        <v>29.090909090909076</v>
      </c>
      <c r="K54" s="40">
        <f>COUNTIF(Vertices[Betweenness Centrality],"&gt;= "&amp;J54)-COUNTIF(Vertices[Betweenness Centrality],"&gt;="&amp;J55)</f>
        <v>0</v>
      </c>
      <c r="L54" s="39">
        <f t="shared" si="14"/>
        <v>0.124875</v>
      </c>
      <c r="M54" s="40">
        <f>COUNTIF(Vertices[Closeness Centrality],"&gt;= "&amp;L54)-COUNTIF(Vertices[Closeness Centrality],"&gt;="&amp;L55)</f>
        <v>0</v>
      </c>
      <c r="N54" s="39">
        <f t="shared" si="15"/>
        <v>0.23640927272727272</v>
      </c>
      <c r="O54" s="40">
        <f>COUNTIF(Vertices[Eigenvector Centrality],"&gt;= "&amp;N54)-COUNTIF(Vertices[Eigenvector Centrality],"&gt;="&amp;N55)</f>
        <v>0</v>
      </c>
      <c r="P54" s="39">
        <f t="shared" si="16"/>
        <v>2.5690267272727287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2.9818181818181824</v>
      </c>
      <c r="I55" s="42">
        <f>COUNTIF(Vertices[Out-Degree],"&gt;= "&amp;H55)-COUNTIF(Vertices[Out-Degree],"&gt;="&amp;H56)</f>
        <v>0</v>
      </c>
      <c r="J55" s="41">
        <f t="shared" si="13"/>
        <v>29.818181818181802</v>
      </c>
      <c r="K55" s="42">
        <f>COUNTIF(Vertices[Betweenness Centrality],"&gt;= "&amp;J55)-COUNTIF(Vertices[Betweenness Centrality],"&gt;="&amp;J56)</f>
        <v>0</v>
      </c>
      <c r="L55" s="41">
        <f t="shared" si="14"/>
        <v>0.1260738</v>
      </c>
      <c r="M55" s="42">
        <f>COUNTIF(Vertices[Closeness Centrality],"&gt;= "&amp;L55)-COUNTIF(Vertices[Closeness Centrality],"&gt;="&amp;L56)</f>
        <v>0</v>
      </c>
      <c r="N55" s="41">
        <f t="shared" si="15"/>
        <v>0.24017485454545454</v>
      </c>
      <c r="O55" s="42">
        <f>COUNTIF(Vertices[Eigenvector Centrality],"&gt;= "&amp;N55)-COUNTIF(Vertices[Eigenvector Centrality],"&gt;="&amp;N56)</f>
        <v>0</v>
      </c>
      <c r="P55" s="41">
        <f t="shared" si="16"/>
        <v>2.620622745454547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3.054545454545455</v>
      </c>
      <c r="I56" s="40">
        <f>COUNTIF(Vertices[Out-Degree],"&gt;= "&amp;H56)-COUNTIF(Vertices[Out-Degree],"&gt;="&amp;H57)</f>
        <v>0</v>
      </c>
      <c r="J56" s="39">
        <f t="shared" si="13"/>
        <v>30.54545454545453</v>
      </c>
      <c r="K56" s="40">
        <f>COUNTIF(Vertices[Betweenness Centrality],"&gt;= "&amp;J56)-COUNTIF(Vertices[Betweenness Centrality],"&gt;="&amp;J57)</f>
        <v>0</v>
      </c>
      <c r="L56" s="39">
        <f t="shared" si="14"/>
        <v>0.1272726</v>
      </c>
      <c r="M56" s="40">
        <f>COUNTIF(Vertices[Closeness Centrality],"&gt;= "&amp;L56)-COUNTIF(Vertices[Closeness Centrality],"&gt;="&amp;L57)</f>
        <v>0</v>
      </c>
      <c r="N56" s="39">
        <f t="shared" si="15"/>
        <v>0.24394043636363635</v>
      </c>
      <c r="O56" s="40">
        <f>COUNTIF(Vertices[Eigenvector Centrality],"&gt;= "&amp;N56)-COUNTIF(Vertices[Eigenvector Centrality],"&gt;="&amp;N57)</f>
        <v>0</v>
      </c>
      <c r="P56" s="39">
        <f t="shared" si="16"/>
        <v>2.6722187636363652</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4</v>
      </c>
      <c r="I57" s="44">
        <f>COUNTIF(Vertices[Out-Degree],"&gt;= "&amp;H57)-COUNTIF(Vertices[Out-Degree],"&gt;="&amp;H58)</f>
        <v>1</v>
      </c>
      <c r="J57" s="43">
        <f>MAX(Vertices[Betweenness Centrality])</f>
        <v>40</v>
      </c>
      <c r="K57" s="44">
        <f>COUNTIF(Vertices[Betweenness Centrality],"&gt;= "&amp;J57)-COUNTIF(Vertices[Betweenness Centrality],"&gt;="&amp;J58)</f>
        <v>1</v>
      </c>
      <c r="L57" s="43">
        <f>MAX(Vertices[Closeness Centrality])</f>
        <v>0.142857</v>
      </c>
      <c r="M57" s="44">
        <f>COUNTIF(Vertices[Closeness Centrality],"&gt;= "&amp;L57)-COUNTIF(Vertices[Closeness Centrality],"&gt;="&amp;L58)</f>
        <v>1</v>
      </c>
      <c r="N57" s="43">
        <f>MAX(Vertices[Eigenvector Centrality])</f>
        <v>0.292893</v>
      </c>
      <c r="O57" s="44">
        <f>COUNTIF(Vertices[Eigenvector Centrality],"&gt;= "&amp;N57)-COUNTIF(Vertices[Eigenvector Centrality],"&gt;="&amp;N58)</f>
        <v>1</v>
      </c>
      <c r="P57" s="43">
        <f>MAX(Vertices[PageRank])</f>
        <v>3.342967</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1.375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1.375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40</v>
      </c>
    </row>
    <row r="99" spans="1:2" ht="15">
      <c r="A99" s="35" t="s">
        <v>102</v>
      </c>
      <c r="B99" s="49">
        <f>_xlfn.IFERROR(AVERAGE(Vertices[Betweenness Centrality]),NoMetricMessage)</f>
        <v>5</v>
      </c>
    </row>
    <row r="100" spans="1:2" ht="15">
      <c r="A100" s="35" t="s">
        <v>103</v>
      </c>
      <c r="B100" s="49">
        <f>_xlfn.IFERROR(MEDIAN(Vertices[Betweenness Centrality]),NoMetricMessage)</f>
        <v>0</v>
      </c>
    </row>
    <row r="111" spans="1:2" ht="15">
      <c r="A111" s="35" t="s">
        <v>106</v>
      </c>
      <c r="B111" s="49">
        <f>IF(COUNT(Vertices[Closeness Centrality])&gt;0,L2,NoMetricMessage)</f>
        <v>0.076923</v>
      </c>
    </row>
    <row r="112" spans="1:2" ht="15">
      <c r="A112" s="35" t="s">
        <v>107</v>
      </c>
      <c r="B112" s="49">
        <f>IF(COUNT(Vertices[Closeness Centrality])&gt;0,L57,NoMetricMessage)</f>
        <v>0.142857</v>
      </c>
    </row>
    <row r="113" spans="1:2" ht="15">
      <c r="A113" s="35" t="s">
        <v>108</v>
      </c>
      <c r="B113" s="49">
        <f>_xlfn.IFERROR(AVERAGE(Vertices[Closeness Centrality]),NoMetricMessage)</f>
        <v>0.08676725</v>
      </c>
    </row>
    <row r="114" spans="1:2" ht="15">
      <c r="A114" s="35" t="s">
        <v>109</v>
      </c>
      <c r="B114" s="49">
        <f>_xlfn.IFERROR(MEDIAN(Vertices[Closeness Centrality]),NoMetricMessage)</f>
        <v>0.076923</v>
      </c>
    </row>
    <row r="125" spans="1:2" ht="15">
      <c r="A125" s="35" t="s">
        <v>112</v>
      </c>
      <c r="B125" s="49">
        <f>IF(COUNT(Vertices[Eigenvector Centrality])&gt;0,N2,NoMetricMessage)</f>
        <v>0.085786</v>
      </c>
    </row>
    <row r="126" spans="1:2" ht="15">
      <c r="A126" s="35" t="s">
        <v>113</v>
      </c>
      <c r="B126" s="49">
        <f>IF(COUNT(Vertices[Eigenvector Centrality])&gt;0,N57,NoMetricMessage)</f>
        <v>0.292893</v>
      </c>
    </row>
    <row r="127" spans="1:2" ht="15">
      <c r="A127" s="35" t="s">
        <v>114</v>
      </c>
      <c r="B127" s="49">
        <f>_xlfn.IFERROR(AVERAGE(Vertices[Eigenvector Centrality]),NoMetricMessage)</f>
        <v>0.124999625</v>
      </c>
    </row>
    <row r="128" spans="1:2" ht="15">
      <c r="A128" s="35" t="s">
        <v>115</v>
      </c>
      <c r="B128" s="49">
        <f>_xlfn.IFERROR(MEDIAN(Vertices[Eigenvector Centrality]),NoMetricMessage)</f>
        <v>0.103553</v>
      </c>
    </row>
    <row r="139" spans="1:2" ht="15">
      <c r="A139" s="35" t="s">
        <v>140</v>
      </c>
      <c r="B139" s="49">
        <f>IF(COUNT(Vertices[PageRank])&gt;0,P2,NoMetricMessage)</f>
        <v>0.505186</v>
      </c>
    </row>
    <row r="140" spans="1:2" ht="15">
      <c r="A140" s="35" t="s">
        <v>141</v>
      </c>
      <c r="B140" s="49">
        <f>IF(COUNT(Vertices[PageRank])&gt;0,P57,NoMetricMessage)</f>
        <v>3.342967</v>
      </c>
    </row>
    <row r="141" spans="1:2" ht="15">
      <c r="A141" s="35" t="s">
        <v>142</v>
      </c>
      <c r="B141" s="49">
        <f>_xlfn.IFERROR(AVERAGE(Vertices[PageRank]),NoMetricMessage)</f>
        <v>0.9999294999999999</v>
      </c>
    </row>
    <row r="142" spans="1:2" ht="15">
      <c r="A142" s="35" t="s">
        <v>143</v>
      </c>
      <c r="B142" s="49">
        <f>_xlfn.IFERROR(MEDIAN(Vertices[PageRank]),NoMetricMessage)</f>
        <v>0.6918805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0.19047619047619047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410</v>
      </c>
      <c r="K7" s="13" t="s">
        <v>411</v>
      </c>
    </row>
    <row r="8" spans="1:11" ht="409.5">
      <c r="A8"/>
      <c r="B8">
        <v>2</v>
      </c>
      <c r="C8">
        <v>2</v>
      </c>
      <c r="D8" t="s">
        <v>61</v>
      </c>
      <c r="E8" t="s">
        <v>61</v>
      </c>
      <c r="H8" t="s">
        <v>73</v>
      </c>
      <c r="J8" t="s">
        <v>412</v>
      </c>
      <c r="K8" s="13" t="s">
        <v>413</v>
      </c>
    </row>
    <row r="9" spans="1:11" ht="409.5">
      <c r="A9"/>
      <c r="B9">
        <v>3</v>
      </c>
      <c r="C9">
        <v>4</v>
      </c>
      <c r="D9" t="s">
        <v>62</v>
      </c>
      <c r="E9" t="s">
        <v>62</v>
      </c>
      <c r="H9" t="s">
        <v>74</v>
      </c>
      <c r="J9" t="s">
        <v>414</v>
      </c>
      <c r="K9" s="116" t="s">
        <v>415</v>
      </c>
    </row>
    <row r="10" spans="1:11" ht="409.5">
      <c r="A10"/>
      <c r="B10">
        <v>4</v>
      </c>
      <c r="D10" t="s">
        <v>63</v>
      </c>
      <c r="E10" t="s">
        <v>63</v>
      </c>
      <c r="H10" t="s">
        <v>75</v>
      </c>
      <c r="J10" t="s">
        <v>416</v>
      </c>
      <c r="K10" s="13" t="s">
        <v>417</v>
      </c>
    </row>
    <row r="11" spans="1:11" ht="15">
      <c r="A11"/>
      <c r="B11">
        <v>5</v>
      </c>
      <c r="D11" t="s">
        <v>46</v>
      </c>
      <c r="E11">
        <v>1</v>
      </c>
      <c r="H11" t="s">
        <v>76</v>
      </c>
      <c r="J11" t="s">
        <v>418</v>
      </c>
      <c r="K11" t="s">
        <v>419</v>
      </c>
    </row>
    <row r="12" spans="1:11" ht="15">
      <c r="A12"/>
      <c r="B12"/>
      <c r="D12" t="s">
        <v>64</v>
      </c>
      <c r="E12">
        <v>2</v>
      </c>
      <c r="H12">
        <v>0</v>
      </c>
      <c r="J12" t="s">
        <v>420</v>
      </c>
      <c r="K12" t="s">
        <v>421</v>
      </c>
    </row>
    <row r="13" spans="1:11" ht="15">
      <c r="A13"/>
      <c r="B13"/>
      <c r="D13">
        <v>1</v>
      </c>
      <c r="E13">
        <v>3</v>
      </c>
      <c r="H13">
        <v>1</v>
      </c>
      <c r="J13" t="s">
        <v>422</v>
      </c>
      <c r="K13" t="s">
        <v>423</v>
      </c>
    </row>
    <row r="14" spans="4:11" ht="15">
      <c r="D14">
        <v>2</v>
      </c>
      <c r="E14">
        <v>4</v>
      </c>
      <c r="H14">
        <v>2</v>
      </c>
      <c r="J14" t="s">
        <v>424</v>
      </c>
      <c r="K14" t="s">
        <v>425</v>
      </c>
    </row>
    <row r="15" spans="4:11" ht="15">
      <c r="D15">
        <v>3</v>
      </c>
      <c r="E15">
        <v>5</v>
      </c>
      <c r="H15">
        <v>3</v>
      </c>
      <c r="J15" t="s">
        <v>426</v>
      </c>
      <c r="K15" t="s">
        <v>427</v>
      </c>
    </row>
    <row r="16" spans="4:11" ht="15">
      <c r="D16">
        <v>4</v>
      </c>
      <c r="E16">
        <v>6</v>
      </c>
      <c r="H16">
        <v>4</v>
      </c>
      <c r="J16" t="s">
        <v>428</v>
      </c>
      <c r="K16" t="s">
        <v>429</v>
      </c>
    </row>
    <row r="17" spans="4:11" ht="15">
      <c r="D17">
        <v>5</v>
      </c>
      <c r="E17">
        <v>7</v>
      </c>
      <c r="H17">
        <v>5</v>
      </c>
      <c r="J17" t="s">
        <v>430</v>
      </c>
      <c r="K17" t="s">
        <v>431</v>
      </c>
    </row>
    <row r="18" spans="4:11" ht="15">
      <c r="D18">
        <v>6</v>
      </c>
      <c r="E18">
        <v>8</v>
      </c>
      <c r="H18">
        <v>6</v>
      </c>
      <c r="J18" t="s">
        <v>432</v>
      </c>
      <c r="K18" t="s">
        <v>433</v>
      </c>
    </row>
    <row r="19" spans="4:11" ht="15">
      <c r="D19">
        <v>7</v>
      </c>
      <c r="E19">
        <v>9</v>
      </c>
      <c r="H19">
        <v>7</v>
      </c>
      <c r="J19" t="s">
        <v>434</v>
      </c>
      <c r="K19" t="s">
        <v>435</v>
      </c>
    </row>
    <row r="20" spans="4:11" ht="15">
      <c r="D20">
        <v>8</v>
      </c>
      <c r="H20">
        <v>8</v>
      </c>
      <c r="J20" t="s">
        <v>436</v>
      </c>
      <c r="K20" t="s">
        <v>437</v>
      </c>
    </row>
    <row r="21" spans="4:11" ht="409.5">
      <c r="D21">
        <v>9</v>
      </c>
      <c r="H21">
        <v>9</v>
      </c>
      <c r="J21" t="s">
        <v>438</v>
      </c>
      <c r="K21" s="13" t="s">
        <v>439</v>
      </c>
    </row>
    <row r="22" spans="4:11" ht="409.5">
      <c r="D22">
        <v>10</v>
      </c>
      <c r="J22" t="s">
        <v>440</v>
      </c>
      <c r="K22" s="13" t="s">
        <v>441</v>
      </c>
    </row>
    <row r="23" spans="4:11" ht="409.5">
      <c r="D23">
        <v>11</v>
      </c>
      <c r="J23" t="s">
        <v>442</v>
      </c>
      <c r="K23" s="13" t="s">
        <v>443</v>
      </c>
    </row>
    <row r="24" spans="10:11" ht="409.5">
      <c r="J24" t="s">
        <v>444</v>
      </c>
      <c r="K24" s="13" t="s">
        <v>654</v>
      </c>
    </row>
    <row r="25" spans="10:11" ht="15">
      <c r="J25" t="s">
        <v>445</v>
      </c>
      <c r="K25" t="b">
        <v>0</v>
      </c>
    </row>
    <row r="26" spans="10:11" ht="15">
      <c r="J26" t="s">
        <v>651</v>
      </c>
      <c r="K26" t="s">
        <v>652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454</v>
      </c>
      <c r="B2" s="129" t="s">
        <v>455</v>
      </c>
      <c r="C2" s="67" t="s">
        <v>456</v>
      </c>
    </row>
    <row r="3" spans="1:3" ht="15">
      <c r="A3" s="128" t="s">
        <v>447</v>
      </c>
      <c r="B3" s="128" t="s">
        <v>447</v>
      </c>
      <c r="C3" s="36">
        <v>15</v>
      </c>
    </row>
    <row r="4" spans="1:3" ht="15">
      <c r="A4" s="128" t="s">
        <v>447</v>
      </c>
      <c r="B4" s="128" t="s">
        <v>448</v>
      </c>
      <c r="C4" s="36">
        <v>5</v>
      </c>
    </row>
    <row r="5" spans="1:3" ht="15">
      <c r="A5" s="128" t="s">
        <v>448</v>
      </c>
      <c r="B5" s="128" t="s">
        <v>447</v>
      </c>
      <c r="C5" s="36">
        <v>3</v>
      </c>
    </row>
    <row r="6" spans="1:3" ht="15">
      <c r="A6" s="128" t="s">
        <v>448</v>
      </c>
      <c r="B6" s="128" t="s">
        <v>448</v>
      </c>
      <c r="C6"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461</v>
      </c>
      <c r="B1" s="13" t="s">
        <v>462</v>
      </c>
      <c r="C1" s="13" t="s">
        <v>463</v>
      </c>
      <c r="D1" s="13" t="s">
        <v>465</v>
      </c>
      <c r="E1" s="13" t="s">
        <v>464</v>
      </c>
      <c r="F1" s="13" t="s">
        <v>466</v>
      </c>
    </row>
    <row r="2" spans="1:6" ht="15">
      <c r="A2" s="90" t="s">
        <v>244</v>
      </c>
      <c r="B2" s="85">
        <v>2</v>
      </c>
      <c r="C2" s="90" t="s">
        <v>246</v>
      </c>
      <c r="D2" s="85">
        <v>1</v>
      </c>
      <c r="E2" s="90" t="s">
        <v>244</v>
      </c>
      <c r="F2" s="85">
        <v>1</v>
      </c>
    </row>
    <row r="3" spans="1:6" ht="15">
      <c r="A3" s="90" t="s">
        <v>245</v>
      </c>
      <c r="B3" s="85">
        <v>1</v>
      </c>
      <c r="C3" s="90" t="s">
        <v>247</v>
      </c>
      <c r="D3" s="85">
        <v>1</v>
      </c>
      <c r="E3" s="85"/>
      <c r="F3" s="85"/>
    </row>
    <row r="4" spans="1:6" ht="15">
      <c r="A4" s="90" t="s">
        <v>243</v>
      </c>
      <c r="B4" s="85">
        <v>1</v>
      </c>
      <c r="C4" s="90" t="s">
        <v>245</v>
      </c>
      <c r="D4" s="85">
        <v>1</v>
      </c>
      <c r="E4" s="85"/>
      <c r="F4" s="85"/>
    </row>
    <row r="5" spans="1:6" ht="15">
      <c r="A5" s="90" t="s">
        <v>242</v>
      </c>
      <c r="B5" s="85">
        <v>1</v>
      </c>
      <c r="C5" s="90" t="s">
        <v>244</v>
      </c>
      <c r="D5" s="85">
        <v>1</v>
      </c>
      <c r="E5" s="85"/>
      <c r="F5" s="85"/>
    </row>
    <row r="6" spans="1:6" ht="15">
      <c r="A6" s="90" t="s">
        <v>247</v>
      </c>
      <c r="B6" s="85">
        <v>1</v>
      </c>
      <c r="C6" s="90" t="s">
        <v>242</v>
      </c>
      <c r="D6" s="85">
        <v>1</v>
      </c>
      <c r="E6" s="85"/>
      <c r="F6" s="85"/>
    </row>
    <row r="7" spans="1:6" ht="15">
      <c r="A7" s="90" t="s">
        <v>246</v>
      </c>
      <c r="B7" s="85">
        <v>1</v>
      </c>
      <c r="C7" s="90" t="s">
        <v>243</v>
      </c>
      <c r="D7" s="85">
        <v>1</v>
      </c>
      <c r="E7" s="85"/>
      <c r="F7" s="85"/>
    </row>
    <row r="10" spans="1:6" ht="15" customHeight="1">
      <c r="A10" s="13" t="s">
        <v>469</v>
      </c>
      <c r="B10" s="13" t="s">
        <v>462</v>
      </c>
      <c r="C10" s="13" t="s">
        <v>470</v>
      </c>
      <c r="D10" s="13" t="s">
        <v>465</v>
      </c>
      <c r="E10" s="13" t="s">
        <v>471</v>
      </c>
      <c r="F10" s="13" t="s">
        <v>466</v>
      </c>
    </row>
    <row r="11" spans="1:6" ht="15">
      <c r="A11" s="85" t="s">
        <v>248</v>
      </c>
      <c r="B11" s="85">
        <v>4</v>
      </c>
      <c r="C11" s="85" t="s">
        <v>248</v>
      </c>
      <c r="D11" s="85">
        <v>3</v>
      </c>
      <c r="E11" s="85" t="s">
        <v>248</v>
      </c>
      <c r="F11" s="85">
        <v>1</v>
      </c>
    </row>
    <row r="12" spans="1:6" ht="15">
      <c r="A12" s="85" t="s">
        <v>249</v>
      </c>
      <c r="B12" s="85">
        <v>2</v>
      </c>
      <c r="C12" s="85" t="s">
        <v>249</v>
      </c>
      <c r="D12" s="85">
        <v>2</v>
      </c>
      <c r="E12" s="85"/>
      <c r="F12" s="85"/>
    </row>
    <row r="13" spans="1:6" ht="15">
      <c r="A13" s="85" t="s">
        <v>250</v>
      </c>
      <c r="B13" s="85">
        <v>1</v>
      </c>
      <c r="C13" s="85" t="s">
        <v>250</v>
      </c>
      <c r="D13" s="85">
        <v>1</v>
      </c>
      <c r="E13" s="85"/>
      <c r="F13" s="85"/>
    </row>
    <row r="16" spans="1:6" ht="15" customHeight="1">
      <c r="A16" s="13" t="s">
        <v>474</v>
      </c>
      <c r="B16" s="13" t="s">
        <v>462</v>
      </c>
      <c r="C16" s="13" t="s">
        <v>478</v>
      </c>
      <c r="D16" s="13" t="s">
        <v>465</v>
      </c>
      <c r="E16" s="13" t="s">
        <v>479</v>
      </c>
      <c r="F16" s="13" t="s">
        <v>466</v>
      </c>
    </row>
    <row r="17" spans="1:6" ht="15">
      <c r="A17" s="85" t="s">
        <v>251</v>
      </c>
      <c r="B17" s="85">
        <v>3</v>
      </c>
      <c r="C17" s="85" t="s">
        <v>251</v>
      </c>
      <c r="D17" s="85">
        <v>3</v>
      </c>
      <c r="E17" s="85" t="s">
        <v>255</v>
      </c>
      <c r="F17" s="85">
        <v>1</v>
      </c>
    </row>
    <row r="18" spans="1:6" ht="15">
      <c r="A18" s="85" t="s">
        <v>256</v>
      </c>
      <c r="B18" s="85">
        <v>2</v>
      </c>
      <c r="C18" s="85" t="s">
        <v>256</v>
      </c>
      <c r="D18" s="85">
        <v>2</v>
      </c>
      <c r="E18" s="85"/>
      <c r="F18" s="85"/>
    </row>
    <row r="19" spans="1:6" ht="15">
      <c r="A19" s="85" t="s">
        <v>255</v>
      </c>
      <c r="B19" s="85">
        <v>2</v>
      </c>
      <c r="C19" s="85" t="s">
        <v>254</v>
      </c>
      <c r="D19" s="85">
        <v>2</v>
      </c>
      <c r="E19" s="85"/>
      <c r="F19" s="85"/>
    </row>
    <row r="20" spans="1:6" ht="15">
      <c r="A20" s="85" t="s">
        <v>254</v>
      </c>
      <c r="B20" s="85">
        <v>2</v>
      </c>
      <c r="C20" s="85" t="s">
        <v>257</v>
      </c>
      <c r="D20" s="85">
        <v>1</v>
      </c>
      <c r="E20" s="85"/>
      <c r="F20" s="85"/>
    </row>
    <row r="21" spans="1:6" ht="15">
      <c r="A21" s="85" t="s">
        <v>257</v>
      </c>
      <c r="B21" s="85">
        <v>1</v>
      </c>
      <c r="C21" s="85" t="s">
        <v>477</v>
      </c>
      <c r="D21" s="85">
        <v>1</v>
      </c>
      <c r="E21" s="85"/>
      <c r="F21" s="85"/>
    </row>
    <row r="22" spans="1:6" ht="15">
      <c r="A22" s="85" t="s">
        <v>475</v>
      </c>
      <c r="B22" s="85">
        <v>1</v>
      </c>
      <c r="C22" s="85" t="s">
        <v>255</v>
      </c>
      <c r="D22" s="85">
        <v>1</v>
      </c>
      <c r="E22" s="85"/>
      <c r="F22" s="85"/>
    </row>
    <row r="23" spans="1:6" ht="15">
      <c r="A23" s="85" t="s">
        <v>476</v>
      </c>
      <c r="B23" s="85">
        <v>1</v>
      </c>
      <c r="C23" s="85" t="s">
        <v>259</v>
      </c>
      <c r="D23" s="85">
        <v>1</v>
      </c>
      <c r="E23" s="85"/>
      <c r="F23" s="85"/>
    </row>
    <row r="24" spans="1:6" ht="15">
      <c r="A24" s="85" t="s">
        <v>259</v>
      </c>
      <c r="B24" s="85">
        <v>1</v>
      </c>
      <c r="C24" s="85" t="s">
        <v>476</v>
      </c>
      <c r="D24" s="85">
        <v>1</v>
      </c>
      <c r="E24" s="85"/>
      <c r="F24" s="85"/>
    </row>
    <row r="25" spans="1:6" ht="15">
      <c r="A25" s="85" t="s">
        <v>477</v>
      </c>
      <c r="B25" s="85">
        <v>1</v>
      </c>
      <c r="C25" s="85" t="s">
        <v>475</v>
      </c>
      <c r="D25" s="85">
        <v>1</v>
      </c>
      <c r="E25" s="85"/>
      <c r="F25" s="85"/>
    </row>
    <row r="28" spans="1:6" ht="15" customHeight="1">
      <c r="A28" s="13" t="s">
        <v>482</v>
      </c>
      <c r="B28" s="13" t="s">
        <v>462</v>
      </c>
      <c r="C28" s="13" t="s">
        <v>491</v>
      </c>
      <c r="D28" s="13" t="s">
        <v>465</v>
      </c>
      <c r="E28" s="13" t="s">
        <v>496</v>
      </c>
      <c r="F28" s="13" t="s">
        <v>466</v>
      </c>
    </row>
    <row r="29" spans="1:6" ht="15">
      <c r="A29" s="91" t="s">
        <v>483</v>
      </c>
      <c r="B29" s="91">
        <v>34</v>
      </c>
      <c r="C29" s="91" t="s">
        <v>488</v>
      </c>
      <c r="D29" s="91">
        <v>8</v>
      </c>
      <c r="E29" s="91" t="s">
        <v>489</v>
      </c>
      <c r="F29" s="91">
        <v>4</v>
      </c>
    </row>
    <row r="30" spans="1:6" ht="15">
      <c r="A30" s="91" t="s">
        <v>484</v>
      </c>
      <c r="B30" s="91">
        <v>1</v>
      </c>
      <c r="C30" s="91" t="s">
        <v>492</v>
      </c>
      <c r="D30" s="91">
        <v>6</v>
      </c>
      <c r="E30" s="91" t="s">
        <v>219</v>
      </c>
      <c r="F30" s="91">
        <v>3</v>
      </c>
    </row>
    <row r="31" spans="1:6" ht="15">
      <c r="A31" s="91" t="s">
        <v>485</v>
      </c>
      <c r="B31" s="91">
        <v>0</v>
      </c>
      <c r="C31" s="91" t="s">
        <v>216</v>
      </c>
      <c r="D31" s="91">
        <v>6</v>
      </c>
      <c r="E31" s="91" t="s">
        <v>216</v>
      </c>
      <c r="F31" s="91">
        <v>3</v>
      </c>
    </row>
    <row r="32" spans="1:6" ht="15">
      <c r="A32" s="91" t="s">
        <v>486</v>
      </c>
      <c r="B32" s="91">
        <v>480</v>
      </c>
      <c r="C32" s="91" t="s">
        <v>490</v>
      </c>
      <c r="D32" s="91">
        <v>5</v>
      </c>
      <c r="E32" s="91"/>
      <c r="F32" s="91"/>
    </row>
    <row r="33" spans="1:6" ht="15">
      <c r="A33" s="91" t="s">
        <v>487</v>
      </c>
      <c r="B33" s="91">
        <v>515</v>
      </c>
      <c r="C33" s="91" t="s">
        <v>219</v>
      </c>
      <c r="D33" s="91">
        <v>4</v>
      </c>
      <c r="E33" s="91"/>
      <c r="F33" s="91"/>
    </row>
    <row r="34" spans="1:6" ht="15">
      <c r="A34" s="91" t="s">
        <v>216</v>
      </c>
      <c r="B34" s="91">
        <v>9</v>
      </c>
      <c r="C34" s="91" t="s">
        <v>493</v>
      </c>
      <c r="D34" s="91">
        <v>4</v>
      </c>
      <c r="E34" s="91"/>
      <c r="F34" s="91"/>
    </row>
    <row r="35" spans="1:6" ht="15">
      <c r="A35" s="91" t="s">
        <v>488</v>
      </c>
      <c r="B35" s="91">
        <v>8</v>
      </c>
      <c r="C35" s="91" t="s">
        <v>494</v>
      </c>
      <c r="D35" s="91">
        <v>4</v>
      </c>
      <c r="E35" s="91"/>
      <c r="F35" s="91"/>
    </row>
    <row r="36" spans="1:6" ht="15">
      <c r="A36" s="91" t="s">
        <v>489</v>
      </c>
      <c r="B36" s="91">
        <v>8</v>
      </c>
      <c r="C36" s="91" t="s">
        <v>489</v>
      </c>
      <c r="D36" s="91">
        <v>4</v>
      </c>
      <c r="E36" s="91"/>
      <c r="F36" s="91"/>
    </row>
    <row r="37" spans="1:6" ht="15">
      <c r="A37" s="91" t="s">
        <v>219</v>
      </c>
      <c r="B37" s="91">
        <v>7</v>
      </c>
      <c r="C37" s="91" t="s">
        <v>251</v>
      </c>
      <c r="D37" s="91">
        <v>3</v>
      </c>
      <c r="E37" s="91"/>
      <c r="F37" s="91"/>
    </row>
    <row r="38" spans="1:6" ht="15">
      <c r="A38" s="91" t="s">
        <v>490</v>
      </c>
      <c r="B38" s="91">
        <v>6</v>
      </c>
      <c r="C38" s="91" t="s">
        <v>495</v>
      </c>
      <c r="D38" s="91">
        <v>3</v>
      </c>
      <c r="E38" s="91"/>
      <c r="F38" s="91"/>
    </row>
    <row r="41" spans="1:6" ht="15" customHeight="1">
      <c r="A41" s="13" t="s">
        <v>500</v>
      </c>
      <c r="B41" s="13" t="s">
        <v>462</v>
      </c>
      <c r="C41" s="13" t="s">
        <v>511</v>
      </c>
      <c r="D41" s="13" t="s">
        <v>465</v>
      </c>
      <c r="E41" s="85" t="s">
        <v>521</v>
      </c>
      <c r="F41" s="85" t="s">
        <v>466</v>
      </c>
    </row>
    <row r="42" spans="1:6" ht="15">
      <c r="A42" s="91" t="s">
        <v>501</v>
      </c>
      <c r="B42" s="91">
        <v>4</v>
      </c>
      <c r="C42" s="91" t="s">
        <v>509</v>
      </c>
      <c r="D42" s="91">
        <v>4</v>
      </c>
      <c r="E42" s="91"/>
      <c r="F42" s="91"/>
    </row>
    <row r="43" spans="1:6" ht="15">
      <c r="A43" s="91" t="s">
        <v>502</v>
      </c>
      <c r="B43" s="91">
        <v>4</v>
      </c>
      <c r="C43" s="91" t="s">
        <v>512</v>
      </c>
      <c r="D43" s="91">
        <v>3</v>
      </c>
      <c r="E43" s="91"/>
      <c r="F43" s="91"/>
    </row>
    <row r="44" spans="1:6" ht="15">
      <c r="A44" s="91" t="s">
        <v>503</v>
      </c>
      <c r="B44" s="91">
        <v>4</v>
      </c>
      <c r="C44" s="91" t="s">
        <v>513</v>
      </c>
      <c r="D44" s="91">
        <v>3</v>
      </c>
      <c r="E44" s="91"/>
      <c r="F44" s="91"/>
    </row>
    <row r="45" spans="1:6" ht="15">
      <c r="A45" s="91" t="s">
        <v>504</v>
      </c>
      <c r="B45" s="91">
        <v>4</v>
      </c>
      <c r="C45" s="91" t="s">
        <v>514</v>
      </c>
      <c r="D45" s="91">
        <v>3</v>
      </c>
      <c r="E45" s="91"/>
      <c r="F45" s="91"/>
    </row>
    <row r="46" spans="1:6" ht="15">
      <c r="A46" s="91" t="s">
        <v>505</v>
      </c>
      <c r="B46" s="91">
        <v>4</v>
      </c>
      <c r="C46" s="91" t="s">
        <v>515</v>
      </c>
      <c r="D46" s="91">
        <v>3</v>
      </c>
      <c r="E46" s="91"/>
      <c r="F46" s="91"/>
    </row>
    <row r="47" spans="1:6" ht="15">
      <c r="A47" s="91" t="s">
        <v>506</v>
      </c>
      <c r="B47" s="91">
        <v>4</v>
      </c>
      <c r="C47" s="91" t="s">
        <v>516</v>
      </c>
      <c r="D47" s="91">
        <v>3</v>
      </c>
      <c r="E47" s="91"/>
      <c r="F47" s="91"/>
    </row>
    <row r="48" spans="1:6" ht="15">
      <c r="A48" s="91" t="s">
        <v>507</v>
      </c>
      <c r="B48" s="91">
        <v>4</v>
      </c>
      <c r="C48" s="91" t="s">
        <v>517</v>
      </c>
      <c r="D48" s="91">
        <v>3</v>
      </c>
      <c r="E48" s="91"/>
      <c r="F48" s="91"/>
    </row>
    <row r="49" spans="1:6" ht="15">
      <c r="A49" s="91" t="s">
        <v>508</v>
      </c>
      <c r="B49" s="91">
        <v>4</v>
      </c>
      <c r="C49" s="91" t="s">
        <v>518</v>
      </c>
      <c r="D49" s="91">
        <v>3</v>
      </c>
      <c r="E49" s="91"/>
      <c r="F49" s="91"/>
    </row>
    <row r="50" spans="1:6" ht="15">
      <c r="A50" s="91" t="s">
        <v>509</v>
      </c>
      <c r="B50" s="91">
        <v>4</v>
      </c>
      <c r="C50" s="91" t="s">
        <v>519</v>
      </c>
      <c r="D50" s="91">
        <v>3</v>
      </c>
      <c r="E50" s="91"/>
      <c r="F50" s="91"/>
    </row>
    <row r="51" spans="1:6" ht="15">
      <c r="A51" s="91" t="s">
        <v>510</v>
      </c>
      <c r="B51" s="91">
        <v>3</v>
      </c>
      <c r="C51" s="91" t="s">
        <v>520</v>
      </c>
      <c r="D51" s="91">
        <v>3</v>
      </c>
      <c r="E51" s="91"/>
      <c r="F51" s="91"/>
    </row>
    <row r="54" spans="1:6" ht="15" customHeight="1">
      <c r="A54" s="13" t="s">
        <v>524</v>
      </c>
      <c r="B54" s="13" t="s">
        <v>462</v>
      </c>
      <c r="C54" s="13" t="s">
        <v>526</v>
      </c>
      <c r="D54" s="13" t="s">
        <v>465</v>
      </c>
      <c r="E54" s="85" t="s">
        <v>527</v>
      </c>
      <c r="F54" s="85" t="s">
        <v>466</v>
      </c>
    </row>
    <row r="55" spans="1:6" ht="15">
      <c r="A55" s="85" t="s">
        <v>217</v>
      </c>
      <c r="B55" s="85">
        <v>1</v>
      </c>
      <c r="C55" s="85" t="s">
        <v>217</v>
      </c>
      <c r="D55" s="85">
        <v>1</v>
      </c>
      <c r="E55" s="85"/>
      <c r="F55" s="85"/>
    </row>
    <row r="58" spans="1:6" ht="15" customHeight="1">
      <c r="A58" s="13" t="s">
        <v>525</v>
      </c>
      <c r="B58" s="13" t="s">
        <v>462</v>
      </c>
      <c r="C58" s="13" t="s">
        <v>528</v>
      </c>
      <c r="D58" s="13" t="s">
        <v>465</v>
      </c>
      <c r="E58" s="13" t="s">
        <v>529</v>
      </c>
      <c r="F58" s="13" t="s">
        <v>466</v>
      </c>
    </row>
    <row r="59" spans="1:6" ht="15">
      <c r="A59" s="85" t="s">
        <v>216</v>
      </c>
      <c r="B59" s="85">
        <v>9</v>
      </c>
      <c r="C59" s="85" t="s">
        <v>216</v>
      </c>
      <c r="D59" s="85">
        <v>6</v>
      </c>
      <c r="E59" s="85" t="s">
        <v>219</v>
      </c>
      <c r="F59" s="85">
        <v>3</v>
      </c>
    </row>
    <row r="60" spans="1:6" ht="15">
      <c r="A60" s="85" t="s">
        <v>219</v>
      </c>
      <c r="B60" s="85">
        <v>7</v>
      </c>
      <c r="C60" s="85" t="s">
        <v>219</v>
      </c>
      <c r="D60" s="85">
        <v>4</v>
      </c>
      <c r="E60" s="85" t="s">
        <v>216</v>
      </c>
      <c r="F60" s="85">
        <v>3</v>
      </c>
    </row>
    <row r="61" spans="1:6" ht="15">
      <c r="A61" s="85" t="s">
        <v>218</v>
      </c>
      <c r="B61" s="85">
        <v>1</v>
      </c>
      <c r="C61" s="85" t="s">
        <v>218</v>
      </c>
      <c r="D61" s="85">
        <v>1</v>
      </c>
      <c r="E61" s="85"/>
      <c r="F61" s="85"/>
    </row>
    <row r="64" spans="1:6" ht="15" customHeight="1">
      <c r="A64" s="13" t="s">
        <v>534</v>
      </c>
      <c r="B64" s="13" t="s">
        <v>462</v>
      </c>
      <c r="C64" s="13" t="s">
        <v>535</v>
      </c>
      <c r="D64" s="13" t="s">
        <v>465</v>
      </c>
      <c r="E64" s="13" t="s">
        <v>536</v>
      </c>
      <c r="F64" s="13" t="s">
        <v>466</v>
      </c>
    </row>
    <row r="65" spans="1:6" ht="15">
      <c r="A65" s="125" t="s">
        <v>215</v>
      </c>
      <c r="B65" s="85">
        <v>40855</v>
      </c>
      <c r="C65" s="125" t="s">
        <v>215</v>
      </c>
      <c r="D65" s="85">
        <v>40855</v>
      </c>
      <c r="E65" s="125" t="s">
        <v>219</v>
      </c>
      <c r="F65" s="85">
        <v>2306</v>
      </c>
    </row>
    <row r="66" spans="1:6" ht="15">
      <c r="A66" s="125" t="s">
        <v>218</v>
      </c>
      <c r="B66" s="85">
        <v>16982</v>
      </c>
      <c r="C66" s="125" t="s">
        <v>218</v>
      </c>
      <c r="D66" s="85">
        <v>16982</v>
      </c>
      <c r="E66" s="125" t="s">
        <v>217</v>
      </c>
      <c r="F66" s="85">
        <v>272</v>
      </c>
    </row>
    <row r="67" spans="1:6" ht="15">
      <c r="A67" s="125" t="s">
        <v>216</v>
      </c>
      <c r="B67" s="85">
        <v>4031</v>
      </c>
      <c r="C67" s="125" t="s">
        <v>216</v>
      </c>
      <c r="D67" s="85">
        <v>4031</v>
      </c>
      <c r="E67" s="125"/>
      <c r="F67" s="85"/>
    </row>
    <row r="68" spans="1:6" ht="15">
      <c r="A68" s="125" t="s">
        <v>214</v>
      </c>
      <c r="B68" s="85">
        <v>3529</v>
      </c>
      <c r="C68" s="125" t="s">
        <v>214</v>
      </c>
      <c r="D68" s="85">
        <v>3529</v>
      </c>
      <c r="E68" s="125"/>
      <c r="F68" s="85"/>
    </row>
    <row r="69" spans="1:6" ht="15">
      <c r="A69" s="125" t="s">
        <v>213</v>
      </c>
      <c r="B69" s="85">
        <v>2537</v>
      </c>
      <c r="C69" s="125" t="s">
        <v>213</v>
      </c>
      <c r="D69" s="85">
        <v>2537</v>
      </c>
      <c r="E69" s="125"/>
      <c r="F69" s="85"/>
    </row>
    <row r="70" spans="1:6" ht="15">
      <c r="A70" s="125" t="s">
        <v>219</v>
      </c>
      <c r="B70" s="85">
        <v>2306</v>
      </c>
      <c r="C70" s="125" t="s">
        <v>212</v>
      </c>
      <c r="D70" s="85">
        <v>239</v>
      </c>
      <c r="E70" s="125"/>
      <c r="F70" s="85"/>
    </row>
    <row r="71" spans="1:6" ht="15">
      <c r="A71" s="125" t="s">
        <v>217</v>
      </c>
      <c r="B71" s="85">
        <v>272</v>
      </c>
      <c r="C71" s="125"/>
      <c r="D71" s="85"/>
      <c r="E71" s="125"/>
      <c r="F71" s="85"/>
    </row>
    <row r="72" spans="1:6" ht="15">
      <c r="A72" s="125" t="s">
        <v>212</v>
      </c>
      <c r="B72" s="85">
        <v>239</v>
      </c>
      <c r="C72" s="125"/>
      <c r="D72" s="85"/>
      <c r="E72" s="125"/>
      <c r="F72" s="85"/>
    </row>
  </sheetData>
  <hyperlinks>
    <hyperlink ref="A2" r:id="rId1" display="https://twitter.com/SigmaFinancial/status/1097570653664935937"/>
    <hyperlink ref="A3" r:id="rId2" display="https://www.facebook.com/WBIRChannel10/videos/2054679941312612/"/>
    <hyperlink ref="A4" r:id="rId3" display="https://twitter.com/SigmaFinancial/status/1096047967872737281"/>
    <hyperlink ref="A5" r:id="rId4" display="https://twitter.com/SigmaFinancial/status/1095017122655334400"/>
    <hyperlink ref="A6" r:id="rId5" display="https://www.nbcnews.com/better/lifestyle/hacks-clean-de-clutter-your-computer-inside-out-ncna959786"/>
    <hyperlink ref="A7" r:id="rId6" display="https://www.facebook.com/RomaDowney/videos/351189308804300/"/>
    <hyperlink ref="C2" r:id="rId7" display="https://www.facebook.com/RomaDowney/videos/351189308804300/"/>
    <hyperlink ref="C3" r:id="rId8" display="https://www.nbcnews.com/better/lifestyle/hacks-clean-de-clutter-your-computer-inside-out-ncna959786"/>
    <hyperlink ref="C4" r:id="rId9" display="https://www.facebook.com/WBIRChannel10/videos/2054679941312612/"/>
    <hyperlink ref="C5" r:id="rId10" display="https://twitter.com/SigmaFinancial/status/1097570653664935937"/>
    <hyperlink ref="C6" r:id="rId11" display="https://twitter.com/SigmaFinancial/status/1095017122655334400"/>
    <hyperlink ref="C7" r:id="rId12" display="https://twitter.com/SigmaFinancial/status/1096047967872737281"/>
    <hyperlink ref="E2" r:id="rId13" display="https://twitter.com/SigmaFinancial/status/1097570653664935937"/>
  </hyperlinks>
  <printOptions/>
  <pageMargins left="0.7" right="0.7" top="0.75" bottom="0.75" header="0.3" footer="0.3"/>
  <pageSetup orientation="portrait" paperSize="9"/>
  <tableParts>
    <tablePart r:id="rId15"/>
    <tablePart r:id="rId21"/>
    <tablePart r:id="rId20"/>
    <tablePart r:id="rId14"/>
    <tablePart r:id="rId16"/>
    <tablePart r:id="rId19"/>
    <tablePart r:id="rId17"/>
    <tablePart r:id="rId1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2019-02-20T18:30:51Z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