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<sst xmlns="http://schemas.openxmlformats.org/spreadsheetml/2006/main" count="717" uniqueCount="301">
  <si>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</si>
  <si>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</si>
  <si>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</si>
  <si>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</si>
  <si>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</si>
  <si>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</si>
  <si>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</si>
  <si>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</si>
  <si>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</si>
  <si>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</si>
  <si>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</si>
  <si>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</si>
  <si>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</si>
  <si>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</si>
  <si>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</si>
  <si>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</si>
  <si>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</si>
  <si>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</si>
  <si>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</si>
  <si>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</si>
  <si>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</si>
  <si>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</si>
  <si>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</si>
  <si>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</si>
  <si>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</si>
  <si>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</si>
  <si>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</si>
  <si>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</si>
  <si>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</si>
  <si>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</si>
  <si>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</si>
  <si>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</si>
  <si>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</si>
  <si>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</si>
  <si>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</si>
  <si>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</si>
  <si>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</si>
  <si>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</si>
  <si>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</si>
  <si>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</si>
  <si>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</si>
  <si>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</si>
  <si>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</si>
  <si>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</si>
  <si>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</si>
  <si>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</si>
  <si>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</si>
  <si>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</si>
  <si>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</si>
  <si>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</si>
  <si>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</si>
  <si>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</si>
  <si>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</si>
  <si>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</si>
  <si>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</si>
  <si>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</si>
  <si>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</si>
  <si>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</si>
  <si>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</si>
  <si>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</si>
  <si>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</si>
  <si>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</si>
  <si>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</si>
  <si>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</si>
  <si>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</si>
  <si>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</si>
  <si>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</si>
  <si>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</si>
  <si>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</si>
  <si>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</si>
  <si>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</si>
  <si>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</si>
  <si>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</si>
  <si>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</si>
  <si>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</si>
  <si>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</si>
  <si>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</si>
  <si>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</si>
  <si>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</si>
  <si>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</si>
  <si>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</si>
  <si>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</si>
  <si>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</si>
  <si>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</si>
  <si>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</si>
  <si>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</si>
  <si>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</si>
  <si>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</si>
  <si>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</si>
  <si>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</si>
  <si>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</si>
  <si>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</si>
  <si>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</si>
  <si>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</si>
  <si>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</si>
  <si>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</si>
  <si>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</si>
  <si>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</si>
  <si>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</si>
  <si>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</si>
  <si>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</si>
  <si>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</si>
  <si>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</si>
  <si>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</si>
  <si>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</si>
  <si>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</si>
  <si>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</si>
  <si>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</si>
  <si>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</si>
  <si>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</si>
  <si>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</si>
  <si>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</si>
  <si>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</si>
  <si>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</si>
  <si>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</si>
  <si>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</si>
  <si>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</si>
  <si>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</si>
  <si>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</si>
  <si>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</si>
  <si>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</si>
  <si>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</si>
  <si>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</si>
  <si>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</si>
  <si>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</si>
  <si>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</si>
  <si>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</si>
  <si>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</si>
  <si>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</si>
  <si>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</si>
  <si>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</si>
  <si>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</si>
  <si>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</si>
  <si>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</si>
  <si>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</si>
  <si>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</si>
  <si>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</si>
  <si>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</si>
  <si>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</si>
  <si>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</si>
  <si>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</si>
  <si>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</si>
  <si>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</si>
  <si>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</si>
  <si>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</si>
  <si>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</si>
  <si>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</si>
  <si>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</si>
  <si>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</si>
  <si>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</si>
  <si>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</si>
  <si>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</si>
  <si>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</si>
  <si>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</si>
  <si>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</si>
  <si>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</si>
  <si>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</si>
  <si>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</si>
  <si>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</si>
  <si>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</si>
  <si>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</si>
  <si>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</si>
  <si>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</si>
  <si>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</si>
  <si>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</si>
  <si>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</si>
  <si>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</si>
  <si>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</si>
  <si>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</si>
  <si>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</si>
  <si>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</si>
  <si>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</si>
  <si>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</si>
  <si>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</si>
  <si>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R2-D2</t>
  </si>
  <si>
    <t>C-3PO</t>
  </si>
  <si>
    <t>17</t>
  </si>
  <si>
    <t>LUKE</t>
  </si>
  <si>
    <t>13</t>
  </si>
  <si>
    <t>OBI-WAN</t>
  </si>
  <si>
    <t>6</t>
  </si>
  <si>
    <t>LEIA</t>
  </si>
  <si>
    <t>5</t>
  </si>
  <si>
    <t>HAN</t>
  </si>
  <si>
    <t>CHEWBACCA</t>
  </si>
  <si>
    <t>3</t>
  </si>
  <si>
    <t>DODONNA</t>
  </si>
  <si>
    <t>1</t>
  </si>
  <si>
    <t>7</t>
  </si>
  <si>
    <t>16</t>
  </si>
  <si>
    <t>DARTH VADER</t>
  </si>
  <si>
    <t>19</t>
  </si>
  <si>
    <t>11</t>
  </si>
  <si>
    <t>CAMIE</t>
  </si>
  <si>
    <t>2</t>
  </si>
  <si>
    <t>BIGGS</t>
  </si>
  <si>
    <t>4</t>
  </si>
  <si>
    <t>BERU</t>
  </si>
  <si>
    <t>OWEN</t>
  </si>
  <si>
    <t>18</t>
  </si>
  <si>
    <t>GOLD LEADER</t>
  </si>
  <si>
    <t>WEDGE</t>
  </si>
  <si>
    <t>MOTTI</t>
  </si>
  <si>
    <t>TARKIN</t>
  </si>
  <si>
    <t>JABBA</t>
  </si>
  <si>
    <t>9</t>
  </si>
  <si>
    <t>26</t>
  </si>
  <si>
    <t>GREEDO</t>
  </si>
  <si>
    <t>RED LEADER</t>
  </si>
  <si>
    <t>RED TEN</t>
  </si>
  <si>
    <t>Frequency</t>
  </si>
  <si>
    <t>Graph History</t>
  </si>
  <si>
    <t>Homeworld</t>
  </si>
  <si>
    <t>Tatooine</t>
  </si>
  <si>
    <t>Species</t>
  </si>
  <si>
    <t>Human</t>
  </si>
  <si>
    <t>Gender</t>
  </si>
  <si>
    <t>Male</t>
  </si>
  <si>
    <t>Female</t>
  </si>
  <si>
    <t>Droid</t>
  </si>
  <si>
    <t>Masculine programming</t>
  </si>
  <si>
    <t>Kashyyyk</t>
  </si>
  <si>
    <t>Wookiee</t>
  </si>
  <si>
    <t>Commenor</t>
  </si>
  <si>
    <t>Rodian</t>
  </si>
  <si>
    <t>Rodia</t>
  </si>
  <si>
    <t>Notes</t>
  </si>
  <si>
    <t>Relocated to Tatooine in youth</t>
  </si>
  <si>
    <t>This is a designation during battles and various individuals fly under the designation throughout the films</t>
  </si>
  <si>
    <t>Corellia</t>
  </si>
  <si>
    <t>Naboo</t>
  </si>
  <si>
    <t>Stewjon</t>
  </si>
  <si>
    <t>Alderaan</t>
  </si>
  <si>
    <t>Eriadu</t>
  </si>
  <si>
    <t>Seswanna</t>
  </si>
  <si>
    <t>Hutt</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</si>
  <si>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</si>
  <si>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</si>
  <si>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</si>
  <si>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</si>
  <si>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</si>
  <si>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</si>
  <si>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</si>
  <si>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</si>
  <si>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</si>
  <si>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</si>
  <si>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</si>
  <si>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</si>
  <si>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</si>
  <si>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</si>
  <si>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</si>
  <si>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</si>
  <si>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</si>
  <si>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</si>
  <si>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</si>
  <si>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</si>
  <si>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</si>
  <si>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</si>
  <si>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</si>
  <si>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</si>
  <si>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</si>
  <si>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</si>
  <si>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</si>
  <si>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</si>
  <si>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</si>
  <si>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</si>
  <si>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</si>
  <si>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</si>
  <si>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</si>
  <si>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</si>
  <si>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</si>
  <si>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</si>
  <si>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</si>
  <si>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</si>
  <si>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0, 12, 96</t>
  </si>
  <si>
    <t>0, 136, 227</t>
  </si>
  <si>
    <t>0, 100, 50</t>
  </si>
  <si>
    <t>0, 176, 22</t>
  </si>
  <si>
    <t>191, 0, 0</t>
  </si>
  <si>
    <t>Vertex Group</t>
  </si>
  <si>
    <t>Vertex 1 Group</t>
  </si>
  <si>
    <t>Vertex 2 Group</t>
  </si>
  <si>
    <t>Autofill Workbook Results</t>
  </si>
  <si>
    <t>Workbook Settings 2</t>
  </si>
  <si>
    <t>Workbook Settings 3</t>
  </si>
  <si>
    <t>G1</t>
  </si>
  <si>
    <t>G2</t>
  </si>
  <si>
    <t>G3</t>
  </si>
  <si>
    <t>Names</t>
  </si>
  <si>
    <t>G4</t>
  </si>
  <si>
    <t>G5</t>
  </si>
  <si>
    <t>LayoutAlgorithm░The graph was laid out using the Fruchterman-Reingold layout algorithm.▓GraphDirectedness░The graph is undirected.▓GroupingDescription░The graph's vertices were grouped by cluster using the Wakita-Tsurumi cluster algorithm.</t>
  </si>
  <si>
    <t>Jibber Jabba</t>
  </si>
  <si>
    <t>C-3PO is a robot right?</t>
  </si>
  <si>
    <t>Obi-Wan an A (please)</t>
  </si>
  <si>
    <t>Not "Dark" Vader?</t>
  </si>
  <si>
    <t>Leader Group</t>
  </si>
  <si>
    <t>&lt;?xml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&lt;ClusterUserSettings&gt;
      &lt;setting name="ClusterAlgorithm" serializeAs="String"&gt;
        &lt;value&gt;WakitaTsurumi&lt;/value&gt;
      &lt;/setting&gt;
      &lt;setting name="PutNeighborlessVerticesInOneCluster" serializeAs="String"&gt;
        &lt;value&gt;False&lt;/value&gt;
      &lt;/setting&gt;
    &lt;/ClusterUserSettings&gt;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&lt;value&gt;Claire&lt;/value&gt;
      &lt;/setting&gt;
      &lt;setting name="SpaceDelimitedTags" serializeAs="String"&gt;
        &lt;value /&gt;
      &lt;/setting&gt;
    &lt;/ExportToNodeXLGraphGalleryUserSettings&gt;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1 17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&lt;value&gt;Closeness Centrality&lt;/value&gt;
      &lt;/setting&gt;
      &lt;setting name="VertexLayoutOrderSourceColumnName" serializeAs="String"&gt;
        &lt;value /&gt;
      &lt;/setting&gt;
      &lt;setting name="EdgeVisibilityDetails" serializeAs="String"&gt;
        &lt;value&gt;GreaterThan 0 Show Skip&lt;/value&gt;
      &lt;/setting&gt;
      &lt;setting name="Ve</t>
  </si>
  <si>
    <t>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BottomRight Microsoft Sans Serif, 8.25pt Microsoft Sans Serif, 12pt,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</si>
  <si>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▓0▓0▓0▓True▓Black▓Black▓▓Frequency▓1▓26▓2▓1▓8▓False▓▓0▓0▓0▓0▓0▓False▓▓0▓0▓0▓True▓Black▓Black▓▓Eigenvector Centrality▓0.008693▓0.104891▓3▓1▓17▓True▓Closeness Centrality▓0.019608▓0.04▓3▓50▓100▓True▓▓0▓0▓0▓0▓0▓False▓▓0▓0▓0▓0▓0▓False</t>
  </si>
  <si>
    <t>rtexVisibilitySourceColumnName" serializeAs="String"&gt;
        &lt;value /&gt;
      &lt;/setting&gt;
      &lt;setting name="GroupLabelSourceColumnName" serializeAs="String"&gt;
        &lt;value&gt;Names&lt;/value&gt;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50 100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8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</si>
</sst>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00"/>
    <numFmt numFmtId="178" formatCode="0"/>
    <numFmt numFmtId="179" formatCode="General"/>
    <numFmt numFmtId="180" formatCode="@"/>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5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2" fontId="0" fillId="0" borderId="0" xfId="22" applyNumberFormat="1" applyFont="1" applyAlignment="1">
      <alignment wrapText="1"/>
    </xf>
    <xf numFmtId="2" fontId="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4" borderId="1" xfId="24" applyNumberFormat="1" applyBorder="1" applyAlignment="1">
      <alignment wrapText="1"/>
    </xf>
    <xf numFmtId="0" fontId="0" fillId="2" borderId="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6">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00"/>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border>
    </dxf>
    <dxf>
      <numFmt numFmtId="166" formatCode="#,##0.00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80" formatCode="@"/>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1" formatCode="#,##0.00"/>
    </dxf>
    <dxf>
      <numFmt numFmtId="180" formatCode="@"/>
    </dxf>
    <dxf>
      <numFmt numFmtId="180"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80" formatCode="@"/>
    </dxf>
    <dxf>
      <alignment horizontal="general" vertical="bottom" textRotation="0" wrapText="1" shrinkToFit="1" readingOrder="0"/>
    </dxf>
    <dxf>
      <numFmt numFmtId="180" formatCode="@"/>
    </dxf>
    <dxf>
      <numFmt numFmtId="180" formatCode="@"/>
    </dxf>
    <dxf>
      <numFmt numFmtId="179" formatCode="General"/>
    </dxf>
    <dxf>
      <numFmt numFmtId="179" formatCode="General"/>
    </dxf>
    <dxf>
      <numFmt numFmtId="179" formatCode="General"/>
    </dxf>
    <dxf>
      <numFmt numFmtId="166" formatCode="#,##0.000"/>
    </dxf>
    <dxf>
      <numFmt numFmtId="179" formatCode="General"/>
    </dxf>
    <dxf>
      <numFmt numFmtId="165" formatCode="#,##0.0"/>
    </dxf>
    <dxf>
      <numFmt numFmtId="165" formatCode="#,##0.0"/>
    </dxf>
    <dxf>
      <numFmt numFmtId="164" formatCode="0.0"/>
    </dxf>
    <dxf>
      <numFmt numFmtId="180" formatCode="@"/>
    </dxf>
    <dxf>
      <numFmt numFmtId="179" formatCode="General"/>
    </dxf>
    <dxf>
      <numFmt numFmtId="179" formatCode="General"/>
    </dxf>
    <dxf>
      <numFmt numFmtId="180" formatCode="@"/>
    </dxf>
    <dxf>
      <numFmt numFmtId="179" formatCode="General"/>
    </dxf>
    <dxf>
      <numFmt numFmtId="179" formatCode="General"/>
    </dxf>
    <dxf>
      <numFmt numFmtId="178" formatCode="0"/>
    </dxf>
    <dxf>
      <numFmt numFmtId="164" formatCode="0.0"/>
    </dxf>
    <dxf>
      <numFmt numFmtId="179" formatCode="General"/>
    </dxf>
    <dxf>
      <numFmt numFmtId="179"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5"/>
      <tableStyleElement type="headerRow" dxfId="154"/>
    </tableStyle>
    <tableStyle name="NodeXL Table" pivot="0" count="1">
      <tableStyleElement type="headerRow" dxfId="1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259220"/>
        <c:axId val="50462069"/>
      </c:barChart>
      <c:catAx>
        <c:axId val="65259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62069"/>
        <c:crosses val="autoZero"/>
        <c:auto val="1"/>
        <c:lblOffset val="100"/>
        <c:noMultiLvlLbl val="0"/>
      </c:catAx>
      <c:valAx>
        <c:axId val="5046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9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505438"/>
        <c:axId val="60895759"/>
      </c:barChart>
      <c:catAx>
        <c:axId val="51505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95759"/>
        <c:crosses val="autoZero"/>
        <c:auto val="1"/>
        <c:lblOffset val="100"/>
        <c:noMultiLvlLbl val="0"/>
      </c:catAx>
      <c:valAx>
        <c:axId val="6089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190920"/>
        <c:axId val="33609417"/>
      </c:barChart>
      <c:catAx>
        <c:axId val="11190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09417"/>
        <c:crosses val="autoZero"/>
        <c:auto val="1"/>
        <c:lblOffset val="100"/>
        <c:noMultiLvlLbl val="0"/>
      </c:catAx>
      <c:valAx>
        <c:axId val="3360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049298"/>
        <c:axId val="38008227"/>
      </c:barChart>
      <c:catAx>
        <c:axId val="34049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08227"/>
        <c:crosses val="autoZero"/>
        <c:auto val="1"/>
        <c:lblOffset val="100"/>
        <c:noMultiLvlLbl val="0"/>
      </c:catAx>
      <c:valAx>
        <c:axId val="3800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29724"/>
        <c:axId val="58767517"/>
      </c:barChart>
      <c:catAx>
        <c:axId val="65297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67517"/>
        <c:crosses val="autoZero"/>
        <c:auto val="1"/>
        <c:lblOffset val="100"/>
        <c:noMultiLvlLbl val="0"/>
      </c:catAx>
      <c:valAx>
        <c:axId val="5876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145606"/>
        <c:axId val="62548407"/>
      </c:barChart>
      <c:catAx>
        <c:axId val="59145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48407"/>
        <c:crosses val="autoZero"/>
        <c:auto val="1"/>
        <c:lblOffset val="100"/>
        <c:noMultiLvlLbl val="0"/>
      </c:catAx>
      <c:valAx>
        <c:axId val="62548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064752"/>
        <c:axId val="33256177"/>
      </c:barChart>
      <c:catAx>
        <c:axId val="26064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56177"/>
        <c:crosses val="autoZero"/>
        <c:auto val="1"/>
        <c:lblOffset val="100"/>
        <c:noMultiLvlLbl val="0"/>
      </c:catAx>
      <c:valAx>
        <c:axId val="33256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870138"/>
        <c:axId val="9395787"/>
      </c:barChart>
      <c:catAx>
        <c:axId val="30870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95787"/>
        <c:crosses val="autoZero"/>
        <c:auto val="1"/>
        <c:lblOffset val="100"/>
        <c:noMultiLvlLbl val="0"/>
      </c:catAx>
      <c:valAx>
        <c:axId val="939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453220"/>
        <c:axId val="22861253"/>
      </c:barChart>
      <c:catAx>
        <c:axId val="17453220"/>
        <c:scaling>
          <c:orientation val="minMax"/>
        </c:scaling>
        <c:axPos val="b"/>
        <c:delete val="1"/>
        <c:majorTickMark val="out"/>
        <c:minorTickMark val="none"/>
        <c:tickLblPos val="none"/>
        <c:crossAx val="22861253"/>
        <c:crosses val="autoZero"/>
        <c:auto val="1"/>
        <c:lblOffset val="100"/>
        <c:noMultiLvlLbl val="0"/>
      </c:catAx>
      <c:valAx>
        <c:axId val="22861253"/>
        <c:scaling>
          <c:orientation val="minMax"/>
        </c:scaling>
        <c:axPos val="l"/>
        <c:delete val="1"/>
        <c:majorTickMark val="out"/>
        <c:minorTickMark val="none"/>
        <c:tickLblPos val="none"/>
        <c:crossAx val="17453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62" totalsRowShown="0" headerRowDxfId="152" dataDxfId="151">
  <autoFilter ref="A2:P62"/>
  <sortState ref="A3:N62">
    <sortCondition sortBy="value" ref="A3:A62"/>
  </sortState>
  <tableColumns count="16">
    <tableColumn id="1" name="Vertex 1" dataDxfId="150"/>
    <tableColumn id="2" name="Vertex 2" dataDxfId="149"/>
    <tableColumn id="3" name="Color" dataDxfId="148"/>
    <tableColumn id="4" name="Width" dataDxfId="147"/>
    <tableColumn id="11" name="Style" dataDxfId="146"/>
    <tableColumn id="5" name="Opacity" dataDxfId="145"/>
    <tableColumn id="6" name="Visibility" dataDxfId="144"/>
    <tableColumn id="10" name="Label" dataDxfId="143"/>
    <tableColumn id="12" name="Label Text Color" dataDxfId="142"/>
    <tableColumn id="13" name="Label Font Size" dataDxfId="141"/>
    <tableColumn id="14" name="Reciprocated?" dataDxfId="140"/>
    <tableColumn id="7" name="ID" dataDxfId="139"/>
    <tableColumn id="9" name="Dynamic Filter" dataDxfId="138"/>
    <tableColumn id="8" name="Frequency" dataDxfId="3"/>
    <tableColumn id="15" name="Vertex 1 Group" dataDxfId="2">
      <calculatedColumnFormula>REPLACE(INDEX(GroupVertices[Group], MATCH(Edges[[#This Row],[Vertex 1]],GroupVertices[Vertex],0)),1,1,"")</calculatedColumnFormula>
    </tableColumn>
    <tableColumn id="16"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73" dataDxfId="72">
  <autoFilter ref="A1:B2"/>
  <tableColumns count="2">
    <tableColumn id="1" name="Top URLs in Tweet in Entire Graph" dataDxfId="71"/>
    <tableColumn id="2" name="Entire Graph Count" dataDxfId="7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8" dataDxfId="67">
  <autoFilter ref="A4:B5"/>
  <tableColumns count="2">
    <tableColumn id="1" name="Top Domains in Tweet in Entire Graph" dataDxfId="66"/>
    <tableColumn id="2" name="Entire Graph Count" dataDxfId="6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63" dataDxfId="62">
  <autoFilter ref="A7:B8"/>
  <tableColumns count="2">
    <tableColumn id="1" name="Top Hashtags in Tweet in Entire Graph" dataDxfId="61"/>
    <tableColumn id="2" name="Entire Graph Count" dataDxfId="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8" dataDxfId="57">
  <autoFilter ref="A10:B15"/>
  <tableColumns count="2">
    <tableColumn id="1" name="Top Words in Tweet in Entire Graph" dataDxfId="56"/>
    <tableColumn id="2" name="Entire Graph Count" dataDxfId="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53" dataDxfId="52">
  <autoFilter ref="A18:B19"/>
  <tableColumns count="2">
    <tableColumn id="1" name="Top Word Pairs in Tweet in Entire Graph" dataDxfId="51"/>
    <tableColumn id="2" name="Entire Graph Count" dataDxfId="5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8" dataDxfId="47">
  <autoFilter ref="A21:B22"/>
  <tableColumns count="2">
    <tableColumn id="1" name="Top Replied-To in Entire Graph" dataDxfId="46"/>
    <tableColumn id="2" name="Entire Graph Count" dataDxfId="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44" dataDxfId="43">
  <autoFilter ref="A24:B25"/>
  <tableColumns count="2">
    <tableColumn id="1" name="Top Mentioned in Entire Graph" dataDxfId="42"/>
    <tableColumn id="2" name="Entire Graph Count" dataDxfId="4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8" dataDxfId="37">
  <autoFilter ref="A27:B28"/>
  <tableColumns count="2">
    <tableColumn id="1" name="Top Tweeters in Entire Graph" dataDxfId="36"/>
    <tableColumn id="2" name="Entire Graph Count" dataDxfId="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23" totalsRowShown="0" headerRowDxfId="137" dataDxfId="136">
  <autoFilter ref="A2:AQ23"/>
  <sortState ref="A3:AE23">
    <sortCondition sortBy="value" ref="A3:A23"/>
  </sortState>
  <tableColumns count="43">
    <tableColumn id="1" name="Vertex" dataDxfId="135"/>
    <tableColumn id="2" name="Color" dataDxfId="134"/>
    <tableColumn id="5" name="Shape" dataDxfId="133"/>
    <tableColumn id="6" name="Size" dataDxfId="132"/>
    <tableColumn id="4" name="Opacity" dataDxfId="131"/>
    <tableColumn id="7" name="Image File" dataDxfId="130"/>
    <tableColumn id="3" name="Visibility" dataDxfId="129"/>
    <tableColumn id="10" name="Label" dataDxfId="128"/>
    <tableColumn id="16" name="Label Fill Color" dataDxfId="127"/>
    <tableColumn id="9" name="Label Position" dataDxfId="126"/>
    <tableColumn id="8" name="Tooltip" dataDxfId="125"/>
    <tableColumn id="18" name="Layout Order" dataDxfId="124"/>
    <tableColumn id="13" name="X" dataDxfId="123"/>
    <tableColumn id="14" name="Y" dataDxfId="122"/>
    <tableColumn id="12" name="Locked?" dataDxfId="121"/>
    <tableColumn id="19" name="Polar R" dataDxfId="120"/>
    <tableColumn id="20" name="Polar Angle" dataDxfId="22"/>
    <tableColumn id="21" name="Degree" dataDxfId="20"/>
    <tableColumn id="22" name="In-Degree" dataDxfId="21"/>
    <tableColumn id="23" name="Out-Degree" dataDxfId="17"/>
    <tableColumn id="24" name="Betweenness Centrality" dataDxfId="16"/>
    <tableColumn id="25" name="Closeness Centrality" dataDxfId="15"/>
    <tableColumn id="26" name="Eigenvector Centrality" dataDxfId="13"/>
    <tableColumn id="15" name="PageRank" dataDxfId="14"/>
    <tableColumn id="27" name="Clustering Coefficient" dataDxfId="18"/>
    <tableColumn id="29" name="Reciprocated Vertex Pair Ratio" dataDxfId="19"/>
    <tableColumn id="11" name="ID" dataDxfId="119"/>
    <tableColumn id="28" name="Dynamic Filter" dataDxfId="118"/>
    <tableColumn id="17" name="Species" dataDxfId="117"/>
    <tableColumn id="30" name="Homeworld" dataDxfId="116"/>
    <tableColumn id="31" name="Gender" dataDxfId="115"/>
    <tableColumn id="32" name="Notes" dataDxfId="32"/>
    <tableColumn id="33" name="Top URLs in Tweet by Count" dataDxfId="31"/>
    <tableColumn id="34" name="Top URLs in Tweet by Salience" dataDxfId="30"/>
    <tableColumn id="35" name="Top Domains in Tweet by Count" dataDxfId="29"/>
    <tableColumn id="36" name="Top Domains in Tweet by Salience" dataDxfId="28"/>
    <tableColumn id="37" name="Top Hashtags in Tweet by Count" dataDxfId="27"/>
    <tableColumn id="38" name="Top Hashtags in Tweet by Salience" dataDxfId="26"/>
    <tableColumn id="39" name="Top Words in Tweet by Count" dataDxfId="25"/>
    <tableColumn id="40" name="Top Words in Tweet by Salience" dataDxfId="24"/>
    <tableColumn id="41" name="Top Word Pairs in Tweet by Count" dataDxfId="23"/>
    <tableColumn id="42" name="Top Word Pairs in Tweet by Salience" dataDxfId="5"/>
    <tableColumn id="43" name="Vertex Group" dataDxfId="4">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7" totalsRowShown="0" headerRowDxfId="114">
  <autoFilter ref="A2:AG7"/>
  <tableColumns count="33">
    <tableColumn id="1" name="Group" dataDxfId="12"/>
    <tableColumn id="2" name="Vertex Color" dataDxfId="11"/>
    <tableColumn id="3" name="Vertex Shape" dataDxfId="9"/>
    <tableColumn id="22" name="Visibility" dataDxfId="10"/>
    <tableColumn id="4" name="Collapsed?"/>
    <tableColumn id="18" name="Label" dataDxfId="113"/>
    <tableColumn id="20" name="Collapsed X"/>
    <tableColumn id="21" name="Collapsed Y"/>
    <tableColumn id="6" name="ID" dataDxfId="112"/>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69"/>
    <tableColumn id="23" name="Top URLs in Tweet" dataDxfId="64"/>
    <tableColumn id="26" name="Top Domains in Tweet" dataDxfId="59"/>
    <tableColumn id="27" name="Top Hashtags in Tweet" dataDxfId="54"/>
    <tableColumn id="28" name="Top Words in Tweet" dataDxfId="49"/>
    <tableColumn id="29" name="Top Word Pairs in Tweet" dataDxfId="40"/>
    <tableColumn id="30" name="Top Replied-To in Tweet" dataDxfId="39"/>
    <tableColumn id="31" name="Top Mentioned in Tweet" dataDxfId="34"/>
    <tableColumn id="32" name="Top Tweeters" dataDxfId="33"/>
    <tableColumn id="34"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7" dataDxfId="96">
  <autoFilter ref="A1:C22"/>
  <tableColumns count="3">
    <tableColumn id="1" name="Group" dataDxfId="8"/>
    <tableColumn id="2" name="Vertex" dataDxfId="7"/>
    <tableColumn id="3" name="Vertex ID" dataDxfId="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5"/>
    <tableColumn id="2" name="Value" dataDxfId="7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5"/>
    <tableColumn id="2" name="Degree Frequency" dataDxfId="94">
      <calculatedColumnFormula>COUNTIF(Vertices[Degree], "&gt;= " &amp; D2) - COUNTIF(Vertices[Degree], "&gt;=" &amp; D3)</calculatedColumnFormula>
    </tableColumn>
    <tableColumn id="3" name="In-Degree Bin" dataDxfId="93"/>
    <tableColumn id="4" name="In-Degree Frequency" dataDxfId="92">
      <calculatedColumnFormula>COUNTIF(Vertices[In-Degree], "&gt;= " &amp; F2) - COUNTIF(Vertices[In-Degree], "&gt;=" &amp; F3)</calculatedColumnFormula>
    </tableColumn>
    <tableColumn id="5" name="Out-Degree Bin" dataDxfId="91"/>
    <tableColumn id="6" name="Out-Degree Frequency" dataDxfId="90">
      <calculatedColumnFormula>COUNTIF(Vertices[Out-Degree], "&gt;= " &amp; H2) - COUNTIF(Vertices[Out-Degree], "&gt;=" &amp; H3)</calculatedColumnFormula>
    </tableColumn>
    <tableColumn id="7" name="Betweenness Centrality Bin" dataDxfId="89"/>
    <tableColumn id="8" name="Betweenness Centrality Frequency" dataDxfId="88">
      <calculatedColumnFormula>COUNTIF(Vertices[Betweenness Centrality], "&gt;= " &amp; J2) - COUNTIF(Vertices[Betweenness Centrality], "&gt;=" &amp; J3)</calculatedColumnFormula>
    </tableColumn>
    <tableColumn id="9" name="Closeness Centrality Bin" dataDxfId="87"/>
    <tableColumn id="10" name="Closeness Centrality Frequency" dataDxfId="86">
      <calculatedColumnFormula>COUNTIF(Vertices[Closeness Centrality], "&gt;= " &amp; L2) - COUNTIF(Vertices[Closeness Centrality], "&gt;=" &amp; L3)</calculatedColumnFormula>
    </tableColumn>
    <tableColumn id="11" name="Eigenvector Centrality Bin" dataDxfId="85"/>
    <tableColumn id="12" name="Eigenvector Centrality Frequency" dataDxfId="84">
      <calculatedColumnFormula>COUNTIF(Vertices[Eigenvector Centrality], "&gt;= " &amp; N2) - COUNTIF(Vertices[Eigenvector Centrality], "&gt;=" &amp; N3)</calculatedColumnFormula>
    </tableColumn>
    <tableColumn id="18" name="PageRank Bin" dataDxfId="83"/>
    <tableColumn id="17" name="PageRank Frequency" dataDxfId="82">
      <calculatedColumnFormula>COUNTIF(Vertices[Eigenvector Centrality], "&gt;= " &amp; P2) - COUNTIF(Vertices[Eigenvector Centrality], "&gt;=" &amp; P3)</calculatedColumnFormula>
    </tableColumn>
    <tableColumn id="13" name="Clustering Coefficient Bin" dataDxfId="81"/>
    <tableColumn id="14" name="Clustering Coefficient Frequency" dataDxfId="80">
      <calculatedColumnFormula>COUNTIF(Vertices[Clustering Coefficient], "&gt;= " &amp; R2) - COUNTIF(Vertices[Clustering Coefficient], "&gt;=" &amp; R3)</calculatedColumnFormula>
    </tableColumn>
    <tableColumn id="15" name="Dynamic Filter Bin" dataDxfId="79"/>
    <tableColumn id="16" name="Dynamic Filter Frequency" dataDxfId="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7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workbookViewId="0" topLeftCell="A1">
      <pane xSplit="2" ySplit="2" topLeftCell="E13" activePane="bottomRight" state="frozen"/>
      <selection pane="topRight" activeCell="C1" sqref="C1"/>
      <selection pane="bottomLeft" activeCell="A3" sqref="A3"/>
      <selection pane="bottomRight" activeCell="N53" sqref="N5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8" t="s">
        <v>39</v>
      </c>
      <c r="D1" s="19"/>
      <c r="E1" s="19"/>
      <c r="F1" s="19"/>
      <c r="G1" s="18"/>
      <c r="H1" s="16" t="s">
        <v>43</v>
      </c>
      <c r="I1" s="63"/>
      <c r="J1" s="63"/>
      <c r="K1" s="35" t="s">
        <v>42</v>
      </c>
      <c r="L1" s="20" t="s">
        <v>40</v>
      </c>
      <c r="M1" s="20"/>
      <c r="N1" s="17" t="s">
        <v>41</v>
      </c>
    </row>
    <row r="2" spans="1:1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210</v>
      </c>
      <c r="O2" s="13" t="s">
        <v>280</v>
      </c>
      <c r="P2" s="13" t="s">
        <v>281</v>
      </c>
    </row>
    <row r="3" spans="1:16" ht="15" customHeight="1">
      <c r="A3" s="80" t="s">
        <v>197</v>
      </c>
      <c r="B3" s="80" t="s">
        <v>177</v>
      </c>
      <c r="C3" s="90"/>
      <c r="D3" s="91">
        <v>1.56</v>
      </c>
      <c r="E3" s="90"/>
      <c r="F3" s="93"/>
      <c r="G3" s="90"/>
      <c r="H3" s="94"/>
      <c r="I3" s="95"/>
      <c r="J3" s="95"/>
      <c r="K3" s="96"/>
      <c r="L3" s="97">
        <v>3</v>
      </c>
      <c r="M3" s="97"/>
      <c r="N3" s="89" t="s">
        <v>185</v>
      </c>
      <c r="O3" s="130" t="str">
        <f>REPLACE(INDEX(GroupVertices[Group],MATCH(Edges[[#This Row],[Vertex 1]],GroupVertices[Vertex],0)),1,1,"")</f>
        <v>5</v>
      </c>
      <c r="P3" s="130" t="str">
        <f>REPLACE(INDEX(GroupVertices[Group],MATCH(Edges[[#This Row],[Vertex 2]],GroupVertices[Vertex],0)),1,1,"")</f>
        <v>1</v>
      </c>
    </row>
    <row r="4" spans="1:16" ht="15" customHeight="1">
      <c r="A4" s="80" t="s">
        <v>197</v>
      </c>
      <c r="B4" s="80" t="s">
        <v>198</v>
      </c>
      <c r="C4" s="81"/>
      <c r="D4" s="82">
        <v>1.56</v>
      </c>
      <c r="E4" s="81"/>
      <c r="F4" s="83"/>
      <c r="G4" s="81"/>
      <c r="H4" s="84"/>
      <c r="I4" s="85"/>
      <c r="J4" s="85"/>
      <c r="K4" s="86"/>
      <c r="L4" s="87">
        <v>4</v>
      </c>
      <c r="M4" s="87"/>
      <c r="N4" s="89" t="s">
        <v>185</v>
      </c>
      <c r="O4" s="130" t="str">
        <f>REPLACE(INDEX(GroupVertices[Group],MATCH(Edges[[#This Row],[Vertex 1]],GroupVertices[Vertex],0)),1,1,"")</f>
        <v>5</v>
      </c>
      <c r="P4" s="130" t="str">
        <f>REPLACE(INDEX(GroupVertices[Group],MATCH(Edges[[#This Row],[Vertex 2]],GroupVertices[Vertex],0)),1,1,"")</f>
        <v>5</v>
      </c>
    </row>
    <row r="5" spans="1:16" ht="15">
      <c r="A5" s="80" t="s">
        <v>197</v>
      </c>
      <c r="B5" s="80" t="s">
        <v>175</v>
      </c>
      <c r="C5" s="81"/>
      <c r="D5" s="82">
        <v>1.28</v>
      </c>
      <c r="E5" s="81"/>
      <c r="F5" s="83"/>
      <c r="G5" s="81"/>
      <c r="H5" s="84"/>
      <c r="I5" s="85"/>
      <c r="J5" s="85"/>
      <c r="K5" s="86"/>
      <c r="L5" s="87">
        <v>5</v>
      </c>
      <c r="M5" s="87"/>
      <c r="N5" s="89" t="s">
        <v>194</v>
      </c>
      <c r="O5" s="130" t="str">
        <f>REPLACE(INDEX(GroupVertices[Group],MATCH(Edges[[#This Row],[Vertex 1]],GroupVertices[Vertex],0)),1,1,"")</f>
        <v>5</v>
      </c>
      <c r="P5" s="130" t="str">
        <f>REPLACE(INDEX(GroupVertices[Group],MATCH(Edges[[#This Row],[Vertex 2]],GroupVertices[Vertex],0)),1,1,"")</f>
        <v>5</v>
      </c>
    </row>
    <row r="6" spans="1:16" ht="15">
      <c r="A6" s="80" t="s">
        <v>197</v>
      </c>
      <c r="B6" s="80" t="s">
        <v>181</v>
      </c>
      <c r="C6" s="81"/>
      <c r="D6" s="82">
        <v>1</v>
      </c>
      <c r="E6" s="81"/>
      <c r="F6" s="83"/>
      <c r="G6" s="81"/>
      <c r="H6" s="84"/>
      <c r="I6" s="85"/>
      <c r="J6" s="85"/>
      <c r="K6" s="86"/>
      <c r="L6" s="87">
        <v>6</v>
      </c>
      <c r="M6" s="87"/>
      <c r="N6" s="89" t="s">
        <v>187</v>
      </c>
      <c r="O6" s="130" t="str">
        <f>REPLACE(INDEX(GroupVertices[Group],MATCH(Edges[[#This Row],[Vertex 1]],GroupVertices[Vertex],0)),1,1,"")</f>
        <v>5</v>
      </c>
      <c r="P6" s="130" t="str">
        <f>REPLACE(INDEX(GroupVertices[Group],MATCH(Edges[[#This Row],[Vertex 2]],GroupVertices[Vertex],0)),1,1,"")</f>
        <v>2</v>
      </c>
    </row>
    <row r="7" spans="1:16" ht="15">
      <c r="A7" s="80" t="s">
        <v>195</v>
      </c>
      <c r="B7" s="80" t="s">
        <v>193</v>
      </c>
      <c r="C7" s="81"/>
      <c r="D7" s="82">
        <v>1.28</v>
      </c>
      <c r="E7" s="81"/>
      <c r="F7" s="83"/>
      <c r="G7" s="81"/>
      <c r="H7" s="84"/>
      <c r="I7" s="85"/>
      <c r="J7" s="85"/>
      <c r="K7" s="86"/>
      <c r="L7" s="87">
        <v>7</v>
      </c>
      <c r="M7" s="87"/>
      <c r="N7" s="89" t="s">
        <v>194</v>
      </c>
      <c r="O7" s="130" t="str">
        <f>REPLACE(INDEX(GroupVertices[Group],MATCH(Edges[[#This Row],[Vertex 1]],GroupVertices[Vertex],0)),1,1,"")</f>
        <v>1</v>
      </c>
      <c r="P7" s="130" t="str">
        <f>REPLACE(INDEX(GroupVertices[Group],MATCH(Edges[[#This Row],[Vertex 2]],GroupVertices[Vertex],0)),1,1,"")</f>
        <v>1</v>
      </c>
    </row>
    <row r="8" spans="1:16" ht="15">
      <c r="A8" s="80" t="s">
        <v>195</v>
      </c>
      <c r="B8" s="80" t="s">
        <v>177</v>
      </c>
      <c r="C8" s="81"/>
      <c r="D8" s="82">
        <v>1.84</v>
      </c>
      <c r="E8" s="81"/>
      <c r="F8" s="83"/>
      <c r="G8" s="81"/>
      <c r="H8" s="84"/>
      <c r="I8" s="85"/>
      <c r="J8" s="85"/>
      <c r="K8" s="86"/>
      <c r="L8" s="87">
        <v>8</v>
      </c>
      <c r="M8" s="87"/>
      <c r="N8" s="89" t="s">
        <v>196</v>
      </c>
      <c r="O8" s="130" t="str">
        <f>REPLACE(INDEX(GroupVertices[Group],MATCH(Edges[[#This Row],[Vertex 1]],GroupVertices[Vertex],0)),1,1,"")</f>
        <v>1</v>
      </c>
      <c r="P8" s="130" t="str">
        <f>REPLACE(INDEX(GroupVertices[Group],MATCH(Edges[[#This Row],[Vertex 2]],GroupVertices[Vertex],0)),1,1,"")</f>
        <v>1</v>
      </c>
    </row>
    <row r="9" spans="1:16" ht="15">
      <c r="A9" s="80" t="s">
        <v>195</v>
      </c>
      <c r="B9" s="80" t="s">
        <v>201</v>
      </c>
      <c r="C9" s="81"/>
      <c r="D9" s="82">
        <v>1.28</v>
      </c>
      <c r="E9" s="81"/>
      <c r="F9" s="83"/>
      <c r="G9" s="81"/>
      <c r="H9" s="84"/>
      <c r="I9" s="85"/>
      <c r="J9" s="85"/>
      <c r="K9" s="86"/>
      <c r="L9" s="87">
        <v>9</v>
      </c>
      <c r="M9" s="87"/>
      <c r="N9" s="89" t="s">
        <v>194</v>
      </c>
      <c r="O9" s="130" t="str">
        <f>REPLACE(INDEX(GroupVertices[Group],MATCH(Edges[[#This Row],[Vertex 1]],GroupVertices[Vertex],0)),1,1,"")</f>
        <v>1</v>
      </c>
      <c r="P9" s="130" t="str">
        <f>REPLACE(INDEX(GroupVertices[Group],MATCH(Edges[[#This Row],[Vertex 2]],GroupVertices[Vertex],0)),1,1,"")</f>
        <v>1</v>
      </c>
    </row>
    <row r="10" spans="1:16" ht="30">
      <c r="A10" s="80" t="s">
        <v>195</v>
      </c>
      <c r="B10" s="80" t="s">
        <v>200</v>
      </c>
      <c r="C10" s="81"/>
      <c r="D10" s="82">
        <v>1</v>
      </c>
      <c r="E10" s="81"/>
      <c r="F10" s="83"/>
      <c r="G10" s="81"/>
      <c r="H10" s="84"/>
      <c r="I10" s="85"/>
      <c r="J10" s="85"/>
      <c r="K10" s="86"/>
      <c r="L10" s="87">
        <v>10</v>
      </c>
      <c r="M10" s="87"/>
      <c r="N10" s="89" t="s">
        <v>187</v>
      </c>
      <c r="O10" s="130" t="str">
        <f>REPLACE(INDEX(GroupVertices[Group],MATCH(Edges[[#This Row],[Vertex 1]],GroupVertices[Vertex],0)),1,1,"")</f>
        <v>1</v>
      </c>
      <c r="P10" s="130" t="str">
        <f>REPLACE(INDEX(GroupVertices[Group],MATCH(Edges[[#This Row],[Vertex 2]],GroupVertices[Vertex],0)),1,1,"")</f>
        <v>1</v>
      </c>
    </row>
    <row r="11" spans="1:16" ht="15">
      <c r="A11" s="80" t="s">
        <v>195</v>
      </c>
      <c r="B11" s="80" t="s">
        <v>181</v>
      </c>
      <c r="C11" s="81"/>
      <c r="D11" s="82">
        <v>1</v>
      </c>
      <c r="E11" s="81"/>
      <c r="F11" s="83"/>
      <c r="G11" s="81"/>
      <c r="H11" s="84"/>
      <c r="I11" s="85"/>
      <c r="J11" s="85"/>
      <c r="K11" s="86"/>
      <c r="L11" s="87">
        <v>11</v>
      </c>
      <c r="M11" s="87"/>
      <c r="N11" s="89" t="s">
        <v>187</v>
      </c>
      <c r="O11" s="130" t="str">
        <f>REPLACE(INDEX(GroupVertices[Group],MATCH(Edges[[#This Row],[Vertex 1]],GroupVertices[Vertex],0)),1,1,"")</f>
        <v>1</v>
      </c>
      <c r="P11" s="130" t="str">
        <f>REPLACE(INDEX(GroupVertices[Group],MATCH(Edges[[#This Row],[Vertex 2]],GroupVertices[Vertex],0)),1,1,"")</f>
        <v>2</v>
      </c>
    </row>
    <row r="12" spans="1:16" ht="30">
      <c r="A12" s="80" t="s">
        <v>195</v>
      </c>
      <c r="B12" s="80" t="s">
        <v>208</v>
      </c>
      <c r="C12" s="81"/>
      <c r="D12" s="82">
        <v>1.56</v>
      </c>
      <c r="E12" s="81"/>
      <c r="F12" s="83"/>
      <c r="G12" s="81"/>
      <c r="H12" s="84"/>
      <c r="I12" s="85"/>
      <c r="J12" s="85"/>
      <c r="K12" s="86"/>
      <c r="L12" s="87">
        <v>12</v>
      </c>
      <c r="M12" s="87"/>
      <c r="N12" s="89" t="s">
        <v>185</v>
      </c>
      <c r="O12" s="130" t="str">
        <f>REPLACE(INDEX(GroupVertices[Group],MATCH(Edges[[#This Row],[Vertex 1]],GroupVertices[Vertex],0)),1,1,"")</f>
        <v>1</v>
      </c>
      <c r="P12" s="130" t="str">
        <f>REPLACE(INDEX(GroupVertices[Group],MATCH(Edges[[#This Row],[Vertex 2]],GroupVertices[Vertex],0)),1,1,"")</f>
        <v>1</v>
      </c>
    </row>
    <row r="13" spans="1:16" ht="15">
      <c r="A13" s="80" t="s">
        <v>195</v>
      </c>
      <c r="B13" s="80" t="s">
        <v>175</v>
      </c>
      <c r="C13" s="81"/>
      <c r="D13" s="82">
        <v>1</v>
      </c>
      <c r="E13" s="81"/>
      <c r="F13" s="83"/>
      <c r="G13" s="81"/>
      <c r="H13" s="84"/>
      <c r="I13" s="85"/>
      <c r="J13" s="85"/>
      <c r="K13" s="86"/>
      <c r="L13" s="87">
        <v>13</v>
      </c>
      <c r="M13" s="87"/>
      <c r="N13" s="89" t="s">
        <v>187</v>
      </c>
      <c r="O13" s="130" t="str">
        <f>REPLACE(INDEX(GroupVertices[Group],MATCH(Edges[[#This Row],[Vertex 1]],GroupVertices[Vertex],0)),1,1,"")</f>
        <v>1</v>
      </c>
      <c r="P13" s="130" t="str">
        <f>REPLACE(INDEX(GroupVertices[Group],MATCH(Edges[[#This Row],[Vertex 2]],GroupVertices[Vertex],0)),1,1,"")</f>
        <v>5</v>
      </c>
    </row>
    <row r="14" spans="1:16" ht="15">
      <c r="A14" s="50" t="s">
        <v>175</v>
      </c>
      <c r="B14" s="50" t="s">
        <v>174</v>
      </c>
      <c r="C14" s="81"/>
      <c r="D14" s="82">
        <v>5.48</v>
      </c>
      <c r="E14" s="92"/>
      <c r="F14" s="83"/>
      <c r="G14" s="81"/>
      <c r="H14" s="84"/>
      <c r="I14" s="85"/>
      <c r="J14" s="85"/>
      <c r="K14" s="86"/>
      <c r="L14" s="87">
        <v>14</v>
      </c>
      <c r="M14" s="87"/>
      <c r="N14" s="88" t="s">
        <v>176</v>
      </c>
      <c r="O14" s="130" t="str">
        <f>REPLACE(INDEX(GroupVertices[Group],MATCH(Edges[[#This Row],[Vertex 1]],GroupVertices[Vertex],0)),1,1,"")</f>
        <v>5</v>
      </c>
      <c r="P14" s="130" t="str">
        <f>REPLACE(INDEX(GroupVertices[Group],MATCH(Edges[[#This Row],[Vertex 2]],GroupVertices[Vertex],0)),1,1,"")</f>
        <v>3</v>
      </c>
    </row>
    <row r="15" spans="1:16" ht="30">
      <c r="A15" s="80" t="s">
        <v>175</v>
      </c>
      <c r="B15" s="80" t="s">
        <v>184</v>
      </c>
      <c r="C15" s="81"/>
      <c r="D15" s="82">
        <v>2.12</v>
      </c>
      <c r="E15" s="81"/>
      <c r="F15" s="83"/>
      <c r="G15" s="81"/>
      <c r="H15" s="84"/>
      <c r="I15" s="85"/>
      <c r="J15" s="85"/>
      <c r="K15" s="86"/>
      <c r="L15" s="87">
        <v>15</v>
      </c>
      <c r="M15" s="87"/>
      <c r="N15" s="89" t="s">
        <v>182</v>
      </c>
      <c r="O15" s="130" t="str">
        <f>REPLACE(INDEX(GroupVertices[Group],MATCH(Edges[[#This Row],[Vertex 1]],GroupVertices[Vertex],0)),1,1,"")</f>
        <v>5</v>
      </c>
      <c r="P15" s="130" t="str">
        <f>REPLACE(INDEX(GroupVertices[Group],MATCH(Edges[[#This Row],[Vertex 2]],GroupVertices[Vertex],0)),1,1,"")</f>
        <v>3</v>
      </c>
    </row>
    <row r="16" spans="1:16" ht="15">
      <c r="A16" s="80" t="s">
        <v>175</v>
      </c>
      <c r="B16" s="80" t="s">
        <v>177</v>
      </c>
      <c r="C16" s="81"/>
      <c r="D16" s="82">
        <v>5.76</v>
      </c>
      <c r="E16" s="81"/>
      <c r="F16" s="83"/>
      <c r="G16" s="81"/>
      <c r="H16" s="84"/>
      <c r="I16" s="85"/>
      <c r="J16" s="85"/>
      <c r="K16" s="86"/>
      <c r="L16" s="87">
        <v>16</v>
      </c>
      <c r="M16" s="87"/>
      <c r="N16" s="89" t="s">
        <v>199</v>
      </c>
      <c r="O16" s="130" t="str">
        <f>REPLACE(INDEX(GroupVertices[Group],MATCH(Edges[[#This Row],[Vertex 1]],GroupVertices[Vertex],0)),1,1,"")</f>
        <v>5</v>
      </c>
      <c r="P16" s="130" t="str">
        <f>REPLACE(INDEX(GroupVertices[Group],MATCH(Edges[[#This Row],[Vertex 2]],GroupVertices[Vertex],0)),1,1,"")</f>
        <v>1</v>
      </c>
    </row>
    <row r="17" spans="1:16" ht="15">
      <c r="A17" s="80" t="s">
        <v>175</v>
      </c>
      <c r="B17" s="80" t="s">
        <v>198</v>
      </c>
      <c r="C17" s="81"/>
      <c r="D17" s="82">
        <v>1.28</v>
      </c>
      <c r="E17" s="81"/>
      <c r="F17" s="83"/>
      <c r="G17" s="81"/>
      <c r="H17" s="84"/>
      <c r="I17" s="85"/>
      <c r="J17" s="85"/>
      <c r="K17" s="86"/>
      <c r="L17" s="87">
        <v>17</v>
      </c>
      <c r="M17" s="87"/>
      <c r="N17" s="89" t="s">
        <v>194</v>
      </c>
      <c r="O17" s="130" t="str">
        <f>REPLACE(INDEX(GroupVertices[Group],MATCH(Edges[[#This Row],[Vertex 1]],GroupVertices[Vertex],0)),1,1,"")</f>
        <v>5</v>
      </c>
      <c r="P17" s="130" t="str">
        <f>REPLACE(INDEX(GroupVertices[Group],MATCH(Edges[[#This Row],[Vertex 2]],GroupVertices[Vertex],0)),1,1,"")</f>
        <v>5</v>
      </c>
    </row>
    <row r="18" spans="1:16" ht="15">
      <c r="A18" s="80" t="s">
        <v>175</v>
      </c>
      <c r="B18" s="80" t="s">
        <v>181</v>
      </c>
      <c r="C18" s="81"/>
      <c r="D18" s="82">
        <v>2.4</v>
      </c>
      <c r="E18" s="81"/>
      <c r="F18" s="83"/>
      <c r="G18" s="81"/>
      <c r="H18" s="84"/>
      <c r="I18" s="85"/>
      <c r="J18" s="85"/>
      <c r="K18" s="86"/>
      <c r="L18" s="87">
        <v>18</v>
      </c>
      <c r="M18" s="87"/>
      <c r="N18" s="89" t="s">
        <v>180</v>
      </c>
      <c r="O18" s="130" t="str">
        <f>REPLACE(INDEX(GroupVertices[Group],MATCH(Edges[[#This Row],[Vertex 1]],GroupVertices[Vertex],0)),1,1,"")</f>
        <v>5</v>
      </c>
      <c r="P18" s="130" t="str">
        <f>REPLACE(INDEX(GroupVertices[Group],MATCH(Edges[[#This Row],[Vertex 2]],GroupVertices[Vertex],0)),1,1,"")</f>
        <v>2</v>
      </c>
    </row>
    <row r="19" spans="1:16" ht="15">
      <c r="A19" s="80" t="s">
        <v>175</v>
      </c>
      <c r="B19" s="80" t="s">
        <v>179</v>
      </c>
      <c r="C19" s="81"/>
      <c r="D19" s="82">
        <v>2.4</v>
      </c>
      <c r="E19" s="81"/>
      <c r="F19" s="83"/>
      <c r="G19" s="81"/>
      <c r="H19" s="84"/>
      <c r="I19" s="85"/>
      <c r="J19" s="85"/>
      <c r="K19" s="86"/>
      <c r="L19" s="87">
        <v>19</v>
      </c>
      <c r="M19" s="87"/>
      <c r="N19" s="89" t="s">
        <v>180</v>
      </c>
      <c r="O19" s="130" t="str">
        <f>REPLACE(INDEX(GroupVertices[Group],MATCH(Edges[[#This Row],[Vertex 1]],GroupVertices[Vertex],0)),1,1,"")</f>
        <v>5</v>
      </c>
      <c r="P19" s="130" t="str">
        <f>REPLACE(INDEX(GroupVertices[Group],MATCH(Edges[[#This Row],[Vertex 2]],GroupVertices[Vertex],0)),1,1,"")</f>
        <v>3</v>
      </c>
    </row>
    <row r="20" spans="1:16" ht="15">
      <c r="A20" s="80" t="s">
        <v>175</v>
      </c>
      <c r="B20" s="80" t="s">
        <v>183</v>
      </c>
      <c r="C20" s="81"/>
      <c r="D20" s="82">
        <v>2.4</v>
      </c>
      <c r="E20" s="81"/>
      <c r="F20" s="83"/>
      <c r="G20" s="81"/>
      <c r="H20" s="84"/>
      <c r="I20" s="85"/>
      <c r="J20" s="85"/>
      <c r="K20" s="86"/>
      <c r="L20" s="87">
        <v>20</v>
      </c>
      <c r="M20" s="87"/>
      <c r="N20" s="89" t="s">
        <v>180</v>
      </c>
      <c r="O20" s="130" t="str">
        <f>REPLACE(INDEX(GroupVertices[Group],MATCH(Edges[[#This Row],[Vertex 1]],GroupVertices[Vertex],0)),1,1,"")</f>
        <v>5</v>
      </c>
      <c r="P20" s="130" t="str">
        <f>REPLACE(INDEX(GroupVertices[Group],MATCH(Edges[[#This Row],[Vertex 2]],GroupVertices[Vertex],0)),1,1,"")</f>
        <v>4</v>
      </c>
    </row>
    <row r="21" spans="1:16" ht="30">
      <c r="A21" s="80" t="s">
        <v>175</v>
      </c>
      <c r="B21" s="80" t="s">
        <v>208</v>
      </c>
      <c r="C21" s="81"/>
      <c r="D21" s="82">
        <v>1</v>
      </c>
      <c r="E21" s="81"/>
      <c r="F21" s="83"/>
      <c r="G21" s="81"/>
      <c r="H21" s="84"/>
      <c r="I21" s="85"/>
      <c r="J21" s="85"/>
      <c r="K21" s="86"/>
      <c r="L21" s="87">
        <v>21</v>
      </c>
      <c r="M21" s="87"/>
      <c r="N21" s="89" t="s">
        <v>187</v>
      </c>
      <c r="O21" s="130" t="str">
        <f>REPLACE(INDEX(GroupVertices[Group],MATCH(Edges[[#This Row],[Vertex 1]],GroupVertices[Vertex],0)),1,1,"")</f>
        <v>5</v>
      </c>
      <c r="P21" s="130" t="str">
        <f>REPLACE(INDEX(GroupVertices[Group],MATCH(Edges[[#This Row],[Vertex 2]],GroupVertices[Vertex],0)),1,1,"")</f>
        <v>1</v>
      </c>
    </row>
    <row r="22" spans="1:16" ht="15">
      <c r="A22" s="80" t="s">
        <v>193</v>
      </c>
      <c r="B22" s="80" t="s">
        <v>177</v>
      </c>
      <c r="C22" s="81"/>
      <c r="D22" s="82">
        <v>1.28</v>
      </c>
      <c r="E22" s="81"/>
      <c r="F22" s="83"/>
      <c r="G22" s="81"/>
      <c r="H22" s="84"/>
      <c r="I22" s="85"/>
      <c r="J22" s="85"/>
      <c r="K22" s="86"/>
      <c r="L22" s="87">
        <v>22</v>
      </c>
      <c r="M22" s="87"/>
      <c r="N22" s="89" t="s">
        <v>194</v>
      </c>
      <c r="O22" s="130" t="str">
        <f>REPLACE(INDEX(GroupVertices[Group],MATCH(Edges[[#This Row],[Vertex 1]],GroupVertices[Vertex],0)),1,1,"")</f>
        <v>1</v>
      </c>
      <c r="P22" s="130" t="str">
        <f>REPLACE(INDEX(GroupVertices[Group],MATCH(Edges[[#This Row],[Vertex 2]],GroupVertices[Vertex],0)),1,1,"")</f>
        <v>1</v>
      </c>
    </row>
    <row r="23" spans="1:16" ht="30">
      <c r="A23" s="80" t="s">
        <v>184</v>
      </c>
      <c r="B23" s="50" t="s">
        <v>174</v>
      </c>
      <c r="C23" s="81"/>
      <c r="D23" s="82">
        <v>1.56</v>
      </c>
      <c r="E23" s="81"/>
      <c r="F23" s="83"/>
      <c r="G23" s="81"/>
      <c r="H23" s="84"/>
      <c r="I23" s="85"/>
      <c r="J23" s="85"/>
      <c r="K23" s="86"/>
      <c r="L23" s="87">
        <v>23</v>
      </c>
      <c r="M23" s="87"/>
      <c r="N23" s="89" t="s">
        <v>185</v>
      </c>
      <c r="O23" s="130" t="str">
        <f>REPLACE(INDEX(GroupVertices[Group],MATCH(Edges[[#This Row],[Vertex 1]],GroupVertices[Vertex],0)),1,1,"")</f>
        <v>3</v>
      </c>
      <c r="P23" s="130" t="str">
        <f>REPLACE(INDEX(GroupVertices[Group],MATCH(Edges[[#This Row],[Vertex 2]],GroupVertices[Vertex],0)),1,1,"")</f>
        <v>3</v>
      </c>
    </row>
    <row r="24" spans="1:16" ht="30">
      <c r="A24" s="80" t="s">
        <v>184</v>
      </c>
      <c r="B24" s="80" t="s">
        <v>179</v>
      </c>
      <c r="C24" s="81"/>
      <c r="D24" s="82">
        <v>2.68</v>
      </c>
      <c r="E24" s="81"/>
      <c r="F24" s="83"/>
      <c r="G24" s="81"/>
      <c r="H24" s="84"/>
      <c r="I24" s="85"/>
      <c r="J24" s="85"/>
      <c r="K24" s="86"/>
      <c r="L24" s="87">
        <v>24</v>
      </c>
      <c r="M24" s="87"/>
      <c r="N24" s="89" t="s">
        <v>188</v>
      </c>
      <c r="O24" s="130" t="str">
        <f>REPLACE(INDEX(GroupVertices[Group],MATCH(Edges[[#This Row],[Vertex 1]],GroupVertices[Vertex],0)),1,1,"")</f>
        <v>3</v>
      </c>
      <c r="P24" s="130" t="str">
        <f>REPLACE(INDEX(GroupVertices[Group],MATCH(Edges[[#This Row],[Vertex 2]],GroupVertices[Vertex],0)),1,1,"")</f>
        <v>3</v>
      </c>
    </row>
    <row r="25" spans="1:16" ht="30">
      <c r="A25" s="80" t="s">
        <v>184</v>
      </c>
      <c r="B25" s="80" t="s">
        <v>177</v>
      </c>
      <c r="C25" s="81"/>
      <c r="D25" s="82">
        <v>5.2</v>
      </c>
      <c r="E25" s="81"/>
      <c r="F25" s="83"/>
      <c r="G25" s="81"/>
      <c r="H25" s="84"/>
      <c r="I25" s="85"/>
      <c r="J25" s="85"/>
      <c r="K25" s="86"/>
      <c r="L25" s="87">
        <v>25</v>
      </c>
      <c r="M25" s="87"/>
      <c r="N25" s="89" t="s">
        <v>189</v>
      </c>
      <c r="O25" s="130" t="str">
        <f>REPLACE(INDEX(GroupVertices[Group],MATCH(Edges[[#This Row],[Vertex 1]],GroupVertices[Vertex],0)),1,1,"")</f>
        <v>3</v>
      </c>
      <c r="P25" s="130" t="str">
        <f>REPLACE(INDEX(GroupVertices[Group],MATCH(Edges[[#This Row],[Vertex 2]],GroupVertices[Vertex],0)),1,1,"")</f>
        <v>1</v>
      </c>
    </row>
    <row r="26" spans="1:16" ht="30">
      <c r="A26" s="80" t="s">
        <v>184</v>
      </c>
      <c r="B26" s="80" t="s">
        <v>183</v>
      </c>
      <c r="C26" s="81"/>
      <c r="D26" s="82">
        <v>6.04</v>
      </c>
      <c r="E26" s="81"/>
      <c r="F26" s="83"/>
      <c r="G26" s="81"/>
      <c r="H26" s="84"/>
      <c r="I26" s="85"/>
      <c r="J26" s="85"/>
      <c r="K26" s="86"/>
      <c r="L26" s="87">
        <v>26</v>
      </c>
      <c r="M26" s="87"/>
      <c r="N26" s="89" t="s">
        <v>191</v>
      </c>
      <c r="O26" s="130" t="str">
        <f>REPLACE(INDEX(GroupVertices[Group],MATCH(Edges[[#This Row],[Vertex 1]],GroupVertices[Vertex],0)),1,1,"")</f>
        <v>3</v>
      </c>
      <c r="P26" s="130" t="str">
        <f>REPLACE(INDEX(GroupVertices[Group],MATCH(Edges[[#This Row],[Vertex 2]],GroupVertices[Vertex],0)),1,1,"")</f>
        <v>4</v>
      </c>
    </row>
    <row r="27" spans="1:16" ht="30">
      <c r="A27" s="80" t="s">
        <v>184</v>
      </c>
      <c r="B27" s="80" t="s">
        <v>181</v>
      </c>
      <c r="C27" s="81"/>
      <c r="D27" s="82">
        <v>3.8</v>
      </c>
      <c r="E27" s="81"/>
      <c r="F27" s="83"/>
      <c r="G27" s="81"/>
      <c r="H27" s="84"/>
      <c r="I27" s="85"/>
      <c r="J27" s="85"/>
      <c r="K27" s="86"/>
      <c r="L27" s="87">
        <v>27</v>
      </c>
      <c r="M27" s="87"/>
      <c r="N27" s="89" t="s">
        <v>192</v>
      </c>
      <c r="O27" s="130" t="str">
        <f>REPLACE(INDEX(GroupVertices[Group],MATCH(Edges[[#This Row],[Vertex 1]],GroupVertices[Vertex],0)),1,1,"")</f>
        <v>3</v>
      </c>
      <c r="P27" s="130" t="str">
        <f>REPLACE(INDEX(GroupVertices[Group],MATCH(Edges[[#This Row],[Vertex 2]],GroupVertices[Vertex],0)),1,1,"")</f>
        <v>2</v>
      </c>
    </row>
    <row r="28" spans="1:16" ht="30">
      <c r="A28" s="80" t="s">
        <v>184</v>
      </c>
      <c r="B28" s="80" t="s">
        <v>190</v>
      </c>
      <c r="C28" s="81"/>
      <c r="D28" s="82">
        <v>1</v>
      </c>
      <c r="E28" s="81"/>
      <c r="F28" s="83"/>
      <c r="G28" s="81"/>
      <c r="H28" s="84"/>
      <c r="I28" s="85"/>
      <c r="J28" s="85"/>
      <c r="K28" s="86"/>
      <c r="L28" s="87">
        <v>28</v>
      </c>
      <c r="M28" s="87"/>
      <c r="N28" s="89" t="s">
        <v>187</v>
      </c>
      <c r="O28" s="130" t="str">
        <f>REPLACE(INDEX(GroupVertices[Group],MATCH(Edges[[#This Row],[Vertex 1]],GroupVertices[Vertex],0)),1,1,"")</f>
        <v>3</v>
      </c>
      <c r="P28" s="130" t="str">
        <f>REPLACE(INDEX(GroupVertices[Group],MATCH(Edges[[#This Row],[Vertex 2]],GroupVertices[Vertex],0)),1,1,"")</f>
        <v>2</v>
      </c>
    </row>
    <row r="29" spans="1:16" ht="30">
      <c r="A29" s="80" t="s">
        <v>184</v>
      </c>
      <c r="B29" s="80" t="s">
        <v>186</v>
      </c>
      <c r="C29" s="81"/>
      <c r="D29" s="82">
        <v>1</v>
      </c>
      <c r="E29" s="81"/>
      <c r="F29" s="83"/>
      <c r="G29" s="81"/>
      <c r="H29" s="84"/>
      <c r="I29" s="85"/>
      <c r="J29" s="85"/>
      <c r="K29" s="86"/>
      <c r="L29" s="87">
        <v>29</v>
      </c>
      <c r="M29" s="87"/>
      <c r="N29" s="89" t="s">
        <v>187</v>
      </c>
      <c r="O29" s="130" t="str">
        <f>REPLACE(INDEX(GroupVertices[Group],MATCH(Edges[[#This Row],[Vertex 1]],GroupVertices[Vertex],0)),1,1,"")</f>
        <v>3</v>
      </c>
      <c r="P29" s="130" t="str">
        <f>REPLACE(INDEX(GroupVertices[Group],MATCH(Edges[[#This Row],[Vertex 2]],GroupVertices[Vertex],0)),1,1,"")</f>
        <v>3</v>
      </c>
    </row>
    <row r="30" spans="1:16" ht="30">
      <c r="A30" s="80" t="s">
        <v>190</v>
      </c>
      <c r="B30" s="80" t="s">
        <v>181</v>
      </c>
      <c r="C30" s="81"/>
      <c r="D30" s="82">
        <v>1</v>
      </c>
      <c r="E30" s="81"/>
      <c r="F30" s="83"/>
      <c r="G30" s="81"/>
      <c r="H30" s="84"/>
      <c r="I30" s="85"/>
      <c r="J30" s="85"/>
      <c r="K30" s="86"/>
      <c r="L30" s="87">
        <v>30</v>
      </c>
      <c r="M30" s="87"/>
      <c r="N30" s="89" t="s">
        <v>187</v>
      </c>
      <c r="O30" s="130" t="str">
        <f>REPLACE(INDEX(GroupVertices[Group],MATCH(Edges[[#This Row],[Vertex 1]],GroupVertices[Vertex],0)),1,1,"")</f>
        <v>2</v>
      </c>
      <c r="P30" s="130" t="str">
        <f>REPLACE(INDEX(GroupVertices[Group],MATCH(Edges[[#This Row],[Vertex 2]],GroupVertices[Vertex],0)),1,1,"")</f>
        <v>2</v>
      </c>
    </row>
    <row r="31" spans="1:16" ht="30">
      <c r="A31" s="80" t="s">
        <v>190</v>
      </c>
      <c r="B31" s="80" t="s">
        <v>202</v>
      </c>
      <c r="C31" s="81"/>
      <c r="D31" s="82">
        <v>1</v>
      </c>
      <c r="E31" s="81"/>
      <c r="F31" s="83"/>
      <c r="G31" s="81"/>
      <c r="H31" s="84"/>
      <c r="I31" s="85"/>
      <c r="J31" s="85"/>
      <c r="K31" s="86"/>
      <c r="L31" s="87">
        <v>31</v>
      </c>
      <c r="M31" s="87"/>
      <c r="N31" s="89" t="s">
        <v>187</v>
      </c>
      <c r="O31" s="130" t="str">
        <f>REPLACE(INDEX(GroupVertices[Group],MATCH(Edges[[#This Row],[Vertex 1]],GroupVertices[Vertex],0)),1,1,"")</f>
        <v>2</v>
      </c>
      <c r="P31" s="130" t="str">
        <f>REPLACE(INDEX(GroupVertices[Group],MATCH(Edges[[#This Row],[Vertex 2]],GroupVertices[Vertex],0)),1,1,"")</f>
        <v>2</v>
      </c>
    </row>
    <row r="32" spans="1:16" ht="30">
      <c r="A32" s="80" t="s">
        <v>190</v>
      </c>
      <c r="B32" s="80" t="s">
        <v>203</v>
      </c>
      <c r="C32" s="81"/>
      <c r="D32" s="82">
        <v>2.68</v>
      </c>
      <c r="E32" s="81"/>
      <c r="F32" s="83"/>
      <c r="G32" s="81"/>
      <c r="H32" s="84"/>
      <c r="I32" s="85"/>
      <c r="J32" s="85"/>
      <c r="K32" s="86"/>
      <c r="L32" s="87">
        <v>32</v>
      </c>
      <c r="M32" s="87"/>
      <c r="N32" s="89" t="s">
        <v>188</v>
      </c>
      <c r="O32" s="130" t="str">
        <f>REPLACE(INDEX(GroupVertices[Group],MATCH(Edges[[#This Row],[Vertex 1]],GroupVertices[Vertex],0)),1,1,"")</f>
        <v>2</v>
      </c>
      <c r="P32" s="130" t="str">
        <f>REPLACE(INDEX(GroupVertices[Group],MATCH(Edges[[#This Row],[Vertex 2]],GroupVertices[Vertex],0)),1,1,"")</f>
        <v>2</v>
      </c>
    </row>
    <row r="33" spans="1:16" ht="30">
      <c r="A33" s="80" t="s">
        <v>190</v>
      </c>
      <c r="B33" s="80" t="s">
        <v>179</v>
      </c>
      <c r="C33" s="81"/>
      <c r="D33" s="82">
        <v>1</v>
      </c>
      <c r="E33" s="81"/>
      <c r="F33" s="83"/>
      <c r="G33" s="81"/>
      <c r="H33" s="84"/>
      <c r="I33" s="85"/>
      <c r="J33" s="85"/>
      <c r="K33" s="86"/>
      <c r="L33" s="87">
        <v>33</v>
      </c>
      <c r="M33" s="87"/>
      <c r="N33" s="89" t="s">
        <v>187</v>
      </c>
      <c r="O33" s="130" t="str">
        <f>REPLACE(INDEX(GroupVertices[Group],MATCH(Edges[[#This Row],[Vertex 1]],GroupVertices[Vertex],0)),1,1,"")</f>
        <v>2</v>
      </c>
      <c r="P33" s="130" t="str">
        <f>REPLACE(INDEX(GroupVertices[Group],MATCH(Edges[[#This Row],[Vertex 2]],GroupVertices[Vertex],0)),1,1,"")</f>
        <v>3</v>
      </c>
    </row>
    <row r="34" spans="1:16" ht="30">
      <c r="A34" s="80" t="s">
        <v>186</v>
      </c>
      <c r="B34" s="50" t="s">
        <v>174</v>
      </c>
      <c r="C34" s="81"/>
      <c r="D34" s="82">
        <v>1</v>
      </c>
      <c r="E34" s="81"/>
      <c r="F34" s="83"/>
      <c r="G34" s="81"/>
      <c r="H34" s="84"/>
      <c r="I34" s="85"/>
      <c r="J34" s="85"/>
      <c r="K34" s="86"/>
      <c r="L34" s="87">
        <v>34</v>
      </c>
      <c r="M34" s="87"/>
      <c r="N34" s="89" t="s">
        <v>187</v>
      </c>
      <c r="O34" s="130" t="str">
        <f>REPLACE(INDEX(GroupVertices[Group],MATCH(Edges[[#This Row],[Vertex 1]],GroupVertices[Vertex],0)),1,1,"")</f>
        <v>3</v>
      </c>
      <c r="P34" s="130" t="str">
        <f>REPLACE(INDEX(GroupVertices[Group],MATCH(Edges[[#This Row],[Vertex 2]],GroupVertices[Vertex],0)),1,1,"")</f>
        <v>3</v>
      </c>
    </row>
    <row r="35" spans="1:16" ht="30">
      <c r="A35" s="80" t="s">
        <v>186</v>
      </c>
      <c r="B35" s="80" t="s">
        <v>200</v>
      </c>
      <c r="C35" s="81"/>
      <c r="D35" s="82">
        <v>1</v>
      </c>
      <c r="E35" s="81"/>
      <c r="F35" s="83"/>
      <c r="G35" s="81"/>
      <c r="H35" s="84"/>
      <c r="I35" s="85"/>
      <c r="J35" s="85"/>
      <c r="K35" s="86"/>
      <c r="L35" s="87">
        <v>35</v>
      </c>
      <c r="M35" s="87"/>
      <c r="N35" s="89" t="s">
        <v>187</v>
      </c>
      <c r="O35" s="130" t="str">
        <f>REPLACE(INDEX(GroupVertices[Group],MATCH(Edges[[#This Row],[Vertex 1]],GroupVertices[Vertex],0)),1,1,"")</f>
        <v>3</v>
      </c>
      <c r="P35" s="130" t="str">
        <f>REPLACE(INDEX(GroupVertices[Group],MATCH(Edges[[#This Row],[Vertex 2]],GroupVertices[Vertex],0)),1,1,"")</f>
        <v>1</v>
      </c>
    </row>
    <row r="36" spans="1:16" ht="30">
      <c r="A36" s="80" t="s">
        <v>186</v>
      </c>
      <c r="B36" s="80" t="s">
        <v>201</v>
      </c>
      <c r="C36" s="81"/>
      <c r="D36" s="82">
        <v>1</v>
      </c>
      <c r="E36" s="81"/>
      <c r="F36" s="83"/>
      <c r="G36" s="81"/>
      <c r="H36" s="84"/>
      <c r="I36" s="85"/>
      <c r="J36" s="85"/>
      <c r="K36" s="86"/>
      <c r="L36" s="87">
        <v>36</v>
      </c>
      <c r="M36" s="87"/>
      <c r="N36" s="89" t="s">
        <v>187</v>
      </c>
      <c r="O36" s="130" t="str">
        <f>REPLACE(INDEX(GroupVertices[Group],MATCH(Edges[[#This Row],[Vertex 1]],GroupVertices[Vertex],0)),1,1,"")</f>
        <v>3</v>
      </c>
      <c r="P36" s="130" t="str">
        <f>REPLACE(INDEX(GroupVertices[Group],MATCH(Edges[[#This Row],[Vertex 2]],GroupVertices[Vertex],0)),1,1,"")</f>
        <v>1</v>
      </c>
    </row>
    <row r="37" spans="1:16" ht="30">
      <c r="A37" s="80" t="s">
        <v>186</v>
      </c>
      <c r="B37" s="80" t="s">
        <v>177</v>
      </c>
      <c r="C37" s="81"/>
      <c r="D37" s="82">
        <v>1</v>
      </c>
      <c r="E37" s="81"/>
      <c r="F37" s="83"/>
      <c r="G37" s="81"/>
      <c r="H37" s="84"/>
      <c r="I37" s="85"/>
      <c r="J37" s="85"/>
      <c r="K37" s="86"/>
      <c r="L37" s="87">
        <v>37</v>
      </c>
      <c r="M37" s="87"/>
      <c r="N37" s="89" t="s">
        <v>187</v>
      </c>
      <c r="O37" s="130" t="str">
        <f>REPLACE(INDEX(GroupVertices[Group],MATCH(Edges[[#This Row],[Vertex 1]],GroupVertices[Vertex],0)),1,1,"")</f>
        <v>3</v>
      </c>
      <c r="P37" s="130" t="str">
        <f>REPLACE(INDEX(GroupVertices[Group],MATCH(Edges[[#This Row],[Vertex 2]],GroupVertices[Vertex],0)),1,1,"")</f>
        <v>1</v>
      </c>
    </row>
    <row r="38" spans="1:16" ht="30">
      <c r="A38" s="80" t="s">
        <v>200</v>
      </c>
      <c r="B38" s="80" t="s">
        <v>201</v>
      </c>
      <c r="C38" s="81"/>
      <c r="D38" s="82">
        <v>1</v>
      </c>
      <c r="E38" s="81"/>
      <c r="F38" s="83"/>
      <c r="G38" s="81"/>
      <c r="H38" s="84"/>
      <c r="I38" s="85"/>
      <c r="J38" s="85"/>
      <c r="K38" s="86"/>
      <c r="L38" s="87">
        <v>38</v>
      </c>
      <c r="M38" s="87"/>
      <c r="N38" s="89" t="s">
        <v>187</v>
      </c>
      <c r="O38" s="130" t="str">
        <f>REPLACE(INDEX(GroupVertices[Group],MATCH(Edges[[#This Row],[Vertex 1]],GroupVertices[Vertex],0)),1,1,"")</f>
        <v>1</v>
      </c>
      <c r="P38" s="130" t="str">
        <f>REPLACE(INDEX(GroupVertices[Group],MATCH(Edges[[#This Row],[Vertex 2]],GroupVertices[Vertex],0)),1,1,"")</f>
        <v>1</v>
      </c>
    </row>
    <row r="39" spans="1:16" ht="30">
      <c r="A39" s="80" t="s">
        <v>200</v>
      </c>
      <c r="B39" s="80" t="s">
        <v>177</v>
      </c>
      <c r="C39" s="81"/>
      <c r="D39" s="82">
        <v>1</v>
      </c>
      <c r="E39" s="81"/>
      <c r="F39" s="83"/>
      <c r="G39" s="81"/>
      <c r="H39" s="84"/>
      <c r="I39" s="85"/>
      <c r="J39" s="85"/>
      <c r="K39" s="86"/>
      <c r="L39" s="87">
        <v>39</v>
      </c>
      <c r="M39" s="87"/>
      <c r="N39" s="89" t="s">
        <v>187</v>
      </c>
      <c r="O39" s="130" t="str">
        <f>REPLACE(INDEX(GroupVertices[Group],MATCH(Edges[[#This Row],[Vertex 1]],GroupVertices[Vertex],0)),1,1,"")</f>
        <v>1</v>
      </c>
      <c r="P39" s="130" t="str">
        <f>REPLACE(INDEX(GroupVertices[Group],MATCH(Edges[[#This Row],[Vertex 2]],GroupVertices[Vertex],0)),1,1,"")</f>
        <v>1</v>
      </c>
    </row>
    <row r="40" spans="1:16" ht="30">
      <c r="A40" s="80" t="s">
        <v>200</v>
      </c>
      <c r="B40" s="80" t="s">
        <v>208</v>
      </c>
      <c r="C40" s="81"/>
      <c r="D40" s="82">
        <v>1</v>
      </c>
      <c r="E40" s="81"/>
      <c r="F40" s="83"/>
      <c r="G40" s="81"/>
      <c r="H40" s="84"/>
      <c r="I40" s="85"/>
      <c r="J40" s="85"/>
      <c r="K40" s="86"/>
      <c r="L40" s="87">
        <v>40</v>
      </c>
      <c r="M40" s="87"/>
      <c r="N40" s="89" t="s">
        <v>187</v>
      </c>
      <c r="O40" s="130" t="str">
        <f>REPLACE(INDEX(GroupVertices[Group],MATCH(Edges[[#This Row],[Vertex 1]],GroupVertices[Vertex],0)),1,1,"")</f>
        <v>1</v>
      </c>
      <c r="P40" s="130" t="str">
        <f>REPLACE(INDEX(GroupVertices[Group],MATCH(Edges[[#This Row],[Vertex 2]],GroupVertices[Vertex],0)),1,1,"")</f>
        <v>1</v>
      </c>
    </row>
    <row r="41" spans="1:16" ht="15">
      <c r="A41" s="80" t="s">
        <v>207</v>
      </c>
      <c r="B41" s="80" t="s">
        <v>183</v>
      </c>
      <c r="C41" s="81"/>
      <c r="D41" s="82">
        <v>1</v>
      </c>
      <c r="E41" s="81"/>
      <c r="F41" s="83"/>
      <c r="G41" s="81"/>
      <c r="H41" s="84"/>
      <c r="I41" s="85"/>
      <c r="J41" s="85"/>
      <c r="K41" s="86"/>
      <c r="L41" s="87">
        <v>41</v>
      </c>
      <c r="M41" s="87"/>
      <c r="N41" s="89" t="s">
        <v>187</v>
      </c>
      <c r="O41" s="130" t="str">
        <f>REPLACE(INDEX(GroupVertices[Group],MATCH(Edges[[#This Row],[Vertex 1]],GroupVertices[Vertex],0)),1,1,"")</f>
        <v>4</v>
      </c>
      <c r="P41" s="130" t="str">
        <f>REPLACE(INDEX(GroupVertices[Group],MATCH(Edges[[#This Row],[Vertex 2]],GroupVertices[Vertex],0)),1,1,"")</f>
        <v>4</v>
      </c>
    </row>
    <row r="42" spans="1:16" ht="15">
      <c r="A42" s="80" t="s">
        <v>183</v>
      </c>
      <c r="B42" s="50" t="s">
        <v>174</v>
      </c>
      <c r="C42" s="81"/>
      <c r="D42" s="82">
        <v>2.12</v>
      </c>
      <c r="E42" s="81"/>
      <c r="F42" s="83"/>
      <c r="G42" s="81"/>
      <c r="H42" s="84"/>
      <c r="I42" s="85"/>
      <c r="J42" s="85"/>
      <c r="K42" s="86"/>
      <c r="L42" s="87">
        <v>42</v>
      </c>
      <c r="M42" s="87"/>
      <c r="N42" s="89" t="s">
        <v>182</v>
      </c>
      <c r="O42" s="130" t="str">
        <f>REPLACE(INDEX(GroupVertices[Group],MATCH(Edges[[#This Row],[Vertex 1]],GroupVertices[Vertex],0)),1,1,"")</f>
        <v>4</v>
      </c>
      <c r="P42" s="130" t="str">
        <f>REPLACE(INDEX(GroupVertices[Group],MATCH(Edges[[#This Row],[Vertex 2]],GroupVertices[Vertex],0)),1,1,"")</f>
        <v>3</v>
      </c>
    </row>
    <row r="43" spans="1:16" ht="15">
      <c r="A43" s="80" t="s">
        <v>183</v>
      </c>
      <c r="B43" s="80" t="s">
        <v>204</v>
      </c>
      <c r="C43" s="81"/>
      <c r="D43" s="82">
        <v>1</v>
      </c>
      <c r="E43" s="81"/>
      <c r="F43" s="83"/>
      <c r="G43" s="81"/>
      <c r="H43" s="84"/>
      <c r="I43" s="85"/>
      <c r="J43" s="85"/>
      <c r="K43" s="86"/>
      <c r="L43" s="87">
        <v>43</v>
      </c>
      <c r="M43" s="87"/>
      <c r="N43" s="89" t="s">
        <v>187</v>
      </c>
      <c r="O43" s="130" t="str">
        <f>REPLACE(INDEX(GroupVertices[Group],MATCH(Edges[[#This Row],[Vertex 1]],GroupVertices[Vertex],0)),1,1,"")</f>
        <v>4</v>
      </c>
      <c r="P43" s="130" t="str">
        <f>REPLACE(INDEX(GroupVertices[Group],MATCH(Edges[[#This Row],[Vertex 2]],GroupVertices[Vertex],0)),1,1,"")</f>
        <v>4</v>
      </c>
    </row>
    <row r="44" spans="1:16" ht="15">
      <c r="A44" s="80" t="s">
        <v>183</v>
      </c>
      <c r="B44" s="80" t="s">
        <v>181</v>
      </c>
      <c r="C44" s="81"/>
      <c r="D44" s="82">
        <v>4.36</v>
      </c>
      <c r="E44" s="81"/>
      <c r="F44" s="83"/>
      <c r="G44" s="81"/>
      <c r="H44" s="84"/>
      <c r="I44" s="85"/>
      <c r="J44" s="85"/>
      <c r="K44" s="86"/>
      <c r="L44" s="87">
        <v>44</v>
      </c>
      <c r="M44" s="87"/>
      <c r="N44" s="89" t="s">
        <v>178</v>
      </c>
      <c r="O44" s="130" t="str">
        <f>REPLACE(INDEX(GroupVertices[Group],MATCH(Edges[[#This Row],[Vertex 1]],GroupVertices[Vertex],0)),1,1,"")</f>
        <v>4</v>
      </c>
      <c r="P44" s="130" t="str">
        <f>REPLACE(INDEX(GroupVertices[Group],MATCH(Edges[[#This Row],[Vertex 2]],GroupVertices[Vertex],0)),1,1,"")</f>
        <v>2</v>
      </c>
    </row>
    <row r="45" spans="1:16" ht="15">
      <c r="A45" s="80" t="s">
        <v>183</v>
      </c>
      <c r="B45" s="80" t="s">
        <v>179</v>
      </c>
      <c r="C45" s="81"/>
      <c r="D45" s="82">
        <v>3.24</v>
      </c>
      <c r="E45" s="81"/>
      <c r="F45" s="83"/>
      <c r="G45" s="81"/>
      <c r="H45" s="84"/>
      <c r="I45" s="85"/>
      <c r="J45" s="85"/>
      <c r="K45" s="86"/>
      <c r="L45" s="87">
        <v>45</v>
      </c>
      <c r="M45" s="87"/>
      <c r="N45" s="89" t="s">
        <v>205</v>
      </c>
      <c r="O45" s="130" t="str">
        <f>REPLACE(INDEX(GroupVertices[Group],MATCH(Edges[[#This Row],[Vertex 1]],GroupVertices[Vertex],0)),1,1,"")</f>
        <v>4</v>
      </c>
      <c r="P45" s="130" t="str">
        <f>REPLACE(INDEX(GroupVertices[Group],MATCH(Edges[[#This Row],[Vertex 2]],GroupVertices[Vertex],0)),1,1,"")</f>
        <v>3</v>
      </c>
    </row>
    <row r="46" spans="1:16" ht="15">
      <c r="A46" s="80" t="s">
        <v>183</v>
      </c>
      <c r="B46" s="80" t="s">
        <v>177</v>
      </c>
      <c r="C46" s="81"/>
      <c r="D46" s="82">
        <v>8</v>
      </c>
      <c r="E46" s="81"/>
      <c r="F46" s="83"/>
      <c r="G46" s="81"/>
      <c r="H46" s="84"/>
      <c r="I46" s="85"/>
      <c r="J46" s="85"/>
      <c r="K46" s="86"/>
      <c r="L46" s="87">
        <v>46</v>
      </c>
      <c r="M46" s="87"/>
      <c r="N46" s="89" t="s">
        <v>206</v>
      </c>
      <c r="O46" s="130" t="str">
        <f>REPLACE(INDEX(GroupVertices[Group],MATCH(Edges[[#This Row],[Vertex 1]],GroupVertices[Vertex],0)),1,1,"")</f>
        <v>4</v>
      </c>
      <c r="P46" s="130" t="str">
        <f>REPLACE(INDEX(GroupVertices[Group],MATCH(Edges[[#This Row],[Vertex 2]],GroupVertices[Vertex],0)),1,1,"")</f>
        <v>1</v>
      </c>
    </row>
    <row r="47" spans="1:16" ht="15">
      <c r="A47" s="80" t="s">
        <v>181</v>
      </c>
      <c r="B47" s="50" t="s">
        <v>174</v>
      </c>
      <c r="C47" s="81"/>
      <c r="D47" s="82">
        <v>2.12</v>
      </c>
      <c r="E47" s="81"/>
      <c r="F47" s="83"/>
      <c r="G47" s="81"/>
      <c r="H47" s="84"/>
      <c r="I47" s="85"/>
      <c r="J47" s="85"/>
      <c r="K47" s="86"/>
      <c r="L47" s="87">
        <v>47</v>
      </c>
      <c r="M47" s="87"/>
      <c r="N47" s="89" t="s">
        <v>182</v>
      </c>
      <c r="O47" s="130" t="str">
        <f>REPLACE(INDEX(GroupVertices[Group],MATCH(Edges[[#This Row],[Vertex 1]],GroupVertices[Vertex],0)),1,1,"")</f>
        <v>2</v>
      </c>
      <c r="P47" s="130" t="str">
        <f>REPLACE(INDEX(GroupVertices[Group],MATCH(Edges[[#This Row],[Vertex 2]],GroupVertices[Vertex],0)),1,1,"")</f>
        <v>3</v>
      </c>
    </row>
    <row r="48" spans="1:16" ht="15">
      <c r="A48" s="80" t="s">
        <v>181</v>
      </c>
      <c r="B48" s="80" t="s">
        <v>177</v>
      </c>
      <c r="C48" s="81"/>
      <c r="D48" s="82">
        <v>5.48</v>
      </c>
      <c r="E48" s="81"/>
      <c r="F48" s="83"/>
      <c r="G48" s="81"/>
      <c r="H48" s="84"/>
      <c r="I48" s="85"/>
      <c r="J48" s="85"/>
      <c r="K48" s="86"/>
      <c r="L48" s="87">
        <v>48</v>
      </c>
      <c r="M48" s="87"/>
      <c r="N48" s="89" t="s">
        <v>176</v>
      </c>
      <c r="O48" s="130" t="str">
        <f>REPLACE(INDEX(GroupVertices[Group],MATCH(Edges[[#This Row],[Vertex 1]],GroupVertices[Vertex],0)),1,1,"")</f>
        <v>2</v>
      </c>
      <c r="P48" s="130" t="str">
        <f>REPLACE(INDEX(GroupVertices[Group],MATCH(Edges[[#This Row],[Vertex 2]],GroupVertices[Vertex],0)),1,1,"")</f>
        <v>1</v>
      </c>
    </row>
    <row r="49" spans="1:16" ht="15">
      <c r="A49" s="80" t="s">
        <v>181</v>
      </c>
      <c r="B49" s="80" t="s">
        <v>179</v>
      </c>
      <c r="C49" s="81"/>
      <c r="D49" s="82">
        <v>1</v>
      </c>
      <c r="E49" s="81"/>
      <c r="F49" s="83"/>
      <c r="G49" s="81"/>
      <c r="H49" s="84"/>
      <c r="I49" s="85"/>
      <c r="J49" s="85"/>
      <c r="K49" s="86"/>
      <c r="L49" s="87">
        <v>49</v>
      </c>
      <c r="M49" s="87"/>
      <c r="N49" s="89" t="s">
        <v>187</v>
      </c>
      <c r="O49" s="130" t="str">
        <f>REPLACE(INDEX(GroupVertices[Group],MATCH(Edges[[#This Row],[Vertex 1]],GroupVertices[Vertex],0)),1,1,"")</f>
        <v>2</v>
      </c>
      <c r="P49" s="130" t="str">
        <f>REPLACE(INDEX(GroupVertices[Group],MATCH(Edges[[#This Row],[Vertex 2]],GroupVertices[Vertex],0)),1,1,"")</f>
        <v>3</v>
      </c>
    </row>
    <row r="50" spans="1:16" ht="15">
      <c r="A50" s="80" t="s">
        <v>181</v>
      </c>
      <c r="B50" s="80" t="s">
        <v>202</v>
      </c>
      <c r="C50" s="81"/>
      <c r="D50" s="82">
        <v>1</v>
      </c>
      <c r="E50" s="81"/>
      <c r="F50" s="83"/>
      <c r="G50" s="81"/>
      <c r="H50" s="84"/>
      <c r="I50" s="85"/>
      <c r="J50" s="85"/>
      <c r="K50" s="86"/>
      <c r="L50" s="87">
        <v>50</v>
      </c>
      <c r="M50" s="87"/>
      <c r="N50" s="89" t="s">
        <v>187</v>
      </c>
      <c r="O50" s="130" t="str">
        <f>REPLACE(INDEX(GroupVertices[Group],MATCH(Edges[[#This Row],[Vertex 1]],GroupVertices[Vertex],0)),1,1,"")</f>
        <v>2</v>
      </c>
      <c r="P50" s="130" t="str">
        <f>REPLACE(INDEX(GroupVertices[Group],MATCH(Edges[[#This Row],[Vertex 2]],GroupVertices[Vertex],0)),1,1,"")</f>
        <v>2</v>
      </c>
    </row>
    <row r="51" spans="1:16" ht="15">
      <c r="A51" s="80" t="s">
        <v>181</v>
      </c>
      <c r="B51" s="80" t="s">
        <v>203</v>
      </c>
      <c r="C51" s="81"/>
      <c r="D51" s="82">
        <v>1</v>
      </c>
      <c r="E51" s="81"/>
      <c r="F51" s="83"/>
      <c r="G51" s="81"/>
      <c r="H51" s="84"/>
      <c r="I51" s="85"/>
      <c r="J51" s="85"/>
      <c r="K51" s="86"/>
      <c r="L51" s="87">
        <v>51</v>
      </c>
      <c r="M51" s="87"/>
      <c r="N51" s="89" t="s">
        <v>187</v>
      </c>
      <c r="O51" s="130" t="str">
        <f>REPLACE(INDEX(GroupVertices[Group],MATCH(Edges[[#This Row],[Vertex 1]],GroupVertices[Vertex],0)),1,1,"")</f>
        <v>2</v>
      </c>
      <c r="P51" s="130" t="str">
        <f>REPLACE(INDEX(GroupVertices[Group],MATCH(Edges[[#This Row],[Vertex 2]],GroupVertices[Vertex],0)),1,1,"")</f>
        <v>2</v>
      </c>
    </row>
    <row r="52" spans="1:16" ht="30">
      <c r="A52" s="80" t="s">
        <v>181</v>
      </c>
      <c r="B52" s="80" t="s">
        <v>208</v>
      </c>
      <c r="C52" s="81"/>
      <c r="D52" s="82">
        <v>1</v>
      </c>
      <c r="E52" s="81"/>
      <c r="F52" s="83"/>
      <c r="G52" s="81"/>
      <c r="H52" s="84"/>
      <c r="I52" s="85"/>
      <c r="J52" s="85"/>
      <c r="K52" s="86"/>
      <c r="L52" s="87">
        <v>52</v>
      </c>
      <c r="M52" s="87"/>
      <c r="N52" s="89" t="s">
        <v>187</v>
      </c>
      <c r="O52" s="130" t="str">
        <f>REPLACE(INDEX(GroupVertices[Group],MATCH(Edges[[#This Row],[Vertex 1]],GroupVertices[Vertex],0)),1,1,"")</f>
        <v>2</v>
      </c>
      <c r="P52" s="130" t="str">
        <f>REPLACE(INDEX(GroupVertices[Group],MATCH(Edges[[#This Row],[Vertex 2]],GroupVertices[Vertex],0)),1,1,"")</f>
        <v>1</v>
      </c>
    </row>
    <row r="53" spans="1:16" ht="15">
      <c r="A53" s="80" t="s">
        <v>177</v>
      </c>
      <c r="B53" s="50" t="s">
        <v>174</v>
      </c>
      <c r="C53" s="81"/>
      <c r="D53" s="82">
        <v>4.36</v>
      </c>
      <c r="E53" s="81"/>
      <c r="F53" s="83"/>
      <c r="G53" s="81"/>
      <c r="H53" s="84"/>
      <c r="I53" s="85"/>
      <c r="J53" s="85"/>
      <c r="K53" s="86"/>
      <c r="L53" s="87">
        <v>53</v>
      </c>
      <c r="M53" s="87"/>
      <c r="N53" s="89" t="s">
        <v>178</v>
      </c>
      <c r="O53" s="130" t="str">
        <f>REPLACE(INDEX(GroupVertices[Group],MATCH(Edges[[#This Row],[Vertex 1]],GroupVertices[Vertex],0)),1,1,"")</f>
        <v>1</v>
      </c>
      <c r="P53" s="130" t="str">
        <f>REPLACE(INDEX(GroupVertices[Group],MATCH(Edges[[#This Row],[Vertex 2]],GroupVertices[Vertex],0)),1,1,"")</f>
        <v>3</v>
      </c>
    </row>
    <row r="54" spans="1:16" ht="15">
      <c r="A54" s="80" t="s">
        <v>177</v>
      </c>
      <c r="B54" s="80" t="s">
        <v>198</v>
      </c>
      <c r="C54" s="81"/>
      <c r="D54" s="82">
        <v>1.56</v>
      </c>
      <c r="E54" s="81"/>
      <c r="F54" s="83"/>
      <c r="G54" s="81"/>
      <c r="H54" s="84"/>
      <c r="I54" s="85"/>
      <c r="J54" s="85"/>
      <c r="K54" s="86"/>
      <c r="L54" s="87">
        <v>54</v>
      </c>
      <c r="M54" s="87"/>
      <c r="N54" s="89" t="s">
        <v>185</v>
      </c>
      <c r="O54" s="130" t="str">
        <f>REPLACE(INDEX(GroupVertices[Group],MATCH(Edges[[#This Row],[Vertex 1]],GroupVertices[Vertex],0)),1,1,"")</f>
        <v>1</v>
      </c>
      <c r="P54" s="130" t="str">
        <f>REPLACE(INDEX(GroupVertices[Group],MATCH(Edges[[#This Row],[Vertex 2]],GroupVertices[Vertex],0)),1,1,"")</f>
        <v>5</v>
      </c>
    </row>
    <row r="55" spans="1:16" ht="15">
      <c r="A55" s="80" t="s">
        <v>177</v>
      </c>
      <c r="B55" s="80" t="s">
        <v>179</v>
      </c>
      <c r="C55" s="81"/>
      <c r="D55" s="82">
        <v>6.04</v>
      </c>
      <c r="E55" s="81"/>
      <c r="F55" s="83"/>
      <c r="G55" s="81"/>
      <c r="H55" s="84"/>
      <c r="I55" s="85"/>
      <c r="J55" s="85"/>
      <c r="K55" s="86"/>
      <c r="L55" s="87">
        <v>55</v>
      </c>
      <c r="M55" s="87"/>
      <c r="N55" s="89" t="s">
        <v>191</v>
      </c>
      <c r="O55" s="130" t="str">
        <f>REPLACE(INDEX(GroupVertices[Group],MATCH(Edges[[#This Row],[Vertex 1]],GroupVertices[Vertex],0)),1,1,"")</f>
        <v>1</v>
      </c>
      <c r="P55" s="130" t="str">
        <f>REPLACE(INDEX(GroupVertices[Group],MATCH(Edges[[#This Row],[Vertex 2]],GroupVertices[Vertex],0)),1,1,"")</f>
        <v>3</v>
      </c>
    </row>
    <row r="56" spans="1:16" ht="15">
      <c r="A56" s="80" t="s">
        <v>177</v>
      </c>
      <c r="B56" s="80" t="s">
        <v>201</v>
      </c>
      <c r="C56" s="81"/>
      <c r="D56" s="82">
        <v>1.28</v>
      </c>
      <c r="E56" s="81"/>
      <c r="F56" s="83"/>
      <c r="G56" s="81"/>
      <c r="H56" s="84"/>
      <c r="I56" s="85"/>
      <c r="J56" s="85"/>
      <c r="K56" s="86"/>
      <c r="L56" s="87">
        <v>56</v>
      </c>
      <c r="M56" s="87"/>
      <c r="N56" s="89" t="s">
        <v>194</v>
      </c>
      <c r="O56" s="130" t="str">
        <f>REPLACE(INDEX(GroupVertices[Group],MATCH(Edges[[#This Row],[Vertex 1]],GroupVertices[Vertex],0)),1,1,"")</f>
        <v>1</v>
      </c>
      <c r="P56" s="130" t="str">
        <f>REPLACE(INDEX(GroupVertices[Group],MATCH(Edges[[#This Row],[Vertex 2]],GroupVertices[Vertex],0)),1,1,"")</f>
        <v>1</v>
      </c>
    </row>
    <row r="57" spans="1:16" ht="15">
      <c r="A57" s="80" t="s">
        <v>177</v>
      </c>
      <c r="B57" s="80" t="s">
        <v>209</v>
      </c>
      <c r="C57" s="81"/>
      <c r="D57" s="82">
        <v>1</v>
      </c>
      <c r="E57" s="81"/>
      <c r="F57" s="83"/>
      <c r="G57" s="81"/>
      <c r="H57" s="84"/>
      <c r="I57" s="85"/>
      <c r="J57" s="85"/>
      <c r="K57" s="86"/>
      <c r="L57" s="87">
        <v>57</v>
      </c>
      <c r="M57" s="87"/>
      <c r="N57" s="89" t="s">
        <v>187</v>
      </c>
      <c r="O57" s="130" t="str">
        <f>REPLACE(INDEX(GroupVertices[Group],MATCH(Edges[[#This Row],[Vertex 1]],GroupVertices[Vertex],0)),1,1,"")</f>
        <v>1</v>
      </c>
      <c r="P57" s="130" t="str">
        <f>REPLACE(INDEX(GroupVertices[Group],MATCH(Edges[[#This Row],[Vertex 2]],GroupVertices[Vertex],0)),1,1,"")</f>
        <v>1</v>
      </c>
    </row>
    <row r="58" spans="1:16" ht="30">
      <c r="A58" s="80" t="s">
        <v>177</v>
      </c>
      <c r="B58" s="80" t="s">
        <v>208</v>
      </c>
      <c r="C58" s="81"/>
      <c r="D58" s="82">
        <v>1.56</v>
      </c>
      <c r="E58" s="81"/>
      <c r="F58" s="83"/>
      <c r="G58" s="81"/>
      <c r="H58" s="84"/>
      <c r="I58" s="85"/>
      <c r="J58" s="85"/>
      <c r="K58" s="86"/>
      <c r="L58" s="87">
        <v>58</v>
      </c>
      <c r="M58" s="87"/>
      <c r="N58" s="89" t="s">
        <v>185</v>
      </c>
      <c r="O58" s="130" t="str">
        <f>REPLACE(INDEX(GroupVertices[Group],MATCH(Edges[[#This Row],[Vertex 1]],GroupVertices[Vertex],0)),1,1,"")</f>
        <v>1</v>
      </c>
      <c r="P58" s="130" t="str">
        <f>REPLACE(INDEX(GroupVertices[Group],MATCH(Edges[[#This Row],[Vertex 2]],GroupVertices[Vertex],0)),1,1,"")</f>
        <v>1</v>
      </c>
    </row>
    <row r="59" spans="1:16" ht="15">
      <c r="A59" s="80" t="s">
        <v>202</v>
      </c>
      <c r="B59" s="80" t="s">
        <v>203</v>
      </c>
      <c r="C59" s="81"/>
      <c r="D59" s="82">
        <v>1.28</v>
      </c>
      <c r="E59" s="81"/>
      <c r="F59" s="83"/>
      <c r="G59" s="81"/>
      <c r="H59" s="84"/>
      <c r="I59" s="85"/>
      <c r="J59" s="85"/>
      <c r="K59" s="86"/>
      <c r="L59" s="87">
        <v>59</v>
      </c>
      <c r="M59" s="87"/>
      <c r="N59" s="89" t="s">
        <v>194</v>
      </c>
      <c r="O59" s="130" t="str">
        <f>REPLACE(INDEX(GroupVertices[Group],MATCH(Edges[[#This Row],[Vertex 1]],GroupVertices[Vertex],0)),1,1,"")</f>
        <v>2</v>
      </c>
      <c r="P59" s="130" t="str">
        <f>REPLACE(INDEX(GroupVertices[Group],MATCH(Edges[[#This Row],[Vertex 2]],GroupVertices[Vertex],0)),1,1,"")</f>
        <v>2</v>
      </c>
    </row>
    <row r="60" spans="1:16" ht="15">
      <c r="A60" s="80" t="s">
        <v>179</v>
      </c>
      <c r="B60" s="50" t="s">
        <v>174</v>
      </c>
      <c r="C60" s="81"/>
      <c r="D60" s="82">
        <v>2.4</v>
      </c>
      <c r="E60" s="81"/>
      <c r="F60" s="83"/>
      <c r="G60" s="81"/>
      <c r="H60" s="84"/>
      <c r="I60" s="85"/>
      <c r="J60" s="85"/>
      <c r="K60" s="86"/>
      <c r="L60" s="87">
        <v>60</v>
      </c>
      <c r="M60" s="87"/>
      <c r="N60" s="89" t="s">
        <v>180</v>
      </c>
      <c r="O60" s="130" t="str">
        <f>REPLACE(INDEX(GroupVertices[Group],MATCH(Edges[[#This Row],[Vertex 1]],GroupVertices[Vertex],0)),1,1,"")</f>
        <v>3</v>
      </c>
      <c r="P60" s="130" t="str">
        <f>REPLACE(INDEX(GroupVertices[Group],MATCH(Edges[[#This Row],[Vertex 2]],GroupVertices[Vertex],0)),1,1,"")</f>
        <v>3</v>
      </c>
    </row>
    <row r="61" spans="1:16" ht="30">
      <c r="A61" s="80" t="s">
        <v>208</v>
      </c>
      <c r="B61" s="80" t="s">
        <v>201</v>
      </c>
      <c r="C61" s="81"/>
      <c r="D61" s="82">
        <v>1.56</v>
      </c>
      <c r="E61" s="81"/>
      <c r="F61" s="83"/>
      <c r="G61" s="81"/>
      <c r="H61" s="84"/>
      <c r="I61" s="85"/>
      <c r="J61" s="85"/>
      <c r="K61" s="86"/>
      <c r="L61" s="87">
        <v>61</v>
      </c>
      <c r="M61" s="87"/>
      <c r="N61" s="89" t="s">
        <v>185</v>
      </c>
      <c r="O61" s="130" t="str">
        <f>REPLACE(INDEX(GroupVertices[Group],MATCH(Edges[[#This Row],[Vertex 1]],GroupVertices[Vertex],0)),1,1,"")</f>
        <v>1</v>
      </c>
      <c r="P61" s="130" t="str">
        <f>REPLACE(INDEX(GroupVertices[Group],MATCH(Edges[[#This Row],[Vertex 2]],GroupVertices[Vertex],0)),1,1,"")</f>
        <v>1</v>
      </c>
    </row>
    <row r="62" spans="1:16" ht="30">
      <c r="A62" s="80" t="s">
        <v>208</v>
      </c>
      <c r="B62" s="80" t="s">
        <v>209</v>
      </c>
      <c r="C62" s="81"/>
      <c r="D62" s="82">
        <v>1</v>
      </c>
      <c r="E62" s="81"/>
      <c r="F62" s="83"/>
      <c r="G62" s="81"/>
      <c r="H62" s="84"/>
      <c r="I62" s="85"/>
      <c r="J62" s="85"/>
      <c r="K62" s="86"/>
      <c r="L62" s="87">
        <v>62</v>
      </c>
      <c r="M62" s="87"/>
      <c r="N62" s="89" t="s">
        <v>187</v>
      </c>
      <c r="O62" s="130" t="str">
        <f>REPLACE(INDEX(GroupVertices[Group],MATCH(Edges[[#This Row],[Vertex 1]],GroupVertices[Vertex],0)),1,1,"")</f>
        <v>1</v>
      </c>
      <c r="P62" s="130" t="str">
        <f>REPLACE(INDEX(GroupVertices[Group],MATCH(Edges[[#This Row],[Vertex 2]],GroupVertices[Vertex],0)),1,1,"")</f>
        <v>1</v>
      </c>
    </row>
  </sheetData>
  <dataValidations count="14" xWindow="177" yWindow="8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 allowBlank="1" showInputMessage="1" showErrorMessage="1" promptTitle="Vertex 2 Name" prompt="Enter the name of the edge's second vertex." sqref="B3:B62 N3:N6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
  <sheetViews>
    <sheetView tabSelected="1" workbookViewId="0" topLeftCell="A1">
      <pane xSplit="1" ySplit="2" topLeftCell="L3" activePane="bottomRight" state="frozen"/>
      <selection pane="topRight" activeCell="B1" sqref="B1"/>
      <selection pane="bottomLeft" activeCell="A3" sqref="A3"/>
      <selection pane="bottomRight" activeCell="A2" sqref="A2:A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7.28125" style="0" bestFit="1" customWidth="1"/>
    <col min="40" max="40" width="19.57421875" style="0" bestFit="1" customWidth="1"/>
    <col min="41" max="41" width="18.8515625" style="0" bestFit="1" customWidth="1"/>
    <col min="42" max="42" width="19.57421875" style="0" bestFit="1" customWidth="1"/>
    <col min="43" max="4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3" ht="30" customHeight="1">
      <c r="A2" s="11" t="s">
        <v>5</v>
      </c>
      <c r="B2" s="8" t="s">
        <v>2</v>
      </c>
      <c r="C2" s="8" t="s">
        <v>8</v>
      </c>
      <c r="D2" s="9" t="s">
        <v>45</v>
      </c>
      <c r="E2" s="10" t="s">
        <v>4</v>
      </c>
      <c r="F2" s="8" t="s">
        <v>48</v>
      </c>
      <c r="G2" s="8" t="s">
        <v>11</v>
      </c>
      <c r="H2" s="8" t="s">
        <v>46</v>
      </c>
      <c r="I2" s="8" t="s">
        <v>47</v>
      </c>
      <c r="J2" s="8" t="s">
        <v>77</v>
      </c>
      <c r="K2" s="8" t="s">
        <v>10</v>
      </c>
      <c r="L2" s="8" t="s">
        <v>26</v>
      </c>
      <c r="M2" s="8" t="s">
        <v>15</v>
      </c>
      <c r="N2" s="8" t="s">
        <v>16</v>
      </c>
      <c r="O2" s="8" t="s">
        <v>13</v>
      </c>
      <c r="P2" s="8" t="s">
        <v>27</v>
      </c>
      <c r="Q2" s="8" t="s">
        <v>28</v>
      </c>
      <c r="R2" s="13" t="s">
        <v>31</v>
      </c>
      <c r="S2" s="13" t="s">
        <v>32</v>
      </c>
      <c r="T2" s="13" t="s">
        <v>33</v>
      </c>
      <c r="U2" s="13" t="s">
        <v>34</v>
      </c>
      <c r="V2" s="13" t="s">
        <v>35</v>
      </c>
      <c r="W2" s="13" t="s">
        <v>36</v>
      </c>
      <c r="X2" s="13" t="s">
        <v>137</v>
      </c>
      <c r="Y2" s="13" t="s">
        <v>37</v>
      </c>
      <c r="Z2" s="13" t="s">
        <v>170</v>
      </c>
      <c r="AA2" s="11" t="s">
        <v>12</v>
      </c>
      <c r="AB2" s="11" t="s">
        <v>38</v>
      </c>
      <c r="AC2" s="8" t="s">
        <v>214</v>
      </c>
      <c r="AD2" s="11" t="s">
        <v>212</v>
      </c>
      <c r="AE2" s="11" t="s">
        <v>216</v>
      </c>
      <c r="AF2" s="11" t="s">
        <v>226</v>
      </c>
      <c r="AG2" s="135" t="s">
        <v>263</v>
      </c>
      <c r="AH2" s="135" t="s">
        <v>264</v>
      </c>
      <c r="AI2" s="135" t="s">
        <v>265</v>
      </c>
      <c r="AJ2" s="135" t="s">
        <v>266</v>
      </c>
      <c r="AK2" s="135" t="s">
        <v>267</v>
      </c>
      <c r="AL2" s="135" t="s">
        <v>268</v>
      </c>
      <c r="AM2" s="135" t="s">
        <v>269</v>
      </c>
      <c r="AN2" s="135" t="s">
        <v>271</v>
      </c>
      <c r="AO2" s="135" t="s">
        <v>272</v>
      </c>
      <c r="AP2" s="135" t="s">
        <v>273</v>
      </c>
      <c r="AQ2" s="13" t="s">
        <v>279</v>
      </c>
    </row>
    <row r="3" spans="1:43" ht="15" customHeight="1">
      <c r="A3" s="50" t="s">
        <v>197</v>
      </c>
      <c r="B3" s="53"/>
      <c r="C3" s="53"/>
      <c r="D3" s="54">
        <v>10.917814003439902</v>
      </c>
      <c r="E3" s="55">
        <v>70.63558832869793</v>
      </c>
      <c r="F3" s="53"/>
      <c r="G3" s="53"/>
      <c r="H3" s="57" t="s">
        <v>197</v>
      </c>
      <c r="I3" s="56"/>
      <c r="J3" s="56" t="s">
        <v>73</v>
      </c>
      <c r="K3" s="57"/>
      <c r="L3" s="59"/>
      <c r="M3" s="60">
        <v>6724.56396484375</v>
      </c>
      <c r="N3" s="60">
        <v>3135.687255859375</v>
      </c>
      <c r="O3" s="58"/>
      <c r="P3" s="61"/>
      <c r="Q3" s="61"/>
      <c r="R3" s="51">
        <v>4</v>
      </c>
      <c r="S3" s="51"/>
      <c r="T3" s="51"/>
      <c r="U3" s="52">
        <v>1.142857</v>
      </c>
      <c r="V3" s="52">
        <v>0.026316</v>
      </c>
      <c r="W3" s="52">
        <v>0.0407</v>
      </c>
      <c r="X3" s="52">
        <v>0.725638</v>
      </c>
      <c r="Y3" s="52">
        <v>0.8333333333333334</v>
      </c>
      <c r="Z3" s="52"/>
      <c r="AA3" s="62">
        <v>3</v>
      </c>
      <c r="AB3" s="62"/>
      <c r="AC3" s="103" t="s">
        <v>215</v>
      </c>
      <c r="AD3" s="1" t="s">
        <v>213</v>
      </c>
      <c r="AE3" s="1" t="s">
        <v>218</v>
      </c>
      <c r="AF3" s="1"/>
      <c r="AG3" s="51"/>
      <c r="AH3" s="51"/>
      <c r="AI3" s="51"/>
      <c r="AJ3" s="51"/>
      <c r="AK3" s="51"/>
      <c r="AL3" s="51"/>
      <c r="AM3" s="136" t="s">
        <v>270</v>
      </c>
      <c r="AN3" s="136" t="s">
        <v>270</v>
      </c>
      <c r="AO3" s="136" t="s">
        <v>270</v>
      </c>
      <c r="AP3" s="136" t="s">
        <v>270</v>
      </c>
      <c r="AQ3" s="133" t="str">
        <f>REPLACE(INDEX(GroupVertices[Group],MATCH(Vertices[[#This Row],[Vertex]],GroupVertices[Vertex],0)),1,1,"")</f>
        <v>5</v>
      </c>
    </row>
    <row r="4" spans="1:45" ht="15">
      <c r="A4" s="14" t="s">
        <v>195</v>
      </c>
      <c r="B4" s="15"/>
      <c r="C4" s="15"/>
      <c r="D4" s="98">
        <v>13.106538071026044</v>
      </c>
      <c r="E4" s="78">
        <v>76.40149357137182</v>
      </c>
      <c r="F4" s="15"/>
      <c r="G4" s="15"/>
      <c r="H4" s="16" t="s">
        <v>195</v>
      </c>
      <c r="I4" s="64"/>
      <c r="J4" s="56"/>
      <c r="K4" s="16"/>
      <c r="L4" s="99"/>
      <c r="M4" s="100">
        <v>3715.10595703125</v>
      </c>
      <c r="N4" s="100">
        <v>5090.45458984375</v>
      </c>
      <c r="O4" s="74"/>
      <c r="P4" s="101"/>
      <c r="Q4" s="101"/>
      <c r="R4" s="51">
        <v>7</v>
      </c>
      <c r="S4" s="102"/>
      <c r="T4" s="102"/>
      <c r="U4" s="52">
        <v>6.75</v>
      </c>
      <c r="V4" s="52">
        <v>0.028571</v>
      </c>
      <c r="W4" s="52">
        <v>0.05722</v>
      </c>
      <c r="X4" s="52">
        <v>1.183903</v>
      </c>
      <c r="Y4" s="52">
        <v>0.5714285714285714</v>
      </c>
      <c r="Z4" s="52"/>
      <c r="AA4" s="79">
        <v>4</v>
      </c>
      <c r="AB4" s="79"/>
      <c r="AC4" s="103" t="s">
        <v>215</v>
      </c>
      <c r="AD4" s="1" t="s">
        <v>213</v>
      </c>
      <c r="AE4" s="1" t="s">
        <v>217</v>
      </c>
      <c r="AF4" s="1"/>
      <c r="AG4" s="51"/>
      <c r="AH4" s="51"/>
      <c r="AI4" s="51"/>
      <c r="AJ4" s="51"/>
      <c r="AK4" s="51"/>
      <c r="AL4" s="51"/>
      <c r="AM4" s="136" t="s">
        <v>270</v>
      </c>
      <c r="AN4" s="136" t="s">
        <v>270</v>
      </c>
      <c r="AO4" s="136" t="s">
        <v>270</v>
      </c>
      <c r="AP4" s="136" t="s">
        <v>270</v>
      </c>
      <c r="AQ4" s="133" t="str">
        <f>REPLACE(INDEX(GroupVertices[Group],MATCH(Vertices[[#This Row],[Vertex]],GroupVertices[Vertex],0)),1,1,"")</f>
        <v>1</v>
      </c>
      <c r="AR4" s="3"/>
      <c r="AS4" s="3"/>
    </row>
    <row r="5" spans="1:45" ht="30">
      <c r="A5" s="14" t="s">
        <v>175</v>
      </c>
      <c r="B5" s="15"/>
      <c r="C5" s="15"/>
      <c r="D5" s="98">
        <v>15.727288778623686</v>
      </c>
      <c r="E5" s="78">
        <v>87.21273217346749</v>
      </c>
      <c r="F5" s="15"/>
      <c r="G5" s="15"/>
      <c r="H5" s="16" t="s">
        <v>175</v>
      </c>
      <c r="I5" s="64"/>
      <c r="J5" s="56" t="s">
        <v>73</v>
      </c>
      <c r="K5" s="16"/>
      <c r="L5" s="99"/>
      <c r="M5" s="100">
        <v>5307.7783203125</v>
      </c>
      <c r="N5" s="100">
        <v>5887.412109375</v>
      </c>
      <c r="O5" s="74"/>
      <c r="P5" s="101"/>
      <c r="Q5" s="101"/>
      <c r="R5" s="51">
        <v>10</v>
      </c>
      <c r="S5" s="102"/>
      <c r="T5" s="102"/>
      <c r="U5" s="52">
        <v>12.095238</v>
      </c>
      <c r="V5" s="52">
        <v>0.033333</v>
      </c>
      <c r="W5" s="52">
        <v>0.086041</v>
      </c>
      <c r="X5" s="52">
        <v>1.608994</v>
      </c>
      <c r="Y5" s="52">
        <v>0.5333333333333333</v>
      </c>
      <c r="Z5" s="52"/>
      <c r="AA5" s="79">
        <v>5</v>
      </c>
      <c r="AB5" s="79"/>
      <c r="AC5" s="103" t="s">
        <v>219</v>
      </c>
      <c r="AD5" s="1" t="s">
        <v>213</v>
      </c>
      <c r="AE5" s="1" t="s">
        <v>220</v>
      </c>
      <c r="AF5" s="1"/>
      <c r="AG5" s="51"/>
      <c r="AH5" s="51"/>
      <c r="AI5" s="51"/>
      <c r="AJ5" s="51"/>
      <c r="AK5" s="51"/>
      <c r="AL5" s="51"/>
      <c r="AM5" s="136" t="s">
        <v>270</v>
      </c>
      <c r="AN5" s="136" t="s">
        <v>270</v>
      </c>
      <c r="AO5" s="136" t="s">
        <v>270</v>
      </c>
      <c r="AP5" s="136" t="s">
        <v>270</v>
      </c>
      <c r="AQ5" s="133" t="str">
        <f>REPLACE(INDEX(GroupVertices[Group],MATCH(Vertices[[#This Row],[Vertex]],GroupVertices[Vertex],0)),1,1,"")</f>
        <v>5</v>
      </c>
      <c r="AR5" s="3"/>
      <c r="AS5" s="3"/>
    </row>
    <row r="6" spans="1:45" ht="15">
      <c r="A6" s="14" t="s">
        <v>193</v>
      </c>
      <c r="B6" s="15"/>
      <c r="C6" s="15"/>
      <c r="D6" s="98">
        <v>6.708356355135777</v>
      </c>
      <c r="E6" s="78">
        <v>61.96630041490973</v>
      </c>
      <c r="F6" s="15"/>
      <c r="G6" s="15"/>
      <c r="H6" s="16" t="s">
        <v>193</v>
      </c>
      <c r="I6" s="64"/>
      <c r="J6" s="56" t="s">
        <v>68</v>
      </c>
      <c r="K6" s="16"/>
      <c r="L6" s="99"/>
      <c r="M6" s="100">
        <v>5146.9375</v>
      </c>
      <c r="N6" s="100">
        <v>8019.81396484375</v>
      </c>
      <c r="O6" s="74"/>
      <c r="P6" s="101"/>
      <c r="Q6" s="101"/>
      <c r="R6" s="51">
        <v>2</v>
      </c>
      <c r="S6" s="102"/>
      <c r="T6" s="102"/>
      <c r="U6" s="52">
        <v>0</v>
      </c>
      <c r="V6" s="52">
        <v>0.023256</v>
      </c>
      <c r="W6" s="52">
        <v>0.021137</v>
      </c>
      <c r="X6" s="52">
        <v>0.430683</v>
      </c>
      <c r="Y6" s="52">
        <v>1</v>
      </c>
      <c r="Z6" s="52"/>
      <c r="AA6" s="79">
        <v>6</v>
      </c>
      <c r="AB6" s="79"/>
      <c r="AC6" s="103" t="s">
        <v>215</v>
      </c>
      <c r="AD6" s="1" t="s">
        <v>213</v>
      </c>
      <c r="AE6" s="1" t="s">
        <v>218</v>
      </c>
      <c r="AF6" s="1"/>
      <c r="AG6" s="51"/>
      <c r="AH6" s="51"/>
      <c r="AI6" s="51"/>
      <c r="AJ6" s="51"/>
      <c r="AK6" s="51"/>
      <c r="AL6" s="51"/>
      <c r="AM6" s="136" t="s">
        <v>270</v>
      </c>
      <c r="AN6" s="136" t="s">
        <v>270</v>
      </c>
      <c r="AO6" s="136" t="s">
        <v>270</v>
      </c>
      <c r="AP6" s="136" t="s">
        <v>270</v>
      </c>
      <c r="AQ6" s="133" t="str">
        <f>REPLACE(INDEX(GroupVertices[Group],MATCH(Vertices[[#This Row],[Vertex]],GroupVertices[Vertex],0)),1,1,"")</f>
        <v>1</v>
      </c>
      <c r="AR6" s="3"/>
      <c r="AS6" s="3"/>
    </row>
    <row r="7" spans="1:45" ht="15">
      <c r="A7" s="14" t="s">
        <v>184</v>
      </c>
      <c r="B7" s="15"/>
      <c r="C7" s="15"/>
      <c r="D7" s="98">
        <v>14.728778688953653</v>
      </c>
      <c r="E7" s="78">
        <v>82.6872210887187</v>
      </c>
      <c r="F7" s="15"/>
      <c r="G7" s="15"/>
      <c r="H7" s="16" t="s">
        <v>184</v>
      </c>
      <c r="I7" s="64"/>
      <c r="J7" s="56"/>
      <c r="K7" s="16"/>
      <c r="L7" s="99"/>
      <c r="M7" s="100">
        <v>4712.30859375</v>
      </c>
      <c r="N7" s="100">
        <v>784.7818603515625</v>
      </c>
      <c r="O7" s="74"/>
      <c r="P7" s="101"/>
      <c r="Q7" s="101"/>
      <c r="R7" s="51">
        <v>8</v>
      </c>
      <c r="S7" s="102"/>
      <c r="T7" s="102"/>
      <c r="U7" s="52">
        <v>7.452381</v>
      </c>
      <c r="V7" s="52">
        <v>0.03125</v>
      </c>
      <c r="W7" s="52">
        <v>0.073656</v>
      </c>
      <c r="X7" s="52">
        <v>1.304093</v>
      </c>
      <c r="Y7" s="52">
        <v>0.6785714285714286</v>
      </c>
      <c r="Z7" s="52"/>
      <c r="AA7" s="79">
        <v>7</v>
      </c>
      <c r="AB7" s="79"/>
      <c r="AC7" s="103" t="s">
        <v>222</v>
      </c>
      <c r="AD7" s="1" t="s">
        <v>221</v>
      </c>
      <c r="AE7" s="1" t="s">
        <v>217</v>
      </c>
      <c r="AF7" s="1"/>
      <c r="AG7" s="51"/>
      <c r="AH7" s="51"/>
      <c r="AI7" s="51"/>
      <c r="AJ7" s="51"/>
      <c r="AK7" s="51"/>
      <c r="AL7" s="51"/>
      <c r="AM7" s="136" t="s">
        <v>270</v>
      </c>
      <c r="AN7" s="136" t="s">
        <v>270</v>
      </c>
      <c r="AO7" s="136" t="s">
        <v>270</v>
      </c>
      <c r="AP7" s="136" t="s">
        <v>270</v>
      </c>
      <c r="AQ7" s="133" t="str">
        <f>REPLACE(INDEX(GroupVertices[Group],MATCH(Vertices[[#This Row],[Vertex]],GroupVertices[Vertex],0)),1,1,"")</f>
        <v>3</v>
      </c>
      <c r="AR7" s="3"/>
      <c r="AS7" s="3"/>
    </row>
    <row r="8" spans="1:45" ht="30">
      <c r="A8" s="14" t="s">
        <v>190</v>
      </c>
      <c r="B8" s="15"/>
      <c r="C8" s="15"/>
      <c r="D8" s="98">
        <v>10.016930398354173</v>
      </c>
      <c r="E8" s="78">
        <v>63.61738168000865</v>
      </c>
      <c r="F8" s="15"/>
      <c r="G8" s="15"/>
      <c r="H8" s="16" t="s">
        <v>190</v>
      </c>
      <c r="I8" s="64"/>
      <c r="J8" s="56" t="s">
        <v>69</v>
      </c>
      <c r="K8" s="16"/>
      <c r="L8" s="99"/>
      <c r="M8" s="100">
        <v>9236.6591796875</v>
      </c>
      <c r="N8" s="100">
        <v>6403.31640625</v>
      </c>
      <c r="O8" s="74"/>
      <c r="P8" s="101"/>
      <c r="Q8" s="101"/>
      <c r="R8" s="51">
        <v>5</v>
      </c>
      <c r="S8" s="102"/>
      <c r="T8" s="102"/>
      <c r="U8" s="52">
        <v>2.5</v>
      </c>
      <c r="V8" s="52">
        <v>0.02381</v>
      </c>
      <c r="W8" s="52">
        <v>0.035375</v>
      </c>
      <c r="X8" s="52">
        <v>0.918512</v>
      </c>
      <c r="Y8" s="52">
        <v>0.6</v>
      </c>
      <c r="Z8" s="52"/>
      <c r="AA8" s="79">
        <v>8</v>
      </c>
      <c r="AB8" s="79"/>
      <c r="AC8" s="103" t="s">
        <v>215</v>
      </c>
      <c r="AD8" s="1" t="s">
        <v>213</v>
      </c>
      <c r="AE8" s="1" t="s">
        <v>217</v>
      </c>
      <c r="AF8" s="1"/>
      <c r="AG8" s="51"/>
      <c r="AH8" s="51"/>
      <c r="AI8" s="51"/>
      <c r="AJ8" s="51"/>
      <c r="AK8" s="51"/>
      <c r="AL8" s="51"/>
      <c r="AM8" s="136" t="s">
        <v>270</v>
      </c>
      <c r="AN8" s="136" t="s">
        <v>270</v>
      </c>
      <c r="AO8" s="136" t="s">
        <v>270</v>
      </c>
      <c r="AP8" s="136" t="s">
        <v>270</v>
      </c>
      <c r="AQ8" s="133" t="str">
        <f>REPLACE(INDEX(GroupVertices[Group],MATCH(Vertices[[#This Row],[Vertex]],GroupVertices[Vertex],0)),1,1,"")</f>
        <v>2</v>
      </c>
      <c r="AR8" s="3"/>
      <c r="AS8" s="3"/>
    </row>
    <row r="9" spans="1:45" ht="30">
      <c r="A9" s="14" t="s">
        <v>186</v>
      </c>
      <c r="B9" s="15"/>
      <c r="C9" s="15"/>
      <c r="D9" s="98">
        <v>11.210041692955738</v>
      </c>
      <c r="E9" s="78">
        <v>68.81324560140494</v>
      </c>
      <c r="F9" s="15"/>
      <c r="G9" s="15"/>
      <c r="H9" s="16" t="s">
        <v>186</v>
      </c>
      <c r="I9" s="64"/>
      <c r="J9" s="56" t="s">
        <v>73</v>
      </c>
      <c r="K9" s="16"/>
      <c r="L9" s="99"/>
      <c r="M9" s="100">
        <v>192.61277770996094</v>
      </c>
      <c r="N9" s="100">
        <v>229.9027862548828</v>
      </c>
      <c r="O9" s="74"/>
      <c r="P9" s="101"/>
      <c r="Q9" s="101"/>
      <c r="R9" s="51">
        <v>5</v>
      </c>
      <c r="S9" s="102"/>
      <c r="T9" s="102"/>
      <c r="U9" s="52">
        <v>2.333333</v>
      </c>
      <c r="V9" s="52">
        <v>0.025641</v>
      </c>
      <c r="W9" s="52">
        <v>0.042594</v>
      </c>
      <c r="X9" s="52">
        <v>0.859985</v>
      </c>
      <c r="Y9" s="52">
        <v>0.6</v>
      </c>
      <c r="Z9" s="52"/>
      <c r="AA9" s="79">
        <v>9</v>
      </c>
      <c r="AB9" s="79"/>
      <c r="AC9" s="103" t="s">
        <v>215</v>
      </c>
      <c r="AD9" s="1" t="s">
        <v>223</v>
      </c>
      <c r="AE9" s="1" t="s">
        <v>217</v>
      </c>
      <c r="AF9" s="1"/>
      <c r="AG9" s="51"/>
      <c r="AH9" s="51"/>
      <c r="AI9" s="51"/>
      <c r="AJ9" s="51"/>
      <c r="AK9" s="51"/>
      <c r="AL9" s="51"/>
      <c r="AM9" s="136" t="s">
        <v>270</v>
      </c>
      <c r="AN9" s="136" t="s">
        <v>270</v>
      </c>
      <c r="AO9" s="136" t="s">
        <v>270</v>
      </c>
      <c r="AP9" s="136" t="s">
        <v>270</v>
      </c>
      <c r="AQ9" s="133" t="str">
        <f>REPLACE(INDEX(GroupVertices[Group],MATCH(Vertices[[#This Row],[Vertex]],GroupVertices[Vertex],0)),1,1,"")</f>
        <v>3</v>
      </c>
      <c r="AR9" s="3"/>
      <c r="AS9" s="3"/>
    </row>
    <row r="10" spans="1:45" ht="30">
      <c r="A10" s="14" t="s">
        <v>200</v>
      </c>
      <c r="B10" s="15"/>
      <c r="C10" s="15"/>
      <c r="D10" s="98">
        <v>10.68851248835487</v>
      </c>
      <c r="E10" s="78">
        <v>67.03772846216022</v>
      </c>
      <c r="F10" s="15"/>
      <c r="G10" s="15"/>
      <c r="H10" s="16" t="s">
        <v>200</v>
      </c>
      <c r="I10" s="64"/>
      <c r="J10" s="56" t="s">
        <v>71</v>
      </c>
      <c r="K10" s="16"/>
      <c r="L10" s="99"/>
      <c r="M10" s="100">
        <v>2472.503173828125</v>
      </c>
      <c r="N10" s="100">
        <v>9772.2490234375</v>
      </c>
      <c r="O10" s="74"/>
      <c r="P10" s="101"/>
      <c r="Q10" s="101"/>
      <c r="R10" s="51">
        <v>5</v>
      </c>
      <c r="S10" s="102"/>
      <c r="T10" s="102"/>
      <c r="U10" s="52">
        <v>0.666667</v>
      </c>
      <c r="V10" s="52">
        <v>0.025</v>
      </c>
      <c r="W10" s="52">
        <v>0.039273</v>
      </c>
      <c r="X10" s="52">
        <v>0.868238</v>
      </c>
      <c r="Y10" s="52">
        <v>0.8</v>
      </c>
      <c r="Z10" s="52"/>
      <c r="AA10" s="79">
        <v>10</v>
      </c>
      <c r="AB10" s="79"/>
      <c r="AC10" s="103"/>
      <c r="AD10" s="1"/>
      <c r="AE10" s="1"/>
      <c r="AF10" s="1" t="s">
        <v>228</v>
      </c>
      <c r="AG10" s="51"/>
      <c r="AH10" s="51"/>
      <c r="AI10" s="51"/>
      <c r="AJ10" s="51"/>
      <c r="AK10" s="51"/>
      <c r="AL10" s="51"/>
      <c r="AM10" s="136" t="s">
        <v>270</v>
      </c>
      <c r="AN10" s="136" t="s">
        <v>270</v>
      </c>
      <c r="AO10" s="136" t="s">
        <v>270</v>
      </c>
      <c r="AP10" s="136" t="s">
        <v>270</v>
      </c>
      <c r="AQ10" s="133" t="str">
        <f>REPLACE(INDEX(GroupVertices[Group],MATCH(Vertices[[#This Row],[Vertex]],GroupVertices[Vertex],0)),1,1,"")</f>
        <v>1</v>
      </c>
      <c r="AR10" s="3"/>
      <c r="AS10" s="3"/>
    </row>
    <row r="11" spans="1:45" ht="15">
      <c r="A11" s="14" t="s">
        <v>207</v>
      </c>
      <c r="B11" s="15"/>
      <c r="C11" s="15"/>
      <c r="D11" s="98">
        <v>1</v>
      </c>
      <c r="E11" s="78">
        <v>50</v>
      </c>
      <c r="F11" s="15"/>
      <c r="G11" s="15"/>
      <c r="H11" s="16" t="s">
        <v>207</v>
      </c>
      <c r="I11" s="64"/>
      <c r="J11" s="56" t="s">
        <v>70</v>
      </c>
      <c r="K11" s="16"/>
      <c r="L11" s="99"/>
      <c r="M11" s="100">
        <v>6573.32470703125</v>
      </c>
      <c r="N11" s="100">
        <v>191.98373413085938</v>
      </c>
      <c r="O11" s="74"/>
      <c r="P11" s="101"/>
      <c r="Q11" s="101"/>
      <c r="R11" s="51">
        <v>1</v>
      </c>
      <c r="S11" s="102"/>
      <c r="T11" s="102"/>
      <c r="U11" s="52">
        <v>0</v>
      </c>
      <c r="V11" s="52">
        <v>0.019608</v>
      </c>
      <c r="W11" s="52">
        <v>0.008693</v>
      </c>
      <c r="X11" s="52">
        <v>0.310163</v>
      </c>
      <c r="Y11" s="52">
        <v>0</v>
      </c>
      <c r="Z11" s="52"/>
      <c r="AA11" s="79">
        <v>11</v>
      </c>
      <c r="AB11" s="79"/>
      <c r="AC11" s="103" t="s">
        <v>224</v>
      </c>
      <c r="AD11" s="1" t="s">
        <v>225</v>
      </c>
      <c r="AE11" s="1" t="s">
        <v>217</v>
      </c>
      <c r="AF11" s="1" t="s">
        <v>227</v>
      </c>
      <c r="AG11" s="51"/>
      <c r="AH11" s="51"/>
      <c r="AI11" s="51"/>
      <c r="AJ11" s="51"/>
      <c r="AK11" s="51"/>
      <c r="AL11" s="51"/>
      <c r="AM11" s="136" t="s">
        <v>270</v>
      </c>
      <c r="AN11" s="136" t="s">
        <v>270</v>
      </c>
      <c r="AO11" s="136" t="s">
        <v>270</v>
      </c>
      <c r="AP11" s="136" t="s">
        <v>270</v>
      </c>
      <c r="AQ11" s="133" t="str">
        <f>REPLACE(INDEX(GroupVertices[Group],MATCH(Vertices[[#This Row],[Vertex]],GroupVertices[Vertex],0)),1,1,"")</f>
        <v>4</v>
      </c>
      <c r="AR11" s="3"/>
      <c r="AS11" s="3"/>
    </row>
    <row r="12" spans="1:45" ht="30">
      <c r="A12" s="14" t="s">
        <v>183</v>
      </c>
      <c r="B12" s="15"/>
      <c r="C12" s="15"/>
      <c r="D12" s="98">
        <v>14.08836504457777</v>
      </c>
      <c r="E12" s="78">
        <v>82.6872210887187</v>
      </c>
      <c r="F12" s="15"/>
      <c r="G12" s="15"/>
      <c r="H12" s="16" t="s">
        <v>183</v>
      </c>
      <c r="I12" s="64"/>
      <c r="J12" s="56" t="s">
        <v>73</v>
      </c>
      <c r="K12" s="16"/>
      <c r="L12" s="99"/>
      <c r="M12" s="100">
        <v>5307.77783203125</v>
      </c>
      <c r="N12" s="100">
        <v>2943.70849609375</v>
      </c>
      <c r="O12" s="74"/>
      <c r="P12" s="101"/>
      <c r="Q12" s="101"/>
      <c r="R12" s="51">
        <v>8</v>
      </c>
      <c r="S12" s="102"/>
      <c r="T12" s="102"/>
      <c r="U12" s="52">
        <v>37</v>
      </c>
      <c r="V12" s="52">
        <v>0.03125</v>
      </c>
      <c r="W12" s="52">
        <v>0.066668</v>
      </c>
      <c r="X12" s="52">
        <v>1.507422</v>
      </c>
      <c r="Y12" s="52">
        <v>0.5357142857142857</v>
      </c>
      <c r="Z12" s="52"/>
      <c r="AA12" s="79">
        <v>12</v>
      </c>
      <c r="AB12" s="79"/>
      <c r="AC12" s="103" t="s">
        <v>215</v>
      </c>
      <c r="AD12" s="103" t="s">
        <v>229</v>
      </c>
      <c r="AE12" s="1" t="s">
        <v>217</v>
      </c>
      <c r="AF12" s="1"/>
      <c r="AG12" s="51"/>
      <c r="AH12" s="51"/>
      <c r="AI12" s="51"/>
      <c r="AJ12" s="51"/>
      <c r="AK12" s="51"/>
      <c r="AL12" s="51"/>
      <c r="AM12" s="136" t="s">
        <v>270</v>
      </c>
      <c r="AN12" s="136" t="s">
        <v>270</v>
      </c>
      <c r="AO12" s="136" t="s">
        <v>270</v>
      </c>
      <c r="AP12" s="136" t="s">
        <v>270</v>
      </c>
      <c r="AQ12" s="133" t="str">
        <f>REPLACE(INDEX(GroupVertices[Group],MATCH(Vertices[[#This Row],[Vertex]],GroupVertices[Vertex],0)),1,1,"")</f>
        <v>4</v>
      </c>
      <c r="AR12" s="3"/>
      <c r="AS12" s="3"/>
    </row>
    <row r="13" spans="1:45" ht="15">
      <c r="A13" s="14" t="s">
        <v>204</v>
      </c>
      <c r="B13" s="15"/>
      <c r="C13" s="15"/>
      <c r="D13" s="98">
        <v>1</v>
      </c>
      <c r="E13" s="78">
        <v>50</v>
      </c>
      <c r="F13" s="15"/>
      <c r="G13" s="15"/>
      <c r="H13" s="16" t="s">
        <v>204</v>
      </c>
      <c r="I13" s="64"/>
      <c r="J13" s="56"/>
      <c r="K13" s="16"/>
      <c r="L13" s="99"/>
      <c r="M13" s="100">
        <v>9838.1552734375</v>
      </c>
      <c r="N13" s="100">
        <v>2347.24853515625</v>
      </c>
      <c r="O13" s="74"/>
      <c r="P13" s="101"/>
      <c r="Q13" s="101"/>
      <c r="R13" s="51">
        <v>1</v>
      </c>
      <c r="S13" s="102"/>
      <c r="T13" s="102"/>
      <c r="U13" s="52">
        <v>0</v>
      </c>
      <c r="V13" s="52">
        <v>0.019608</v>
      </c>
      <c r="W13" s="52">
        <v>0.008693</v>
      </c>
      <c r="X13" s="52">
        <v>0.310163</v>
      </c>
      <c r="Y13" s="52">
        <v>0</v>
      </c>
      <c r="Z13" s="52"/>
      <c r="AA13" s="79">
        <v>13</v>
      </c>
      <c r="AB13" s="79"/>
      <c r="AC13" s="103" t="s">
        <v>235</v>
      </c>
      <c r="AD13" s="1" t="s">
        <v>213</v>
      </c>
      <c r="AE13" s="1" t="s">
        <v>217</v>
      </c>
      <c r="AF13" s="1"/>
      <c r="AG13" s="51"/>
      <c r="AH13" s="51"/>
      <c r="AI13" s="51"/>
      <c r="AJ13" s="51"/>
      <c r="AK13" s="51"/>
      <c r="AL13" s="51"/>
      <c r="AM13" s="51"/>
      <c r="AN13" s="51"/>
      <c r="AO13" s="51"/>
      <c r="AP13" s="51"/>
      <c r="AQ13" s="130" t="str">
        <f>REPLACE(INDEX(GroupVertices[Group],MATCH(Vertices[[#This Row],[Vertex]],GroupVertices[Vertex],0)),1,1,"")</f>
        <v>4</v>
      </c>
      <c r="AR13" s="3"/>
      <c r="AS13" s="3"/>
    </row>
    <row r="14" spans="1:45" ht="30">
      <c r="A14" s="14" t="s">
        <v>181</v>
      </c>
      <c r="B14" s="15"/>
      <c r="C14" s="15"/>
      <c r="D14" s="98">
        <v>16.08800437343862</v>
      </c>
      <c r="E14" s="78">
        <v>92.05147712723361</v>
      </c>
      <c r="F14" s="15"/>
      <c r="G14" s="15"/>
      <c r="H14" s="16" t="s">
        <v>181</v>
      </c>
      <c r="I14" s="64"/>
      <c r="J14" s="56" t="s">
        <v>73</v>
      </c>
      <c r="K14" s="16"/>
      <c r="L14" s="99"/>
      <c r="M14" s="100">
        <v>5307.779296875</v>
      </c>
      <c r="N14" s="100">
        <v>9742.5859375</v>
      </c>
      <c r="O14" s="74"/>
      <c r="P14" s="101"/>
      <c r="Q14" s="101"/>
      <c r="R14" s="51">
        <v>12</v>
      </c>
      <c r="S14" s="102"/>
      <c r="T14" s="102"/>
      <c r="U14" s="52">
        <v>45.595238</v>
      </c>
      <c r="V14" s="52">
        <v>0.035714</v>
      </c>
      <c r="W14" s="52">
        <v>0.09101</v>
      </c>
      <c r="X14" s="52">
        <v>1.951309</v>
      </c>
      <c r="Y14" s="52">
        <v>0.4090909090909091</v>
      </c>
      <c r="Z14" s="52"/>
      <c r="AA14" s="79">
        <v>14</v>
      </c>
      <c r="AB14" s="79"/>
      <c r="AC14" s="103" t="s">
        <v>215</v>
      </c>
      <c r="AD14" s="1" t="s">
        <v>232</v>
      </c>
      <c r="AE14" s="1" t="s">
        <v>218</v>
      </c>
      <c r="AF14" s="1"/>
      <c r="AG14" s="51"/>
      <c r="AH14" s="51"/>
      <c r="AI14" s="51"/>
      <c r="AJ14" s="51"/>
      <c r="AK14" s="51"/>
      <c r="AL14" s="51"/>
      <c r="AM14" s="136" t="s">
        <v>270</v>
      </c>
      <c r="AN14" s="136" t="s">
        <v>270</v>
      </c>
      <c r="AO14" s="136" t="s">
        <v>270</v>
      </c>
      <c r="AP14" s="136" t="s">
        <v>270</v>
      </c>
      <c r="AQ14" s="133" t="str">
        <f>REPLACE(INDEX(GroupVertices[Group],MATCH(Vertices[[#This Row],[Vertex]],GroupVertices[Vertex],0)),1,1,"")</f>
        <v>2</v>
      </c>
      <c r="AR14" s="3"/>
      <c r="AS14" s="3"/>
    </row>
    <row r="15" spans="1:45" ht="30">
      <c r="A15" s="14" t="s">
        <v>177</v>
      </c>
      <c r="B15" s="15"/>
      <c r="C15" s="15"/>
      <c r="D15" s="98">
        <v>17</v>
      </c>
      <c r="E15" s="78">
        <v>100</v>
      </c>
      <c r="F15" s="15"/>
      <c r="G15" s="15"/>
      <c r="H15" s="16" t="s">
        <v>177</v>
      </c>
      <c r="I15" s="64"/>
      <c r="J15" s="56" t="s">
        <v>71</v>
      </c>
      <c r="K15" s="16"/>
      <c r="L15" s="99"/>
      <c r="M15" s="100">
        <v>877.67041015625</v>
      </c>
      <c r="N15" s="100">
        <v>6122.8408203125</v>
      </c>
      <c r="O15" s="74"/>
      <c r="P15" s="101"/>
      <c r="Q15" s="101"/>
      <c r="R15" s="51">
        <v>15</v>
      </c>
      <c r="S15" s="102"/>
      <c r="T15" s="102"/>
      <c r="U15" s="52">
        <v>62.428571</v>
      </c>
      <c r="V15" s="52">
        <v>0.04</v>
      </c>
      <c r="W15" s="52">
        <v>0.104891</v>
      </c>
      <c r="X15" s="52">
        <v>2.41631</v>
      </c>
      <c r="Y15" s="52">
        <v>0.3333333333333333</v>
      </c>
      <c r="Z15" s="52"/>
      <c r="AA15" s="79">
        <v>15</v>
      </c>
      <c r="AB15" s="79"/>
      <c r="AC15" s="103" t="s">
        <v>215</v>
      </c>
      <c r="AD15" s="1" t="s">
        <v>213</v>
      </c>
      <c r="AE15" s="1" t="s">
        <v>217</v>
      </c>
      <c r="AF15" s="1"/>
      <c r="AG15" s="51"/>
      <c r="AH15" s="51"/>
      <c r="AI15" s="51"/>
      <c r="AJ15" s="51"/>
      <c r="AK15" s="51"/>
      <c r="AL15" s="51"/>
      <c r="AM15" s="136" t="s">
        <v>270</v>
      </c>
      <c r="AN15" s="136" t="s">
        <v>270</v>
      </c>
      <c r="AO15" s="136" t="s">
        <v>270</v>
      </c>
      <c r="AP15" s="136" t="s">
        <v>270</v>
      </c>
      <c r="AQ15" s="133" t="str">
        <f>REPLACE(INDEX(GroupVertices[Group],MATCH(Vertices[[#This Row],[Vertex]],GroupVertices[Vertex],0)),1,1,"")</f>
        <v>1</v>
      </c>
      <c r="AR15" s="3"/>
      <c r="AS15" s="3"/>
    </row>
    <row r="16" spans="1:45" ht="15">
      <c r="A16" s="14" t="s">
        <v>202</v>
      </c>
      <c r="B16" s="15"/>
      <c r="C16" s="15"/>
      <c r="D16" s="98">
        <v>6.0066475894447695</v>
      </c>
      <c r="E16" s="78">
        <v>58.77667304339398</v>
      </c>
      <c r="F16" s="15"/>
      <c r="G16" s="15"/>
      <c r="H16" s="16" t="s">
        <v>202</v>
      </c>
      <c r="I16" s="64"/>
      <c r="J16" s="56" t="s">
        <v>68</v>
      </c>
      <c r="K16" s="16"/>
      <c r="L16" s="99"/>
      <c r="M16" s="100">
        <v>9836.4541015625</v>
      </c>
      <c r="N16" s="100">
        <v>9454.1845703125</v>
      </c>
      <c r="O16" s="74"/>
      <c r="P16" s="101"/>
      <c r="Q16" s="101"/>
      <c r="R16" s="51">
        <v>3</v>
      </c>
      <c r="S16" s="102"/>
      <c r="T16" s="102"/>
      <c r="U16" s="52">
        <v>0</v>
      </c>
      <c r="V16" s="52">
        <v>0.022222</v>
      </c>
      <c r="W16" s="52">
        <v>0.01895</v>
      </c>
      <c r="X16" s="52">
        <v>0.620041</v>
      </c>
      <c r="Y16" s="52">
        <v>1</v>
      </c>
      <c r="Z16" s="52"/>
      <c r="AA16" s="79">
        <v>16</v>
      </c>
      <c r="AB16" s="79"/>
      <c r="AC16" s="103" t="s">
        <v>215</v>
      </c>
      <c r="AD16" s="1" t="s">
        <v>234</v>
      </c>
      <c r="AE16" s="1" t="s">
        <v>217</v>
      </c>
      <c r="AF16" s="1"/>
      <c r="AG16" s="51"/>
      <c r="AH16" s="51"/>
      <c r="AI16" s="51"/>
      <c r="AJ16" s="51"/>
      <c r="AK16" s="51"/>
      <c r="AL16" s="51"/>
      <c r="AM16" s="136" t="s">
        <v>270</v>
      </c>
      <c r="AN16" s="136" t="s">
        <v>270</v>
      </c>
      <c r="AO16" s="136" t="s">
        <v>270</v>
      </c>
      <c r="AP16" s="136" t="s">
        <v>270</v>
      </c>
      <c r="AQ16" s="133" t="str">
        <f>REPLACE(INDEX(GroupVertices[Group],MATCH(Vertices[[#This Row],[Vertex]],GroupVertices[Vertex],0)),1,1,"")</f>
        <v>2</v>
      </c>
      <c r="AR16" s="3"/>
      <c r="AS16" s="3"/>
    </row>
    <row r="17" spans="1:45" ht="15">
      <c r="A17" s="14" t="s">
        <v>179</v>
      </c>
      <c r="B17" s="15"/>
      <c r="C17" s="15"/>
      <c r="D17" s="98">
        <v>14.285279860203614</v>
      </c>
      <c r="E17" s="78">
        <v>80.52907449619325</v>
      </c>
      <c r="F17" s="15"/>
      <c r="G17" s="15"/>
      <c r="H17" s="16" t="s">
        <v>179</v>
      </c>
      <c r="I17" s="64"/>
      <c r="J17" s="56"/>
      <c r="K17" s="16"/>
      <c r="L17" s="99"/>
      <c r="M17" s="100">
        <v>207.07000732421875</v>
      </c>
      <c r="N17" s="100">
        <v>3567.645263671875</v>
      </c>
      <c r="O17" s="74"/>
      <c r="P17" s="101"/>
      <c r="Q17" s="101"/>
      <c r="R17" s="51">
        <v>7</v>
      </c>
      <c r="S17" s="102"/>
      <c r="T17" s="102"/>
      <c r="U17" s="52">
        <v>3.119048</v>
      </c>
      <c r="V17" s="52">
        <v>0.030303</v>
      </c>
      <c r="W17" s="52">
        <v>0.068743</v>
      </c>
      <c r="X17" s="52">
        <v>1.156076</v>
      </c>
      <c r="Y17" s="52">
        <v>0.8095238095238095</v>
      </c>
      <c r="Z17" s="52"/>
      <c r="AA17" s="79">
        <v>17</v>
      </c>
      <c r="AB17" s="79"/>
      <c r="AC17" s="103" t="s">
        <v>215</v>
      </c>
      <c r="AD17" s="1" t="s">
        <v>231</v>
      </c>
      <c r="AE17" s="1" t="s">
        <v>217</v>
      </c>
      <c r="AF17" s="1"/>
      <c r="AG17" s="51"/>
      <c r="AH17" s="51"/>
      <c r="AI17" s="51"/>
      <c r="AJ17" s="51"/>
      <c r="AK17" s="51"/>
      <c r="AL17" s="51"/>
      <c r="AM17" s="136" t="s">
        <v>270</v>
      </c>
      <c r="AN17" s="136" t="s">
        <v>270</v>
      </c>
      <c r="AO17" s="136" t="s">
        <v>270</v>
      </c>
      <c r="AP17" s="136" t="s">
        <v>270</v>
      </c>
      <c r="AQ17" s="133" t="str">
        <f>REPLACE(INDEX(GroupVertices[Group],MATCH(Vertices[[#This Row],[Vertex]],GroupVertices[Vertex],0)),1,1,"")</f>
        <v>3</v>
      </c>
      <c r="AR17" s="3"/>
      <c r="AS17" s="3"/>
    </row>
    <row r="18" spans="1:45" ht="15">
      <c r="A18" s="14" t="s">
        <v>198</v>
      </c>
      <c r="B18" s="15"/>
      <c r="C18" s="15"/>
      <c r="D18" s="98">
        <v>9.001209361833984</v>
      </c>
      <c r="E18" s="78">
        <v>63.61738168000865</v>
      </c>
      <c r="F18" s="15"/>
      <c r="G18" s="15"/>
      <c r="H18" s="16" t="s">
        <v>198</v>
      </c>
      <c r="I18" s="64"/>
      <c r="J18" s="56" t="s">
        <v>68</v>
      </c>
      <c r="K18" s="16"/>
      <c r="L18" s="99"/>
      <c r="M18" s="100">
        <v>9818.046875</v>
      </c>
      <c r="N18" s="100">
        <v>5221.22265625</v>
      </c>
      <c r="O18" s="74"/>
      <c r="P18" s="101"/>
      <c r="Q18" s="101"/>
      <c r="R18" s="51">
        <v>3</v>
      </c>
      <c r="S18" s="102"/>
      <c r="T18" s="102"/>
      <c r="U18" s="52">
        <v>0</v>
      </c>
      <c r="V18" s="52">
        <v>0.02381</v>
      </c>
      <c r="W18" s="52">
        <v>0.030202</v>
      </c>
      <c r="X18" s="52">
        <v>0.577885</v>
      </c>
      <c r="Y18" s="52">
        <v>1</v>
      </c>
      <c r="Z18" s="52"/>
      <c r="AA18" s="79">
        <v>18</v>
      </c>
      <c r="AB18" s="79"/>
      <c r="AC18" s="103" t="s">
        <v>215</v>
      </c>
      <c r="AD18" s="1" t="s">
        <v>213</v>
      </c>
      <c r="AE18" s="1" t="s">
        <v>217</v>
      </c>
      <c r="AF18" s="1"/>
      <c r="AG18" s="51"/>
      <c r="AH18" s="51"/>
      <c r="AI18" s="51"/>
      <c r="AJ18" s="51"/>
      <c r="AK18" s="51"/>
      <c r="AL18" s="51"/>
      <c r="AM18" s="51"/>
      <c r="AN18" s="51"/>
      <c r="AO18" s="51"/>
      <c r="AP18" s="51"/>
      <c r="AQ18" s="130" t="str">
        <f>REPLACE(INDEX(GroupVertices[Group],MATCH(Vertices[[#This Row],[Vertex]],GroupVertices[Vertex],0)),1,1,"")</f>
        <v>5</v>
      </c>
      <c r="AR18" s="3"/>
      <c r="AS18" s="3"/>
    </row>
    <row r="19" spans="1:45" ht="15">
      <c r="A19" s="14" t="s">
        <v>174</v>
      </c>
      <c r="B19" s="15"/>
      <c r="C19" s="15"/>
      <c r="D19" s="98">
        <v>14.362571069867728</v>
      </c>
      <c r="E19" s="78">
        <v>80.52907449619325</v>
      </c>
      <c r="F19" s="15"/>
      <c r="G19" s="15"/>
      <c r="H19" s="16" t="s">
        <v>174</v>
      </c>
      <c r="I19" s="64"/>
      <c r="J19" s="56"/>
      <c r="K19" s="16"/>
      <c r="L19" s="99"/>
      <c r="M19" s="100">
        <v>5146.9384765625</v>
      </c>
      <c r="N19" s="100">
        <v>2856.9130859375</v>
      </c>
      <c r="O19" s="74"/>
      <c r="P19" s="101"/>
      <c r="Q19" s="101"/>
      <c r="R19" s="51">
        <v>7</v>
      </c>
      <c r="S19" s="102"/>
      <c r="T19" s="102"/>
      <c r="U19" s="52">
        <v>2.5</v>
      </c>
      <c r="V19" s="52">
        <v>0.030303</v>
      </c>
      <c r="W19" s="52">
        <v>0.069575</v>
      </c>
      <c r="X19" s="52">
        <v>1.147204</v>
      </c>
      <c r="Y19" s="52">
        <v>0.8095238095238095</v>
      </c>
      <c r="Z19" s="52"/>
      <c r="AA19" s="79">
        <v>19</v>
      </c>
      <c r="AB19" s="79"/>
      <c r="AC19" s="103" t="s">
        <v>219</v>
      </c>
      <c r="AD19" s="1" t="s">
        <v>230</v>
      </c>
      <c r="AE19" s="1" t="s">
        <v>220</v>
      </c>
      <c r="AF19" s="1"/>
      <c r="AG19" s="51"/>
      <c r="AH19" s="51"/>
      <c r="AI19" s="51"/>
      <c r="AJ19" s="51"/>
      <c r="AK19" s="51"/>
      <c r="AL19" s="51"/>
      <c r="AM19" s="51"/>
      <c r="AN19" s="51"/>
      <c r="AO19" s="51"/>
      <c r="AP19" s="51"/>
      <c r="AQ19" s="130" t="str">
        <f>REPLACE(INDEX(GroupVertices[Group],MATCH(Vertices[[#This Row],[Vertex]],GroupVertices[Vertex],0)),1,1,"")</f>
        <v>3</v>
      </c>
      <c r="AR19" s="3"/>
      <c r="AS19" s="3"/>
    </row>
    <row r="20" spans="1:45" ht="30">
      <c r="A20" s="14" t="s">
        <v>208</v>
      </c>
      <c r="B20" s="15"/>
      <c r="C20" s="15"/>
      <c r="D20" s="98">
        <v>13.106538071026044</v>
      </c>
      <c r="E20" s="78">
        <v>76.40149357137182</v>
      </c>
      <c r="F20" s="15"/>
      <c r="G20" s="15"/>
      <c r="H20" s="16" t="s">
        <v>208</v>
      </c>
      <c r="I20" s="64"/>
      <c r="J20" s="56" t="s">
        <v>69</v>
      </c>
      <c r="K20" s="16"/>
      <c r="L20" s="99"/>
      <c r="M20" s="100">
        <v>201.7323455810547</v>
      </c>
      <c r="N20" s="100">
        <v>7913.47021484375</v>
      </c>
      <c r="O20" s="74"/>
      <c r="P20" s="101"/>
      <c r="Q20" s="101"/>
      <c r="R20" s="51">
        <v>7</v>
      </c>
      <c r="S20" s="102"/>
      <c r="T20" s="102"/>
      <c r="U20" s="52">
        <v>6.75</v>
      </c>
      <c r="V20" s="52">
        <v>0.028571</v>
      </c>
      <c r="W20" s="52">
        <v>0.05722</v>
      </c>
      <c r="X20" s="52">
        <v>1.183903</v>
      </c>
      <c r="Y20" s="52">
        <v>0.5714285714285714</v>
      </c>
      <c r="Z20" s="52"/>
      <c r="AA20" s="79">
        <v>20</v>
      </c>
      <c r="AB20" s="79"/>
      <c r="AC20" s="103"/>
      <c r="AD20" s="1"/>
      <c r="AE20" s="1"/>
      <c r="AF20" s="1" t="s">
        <v>228</v>
      </c>
      <c r="AG20" s="51"/>
      <c r="AH20" s="51"/>
      <c r="AI20" s="51"/>
      <c r="AJ20" s="51"/>
      <c r="AK20" s="51"/>
      <c r="AL20" s="51"/>
      <c r="AM20" s="136" t="s">
        <v>270</v>
      </c>
      <c r="AN20" s="136" t="s">
        <v>270</v>
      </c>
      <c r="AO20" s="136" t="s">
        <v>270</v>
      </c>
      <c r="AP20" s="136" t="s">
        <v>270</v>
      </c>
      <c r="AQ20" s="133" t="str">
        <f>REPLACE(INDEX(GroupVertices[Group],MATCH(Vertices[[#This Row],[Vertex]],GroupVertices[Vertex],0)),1,1,"")</f>
        <v>1</v>
      </c>
      <c r="AR20" s="3"/>
      <c r="AS20" s="3"/>
    </row>
    <row r="21" spans="1:45" ht="30">
      <c r="A21" s="104" t="s">
        <v>209</v>
      </c>
      <c r="B21" s="118"/>
      <c r="C21" s="118"/>
      <c r="D21" s="119">
        <v>6.708356355135777</v>
      </c>
      <c r="E21" s="120">
        <v>61.96630041490973</v>
      </c>
      <c r="F21" s="118"/>
      <c r="G21" s="118"/>
      <c r="H21" s="121" t="s">
        <v>209</v>
      </c>
      <c r="I21" s="122"/>
      <c r="J21" s="56" t="s">
        <v>73</v>
      </c>
      <c r="K21" s="121"/>
      <c r="L21" s="123"/>
      <c r="M21" s="124">
        <v>1689.39208984375</v>
      </c>
      <c r="N21" s="124">
        <v>3759.625</v>
      </c>
      <c r="O21" s="125"/>
      <c r="P21" s="126"/>
      <c r="Q21" s="126"/>
      <c r="R21" s="51">
        <v>2</v>
      </c>
      <c r="S21" s="127"/>
      <c r="T21" s="127"/>
      <c r="U21" s="52">
        <v>0</v>
      </c>
      <c r="V21" s="52">
        <v>0.023256</v>
      </c>
      <c r="W21" s="52">
        <v>0.021137</v>
      </c>
      <c r="X21" s="52">
        <v>0.430683</v>
      </c>
      <c r="Y21" s="52">
        <v>1</v>
      </c>
      <c r="Z21" s="128"/>
      <c r="AA21" s="129">
        <v>21</v>
      </c>
      <c r="AB21" s="129"/>
      <c r="AC21" s="117"/>
      <c r="AD21" s="1"/>
      <c r="AE21" s="1"/>
      <c r="AF21" s="1" t="s">
        <v>228</v>
      </c>
      <c r="AG21" s="51"/>
      <c r="AH21" s="51"/>
      <c r="AI21" s="51"/>
      <c r="AJ21" s="51"/>
      <c r="AK21" s="51"/>
      <c r="AL21" s="51"/>
      <c r="AM21" s="51"/>
      <c r="AN21" s="51"/>
      <c r="AO21" s="51"/>
      <c r="AP21" s="51"/>
      <c r="AQ21" s="130" t="str">
        <f>REPLACE(INDEX(GroupVertices[Group],MATCH(Vertices[[#This Row],[Vertex]],GroupVertices[Vertex],0)),1,1,"")</f>
        <v>1</v>
      </c>
      <c r="AR21" s="3"/>
      <c r="AS21" s="3"/>
    </row>
    <row r="22" spans="1:45" ht="15">
      <c r="A22" s="14" t="s">
        <v>203</v>
      </c>
      <c r="B22" s="15"/>
      <c r="C22" s="15"/>
      <c r="D22" s="98">
        <v>6.0066475894447695</v>
      </c>
      <c r="E22" s="78">
        <v>58.77667304339398</v>
      </c>
      <c r="F22" s="15"/>
      <c r="G22" s="15"/>
      <c r="H22" s="16" t="s">
        <v>203</v>
      </c>
      <c r="I22" s="64"/>
      <c r="J22" s="56" t="s">
        <v>70</v>
      </c>
      <c r="K22" s="16"/>
      <c r="L22" s="99"/>
      <c r="M22" s="100">
        <v>5420.9072265625</v>
      </c>
      <c r="N22" s="100">
        <v>6079.39208984375</v>
      </c>
      <c r="O22" s="74"/>
      <c r="P22" s="101"/>
      <c r="Q22" s="101"/>
      <c r="R22" s="51">
        <v>3</v>
      </c>
      <c r="S22" s="102"/>
      <c r="T22" s="102"/>
      <c r="U22" s="52">
        <v>0</v>
      </c>
      <c r="V22" s="52">
        <v>0.022222</v>
      </c>
      <c r="W22" s="52">
        <v>0.01895</v>
      </c>
      <c r="X22" s="52">
        <v>0.620041</v>
      </c>
      <c r="Y22" s="52">
        <v>1</v>
      </c>
      <c r="Z22" s="52"/>
      <c r="AA22" s="79">
        <v>22</v>
      </c>
      <c r="AB22" s="79"/>
      <c r="AC22" s="103" t="s">
        <v>215</v>
      </c>
      <c r="AD22" s="1" t="s">
        <v>233</v>
      </c>
      <c r="AE22" s="1" t="s">
        <v>217</v>
      </c>
      <c r="AF22" s="1"/>
      <c r="AG22" s="51"/>
      <c r="AH22" s="51"/>
      <c r="AI22" s="51"/>
      <c r="AJ22" s="51"/>
      <c r="AK22" s="51"/>
      <c r="AL22" s="51"/>
      <c r="AM22" s="51"/>
      <c r="AN22" s="51"/>
      <c r="AO22" s="51"/>
      <c r="AP22" s="51"/>
      <c r="AQ22" s="130" t="str">
        <f>REPLACE(INDEX(GroupVertices[Group],MATCH(Vertices[[#This Row],[Vertex]],GroupVertices[Vertex],0)),1,1,"")</f>
        <v>2</v>
      </c>
      <c r="AR22" s="3"/>
      <c r="AS22" s="3"/>
    </row>
    <row r="23" spans="1:45" ht="30">
      <c r="A23" s="14" t="s">
        <v>201</v>
      </c>
      <c r="B23" s="105"/>
      <c r="C23" s="105"/>
      <c r="D23" s="106">
        <v>10.68851248835487</v>
      </c>
      <c r="E23" s="107">
        <v>67.03772846216022</v>
      </c>
      <c r="F23" s="105"/>
      <c r="G23" s="105"/>
      <c r="H23" s="108" t="s">
        <v>201</v>
      </c>
      <c r="I23" s="109"/>
      <c r="J23" s="56" t="s">
        <v>73</v>
      </c>
      <c r="K23" s="108"/>
      <c r="L23" s="110"/>
      <c r="M23" s="111">
        <v>4394.16162109375</v>
      </c>
      <c r="N23" s="111">
        <v>6656.34130859375</v>
      </c>
      <c r="O23" s="112"/>
      <c r="P23" s="113"/>
      <c r="Q23" s="113"/>
      <c r="R23" s="51">
        <v>5</v>
      </c>
      <c r="S23" s="114"/>
      <c r="T23" s="114"/>
      <c r="U23" s="52">
        <v>0.666667</v>
      </c>
      <c r="V23" s="52">
        <v>0.025</v>
      </c>
      <c r="W23" s="52">
        <v>0.039273</v>
      </c>
      <c r="X23" s="52">
        <v>0.868238</v>
      </c>
      <c r="Y23" s="52">
        <v>0.8</v>
      </c>
      <c r="Z23" s="115"/>
      <c r="AA23" s="116">
        <v>23</v>
      </c>
      <c r="AB23" s="116"/>
      <c r="AC23" s="103" t="s">
        <v>215</v>
      </c>
      <c r="AD23" s="1" t="s">
        <v>229</v>
      </c>
      <c r="AE23" s="1" t="s">
        <v>217</v>
      </c>
      <c r="AF23" s="1"/>
      <c r="AG23" s="51"/>
      <c r="AH23" s="51"/>
      <c r="AI23" s="51"/>
      <c r="AJ23" s="51"/>
      <c r="AK23" s="51"/>
      <c r="AL23" s="51"/>
      <c r="AM23" s="51"/>
      <c r="AN23" s="51"/>
      <c r="AO23" s="51"/>
      <c r="AP23" s="51"/>
      <c r="AQ23" s="130" t="str">
        <f>REPLACE(INDEX(GroupVertices[Group],MATCH(Vertices[[#This Row],[Vertex]],GroupVertices[Vertex],0)),1,1,"")</f>
        <v>1</v>
      </c>
      <c r="AR23" s="3"/>
      <c r="AS23"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
  <sheetViews>
    <sheetView workbookViewId="0" topLeftCell="B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12.28125" style="0"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243</v>
      </c>
      <c r="Z2" s="13" t="s">
        <v>245</v>
      </c>
      <c r="AA2" s="13" t="s">
        <v>247</v>
      </c>
      <c r="AB2" s="13" t="s">
        <v>254</v>
      </c>
      <c r="AC2" s="13" t="s">
        <v>256</v>
      </c>
      <c r="AD2" s="13" t="s">
        <v>259</v>
      </c>
      <c r="AE2" s="13" t="s">
        <v>260</v>
      </c>
      <c r="AF2" s="13" t="s">
        <v>262</v>
      </c>
      <c r="AG2" s="13" t="s">
        <v>288</v>
      </c>
    </row>
    <row r="3" spans="1:33" ht="15">
      <c r="A3" s="150" t="s">
        <v>285</v>
      </c>
      <c r="B3" s="151" t="s">
        <v>274</v>
      </c>
      <c r="C3" s="151" t="s">
        <v>56</v>
      </c>
      <c r="D3" s="138"/>
      <c r="E3" s="137"/>
      <c r="F3" s="139" t="s">
        <v>296</v>
      </c>
      <c r="G3" s="140"/>
      <c r="H3" s="140"/>
      <c r="I3" s="141">
        <v>3</v>
      </c>
      <c r="J3" s="142"/>
      <c r="K3" s="143"/>
      <c r="L3" s="143"/>
      <c r="M3" s="143"/>
      <c r="N3" s="143"/>
      <c r="O3" s="143"/>
      <c r="P3" s="143"/>
      <c r="Q3" s="143"/>
      <c r="R3" s="143"/>
      <c r="S3" s="143"/>
      <c r="T3" s="143"/>
      <c r="U3" s="143"/>
      <c r="V3" s="143"/>
      <c r="W3" s="144"/>
      <c r="X3" s="144"/>
      <c r="Y3" s="145"/>
      <c r="Z3" s="145"/>
      <c r="AA3" s="145"/>
      <c r="AB3" s="145"/>
      <c r="AC3" s="145"/>
      <c r="AD3" s="145"/>
      <c r="AE3" s="145"/>
      <c r="AF3" s="145"/>
      <c r="AG3" s="132" t="s">
        <v>296</v>
      </c>
    </row>
    <row r="4" spans="1:33" ht="15">
      <c r="A4" s="152" t="s">
        <v>286</v>
      </c>
      <c r="B4" s="151" t="s">
        <v>275</v>
      </c>
      <c r="C4" s="151" t="s">
        <v>56</v>
      </c>
      <c r="D4" s="146"/>
      <c r="E4" s="105"/>
      <c r="F4" s="108" t="s">
        <v>295</v>
      </c>
      <c r="G4" s="112"/>
      <c r="H4" s="112"/>
      <c r="I4" s="147">
        <v>4</v>
      </c>
      <c r="J4" s="116"/>
      <c r="K4" s="148"/>
      <c r="L4" s="148"/>
      <c r="M4" s="148"/>
      <c r="N4" s="148"/>
      <c r="O4" s="148"/>
      <c r="P4" s="148"/>
      <c r="Q4" s="148"/>
      <c r="R4" s="148"/>
      <c r="S4" s="148"/>
      <c r="T4" s="148"/>
      <c r="U4" s="148"/>
      <c r="V4" s="148"/>
      <c r="W4" s="149"/>
      <c r="X4" s="149"/>
      <c r="Y4" s="145"/>
      <c r="Z4" s="145"/>
      <c r="AA4" s="145"/>
      <c r="AB4" s="145"/>
      <c r="AC4" s="145"/>
      <c r="AD4" s="145"/>
      <c r="AE4" s="145"/>
      <c r="AF4" s="145"/>
      <c r="AG4" s="132" t="s">
        <v>295</v>
      </c>
    </row>
    <row r="5" spans="1:33" ht="15">
      <c r="A5" s="152" t="s">
        <v>287</v>
      </c>
      <c r="B5" s="151" t="s">
        <v>276</v>
      </c>
      <c r="C5" s="151" t="s">
        <v>56</v>
      </c>
      <c r="D5" s="146"/>
      <c r="E5" s="105"/>
      <c r="F5" s="108" t="s">
        <v>294</v>
      </c>
      <c r="G5" s="112"/>
      <c r="H5" s="112"/>
      <c r="I5" s="147">
        <v>5</v>
      </c>
      <c r="J5" s="116"/>
      <c r="K5" s="148"/>
      <c r="L5" s="148"/>
      <c r="M5" s="148"/>
      <c r="N5" s="148"/>
      <c r="O5" s="148"/>
      <c r="P5" s="148"/>
      <c r="Q5" s="148"/>
      <c r="R5" s="148"/>
      <c r="S5" s="148"/>
      <c r="T5" s="148"/>
      <c r="U5" s="148"/>
      <c r="V5" s="148"/>
      <c r="W5" s="149"/>
      <c r="X5" s="149"/>
      <c r="Y5" s="145"/>
      <c r="Z5" s="145"/>
      <c r="AA5" s="145"/>
      <c r="AB5" s="145"/>
      <c r="AC5" s="145"/>
      <c r="AD5" s="145"/>
      <c r="AE5" s="145"/>
      <c r="AF5" s="145"/>
      <c r="AG5" s="132" t="s">
        <v>294</v>
      </c>
    </row>
    <row r="6" spans="1:33" ht="15">
      <c r="A6" s="152" t="s">
        <v>289</v>
      </c>
      <c r="B6" s="151" t="s">
        <v>277</v>
      </c>
      <c r="C6" s="151" t="s">
        <v>56</v>
      </c>
      <c r="D6" s="146"/>
      <c r="E6" s="105"/>
      <c r="F6" s="108" t="s">
        <v>292</v>
      </c>
      <c r="G6" s="112"/>
      <c r="H6" s="112"/>
      <c r="I6" s="147">
        <v>6</v>
      </c>
      <c r="J6" s="116"/>
      <c r="K6" s="148"/>
      <c r="L6" s="148"/>
      <c r="M6" s="148"/>
      <c r="N6" s="148"/>
      <c r="O6" s="148"/>
      <c r="P6" s="148"/>
      <c r="Q6" s="148"/>
      <c r="R6" s="148"/>
      <c r="S6" s="148"/>
      <c r="T6" s="148"/>
      <c r="U6" s="148"/>
      <c r="V6" s="148"/>
      <c r="W6" s="149"/>
      <c r="X6" s="149"/>
      <c r="Y6" s="145"/>
      <c r="Z6" s="145"/>
      <c r="AA6" s="145"/>
      <c r="AB6" s="145"/>
      <c r="AC6" s="145"/>
      <c r="AD6" s="145"/>
      <c r="AE6" s="145"/>
      <c r="AF6" s="145"/>
      <c r="AG6" s="132" t="s">
        <v>292</v>
      </c>
    </row>
    <row r="7" spans="1:33" ht="15">
      <c r="A7" s="152" t="s">
        <v>290</v>
      </c>
      <c r="B7" s="151" t="s">
        <v>278</v>
      </c>
      <c r="C7" s="151" t="s">
        <v>56</v>
      </c>
      <c r="D7" s="146"/>
      <c r="E7" s="105"/>
      <c r="F7" s="108" t="s">
        <v>293</v>
      </c>
      <c r="G7" s="112"/>
      <c r="H7" s="112"/>
      <c r="I7" s="147">
        <v>7</v>
      </c>
      <c r="J7" s="116"/>
      <c r="K7" s="148"/>
      <c r="L7" s="148"/>
      <c r="M7" s="148"/>
      <c r="N7" s="148"/>
      <c r="O7" s="148"/>
      <c r="P7" s="148"/>
      <c r="Q7" s="148"/>
      <c r="R7" s="148"/>
      <c r="S7" s="148"/>
      <c r="T7" s="148"/>
      <c r="U7" s="148"/>
      <c r="V7" s="148"/>
      <c r="W7" s="149"/>
      <c r="X7" s="149"/>
      <c r="Y7" s="145"/>
      <c r="Z7" s="145"/>
      <c r="AA7" s="145"/>
      <c r="AB7" s="145"/>
      <c r="AC7" s="145"/>
      <c r="AD7" s="145"/>
      <c r="AE7" s="145"/>
      <c r="AF7" s="145"/>
      <c r="AG7" s="132" t="s">
        <v>293</v>
      </c>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30" t="s">
        <v>285</v>
      </c>
      <c r="B2" s="133" t="s">
        <v>200</v>
      </c>
      <c r="C2" s="130">
        <f>VLOOKUP(GroupVertices[[#This Row],[Vertex]],Vertices[],MATCH("ID",Vertices[[#Headers],[Vertex]:[Vertex Group]],0),FALSE)</f>
        <v>10</v>
      </c>
    </row>
    <row r="3" spans="1:3" ht="15">
      <c r="A3" s="130" t="s">
        <v>285</v>
      </c>
      <c r="B3" s="133" t="s">
        <v>201</v>
      </c>
      <c r="C3" s="130">
        <f>VLOOKUP(GroupVertices[[#This Row],[Vertex]],Vertices[],MATCH("ID",Vertices[[#Headers],[Vertex]:[Vertex Group]],0),FALSE)</f>
        <v>23</v>
      </c>
    </row>
    <row r="4" spans="1:3" ht="15">
      <c r="A4" s="130" t="s">
        <v>285</v>
      </c>
      <c r="B4" s="133" t="s">
        <v>193</v>
      </c>
      <c r="C4" s="130">
        <f>VLOOKUP(GroupVertices[[#This Row],[Vertex]],Vertices[],MATCH("ID",Vertices[[#Headers],[Vertex]:[Vertex Group]],0),FALSE)</f>
        <v>6</v>
      </c>
    </row>
    <row r="5" spans="1:3" ht="15">
      <c r="A5" s="130" t="s">
        <v>285</v>
      </c>
      <c r="B5" s="133" t="s">
        <v>195</v>
      </c>
      <c r="C5" s="130">
        <f>VLOOKUP(GroupVertices[[#This Row],[Vertex]],Vertices[],MATCH("ID",Vertices[[#Headers],[Vertex]:[Vertex Group]],0),FALSE)</f>
        <v>4</v>
      </c>
    </row>
    <row r="6" spans="1:3" ht="15">
      <c r="A6" s="130" t="s">
        <v>285</v>
      </c>
      <c r="B6" s="133" t="s">
        <v>177</v>
      </c>
      <c r="C6" s="130">
        <f>VLOOKUP(GroupVertices[[#This Row],[Vertex]],Vertices[],MATCH("ID",Vertices[[#Headers],[Vertex]:[Vertex Group]],0),FALSE)</f>
        <v>15</v>
      </c>
    </row>
    <row r="7" spans="1:3" ht="15">
      <c r="A7" s="130" t="s">
        <v>285</v>
      </c>
      <c r="B7" s="133" t="s">
        <v>208</v>
      </c>
      <c r="C7" s="130">
        <f>VLOOKUP(GroupVertices[[#This Row],[Vertex]],Vertices[],MATCH("ID",Vertices[[#Headers],[Vertex]:[Vertex Group]],0),FALSE)</f>
        <v>20</v>
      </c>
    </row>
    <row r="8" spans="1:3" ht="15">
      <c r="A8" s="130" t="s">
        <v>285</v>
      </c>
      <c r="B8" s="133" t="s">
        <v>209</v>
      </c>
      <c r="C8" s="130">
        <f>VLOOKUP(GroupVertices[[#This Row],[Vertex]],Vertices[],MATCH("ID",Vertices[[#Headers],[Vertex]:[Vertex Group]],0),FALSE)</f>
        <v>21</v>
      </c>
    </row>
    <row r="9" spans="1:3" ht="15">
      <c r="A9" s="130" t="s">
        <v>286</v>
      </c>
      <c r="B9" s="133" t="s">
        <v>181</v>
      </c>
      <c r="C9" s="130">
        <f>VLOOKUP(GroupVertices[[#This Row],[Vertex]],Vertices[],MATCH("ID",Vertices[[#Headers],[Vertex]:[Vertex Group]],0),FALSE)</f>
        <v>14</v>
      </c>
    </row>
    <row r="10" spans="1:3" ht="15">
      <c r="A10" s="130" t="s">
        <v>286</v>
      </c>
      <c r="B10" s="133" t="s">
        <v>190</v>
      </c>
      <c r="C10" s="130">
        <f>VLOOKUP(GroupVertices[[#This Row],[Vertex]],Vertices[],MATCH("ID",Vertices[[#Headers],[Vertex]:[Vertex Group]],0),FALSE)</f>
        <v>8</v>
      </c>
    </row>
    <row r="11" spans="1:3" ht="15">
      <c r="A11" s="130" t="s">
        <v>286</v>
      </c>
      <c r="B11" s="133" t="s">
        <v>202</v>
      </c>
      <c r="C11" s="130">
        <f>VLOOKUP(GroupVertices[[#This Row],[Vertex]],Vertices[],MATCH("ID",Vertices[[#Headers],[Vertex]:[Vertex Group]],0),FALSE)</f>
        <v>16</v>
      </c>
    </row>
    <row r="12" spans="1:3" ht="15">
      <c r="A12" s="130" t="s">
        <v>286</v>
      </c>
      <c r="B12" s="133" t="s">
        <v>203</v>
      </c>
      <c r="C12" s="130">
        <f>VLOOKUP(GroupVertices[[#This Row],[Vertex]],Vertices[],MATCH("ID",Vertices[[#Headers],[Vertex]:[Vertex Group]],0),FALSE)</f>
        <v>22</v>
      </c>
    </row>
    <row r="13" spans="1:3" ht="15">
      <c r="A13" s="130" t="s">
        <v>287</v>
      </c>
      <c r="B13" s="133" t="s">
        <v>179</v>
      </c>
      <c r="C13" s="130">
        <f>VLOOKUP(GroupVertices[[#This Row],[Vertex]],Vertices[],MATCH("ID",Vertices[[#Headers],[Vertex]:[Vertex Group]],0),FALSE)</f>
        <v>17</v>
      </c>
    </row>
    <row r="14" spans="1:3" ht="15">
      <c r="A14" s="130" t="s">
        <v>287</v>
      </c>
      <c r="B14" s="133" t="s">
        <v>184</v>
      </c>
      <c r="C14" s="130">
        <f>VLOOKUP(GroupVertices[[#This Row],[Vertex]],Vertices[],MATCH("ID",Vertices[[#Headers],[Vertex]:[Vertex Group]],0),FALSE)</f>
        <v>7</v>
      </c>
    </row>
    <row r="15" spans="1:3" ht="15">
      <c r="A15" s="130" t="s">
        <v>287</v>
      </c>
      <c r="B15" s="133" t="s">
        <v>174</v>
      </c>
      <c r="C15" s="130">
        <f>VLOOKUP(GroupVertices[[#This Row],[Vertex]],Vertices[],MATCH("ID",Vertices[[#Headers],[Vertex]:[Vertex Group]],0),FALSE)</f>
        <v>19</v>
      </c>
    </row>
    <row r="16" spans="1:3" ht="15">
      <c r="A16" s="130" t="s">
        <v>287</v>
      </c>
      <c r="B16" s="133" t="s">
        <v>186</v>
      </c>
      <c r="C16" s="130">
        <f>VLOOKUP(GroupVertices[[#This Row],[Vertex]],Vertices[],MATCH("ID",Vertices[[#Headers],[Vertex]:[Vertex Group]],0),FALSE)</f>
        <v>9</v>
      </c>
    </row>
    <row r="17" spans="1:3" ht="15">
      <c r="A17" s="130" t="s">
        <v>289</v>
      </c>
      <c r="B17" s="133" t="s">
        <v>183</v>
      </c>
      <c r="C17" s="130">
        <f>VLOOKUP(GroupVertices[[#This Row],[Vertex]],Vertices[],MATCH("ID",Vertices[[#Headers],[Vertex]:[Vertex Group]],0),FALSE)</f>
        <v>12</v>
      </c>
    </row>
    <row r="18" spans="1:3" ht="15">
      <c r="A18" s="130" t="s">
        <v>289</v>
      </c>
      <c r="B18" s="133" t="s">
        <v>207</v>
      </c>
      <c r="C18" s="130">
        <f>VLOOKUP(GroupVertices[[#This Row],[Vertex]],Vertices[],MATCH("ID",Vertices[[#Headers],[Vertex]:[Vertex Group]],0),FALSE)</f>
        <v>11</v>
      </c>
    </row>
    <row r="19" spans="1:3" ht="15">
      <c r="A19" s="130" t="s">
        <v>289</v>
      </c>
      <c r="B19" s="133" t="s">
        <v>204</v>
      </c>
      <c r="C19" s="130">
        <f>VLOOKUP(GroupVertices[[#This Row],[Vertex]],Vertices[],MATCH("ID",Vertices[[#Headers],[Vertex]:[Vertex Group]],0),FALSE)</f>
        <v>13</v>
      </c>
    </row>
    <row r="20" spans="1:3" ht="15">
      <c r="A20" s="130" t="s">
        <v>290</v>
      </c>
      <c r="B20" s="133" t="s">
        <v>175</v>
      </c>
      <c r="C20" s="130">
        <f>VLOOKUP(GroupVertices[[#This Row],[Vertex]],Vertices[],MATCH("ID",Vertices[[#Headers],[Vertex]:[Vertex Group]],0),FALSE)</f>
        <v>5</v>
      </c>
    </row>
    <row r="21" spans="1:3" ht="15">
      <c r="A21" s="130" t="s">
        <v>290</v>
      </c>
      <c r="B21" s="133" t="s">
        <v>197</v>
      </c>
      <c r="C21" s="130">
        <f>VLOOKUP(GroupVertices[[#This Row],[Vertex]],Vertices[],MATCH("ID",Vertices[[#Headers],[Vertex]:[Vertex Group]],0),FALSE)</f>
        <v>3</v>
      </c>
    </row>
    <row r="22" spans="1:3" ht="15">
      <c r="A22" s="130" t="s">
        <v>290</v>
      </c>
      <c r="B22" s="133" t="s">
        <v>198</v>
      </c>
      <c r="C22" s="130">
        <f>VLOOKUP(GroupVertices[[#This Row],[Vertex]],Vertices[],MATCH("ID",Vertices[[#Headers],[Vertex]:[Vertex Group]],0),FALSE)</f>
        <v>18</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236</v>
      </c>
      <c r="B2" s="36" t="s">
        <v>30</v>
      </c>
      <c r="D2" s="33">
        <f>MIN(Vertices[Degree])</f>
        <v>1</v>
      </c>
      <c r="E2" s="3">
        <f>COUNTIF(Vertices[Degree],"&gt;= "&amp;D2)-COUNTIF(Vertices[Degree],"&gt;="&amp;D3)</f>
        <v>2</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0.019608</v>
      </c>
      <c r="M2" s="40">
        <f>COUNTIF(Vertices[Closeness Centrality],"&gt;= "&amp;L2)-COUNTIF(Vertices[Closeness Centrality],"&gt;="&amp;L3)</f>
        <v>2</v>
      </c>
      <c r="N2" s="39">
        <f>MIN(Vertices[Eigenvector Centrality])</f>
        <v>0.008693</v>
      </c>
      <c r="O2" s="40">
        <f>COUNTIF(Vertices[Eigenvector Centrality],"&gt;= "&amp;N2)-COUNTIF(Vertices[Eigenvector Centrality],"&gt;="&amp;N3)</f>
        <v>2</v>
      </c>
      <c r="P2" s="39">
        <f>MIN(Vertices[PageRank])</f>
        <v>0.310163</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1"/>
      <c r="B3" s="131"/>
      <c r="D3" s="34">
        <f aca="true" t="shared" si="1" ref="D3:D26">D2+($D$57-$D$2)/BinDivisor</f>
        <v>1.2545454545454544</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1.1350649272727273</v>
      </c>
      <c r="K3" s="42">
        <f>COUNTIF(Vertices[Betweenness Centrality],"&gt;= "&amp;J3)-COUNTIF(Vertices[Betweenness Centrality],"&gt;="&amp;J4)</f>
        <v>1</v>
      </c>
      <c r="L3" s="41">
        <f aca="true" t="shared" si="5" ref="L3:L26">L2+($L$57-$L$2)/BinDivisor</f>
        <v>0.019978763636363635</v>
      </c>
      <c r="M3" s="42">
        <f>COUNTIF(Vertices[Closeness Centrality],"&gt;= "&amp;L3)-COUNTIF(Vertices[Closeness Centrality],"&gt;="&amp;L4)</f>
        <v>0</v>
      </c>
      <c r="N3" s="41">
        <f aca="true" t="shared" si="6" ref="N3:N26">N2+($N$57-$N$2)/BinDivisor</f>
        <v>0.010442054545454545</v>
      </c>
      <c r="O3" s="42">
        <f>COUNTIF(Vertices[Eigenvector Centrality],"&gt;= "&amp;N3)-COUNTIF(Vertices[Eigenvector Centrality],"&gt;="&amp;N4)</f>
        <v>0</v>
      </c>
      <c r="P3" s="41">
        <f aca="true" t="shared" si="7" ref="P3:P26">P2+($P$57-$P$2)/BinDivisor</f>
        <v>0.34845658181818184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1.5090909090909088</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2.2701298545454547</v>
      </c>
      <c r="K4" s="40">
        <f>COUNTIF(Vertices[Betweenness Centrality],"&gt;= "&amp;J4)-COUNTIF(Vertices[Betweenness Centrality],"&gt;="&amp;J5)</f>
        <v>4</v>
      </c>
      <c r="L4" s="39">
        <f t="shared" si="5"/>
        <v>0.02034952727272727</v>
      </c>
      <c r="M4" s="40">
        <f>COUNTIF(Vertices[Closeness Centrality],"&gt;= "&amp;L4)-COUNTIF(Vertices[Closeness Centrality],"&gt;="&amp;L5)</f>
        <v>0</v>
      </c>
      <c r="N4" s="39">
        <f t="shared" si="6"/>
        <v>0.012191109090909091</v>
      </c>
      <c r="O4" s="40">
        <f>COUNTIF(Vertices[Eigenvector Centrality],"&gt;= "&amp;N4)-COUNTIF(Vertices[Eigenvector Centrality],"&gt;="&amp;N5)</f>
        <v>0</v>
      </c>
      <c r="P4" s="39">
        <f t="shared" si="7"/>
        <v>0.38675016363636366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1"/>
      <c r="B5" s="131"/>
      <c r="D5" s="34">
        <f t="shared" si="1"/>
        <v>1.7636363636363632</v>
      </c>
      <c r="E5" s="3">
        <f>COUNTIF(Vertices[Degree],"&gt;= "&amp;D5)-COUNTIF(Vertices[Degree],"&gt;="&amp;D6)</f>
        <v>2</v>
      </c>
      <c r="F5" s="41">
        <f t="shared" si="2"/>
        <v>0</v>
      </c>
      <c r="G5" s="42">
        <f>COUNTIF(Vertices[In-Degree],"&gt;= "&amp;F5)-COUNTIF(Vertices[In-Degree],"&gt;="&amp;F6)</f>
        <v>0</v>
      </c>
      <c r="H5" s="41">
        <f t="shared" si="3"/>
        <v>0</v>
      </c>
      <c r="I5" s="42">
        <f>COUNTIF(Vertices[Out-Degree],"&gt;= "&amp;H5)-COUNTIF(Vertices[Out-Degree],"&gt;="&amp;H6)</f>
        <v>0</v>
      </c>
      <c r="J5" s="41">
        <f t="shared" si="4"/>
        <v>3.405194781818182</v>
      </c>
      <c r="K5" s="42">
        <f>COUNTIF(Vertices[Betweenness Centrality],"&gt;= "&amp;J5)-COUNTIF(Vertices[Betweenness Centrality],"&gt;="&amp;J6)</f>
        <v>0</v>
      </c>
      <c r="L5" s="41">
        <f t="shared" si="5"/>
        <v>0.020720290909090906</v>
      </c>
      <c r="M5" s="42">
        <f>COUNTIF(Vertices[Closeness Centrality],"&gt;= "&amp;L5)-COUNTIF(Vertices[Closeness Centrality],"&gt;="&amp;L6)</f>
        <v>0</v>
      </c>
      <c r="N5" s="41">
        <f t="shared" si="6"/>
        <v>0.013940163636363637</v>
      </c>
      <c r="O5" s="42">
        <f>COUNTIF(Vertices[Eigenvector Centrality],"&gt;= "&amp;N5)-COUNTIF(Vertices[Eigenvector Centrality],"&gt;="&amp;N6)</f>
        <v>0</v>
      </c>
      <c r="P5" s="41">
        <f t="shared" si="7"/>
        <v>0.4250437454545455</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2.0181818181818176</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4.540259709090909</v>
      </c>
      <c r="K6" s="40">
        <f>COUNTIF(Vertices[Betweenness Centrality],"&gt;= "&amp;J6)-COUNTIF(Vertices[Betweenness Centrality],"&gt;="&amp;J7)</f>
        <v>0</v>
      </c>
      <c r="L6" s="39">
        <f t="shared" si="5"/>
        <v>0.02109105454545454</v>
      </c>
      <c r="M6" s="40">
        <f>COUNTIF(Vertices[Closeness Centrality],"&gt;= "&amp;L6)-COUNTIF(Vertices[Closeness Centrality],"&gt;="&amp;L7)</f>
        <v>0</v>
      </c>
      <c r="N6" s="39">
        <f t="shared" si="6"/>
        <v>0.015689218181818183</v>
      </c>
      <c r="O6" s="40">
        <f>COUNTIF(Vertices[Eigenvector Centrality],"&gt;= "&amp;N6)-COUNTIF(Vertices[Eigenvector Centrality],"&gt;="&amp;N7)</f>
        <v>0</v>
      </c>
      <c r="P6" s="39">
        <f t="shared" si="7"/>
        <v>0.4633373272727273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2.272727272727272</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5.675324636363637</v>
      </c>
      <c r="K7" s="42">
        <f>COUNTIF(Vertices[Betweenness Centrality],"&gt;= "&amp;J7)-COUNTIF(Vertices[Betweenness Centrality],"&gt;="&amp;J8)</f>
        <v>2</v>
      </c>
      <c r="L7" s="41">
        <f t="shared" si="5"/>
        <v>0.021461818181818176</v>
      </c>
      <c r="M7" s="42">
        <f>COUNTIF(Vertices[Closeness Centrality],"&gt;= "&amp;L7)-COUNTIF(Vertices[Closeness Centrality],"&gt;="&amp;L8)</f>
        <v>0</v>
      </c>
      <c r="N7" s="41">
        <f t="shared" si="6"/>
        <v>0.01743827272727273</v>
      </c>
      <c r="O7" s="42">
        <f>COUNTIF(Vertices[Eigenvector Centrality],"&gt;= "&amp;N7)-COUNTIF(Vertices[Eigenvector Centrality],"&gt;="&amp;N8)</f>
        <v>2</v>
      </c>
      <c r="P7" s="41">
        <f t="shared" si="7"/>
        <v>0.5016309090909091</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60</v>
      </c>
      <c r="D8" s="34">
        <f t="shared" si="1"/>
        <v>2.5272727272727264</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6.810389563636365</v>
      </c>
      <c r="K8" s="40">
        <f>COUNTIF(Vertices[Betweenness Centrality],"&gt;= "&amp;J8)-COUNTIF(Vertices[Betweenness Centrality],"&gt;="&amp;J9)</f>
        <v>1</v>
      </c>
      <c r="L8" s="39">
        <f t="shared" si="5"/>
        <v>0.02183258181818181</v>
      </c>
      <c r="M8" s="40">
        <f>COUNTIF(Vertices[Closeness Centrality],"&gt;= "&amp;L8)-COUNTIF(Vertices[Closeness Centrality],"&gt;="&amp;L9)</f>
        <v>0</v>
      </c>
      <c r="N8" s="39">
        <f t="shared" si="6"/>
        <v>0.019187327272727275</v>
      </c>
      <c r="O8" s="40">
        <f>COUNTIF(Vertices[Eigenvector Centrality],"&gt;= "&amp;N8)-COUNTIF(Vertices[Eigenvector Centrality],"&gt;="&amp;N9)</f>
        <v>0</v>
      </c>
      <c r="P8" s="39">
        <f t="shared" si="7"/>
        <v>0.539924490909091</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31"/>
      <c r="B9" s="131"/>
      <c r="D9" s="34">
        <f t="shared" si="1"/>
        <v>2.781818181818181</v>
      </c>
      <c r="E9" s="3">
        <f>COUNTIF(Vertices[Degree],"&gt;= "&amp;D9)-COUNTIF(Vertices[Degree],"&gt;="&amp;D10)</f>
        <v>3</v>
      </c>
      <c r="F9" s="41">
        <f t="shared" si="2"/>
        <v>0</v>
      </c>
      <c r="G9" s="42">
        <f>COUNTIF(Vertices[In-Degree],"&gt;= "&amp;F9)-COUNTIF(Vertices[In-Degree],"&gt;="&amp;F10)</f>
        <v>0</v>
      </c>
      <c r="H9" s="41">
        <f t="shared" si="3"/>
        <v>0</v>
      </c>
      <c r="I9" s="42">
        <f>COUNTIF(Vertices[Out-Degree],"&gt;= "&amp;H9)-COUNTIF(Vertices[Out-Degree],"&gt;="&amp;H10)</f>
        <v>0</v>
      </c>
      <c r="J9" s="41">
        <f t="shared" si="4"/>
        <v>7.945454490909093</v>
      </c>
      <c r="K9" s="42">
        <f>COUNTIF(Vertices[Betweenness Centrality],"&gt;= "&amp;J9)-COUNTIF(Vertices[Betweenness Centrality],"&gt;="&amp;J10)</f>
        <v>0</v>
      </c>
      <c r="L9" s="41">
        <f t="shared" si="5"/>
        <v>0.022203345454545446</v>
      </c>
      <c r="M9" s="42">
        <f>COUNTIF(Vertices[Closeness Centrality],"&gt;= "&amp;L9)-COUNTIF(Vertices[Closeness Centrality],"&gt;="&amp;L10)</f>
        <v>2</v>
      </c>
      <c r="N9" s="41">
        <f t="shared" si="6"/>
        <v>0.02093638181818182</v>
      </c>
      <c r="O9" s="42">
        <f>COUNTIF(Vertices[Eigenvector Centrality],"&gt;= "&amp;N9)-COUNTIF(Vertices[Eigenvector Centrality],"&gt;="&amp;N10)</f>
        <v>2</v>
      </c>
      <c r="P9" s="41">
        <f t="shared" si="7"/>
        <v>0.5782180727272728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3.0363636363636353</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9.08051941818182</v>
      </c>
      <c r="K10" s="40">
        <f>COUNTIF(Vertices[Betweenness Centrality],"&gt;= "&amp;J10)-COUNTIF(Vertices[Betweenness Centrality],"&gt;="&amp;J11)</f>
        <v>0</v>
      </c>
      <c r="L10" s="39">
        <f t="shared" si="5"/>
        <v>0.02257410909090908</v>
      </c>
      <c r="M10" s="40">
        <f>COUNTIF(Vertices[Closeness Centrality],"&gt;= "&amp;L10)-COUNTIF(Vertices[Closeness Centrality],"&gt;="&amp;L11)</f>
        <v>0</v>
      </c>
      <c r="N10" s="39">
        <f t="shared" si="6"/>
        <v>0.022685436363636367</v>
      </c>
      <c r="O10" s="40">
        <f>COUNTIF(Vertices[Eigenvector Centrality],"&gt;= "&amp;N10)-COUNTIF(Vertices[Eigenvector Centrality],"&gt;="&amp;N11)</f>
        <v>0</v>
      </c>
      <c r="P10" s="39">
        <f t="shared" si="7"/>
        <v>0.6165116545454545</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1"/>
      <c r="B11" s="131"/>
      <c r="D11" s="34">
        <f t="shared" si="1"/>
        <v>3.2909090909090897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10.215584345454548</v>
      </c>
      <c r="K11" s="42">
        <f>COUNTIF(Vertices[Betweenness Centrality],"&gt;= "&amp;J11)-COUNTIF(Vertices[Betweenness Centrality],"&gt;="&amp;J12)</f>
        <v>0</v>
      </c>
      <c r="L11" s="41">
        <f t="shared" si="5"/>
        <v>0.022944872727272716</v>
      </c>
      <c r="M11" s="42">
        <f>COUNTIF(Vertices[Closeness Centrality],"&gt;= "&amp;L11)-COUNTIF(Vertices[Closeness Centrality],"&gt;="&amp;L12)</f>
        <v>2</v>
      </c>
      <c r="N11" s="41">
        <f t="shared" si="6"/>
        <v>0.024434490909090913</v>
      </c>
      <c r="O11" s="42">
        <f>COUNTIF(Vertices[Eigenvector Centrality],"&gt;= "&amp;N11)-COUNTIF(Vertices[Eigenvector Centrality],"&gt;="&amp;N12)</f>
        <v>0</v>
      </c>
      <c r="P11" s="41">
        <f t="shared" si="7"/>
        <v>0.6548052363636363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t="s">
        <v>239</v>
      </c>
      <c r="D12" s="34">
        <f t="shared" si="1"/>
        <v>3.545454545454544</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11.350649272727276</v>
      </c>
      <c r="K12" s="40">
        <f>COUNTIF(Vertices[Betweenness Centrality],"&gt;= "&amp;J12)-COUNTIF(Vertices[Betweenness Centrality],"&gt;="&amp;J13)</f>
        <v>1</v>
      </c>
      <c r="L12" s="39">
        <f t="shared" si="5"/>
        <v>0.02331563636363635</v>
      </c>
      <c r="M12" s="40">
        <f>COUNTIF(Vertices[Closeness Centrality],"&gt;= "&amp;L12)-COUNTIF(Vertices[Closeness Centrality],"&gt;="&amp;L13)</f>
        <v>0</v>
      </c>
      <c r="N12" s="39">
        <f t="shared" si="6"/>
        <v>0.02618354545454546</v>
      </c>
      <c r="O12" s="40">
        <f>COUNTIF(Vertices[Eigenvector Centrality],"&gt;= "&amp;N12)-COUNTIF(Vertices[Eigenvector Centrality],"&gt;="&amp;N13)</f>
        <v>0</v>
      </c>
      <c r="P12" s="39">
        <f t="shared" si="7"/>
        <v>0.6930988181818181</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t="s">
        <v>239</v>
      </c>
      <c r="D13" s="34">
        <f t="shared" si="1"/>
        <v>3.7999999999999985</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12.485714200000004</v>
      </c>
      <c r="K13" s="42">
        <f>COUNTIF(Vertices[Betweenness Centrality],"&gt;= "&amp;J13)-COUNTIF(Vertices[Betweenness Centrality],"&gt;="&amp;J14)</f>
        <v>0</v>
      </c>
      <c r="L13" s="41">
        <f t="shared" si="5"/>
        <v>0.023686399999999986</v>
      </c>
      <c r="M13" s="42">
        <f>COUNTIF(Vertices[Closeness Centrality],"&gt;= "&amp;L13)-COUNTIF(Vertices[Closeness Centrality],"&gt;="&amp;L14)</f>
        <v>2</v>
      </c>
      <c r="N13" s="41">
        <f t="shared" si="6"/>
        <v>0.027932600000000005</v>
      </c>
      <c r="O13" s="42">
        <f>COUNTIF(Vertices[Eigenvector Centrality],"&gt;= "&amp;N13)-COUNTIF(Vertices[Eigenvector Centrality],"&gt;="&amp;N14)</f>
        <v>0</v>
      </c>
      <c r="P13" s="41">
        <f t="shared" si="7"/>
        <v>0.7313923999999998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1"/>
      <c r="B14" s="131"/>
      <c r="D14" s="34">
        <f t="shared" si="1"/>
        <v>4.054545454545453</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13.620779127272732</v>
      </c>
      <c r="K14" s="40">
        <f>COUNTIF(Vertices[Betweenness Centrality],"&gt;= "&amp;J14)-COUNTIF(Vertices[Betweenness Centrality],"&gt;="&amp;J15)</f>
        <v>0</v>
      </c>
      <c r="L14" s="39">
        <f t="shared" si="5"/>
        <v>0.02405716363636362</v>
      </c>
      <c r="M14" s="40">
        <f>COUNTIF(Vertices[Closeness Centrality],"&gt;= "&amp;L14)-COUNTIF(Vertices[Closeness Centrality],"&gt;="&amp;L15)</f>
        <v>0</v>
      </c>
      <c r="N14" s="39">
        <f t="shared" si="6"/>
        <v>0.02968165454545455</v>
      </c>
      <c r="O14" s="40">
        <f>COUNTIF(Vertices[Eigenvector Centrality],"&gt;= "&amp;N14)-COUNTIF(Vertices[Eigenvector Centrality],"&gt;="&amp;N15)</f>
        <v>1</v>
      </c>
      <c r="P14" s="39">
        <f t="shared" si="7"/>
        <v>0.7696859818181816</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4.309090909090908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14.75584405454546</v>
      </c>
      <c r="K15" s="42">
        <f>COUNTIF(Vertices[Betweenness Centrality],"&gt;= "&amp;J15)-COUNTIF(Vertices[Betweenness Centrality],"&gt;="&amp;J16)</f>
        <v>0</v>
      </c>
      <c r="L15" s="41">
        <f t="shared" si="5"/>
        <v>0.024427927272727256</v>
      </c>
      <c r="M15" s="42">
        <f>COUNTIF(Vertices[Closeness Centrality],"&gt;= "&amp;L15)-COUNTIF(Vertices[Closeness Centrality],"&gt;="&amp;L16)</f>
        <v>0</v>
      </c>
      <c r="N15" s="41">
        <f t="shared" si="6"/>
        <v>0.031430709090909094</v>
      </c>
      <c r="O15" s="42">
        <f>COUNTIF(Vertices[Eigenvector Centrality],"&gt;= "&amp;N15)-COUNTIF(Vertices[Eigenvector Centrality],"&gt;="&amp;N16)</f>
        <v>0</v>
      </c>
      <c r="P15" s="41">
        <f t="shared" si="7"/>
        <v>0.8079795636363634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4.563636363636363</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15.890908981818187</v>
      </c>
      <c r="K16" s="40">
        <f>COUNTIF(Vertices[Betweenness Centrality],"&gt;= "&amp;J16)-COUNTIF(Vertices[Betweenness Centrality],"&gt;="&amp;J17)</f>
        <v>0</v>
      </c>
      <c r="L16" s="39">
        <f t="shared" si="5"/>
        <v>0.02479869090909089</v>
      </c>
      <c r="M16" s="40">
        <f>COUNTIF(Vertices[Closeness Centrality],"&gt;= "&amp;L16)-COUNTIF(Vertices[Closeness Centrality],"&gt;="&amp;L17)</f>
        <v>2</v>
      </c>
      <c r="N16" s="39">
        <f t="shared" si="6"/>
        <v>0.033179763636363636</v>
      </c>
      <c r="O16" s="40">
        <f>COUNTIF(Vertices[Eigenvector Centrality],"&gt;= "&amp;N16)-COUNTIF(Vertices[Eigenvector Centrality],"&gt;="&amp;N17)</f>
        <v>0</v>
      </c>
      <c r="P16" s="39">
        <f t="shared" si="7"/>
        <v>0.8462731454545451</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4.8181818181818175</v>
      </c>
      <c r="E17" s="3">
        <f>COUNTIF(Vertices[Degree],"&gt;= "&amp;D17)-COUNTIF(Vertices[Degree],"&gt;="&amp;D18)</f>
        <v>4</v>
      </c>
      <c r="F17" s="41">
        <f t="shared" si="2"/>
        <v>0</v>
      </c>
      <c r="G17" s="42">
        <f>COUNTIF(Vertices[In-Degree],"&gt;= "&amp;F17)-COUNTIF(Vertices[In-Degree],"&gt;="&amp;F18)</f>
        <v>0</v>
      </c>
      <c r="H17" s="41">
        <f t="shared" si="3"/>
        <v>0</v>
      </c>
      <c r="I17" s="42">
        <f>COUNTIF(Vertices[Out-Degree],"&gt;= "&amp;H17)-COUNTIF(Vertices[Out-Degree],"&gt;="&amp;H18)</f>
        <v>0</v>
      </c>
      <c r="J17" s="41">
        <f t="shared" si="4"/>
        <v>17.025973909090915</v>
      </c>
      <c r="K17" s="42">
        <f>COUNTIF(Vertices[Betweenness Centrality],"&gt;= "&amp;J17)-COUNTIF(Vertices[Betweenness Centrality],"&gt;="&amp;J18)</f>
        <v>0</v>
      </c>
      <c r="L17" s="41">
        <f t="shared" si="5"/>
        <v>0.025169454545454526</v>
      </c>
      <c r="M17" s="42">
        <f>COUNTIF(Vertices[Closeness Centrality],"&gt;= "&amp;L17)-COUNTIF(Vertices[Closeness Centrality],"&gt;="&amp;L18)</f>
        <v>0</v>
      </c>
      <c r="N17" s="41">
        <f t="shared" si="6"/>
        <v>0.03492881818181818</v>
      </c>
      <c r="O17" s="42">
        <f>COUNTIF(Vertices[Eigenvector Centrality],"&gt;= "&amp;N17)-COUNTIF(Vertices[Eigenvector Centrality],"&gt;="&amp;N18)</f>
        <v>1</v>
      </c>
      <c r="P17" s="41">
        <f t="shared" si="7"/>
        <v>0.8845667272727269</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60</v>
      </c>
      <c r="D18" s="34">
        <f t="shared" si="1"/>
        <v>5.072727272727272</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18.16103883636364</v>
      </c>
      <c r="K18" s="40">
        <f>COUNTIF(Vertices[Betweenness Centrality],"&gt;= "&amp;J18)-COUNTIF(Vertices[Betweenness Centrality],"&gt;="&amp;J19)</f>
        <v>0</v>
      </c>
      <c r="L18" s="39">
        <f t="shared" si="5"/>
        <v>0.02554021818181816</v>
      </c>
      <c r="M18" s="40">
        <f>COUNTIF(Vertices[Closeness Centrality],"&gt;= "&amp;L18)-COUNTIF(Vertices[Closeness Centrality],"&gt;="&amp;L19)</f>
        <v>1</v>
      </c>
      <c r="N18" s="39">
        <f t="shared" si="6"/>
        <v>0.03667787272727272</v>
      </c>
      <c r="O18" s="40">
        <f>COUNTIF(Vertices[Eigenvector Centrality],"&gt;= "&amp;N18)-COUNTIF(Vertices[Eigenvector Centrality],"&gt;="&amp;N19)</f>
        <v>0</v>
      </c>
      <c r="P18" s="39">
        <f t="shared" si="7"/>
        <v>0.9228603090909087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1"/>
      <c r="B19" s="131"/>
      <c r="D19" s="34">
        <f t="shared" si="1"/>
        <v>5.327272727272727</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19.296103763636367</v>
      </c>
      <c r="K19" s="42">
        <f>COUNTIF(Vertices[Betweenness Centrality],"&gt;= "&amp;J19)-COUNTIF(Vertices[Betweenness Centrality],"&gt;="&amp;J20)</f>
        <v>0</v>
      </c>
      <c r="L19" s="41">
        <f t="shared" si="5"/>
        <v>0.025910981818181796</v>
      </c>
      <c r="M19" s="42">
        <f>COUNTIF(Vertices[Closeness Centrality],"&gt;= "&amp;L19)-COUNTIF(Vertices[Closeness Centrality],"&gt;="&amp;L20)</f>
        <v>0</v>
      </c>
      <c r="N19" s="41">
        <f t="shared" si="6"/>
        <v>0.038426927272727264</v>
      </c>
      <c r="O19" s="42">
        <f>COUNTIF(Vertices[Eigenvector Centrality],"&gt;= "&amp;N19)-COUNTIF(Vertices[Eigenvector Centrality],"&gt;="&amp;N20)</f>
        <v>2</v>
      </c>
      <c r="P19" s="41">
        <f t="shared" si="7"/>
        <v>0.9611538909090904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5.581818181818182</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20.431168690909093</v>
      </c>
      <c r="K20" s="40">
        <f>COUNTIF(Vertices[Betweenness Centrality],"&gt;= "&amp;J20)-COUNTIF(Vertices[Betweenness Centrality],"&gt;="&amp;J21)</f>
        <v>0</v>
      </c>
      <c r="L20" s="39">
        <f t="shared" si="5"/>
        <v>0.02628174545454543</v>
      </c>
      <c r="M20" s="40">
        <f>COUNTIF(Vertices[Closeness Centrality],"&gt;= "&amp;L20)-COUNTIF(Vertices[Closeness Centrality],"&gt;="&amp;L21)</f>
        <v>1</v>
      </c>
      <c r="N20" s="39">
        <f t="shared" si="6"/>
        <v>0.040175981818181807</v>
      </c>
      <c r="O20" s="40">
        <f>COUNTIF(Vertices[Eigenvector Centrality],"&gt;= "&amp;N20)-COUNTIF(Vertices[Eigenvector Centrality],"&gt;="&amp;N21)</f>
        <v>1</v>
      </c>
      <c r="P20" s="39">
        <f t="shared" si="7"/>
        <v>0.9994474727272722</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1.818594</v>
      </c>
      <c r="D21" s="34">
        <f t="shared" si="1"/>
        <v>5.836363636363637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21.56623361818182</v>
      </c>
      <c r="K21" s="42">
        <f>COUNTIF(Vertices[Betweenness Centrality],"&gt;= "&amp;J21)-COUNTIF(Vertices[Betweenness Centrality],"&gt;="&amp;J22)</f>
        <v>0</v>
      </c>
      <c r="L21" s="41">
        <f t="shared" si="5"/>
        <v>0.026652509090909066</v>
      </c>
      <c r="M21" s="42">
        <f>COUNTIF(Vertices[Closeness Centrality],"&gt;= "&amp;L21)-COUNTIF(Vertices[Closeness Centrality],"&gt;="&amp;L22)</f>
        <v>0</v>
      </c>
      <c r="N21" s="41">
        <f t="shared" si="6"/>
        <v>0.04192503636363635</v>
      </c>
      <c r="O21" s="42">
        <f>COUNTIF(Vertices[Eigenvector Centrality],"&gt;= "&amp;N21)-COUNTIF(Vertices[Eigenvector Centrality],"&gt;="&amp;N22)</f>
        <v>1</v>
      </c>
      <c r="P21" s="41">
        <f t="shared" si="7"/>
        <v>1.037741054545454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1"/>
      <c r="B22" s="131"/>
      <c r="D22" s="34">
        <f t="shared" si="1"/>
        <v>6.090909090909092</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22.701298545454545</v>
      </c>
      <c r="K22" s="40">
        <f>COUNTIF(Vertices[Betweenness Centrality],"&gt;= "&amp;J22)-COUNTIF(Vertices[Betweenness Centrality],"&gt;="&amp;J23)</f>
        <v>0</v>
      </c>
      <c r="L22" s="39">
        <f t="shared" si="5"/>
        <v>0.0270232727272727</v>
      </c>
      <c r="M22" s="40">
        <f>COUNTIF(Vertices[Closeness Centrality],"&gt;= "&amp;L22)-COUNTIF(Vertices[Closeness Centrality],"&gt;="&amp;L23)</f>
        <v>0</v>
      </c>
      <c r="N22" s="39">
        <f t="shared" si="6"/>
        <v>0.04367409090909089</v>
      </c>
      <c r="O22" s="40">
        <f>COUNTIF(Vertices[Eigenvector Centrality],"&gt;= "&amp;N22)-COUNTIF(Vertices[Eigenvector Centrality],"&gt;="&amp;N23)</f>
        <v>0</v>
      </c>
      <c r="P22" s="39">
        <f t="shared" si="7"/>
        <v>1.0760346363636357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0.2857142857142857</v>
      </c>
      <c r="D23" s="34">
        <f t="shared" si="1"/>
        <v>6.345454545454547</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23.83636347272727</v>
      </c>
      <c r="K23" s="42">
        <f>COUNTIF(Vertices[Betweenness Centrality],"&gt;= "&amp;J23)-COUNTIF(Vertices[Betweenness Centrality],"&gt;="&amp;J24)</f>
        <v>0</v>
      </c>
      <c r="L23" s="41">
        <f t="shared" si="5"/>
        <v>0.027394036363636336</v>
      </c>
      <c r="M23" s="42">
        <f>COUNTIF(Vertices[Closeness Centrality],"&gt;= "&amp;L23)-COUNTIF(Vertices[Closeness Centrality],"&gt;="&amp;L24)</f>
        <v>0</v>
      </c>
      <c r="N23" s="41">
        <f t="shared" si="6"/>
        <v>0.045423145454545434</v>
      </c>
      <c r="O23" s="42">
        <f>COUNTIF(Vertices[Eigenvector Centrality],"&gt;= "&amp;N23)-COUNTIF(Vertices[Eigenvector Centrality],"&gt;="&amp;N24)</f>
        <v>0</v>
      </c>
      <c r="P23" s="41">
        <f t="shared" si="7"/>
        <v>1.1143282181818175</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237</v>
      </c>
      <c r="B24" s="36" t="s">
        <v>239</v>
      </c>
      <c r="D24" s="34">
        <f t="shared" si="1"/>
        <v>6.600000000000001</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24.971428399999997</v>
      </c>
      <c r="K24" s="40">
        <f>COUNTIF(Vertices[Betweenness Centrality],"&gt;= "&amp;J24)-COUNTIF(Vertices[Betweenness Centrality],"&gt;="&amp;J25)</f>
        <v>0</v>
      </c>
      <c r="L24" s="39">
        <f t="shared" si="5"/>
        <v>0.02776479999999997</v>
      </c>
      <c r="M24" s="40">
        <f>COUNTIF(Vertices[Closeness Centrality],"&gt;= "&amp;L24)-COUNTIF(Vertices[Closeness Centrality],"&gt;="&amp;L25)</f>
        <v>0</v>
      </c>
      <c r="N24" s="39">
        <f t="shared" si="6"/>
        <v>0.04717219999999998</v>
      </c>
      <c r="O24" s="40">
        <f>COUNTIF(Vertices[Eigenvector Centrality],"&gt;= "&amp;N24)-COUNTIF(Vertices[Eigenvector Centrality],"&gt;="&amp;N25)</f>
        <v>0</v>
      </c>
      <c r="P24" s="39">
        <f t="shared" si="7"/>
        <v>1.1526217999999993</v>
      </c>
      <c r="Q24" s="40">
        <f>COUNTIF(Vertices[PageRank],"&gt;= "&amp;P24)-COUNTIF(Vertices[PageRank],"&gt;="&amp;P25)</f>
        <v>3</v>
      </c>
      <c r="R24" s="39">
        <f t="shared" si="8"/>
        <v>0.4000000000000001</v>
      </c>
      <c r="S24" s="45">
        <f>COUNTIF(Vertices[Clustering Coefficient],"&gt;= "&amp;R24)-COUNTIF(Vertices[Clustering Coefficient],"&gt;="&amp;R25)</f>
        <v>1</v>
      </c>
      <c r="T24" s="39" t="e">
        <f ca="1" t="shared" si="9"/>
        <v>#REF!</v>
      </c>
      <c r="U24" s="40" t="e">
        <f ca="1" t="shared" si="0"/>
        <v>#REF!</v>
      </c>
    </row>
    <row r="25" spans="1:21" ht="15">
      <c r="A25" s="131"/>
      <c r="B25" s="131"/>
      <c r="D25" s="34">
        <f t="shared" si="1"/>
        <v>6.854545454545456</v>
      </c>
      <c r="E25" s="3">
        <f>COUNTIF(Vertices[Degree],"&gt;= "&amp;D25)-COUNTIF(Vertices[Degree],"&gt;="&amp;D26)</f>
        <v>4</v>
      </c>
      <c r="F25" s="41">
        <f t="shared" si="2"/>
        <v>0</v>
      </c>
      <c r="G25" s="42">
        <f>COUNTIF(Vertices[In-Degree],"&gt;= "&amp;F25)-COUNTIF(Vertices[In-Degree],"&gt;="&amp;F26)</f>
        <v>0</v>
      </c>
      <c r="H25" s="41">
        <f t="shared" si="3"/>
        <v>0</v>
      </c>
      <c r="I25" s="42">
        <f>COUNTIF(Vertices[Out-Degree],"&gt;= "&amp;H25)-COUNTIF(Vertices[Out-Degree],"&gt;="&amp;H26)</f>
        <v>0</v>
      </c>
      <c r="J25" s="41">
        <f t="shared" si="4"/>
        <v>26.106493327272723</v>
      </c>
      <c r="K25" s="42">
        <f>COUNTIF(Vertices[Betweenness Centrality],"&gt;= "&amp;J25)-COUNTIF(Vertices[Betweenness Centrality],"&gt;="&amp;J26)</f>
        <v>0</v>
      </c>
      <c r="L25" s="41">
        <f t="shared" si="5"/>
        <v>0.028135563636363606</v>
      </c>
      <c r="M25" s="42">
        <f>COUNTIF(Vertices[Closeness Centrality],"&gt;= "&amp;L25)-COUNTIF(Vertices[Closeness Centrality],"&gt;="&amp;L26)</f>
        <v>0</v>
      </c>
      <c r="N25" s="41">
        <f t="shared" si="6"/>
        <v>0.04892125454545452</v>
      </c>
      <c r="O25" s="42">
        <f>COUNTIF(Vertices[Eigenvector Centrality],"&gt;= "&amp;N25)-COUNTIF(Vertices[Eigenvector Centrality],"&gt;="&amp;N26)</f>
        <v>0</v>
      </c>
      <c r="P25" s="41">
        <f t="shared" si="7"/>
        <v>1.190915381818181</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238</v>
      </c>
      <c r="B26" s="36" t="s">
        <v>240</v>
      </c>
      <c r="D26" s="34">
        <f t="shared" si="1"/>
        <v>7.109090909090911</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27.24155825454545</v>
      </c>
      <c r="K26" s="40">
        <f>COUNTIF(Vertices[Betweenness Centrality],"&gt;= "&amp;J26)-COUNTIF(Vertices[Betweenness Centrality],"&gt;="&amp;J28)</f>
        <v>0</v>
      </c>
      <c r="L26" s="39">
        <f t="shared" si="5"/>
        <v>0.02850632727272724</v>
      </c>
      <c r="M26" s="40">
        <f>COUNTIF(Vertices[Closeness Centrality],"&gt;= "&amp;L26)-COUNTIF(Vertices[Closeness Centrality],"&gt;="&amp;L28)</f>
        <v>2</v>
      </c>
      <c r="N26" s="39">
        <f t="shared" si="6"/>
        <v>0.05067030909090906</v>
      </c>
      <c r="O26" s="40">
        <f>COUNTIF(Vertices[Eigenvector Centrality],"&gt;= "&amp;N26)-COUNTIF(Vertices[Eigenvector Centrality],"&gt;="&amp;N28)</f>
        <v>0</v>
      </c>
      <c r="P26" s="39">
        <f t="shared" si="7"/>
        <v>1.2292089636363628</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-5</v>
      </c>
      <c r="F27" s="75"/>
      <c r="G27" s="76">
        <f>COUNTIF(Vertices[In-Degree],"&gt;= "&amp;F27)-COUNTIF(Vertices[In-Degree],"&gt;="&amp;F28)</f>
        <v>0</v>
      </c>
      <c r="H27" s="75"/>
      <c r="I27" s="76">
        <f>COUNTIF(Vertices[Out-Degree],"&gt;= "&amp;H27)-COUNTIF(Vertices[Out-Degree],"&gt;="&amp;H28)</f>
        <v>0</v>
      </c>
      <c r="J27" s="75"/>
      <c r="K27" s="76">
        <f>COUNTIF(Vertices[Betweenness Centrality],"&gt;= "&amp;J27)-COUNTIF(Vertices[Betweenness Centrality],"&gt;="&amp;J28)</f>
        <v>-3</v>
      </c>
      <c r="L27" s="75"/>
      <c r="M27" s="76">
        <f>COUNTIF(Vertices[Closeness Centrality],"&gt;= "&amp;L27)-COUNTIF(Vertices[Closeness Centrality],"&gt;="&amp;L28)</f>
        <v>-7</v>
      </c>
      <c r="N27" s="75"/>
      <c r="O27" s="76">
        <f>COUNTIF(Vertices[Eigenvector Centrality],"&gt;= "&amp;N27)-COUNTIF(Vertices[Eigenvector Centrality],"&gt;="&amp;N28)</f>
        <v>-9</v>
      </c>
      <c r="P27" s="75"/>
      <c r="Q27" s="76">
        <f>COUNTIF(Vertices[Eigenvector Centrality],"&gt;= "&amp;P27)-COUNTIF(Vertices[Eigenvector Centrality],"&gt;="&amp;P28)</f>
        <v>0</v>
      </c>
      <c r="R27" s="75"/>
      <c r="S27" s="77">
        <f>COUNTIF(Vertices[Clustering Coefficient],"&gt;= "&amp;R27)-COUNTIF(Vertices[Clustering Coefficient],"&gt;="&amp;R28)</f>
        <v>-17</v>
      </c>
      <c r="T27" s="75"/>
      <c r="U27" s="76">
        <f ca="1">COUNTIF(Vertices[Clustering Coefficient],"&gt;= "&amp;T27)-COUNTIF(Vertices[Clustering Coefficient],"&gt;="&amp;T28)</f>
        <v>0</v>
      </c>
    </row>
    <row r="28" spans="4:21" ht="15">
      <c r="D28" s="34">
        <f>D26+($D$57-$D$2)/BinDivisor</f>
        <v>7.363636363636366</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28.376623181818175</v>
      </c>
      <c r="K28" s="42">
        <f>COUNTIF(Vertices[Betweenness Centrality],"&gt;= "&amp;J28)-COUNTIF(Vertices[Betweenness Centrality],"&gt;="&amp;J40)</f>
        <v>0</v>
      </c>
      <c r="L28" s="41">
        <f>L26+($L$57-$L$2)/BinDivisor</f>
        <v>0.028877090909090877</v>
      </c>
      <c r="M28" s="42">
        <f>COUNTIF(Vertices[Closeness Centrality],"&gt;= "&amp;L28)-COUNTIF(Vertices[Closeness Centrality],"&gt;="&amp;L40)</f>
        <v>0</v>
      </c>
      <c r="N28" s="41">
        <f>N26+($N$57-$N$2)/BinDivisor</f>
        <v>0.052419363636363604</v>
      </c>
      <c r="O28" s="42">
        <f>COUNTIF(Vertices[Eigenvector Centrality],"&gt;= "&amp;N28)-COUNTIF(Vertices[Eigenvector Centrality],"&gt;="&amp;N40)</f>
        <v>0</v>
      </c>
      <c r="P28" s="41">
        <f>P26+($P$57-$P$2)/BinDivisor</f>
        <v>1.2675025454545445</v>
      </c>
      <c r="Q28" s="42">
        <f>COUNTIF(Vertices[PageRank],"&gt;= "&amp;P28)-COUNTIF(Vertices[PageRank],"&gt;="&amp;P40)</f>
        <v>1</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4"/>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4"/>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4"/>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4"/>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4"/>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4"/>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4"/>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4"/>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4"/>
      <c r="E38" s="3">
        <f>COUNTIF(Vertices[Degree],"&gt;= "&amp;D38)-COUNTIF(Vertices[Degree],"&gt;="&amp;D40)</f>
        <v>-5</v>
      </c>
      <c r="F38" s="75"/>
      <c r="G38" s="76">
        <f>COUNTIF(Vertices[In-Degree],"&gt;= "&amp;F38)-COUNTIF(Vertices[In-Degree],"&gt;="&amp;F40)</f>
        <v>0</v>
      </c>
      <c r="H38" s="75"/>
      <c r="I38" s="76">
        <f>COUNTIF(Vertices[Out-Degree],"&gt;= "&amp;H38)-COUNTIF(Vertices[Out-Degree],"&gt;="&amp;H40)</f>
        <v>0</v>
      </c>
      <c r="J38" s="75"/>
      <c r="K38" s="76">
        <f>COUNTIF(Vertices[Betweenness Centrality],"&gt;= "&amp;J38)-COUNTIF(Vertices[Betweenness Centrality],"&gt;="&amp;J40)</f>
        <v>-3</v>
      </c>
      <c r="L38" s="75"/>
      <c r="M38" s="76">
        <f>COUNTIF(Vertices[Closeness Centrality],"&gt;= "&amp;L38)-COUNTIF(Vertices[Closeness Centrality],"&gt;="&amp;L40)</f>
        <v>-7</v>
      </c>
      <c r="N38" s="75"/>
      <c r="O38" s="76">
        <f>COUNTIF(Vertices[Eigenvector Centrality],"&gt;= "&amp;N38)-COUNTIF(Vertices[Eigenvector Centrality],"&gt;="&amp;N40)</f>
        <v>-9</v>
      </c>
      <c r="P38" s="75"/>
      <c r="Q38" s="76">
        <f>COUNTIF(Vertices[Eigenvector Centrality],"&gt;= "&amp;P38)-COUNTIF(Vertices[Eigenvector Centrality],"&gt;="&amp;P40)</f>
        <v>0</v>
      </c>
      <c r="R38" s="75"/>
      <c r="S38" s="77">
        <f>COUNTIF(Vertices[Clustering Coefficient],"&gt;= "&amp;R38)-COUNTIF(Vertices[Clustering Coefficient],"&gt;="&amp;R40)</f>
        <v>-17</v>
      </c>
      <c r="T38" s="75"/>
      <c r="U38" s="76">
        <f ca="1">COUNTIF(Vertices[Clustering Coefficient],"&gt;= "&amp;T38)-COUNTIF(Vertices[Clustering Coefficient],"&gt;="&amp;T40)</f>
        <v>0</v>
      </c>
    </row>
    <row r="39" spans="4:21" ht="15">
      <c r="D39" s="34"/>
      <c r="E39" s="3">
        <f>COUNTIF(Vertices[Degree],"&gt;= "&amp;D39)-COUNTIF(Vertices[Degree],"&gt;="&amp;D40)</f>
        <v>-5</v>
      </c>
      <c r="F39" s="75"/>
      <c r="G39" s="76">
        <f>COUNTIF(Vertices[In-Degree],"&gt;= "&amp;F39)-COUNTIF(Vertices[In-Degree],"&gt;="&amp;F40)</f>
        <v>0</v>
      </c>
      <c r="H39" s="75"/>
      <c r="I39" s="76">
        <f>COUNTIF(Vertices[Out-Degree],"&gt;= "&amp;H39)-COUNTIF(Vertices[Out-Degree],"&gt;="&amp;H40)</f>
        <v>0</v>
      </c>
      <c r="J39" s="75"/>
      <c r="K39" s="76">
        <f>COUNTIF(Vertices[Betweenness Centrality],"&gt;= "&amp;J39)-COUNTIF(Vertices[Betweenness Centrality],"&gt;="&amp;J40)</f>
        <v>-3</v>
      </c>
      <c r="L39" s="75"/>
      <c r="M39" s="76">
        <f>COUNTIF(Vertices[Closeness Centrality],"&gt;= "&amp;L39)-COUNTIF(Vertices[Closeness Centrality],"&gt;="&amp;L40)</f>
        <v>-7</v>
      </c>
      <c r="N39" s="75"/>
      <c r="O39" s="76">
        <f>COUNTIF(Vertices[Eigenvector Centrality],"&gt;= "&amp;N39)-COUNTIF(Vertices[Eigenvector Centrality],"&gt;="&amp;N40)</f>
        <v>-9</v>
      </c>
      <c r="P39" s="75"/>
      <c r="Q39" s="76">
        <f>COUNTIF(Vertices[Eigenvector Centrality],"&gt;= "&amp;P39)-COUNTIF(Vertices[Eigenvector Centrality],"&gt;="&amp;P40)</f>
        <v>0</v>
      </c>
      <c r="R39" s="75"/>
      <c r="S39" s="77">
        <f>COUNTIF(Vertices[Clustering Coefficient],"&gt;= "&amp;R39)-COUNTIF(Vertices[Clustering Coefficient],"&gt;="&amp;R40)</f>
        <v>-17</v>
      </c>
      <c r="T39" s="75"/>
      <c r="U39" s="76">
        <f ca="1">COUNTIF(Vertices[Clustering Coefficient],"&gt;= "&amp;T39)-COUNTIF(Vertices[Clustering Coefficient],"&gt;="&amp;T40)</f>
        <v>0</v>
      </c>
    </row>
    <row r="40" spans="4:21" ht="15">
      <c r="D40" s="34">
        <f>D28+($D$57-$D$2)/BinDivisor</f>
        <v>7.618181818181821</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29.5116881090909</v>
      </c>
      <c r="K40" s="40">
        <f>COUNTIF(Vertices[Betweenness Centrality],"&gt;= "&amp;J40)-COUNTIF(Vertices[Betweenness Centrality],"&gt;="&amp;J41)</f>
        <v>0</v>
      </c>
      <c r="L40" s="39">
        <f>L28+($L$57-$L$2)/BinDivisor</f>
        <v>0.02924785454545451</v>
      </c>
      <c r="M40" s="40">
        <f>COUNTIF(Vertices[Closeness Centrality],"&gt;= "&amp;L40)-COUNTIF(Vertices[Closeness Centrality],"&gt;="&amp;L41)</f>
        <v>0</v>
      </c>
      <c r="N40" s="39">
        <f>N28+($N$57-$N$2)/BinDivisor</f>
        <v>0.05416841818181815</v>
      </c>
      <c r="O40" s="40">
        <f>COUNTIF(Vertices[Eigenvector Centrality],"&gt;= "&amp;N40)-COUNTIF(Vertices[Eigenvector Centrality],"&gt;="&amp;N41)</f>
        <v>0</v>
      </c>
      <c r="P40" s="39">
        <f>P28+($P$57-$P$2)/BinDivisor</f>
        <v>1.3057961272727263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7.872727272727276</v>
      </c>
      <c r="E41" s="3">
        <f>COUNTIF(Vertices[Degree],"&gt;= "&amp;D41)-COUNTIF(Vertices[Degree],"&gt;="&amp;D42)</f>
        <v>2</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30.646753036363627</v>
      </c>
      <c r="K41" s="42">
        <f>COUNTIF(Vertices[Betweenness Centrality],"&gt;= "&amp;J41)-COUNTIF(Vertices[Betweenness Centrality],"&gt;="&amp;J42)</f>
        <v>0</v>
      </c>
      <c r="L41" s="41">
        <f aca="true" t="shared" si="14" ref="L41:L56">L40+($L$57-$L$2)/BinDivisor</f>
        <v>0.029618618181818147</v>
      </c>
      <c r="M41" s="42">
        <f>COUNTIF(Vertices[Closeness Centrality],"&gt;= "&amp;L41)-COUNTIF(Vertices[Closeness Centrality],"&gt;="&amp;L42)</f>
        <v>0</v>
      </c>
      <c r="N41" s="41">
        <f aca="true" t="shared" si="15" ref="N41:N56">N40+($N$57-$N$2)/BinDivisor</f>
        <v>0.05591747272727269</v>
      </c>
      <c r="O41" s="42">
        <f>COUNTIF(Vertices[Eigenvector Centrality],"&gt;= "&amp;N41)-COUNTIF(Vertices[Eigenvector Centrality],"&gt;="&amp;N42)</f>
        <v>2</v>
      </c>
      <c r="P41" s="41">
        <f aca="true" t="shared" si="16" ref="P41:P56">P40+($P$57-$P$2)/BinDivisor</f>
        <v>1.344089709090908</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8.12727272727273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31.781817963636353</v>
      </c>
      <c r="K42" s="40">
        <f>COUNTIF(Vertices[Betweenness Centrality],"&gt;= "&amp;J42)-COUNTIF(Vertices[Betweenness Centrality],"&gt;="&amp;J43)</f>
        <v>0</v>
      </c>
      <c r="L42" s="39">
        <f t="shared" si="14"/>
        <v>0.02998938181818178</v>
      </c>
      <c r="M42" s="40">
        <f>COUNTIF(Vertices[Closeness Centrality],"&gt;= "&amp;L42)-COUNTIF(Vertices[Closeness Centrality],"&gt;="&amp;L43)</f>
        <v>2</v>
      </c>
      <c r="N42" s="39">
        <f t="shared" si="15"/>
        <v>0.05766652727272723</v>
      </c>
      <c r="O42" s="40">
        <f>COUNTIF(Vertices[Eigenvector Centrality],"&gt;= "&amp;N42)-COUNTIF(Vertices[Eigenvector Centrality],"&gt;="&amp;N43)</f>
        <v>0</v>
      </c>
      <c r="P42" s="39">
        <f t="shared" si="16"/>
        <v>1.3823832909090898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8.381818181818184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32.91688289090908</v>
      </c>
      <c r="K43" s="42">
        <f>COUNTIF(Vertices[Betweenness Centrality],"&gt;= "&amp;J43)-COUNTIF(Vertices[Betweenness Centrality],"&gt;="&amp;J44)</f>
        <v>0</v>
      </c>
      <c r="L43" s="41">
        <f t="shared" si="14"/>
        <v>0.030360145454545417</v>
      </c>
      <c r="M43" s="42">
        <f>COUNTIF(Vertices[Closeness Centrality],"&gt;= "&amp;L43)-COUNTIF(Vertices[Closeness Centrality],"&gt;="&amp;L44)</f>
        <v>0</v>
      </c>
      <c r="N43" s="41">
        <f t="shared" si="15"/>
        <v>0.059415581818181774</v>
      </c>
      <c r="O43" s="42">
        <f>COUNTIF(Vertices[Eigenvector Centrality],"&gt;= "&amp;N43)-COUNTIF(Vertices[Eigenvector Centrality],"&gt;="&amp;N44)</f>
        <v>0</v>
      </c>
      <c r="P43" s="41">
        <f t="shared" si="16"/>
        <v>1.4206768727272716</v>
      </c>
      <c r="Q43" s="42">
        <f>COUNTIF(Vertices[PageRank],"&gt;= "&amp;P43)-COUNTIF(Vertices[PageRank],"&gt;="&amp;P44)</f>
        <v>0</v>
      </c>
      <c r="R43" s="41">
        <f t="shared" si="17"/>
        <v>0.5272727272727273</v>
      </c>
      <c r="S43" s="46">
        <f>COUNTIF(Vertices[Clustering Coefficient],"&gt;= "&amp;R43)-COUNTIF(Vertices[Clustering Coefficient],"&gt;="&amp;R44)</f>
        <v>2</v>
      </c>
      <c r="T43" s="41" t="e">
        <f ca="1" t="shared" si="18"/>
        <v>#REF!</v>
      </c>
      <c r="U43" s="42" t="e">
        <f ca="1" t="shared" si="0"/>
        <v>#REF!</v>
      </c>
    </row>
    <row r="44" spans="1:21" ht="15">
      <c r="A44" s="35"/>
      <c r="B44" s="35"/>
      <c r="D44" s="34">
        <f t="shared" si="10"/>
        <v>8.636363636363638</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34.05194781818181</v>
      </c>
      <c r="K44" s="40">
        <f>COUNTIF(Vertices[Betweenness Centrality],"&gt;= "&amp;J44)-COUNTIF(Vertices[Betweenness Centrality],"&gt;="&amp;J45)</f>
        <v>0</v>
      </c>
      <c r="L44" s="39">
        <f t="shared" si="14"/>
        <v>0.030730909090909052</v>
      </c>
      <c r="M44" s="40">
        <f>COUNTIF(Vertices[Closeness Centrality],"&gt;= "&amp;L44)-COUNTIF(Vertices[Closeness Centrality],"&gt;="&amp;L45)</f>
        <v>0</v>
      </c>
      <c r="N44" s="39">
        <f t="shared" si="15"/>
        <v>0.06116463636363632</v>
      </c>
      <c r="O44" s="40">
        <f>COUNTIF(Vertices[Eigenvector Centrality],"&gt;= "&amp;N44)-COUNTIF(Vertices[Eigenvector Centrality],"&gt;="&amp;N45)</f>
        <v>0</v>
      </c>
      <c r="P44" s="39">
        <f t="shared" si="16"/>
        <v>1.4589704545454534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8.890909090909092</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35.18701274545454</v>
      </c>
      <c r="K45" s="42">
        <f>COUNTIF(Vertices[Betweenness Centrality],"&gt;= "&amp;J45)-COUNTIF(Vertices[Betweenness Centrality],"&gt;="&amp;J46)</f>
        <v>0</v>
      </c>
      <c r="L45" s="41">
        <f t="shared" si="14"/>
        <v>0.031101672727272687</v>
      </c>
      <c r="M45" s="42">
        <f>COUNTIF(Vertices[Closeness Centrality],"&gt;= "&amp;L45)-COUNTIF(Vertices[Closeness Centrality],"&gt;="&amp;L46)</f>
        <v>2</v>
      </c>
      <c r="N45" s="41">
        <f t="shared" si="15"/>
        <v>0.06291369090909087</v>
      </c>
      <c r="O45" s="42">
        <f>COUNTIF(Vertices[Eigenvector Centrality],"&gt;= "&amp;N45)-COUNTIF(Vertices[Eigenvector Centrality],"&gt;="&amp;N46)</f>
        <v>0</v>
      </c>
      <c r="P45" s="41">
        <f t="shared" si="16"/>
        <v>1.4972640363636351</v>
      </c>
      <c r="Q45" s="42">
        <f>COUNTIF(Vertices[PageRank],"&gt;= "&amp;P45)-COUNTIF(Vertices[PageRank],"&gt;="&amp;P46)</f>
        <v>1</v>
      </c>
      <c r="R45" s="41">
        <f t="shared" si="17"/>
        <v>0.5636363636363637</v>
      </c>
      <c r="S45" s="46">
        <f>COUNTIF(Vertices[Clustering Coefficient],"&gt;= "&amp;R45)-COUNTIF(Vertices[Clustering Coefficient],"&gt;="&amp;R46)</f>
        <v>2</v>
      </c>
      <c r="T45" s="41" t="e">
        <f ca="1" t="shared" si="18"/>
        <v>#REF!</v>
      </c>
      <c r="U45" s="42" t="e">
        <f ca="1" t="shared" si="0"/>
        <v>#REF!</v>
      </c>
    </row>
    <row r="46" spans="4:21" ht="15">
      <c r="D46" s="34">
        <f t="shared" si="10"/>
        <v>9.145454545454546</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36.32207767272727</v>
      </c>
      <c r="K46" s="40">
        <f>COUNTIF(Vertices[Betweenness Centrality],"&gt;= "&amp;J46)-COUNTIF(Vertices[Betweenness Centrality],"&gt;="&amp;J47)</f>
        <v>1</v>
      </c>
      <c r="L46" s="39">
        <f t="shared" si="14"/>
        <v>0.03147243636363632</v>
      </c>
      <c r="M46" s="40">
        <f>COUNTIF(Vertices[Closeness Centrality],"&gt;= "&amp;L46)-COUNTIF(Vertices[Closeness Centrality],"&gt;="&amp;L47)</f>
        <v>0</v>
      </c>
      <c r="N46" s="39">
        <f t="shared" si="15"/>
        <v>0.06466274545454541</v>
      </c>
      <c r="O46" s="40">
        <f>COUNTIF(Vertices[Eigenvector Centrality],"&gt;= "&amp;N46)-COUNTIF(Vertices[Eigenvector Centrality],"&gt;="&amp;N47)</f>
        <v>0</v>
      </c>
      <c r="P46" s="39">
        <f t="shared" si="16"/>
        <v>1.535557618181817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9.4</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37.4571426</v>
      </c>
      <c r="K47" s="42">
        <f>COUNTIF(Vertices[Betweenness Centrality],"&gt;= "&amp;J47)-COUNTIF(Vertices[Betweenness Centrality],"&gt;="&amp;J48)</f>
        <v>0</v>
      </c>
      <c r="L47" s="41">
        <f t="shared" si="14"/>
        <v>0.03184319999999996</v>
      </c>
      <c r="M47" s="42">
        <f>COUNTIF(Vertices[Closeness Centrality],"&gt;= "&amp;L47)-COUNTIF(Vertices[Closeness Centrality],"&gt;="&amp;L48)</f>
        <v>0</v>
      </c>
      <c r="N47" s="41">
        <f t="shared" si="15"/>
        <v>0.06641179999999995</v>
      </c>
      <c r="O47" s="42">
        <f>COUNTIF(Vertices[Eigenvector Centrality],"&gt;= "&amp;N47)-COUNTIF(Vertices[Eigenvector Centrality],"&gt;="&amp;N48)</f>
        <v>1</v>
      </c>
      <c r="P47" s="41">
        <f t="shared" si="16"/>
        <v>1.5738511999999987</v>
      </c>
      <c r="Q47" s="42">
        <f>COUNTIF(Vertices[PageRank],"&gt;= "&amp;P47)-COUNTIF(Vertices[PageRank],"&gt;="&amp;P48)</f>
        <v>1</v>
      </c>
      <c r="R47" s="41">
        <f t="shared" si="17"/>
        <v>0.6000000000000001</v>
      </c>
      <c r="S47" s="46">
        <f>COUNTIF(Vertices[Clustering Coefficient],"&gt;= "&amp;R47)-COUNTIF(Vertices[Clustering Coefficient],"&gt;="&amp;R48)</f>
        <v>2</v>
      </c>
      <c r="T47" s="41" t="e">
        <f ca="1" t="shared" si="18"/>
        <v>#REF!</v>
      </c>
      <c r="U47" s="42" t="e">
        <f ca="1" t="shared" si="0"/>
        <v>#REF!</v>
      </c>
    </row>
    <row r="48" spans="4:21" ht="15">
      <c r="D48" s="34">
        <f t="shared" si="10"/>
        <v>9.654545454545454</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38.59220752727273</v>
      </c>
      <c r="K48" s="40">
        <f>COUNTIF(Vertices[Betweenness Centrality],"&gt;= "&amp;J48)-COUNTIF(Vertices[Betweenness Centrality],"&gt;="&amp;J49)</f>
        <v>0</v>
      </c>
      <c r="L48" s="39">
        <f t="shared" si="14"/>
        <v>0.0322139636363636</v>
      </c>
      <c r="M48" s="40">
        <f>COUNTIF(Vertices[Closeness Centrality],"&gt;= "&amp;L48)-COUNTIF(Vertices[Closeness Centrality],"&gt;="&amp;L49)</f>
        <v>0</v>
      </c>
      <c r="N48" s="39">
        <f t="shared" si="15"/>
        <v>0.0681608545454545</v>
      </c>
      <c r="O48" s="40">
        <f>COUNTIF(Vertices[Eigenvector Centrality],"&gt;= "&amp;N48)-COUNTIF(Vertices[Eigenvector Centrality],"&gt;="&amp;N49)</f>
        <v>2</v>
      </c>
      <c r="P48" s="39">
        <f t="shared" si="16"/>
        <v>1.6121447818181804</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9.909090909090908</v>
      </c>
      <c r="E49" s="3">
        <f>COUNTIF(Vertices[Degree],"&gt;= "&amp;D49)-COUNTIF(Vertices[Degree],"&gt;="&amp;D50)</f>
        <v>1</v>
      </c>
      <c r="F49" s="41">
        <f t="shared" si="11"/>
        <v>0</v>
      </c>
      <c r="G49" s="42">
        <f>COUNTIF(Vertices[In-Degree],"&gt;= "&amp;F49)-COUNTIF(Vertices[In-Degree],"&gt;="&amp;F50)</f>
        <v>0</v>
      </c>
      <c r="H49" s="41">
        <f t="shared" si="12"/>
        <v>0</v>
      </c>
      <c r="I49" s="42">
        <f>COUNTIF(Vertices[Out-Degree],"&gt;= "&amp;H49)-COUNTIF(Vertices[Out-Degree],"&gt;="&amp;H50)</f>
        <v>0</v>
      </c>
      <c r="J49" s="41">
        <f t="shared" si="13"/>
        <v>39.72727245454546</v>
      </c>
      <c r="K49" s="42">
        <f>COUNTIF(Vertices[Betweenness Centrality],"&gt;= "&amp;J49)-COUNTIF(Vertices[Betweenness Centrality],"&gt;="&amp;J50)</f>
        <v>0</v>
      </c>
      <c r="L49" s="41">
        <f t="shared" si="14"/>
        <v>0.03258472727272724</v>
      </c>
      <c r="M49" s="42">
        <f>COUNTIF(Vertices[Closeness Centrality],"&gt;= "&amp;L49)-COUNTIF(Vertices[Closeness Centrality],"&gt;="&amp;L50)</f>
        <v>0</v>
      </c>
      <c r="N49" s="41">
        <f t="shared" si="15"/>
        <v>0.06990990909090904</v>
      </c>
      <c r="O49" s="42">
        <f>COUNTIF(Vertices[Eigenvector Centrality],"&gt;= "&amp;N49)-COUNTIF(Vertices[Eigenvector Centrality],"&gt;="&amp;N50)</f>
        <v>0</v>
      </c>
      <c r="P49" s="41">
        <f t="shared" si="16"/>
        <v>1.6504383636363622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10.163636363636362</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40.862337381818186</v>
      </c>
      <c r="K50" s="40">
        <f>COUNTIF(Vertices[Betweenness Centrality],"&gt;= "&amp;J50)-COUNTIF(Vertices[Betweenness Centrality],"&gt;="&amp;J51)</f>
        <v>0</v>
      </c>
      <c r="L50" s="39">
        <f t="shared" si="14"/>
        <v>0.032955490909090876</v>
      </c>
      <c r="M50" s="40">
        <f>COUNTIF(Vertices[Closeness Centrality],"&gt;= "&amp;L50)-COUNTIF(Vertices[Closeness Centrality],"&gt;="&amp;L51)</f>
        <v>0</v>
      </c>
      <c r="N50" s="39">
        <f t="shared" si="15"/>
        <v>0.07165896363636358</v>
      </c>
      <c r="O50" s="40">
        <f>COUNTIF(Vertices[Eigenvector Centrality],"&gt;= "&amp;N50)-COUNTIF(Vertices[Eigenvector Centrality],"&gt;="&amp;N51)</f>
        <v>0</v>
      </c>
      <c r="P50" s="39">
        <f t="shared" si="16"/>
        <v>1.688731945454544</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10.418181818181816</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41.997402309090916</v>
      </c>
      <c r="K51" s="42">
        <f>COUNTIF(Vertices[Betweenness Centrality],"&gt;= "&amp;J51)-COUNTIF(Vertices[Betweenness Centrality],"&gt;="&amp;J52)</f>
        <v>0</v>
      </c>
      <c r="L51" s="41">
        <f t="shared" si="14"/>
        <v>0.033326254545454514</v>
      </c>
      <c r="M51" s="42">
        <f>COUNTIF(Vertices[Closeness Centrality],"&gt;= "&amp;L51)-COUNTIF(Vertices[Closeness Centrality],"&gt;="&amp;L52)</f>
        <v>1</v>
      </c>
      <c r="N51" s="41">
        <f t="shared" si="15"/>
        <v>0.07340801818181812</v>
      </c>
      <c r="O51" s="42">
        <f>COUNTIF(Vertices[Eigenvector Centrality],"&gt;= "&amp;N51)-COUNTIF(Vertices[Eigenvector Centrality],"&gt;="&amp;N52)</f>
        <v>1</v>
      </c>
      <c r="P51" s="41">
        <f t="shared" si="16"/>
        <v>1.7270255272727257</v>
      </c>
      <c r="Q51" s="42">
        <f>COUNTIF(Vertices[PageRank],"&gt;= "&amp;P51)-COUNTIF(Vertices[PageRank],"&gt;="&amp;P52)</f>
        <v>0</v>
      </c>
      <c r="R51" s="41">
        <f t="shared" si="17"/>
        <v>0.6727272727272728</v>
      </c>
      <c r="S51" s="46">
        <f>COUNTIF(Vertices[Clustering Coefficient],"&gt;= "&amp;R51)-COUNTIF(Vertices[Clustering Coefficient],"&gt;="&amp;R52)</f>
        <v>1</v>
      </c>
      <c r="T51" s="41" t="e">
        <f ca="1" t="shared" si="18"/>
        <v>#REF!</v>
      </c>
      <c r="U51" s="42" t="e">
        <f ca="1" t="shared" si="0"/>
        <v>#REF!</v>
      </c>
    </row>
    <row r="52" spans="4:21" ht="15">
      <c r="D52" s="34">
        <f t="shared" si="10"/>
        <v>10.67272727272727</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43.132467236363645</v>
      </c>
      <c r="K52" s="40">
        <f>COUNTIF(Vertices[Betweenness Centrality],"&gt;= "&amp;J52)-COUNTIF(Vertices[Betweenness Centrality],"&gt;="&amp;J53)</f>
        <v>0</v>
      </c>
      <c r="L52" s="39">
        <f t="shared" si="14"/>
        <v>0.03369701818181815</v>
      </c>
      <c r="M52" s="40">
        <f>COUNTIF(Vertices[Closeness Centrality],"&gt;= "&amp;L52)-COUNTIF(Vertices[Closeness Centrality],"&gt;="&amp;L53)</f>
        <v>0</v>
      </c>
      <c r="N52" s="39">
        <f t="shared" si="15"/>
        <v>0.07515707272727266</v>
      </c>
      <c r="O52" s="40">
        <f>COUNTIF(Vertices[Eigenvector Centrality],"&gt;= "&amp;N52)-COUNTIF(Vertices[Eigenvector Centrality],"&gt;="&amp;N53)</f>
        <v>0</v>
      </c>
      <c r="P52" s="39">
        <f t="shared" si="16"/>
        <v>1.7653191090909075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10.927272727272724</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44.267532163636375</v>
      </c>
      <c r="K53" s="42">
        <f>COUNTIF(Vertices[Betweenness Centrality],"&gt;= "&amp;J53)-COUNTIF(Vertices[Betweenness Centrality],"&gt;="&amp;J54)</f>
        <v>0</v>
      </c>
      <c r="L53" s="41">
        <f t="shared" si="14"/>
        <v>0.03406778181818179</v>
      </c>
      <c r="M53" s="42">
        <f>COUNTIF(Vertices[Closeness Centrality],"&gt;= "&amp;L53)-COUNTIF(Vertices[Closeness Centrality],"&gt;="&amp;L54)</f>
        <v>0</v>
      </c>
      <c r="N53" s="41">
        <f t="shared" si="15"/>
        <v>0.0769061272727272</v>
      </c>
      <c r="O53" s="42">
        <f>COUNTIF(Vertices[Eigenvector Centrality],"&gt;= "&amp;N53)-COUNTIF(Vertices[Eigenvector Centrality],"&gt;="&amp;N54)</f>
        <v>0</v>
      </c>
      <c r="P53" s="41">
        <f t="shared" si="16"/>
        <v>1.8036126909090893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11.181818181818178</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45.402597090909104</v>
      </c>
      <c r="K54" s="40">
        <f>COUNTIF(Vertices[Betweenness Centrality],"&gt;= "&amp;J54)-COUNTIF(Vertices[Betweenness Centrality],"&gt;="&amp;J55)</f>
        <v>1</v>
      </c>
      <c r="L54" s="39">
        <f t="shared" si="14"/>
        <v>0.03443854545454543</v>
      </c>
      <c r="M54" s="40">
        <f>COUNTIF(Vertices[Closeness Centrality],"&gt;= "&amp;L54)-COUNTIF(Vertices[Closeness Centrality],"&gt;="&amp;L55)</f>
        <v>0</v>
      </c>
      <c r="N54" s="39">
        <f t="shared" si="15"/>
        <v>0.07865518181818175</v>
      </c>
      <c r="O54" s="40">
        <f>COUNTIF(Vertices[Eigenvector Centrality],"&gt;= "&amp;N54)-COUNTIF(Vertices[Eigenvector Centrality],"&gt;="&amp;N55)</f>
        <v>0</v>
      </c>
      <c r="P54" s="39">
        <f t="shared" si="16"/>
        <v>1.841906272727271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11.436363636363632</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46.537662018181834</v>
      </c>
      <c r="K55" s="42">
        <f>COUNTIF(Vertices[Betweenness Centrality],"&gt;= "&amp;J55)-COUNTIF(Vertices[Betweenness Centrality],"&gt;="&amp;J56)</f>
        <v>0</v>
      </c>
      <c r="L55" s="41">
        <f t="shared" si="14"/>
        <v>0.03480930909090907</v>
      </c>
      <c r="M55" s="42">
        <f>COUNTIF(Vertices[Closeness Centrality],"&gt;= "&amp;L55)-COUNTIF(Vertices[Closeness Centrality],"&gt;="&amp;L56)</f>
        <v>0</v>
      </c>
      <c r="N55" s="41">
        <f t="shared" si="15"/>
        <v>0.08040423636363629</v>
      </c>
      <c r="O55" s="42">
        <f>COUNTIF(Vertices[Eigenvector Centrality],"&gt;= "&amp;N55)-COUNTIF(Vertices[Eigenvector Centrality],"&gt;="&amp;N56)</f>
        <v>0</v>
      </c>
      <c r="P55" s="41">
        <f t="shared" si="16"/>
        <v>1.8801998545454528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15</v>
      </c>
      <c r="D56" s="34">
        <f t="shared" si="10"/>
        <v>11.690909090909086</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47.67272694545456</v>
      </c>
      <c r="K56" s="40">
        <f>COUNTIF(Vertices[Betweenness Centrality],"&gt;= "&amp;J56)-COUNTIF(Vertices[Betweenness Centrality],"&gt;="&amp;J57)</f>
        <v>0</v>
      </c>
      <c r="L56" s="39">
        <f t="shared" si="14"/>
        <v>0.03518007272727271</v>
      </c>
      <c r="M56" s="40">
        <f>COUNTIF(Vertices[Closeness Centrality],"&gt;= "&amp;L56)-COUNTIF(Vertices[Closeness Centrality],"&gt;="&amp;L57)</f>
        <v>1</v>
      </c>
      <c r="N56" s="39">
        <f t="shared" si="15"/>
        <v>0.08215329090909083</v>
      </c>
      <c r="O56" s="40">
        <f>COUNTIF(Vertices[Eigenvector Centrality],"&gt;= "&amp;N56)-COUNTIF(Vertices[Eigenvector Centrality],"&gt;="&amp;N57)</f>
        <v>2</v>
      </c>
      <c r="P56" s="39">
        <f t="shared" si="16"/>
        <v>1.9184934363636346</v>
      </c>
      <c r="Q56" s="40">
        <f>COUNTIF(Vertices[PageRank],"&gt;= "&amp;P56)-COUNTIF(Vertices[PageRank],"&gt;="&amp;P57)</f>
        <v>1</v>
      </c>
      <c r="R56" s="39">
        <f t="shared" si="17"/>
        <v>0.7636363636363638</v>
      </c>
      <c r="S56" s="45">
        <f>COUNTIF(Vertices[Clustering Coefficient],"&gt;= "&amp;R56)-COUNTIF(Vertices[Clustering Coefficient],"&gt;="&amp;R57)</f>
        <v>5</v>
      </c>
      <c r="T56" s="39" t="e">
        <f ca="1" t="shared" si="18"/>
        <v>#REF!</v>
      </c>
      <c r="U56" s="40" t="e">
        <f ca="1" t="shared" si="0"/>
        <v>#REF!</v>
      </c>
    </row>
    <row r="57" spans="1:21" ht="15">
      <c r="A57" s="35" t="s">
        <v>83</v>
      </c>
      <c r="B57" s="49">
        <f>_xlfn.IFERROR(AVERAGE(Vertices[Degree]),NoMetricMessage)</f>
        <v>5.714285714285714</v>
      </c>
      <c r="D57" s="34">
        <f>MAX(Vertices[Degree])</f>
        <v>15</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62.428571</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0.104891</v>
      </c>
      <c r="O57" s="44">
        <f>COUNTIF(Vertices[Eigenvector Centrality],"&gt;= "&amp;N57)-COUNTIF(Vertices[Eigenvector Centrality],"&gt;="&amp;N58)</f>
        <v>1</v>
      </c>
      <c r="P57" s="43">
        <f>MAX(Vertices[PageRank])</f>
        <v>2.41631</v>
      </c>
      <c r="Q57" s="44">
        <f>COUNTIF(Vertices[PageRank],"&gt;= "&amp;P57)-COUNTIF(Vertices[PageRank],"&gt;="&amp;P58)</f>
        <v>1</v>
      </c>
      <c r="R57" s="43">
        <f>MAX(Vertices[Clustering Coefficient])</f>
        <v>1</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f>_xlfn.IFERROR(MEDIAN(Vertices[Degree]),NoMetricMessage)</f>
        <v>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f>IF(COUNT(Vertices[Betweenness Centrality])&gt;0,J2,NoMetricMessage)</f>
        <v>0</v>
      </c>
    </row>
    <row r="98" spans="1:2" ht="15">
      <c r="A98" s="35" t="s">
        <v>101</v>
      </c>
      <c r="B98" s="49">
        <f>IF(COUNT(Vertices[Betweenness Centrality])&gt;0,J57,NoMetricMessage)</f>
        <v>62.428571</v>
      </c>
    </row>
    <row r="99" spans="1:2" ht="15">
      <c r="A99" s="35" t="s">
        <v>102</v>
      </c>
      <c r="B99" s="49">
        <f>_xlfn.IFERROR(AVERAGE(Vertices[Betweenness Centrality]),NoMetricMessage)</f>
        <v>9.095238095238093</v>
      </c>
    </row>
    <row r="100" spans="1:2" ht="15">
      <c r="A100" s="35" t="s">
        <v>103</v>
      </c>
      <c r="B100" s="49">
        <f>_xlfn.IFERROR(MEDIAN(Vertices[Betweenness Centrality]),NoMetricMessage)</f>
        <v>2.333333</v>
      </c>
    </row>
    <row r="111" spans="1:2" ht="15">
      <c r="A111" s="35" t="s">
        <v>106</v>
      </c>
      <c r="B111" s="49">
        <f>IF(COUNT(Vertices[Closeness Centrality])&gt;0,L2,NoMetricMessage)</f>
        <v>0.019608</v>
      </c>
    </row>
    <row r="112" spans="1:2" ht="15">
      <c r="A112" s="35" t="s">
        <v>107</v>
      </c>
      <c r="B112" s="49">
        <f>IF(COUNT(Vertices[Closeness Centrality])&gt;0,L57,NoMetricMessage)</f>
        <v>0.04</v>
      </c>
    </row>
    <row r="113" spans="1:2" ht="15">
      <c r="A113" s="35" t="s">
        <v>108</v>
      </c>
      <c r="B113" s="49">
        <f>_xlfn.IFERROR(AVERAGE(Vertices[Closeness Centrality]),NoMetricMessage)</f>
        <v>0.027097333333333334</v>
      </c>
    </row>
    <row r="114" spans="1:2" ht="15">
      <c r="A114" s="35" t="s">
        <v>109</v>
      </c>
      <c r="B114" s="49">
        <f>_xlfn.IFERROR(MEDIAN(Vertices[Closeness Centrality]),NoMetricMessage)</f>
        <v>0.025641</v>
      </c>
    </row>
    <row r="125" spans="1:2" ht="15">
      <c r="A125" s="35" t="s">
        <v>112</v>
      </c>
      <c r="B125" s="49">
        <f>IF(COUNT(Vertices[Eigenvector Centrality])&gt;0,N2,NoMetricMessage)</f>
        <v>0.008693</v>
      </c>
    </row>
    <row r="126" spans="1:2" ht="15">
      <c r="A126" s="35" t="s">
        <v>113</v>
      </c>
      <c r="B126" s="49">
        <f>IF(COUNT(Vertices[Eigenvector Centrality])&gt;0,N57,NoMetricMessage)</f>
        <v>0.104891</v>
      </c>
    </row>
    <row r="127" spans="1:2" ht="15">
      <c r="A127" s="35" t="s">
        <v>114</v>
      </c>
      <c r="B127" s="49">
        <f>_xlfn.IFERROR(AVERAGE(Vertices[Eigenvector Centrality]),NoMetricMessage)</f>
        <v>0.047619095238095245</v>
      </c>
    </row>
    <row r="128" spans="1:2" ht="15">
      <c r="A128" s="35" t="s">
        <v>115</v>
      </c>
      <c r="B128" s="49">
        <f>_xlfn.IFERROR(MEDIAN(Vertices[Eigenvector Centrality]),NoMetricMessage)</f>
        <v>0.0407</v>
      </c>
    </row>
    <row r="139" spans="1:2" ht="15">
      <c r="A139" s="35" t="s">
        <v>140</v>
      </c>
      <c r="B139" s="49">
        <f>IF(COUNT(Vertices[PageRank])&gt;0,P2,NoMetricMessage)</f>
        <v>0.310163</v>
      </c>
    </row>
    <row r="140" spans="1:2" ht="15">
      <c r="A140" s="35" t="s">
        <v>141</v>
      </c>
      <c r="B140" s="49">
        <f>IF(COUNT(Vertices[PageRank])&gt;0,P57,NoMetricMessage)</f>
        <v>2.41631</v>
      </c>
    </row>
    <row r="141" spans="1:2" ht="15">
      <c r="A141" s="35" t="s">
        <v>142</v>
      </c>
      <c r="B141" s="49">
        <f>_xlfn.IFERROR(AVERAGE(Vertices[PageRank]),NoMetricMessage)</f>
        <v>0.9999754285714284</v>
      </c>
    </row>
    <row r="142" spans="1:2" ht="15">
      <c r="A142" s="35" t="s">
        <v>143</v>
      </c>
      <c r="B142" s="49">
        <f>_xlfn.IFERROR(MEDIAN(Vertices[PageRank]),NoMetricMessage)</f>
        <v>0.868238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0.6612038754895897</v>
      </c>
    </row>
    <row r="156" spans="1:2" ht="15">
      <c r="A156" s="35" t="s">
        <v>121</v>
      </c>
      <c r="B156" s="49">
        <f>_xlfn.IFERROR(MEDIAN(Vertices[Clustering Coefficient]),NoMetricMessage)</f>
        <v>0.6785714285714286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211</v>
      </c>
      <c r="K7" t="s">
        <v>291</v>
      </c>
    </row>
    <row r="8" spans="1:11" ht="15">
      <c r="A8"/>
      <c r="B8">
        <v>2</v>
      </c>
      <c r="C8">
        <v>2</v>
      </c>
      <c r="D8" t="s">
        <v>61</v>
      </c>
      <c r="E8" t="s">
        <v>61</v>
      </c>
      <c r="H8" t="s">
        <v>73</v>
      </c>
      <c r="J8" t="s">
        <v>282</v>
      </c>
      <c r="K8" t="s">
        <v>299</v>
      </c>
    </row>
    <row r="9" spans="1:11" ht="409.5">
      <c r="A9"/>
      <c r="B9">
        <v>3</v>
      </c>
      <c r="C9">
        <v>4</v>
      </c>
      <c r="D9" t="s">
        <v>62</v>
      </c>
      <c r="E9" t="s">
        <v>62</v>
      </c>
      <c r="H9" t="s">
        <v>74</v>
      </c>
      <c r="J9" t="s">
        <v>283</v>
      </c>
      <c r="K9" s="13" t="s">
        <v>300</v>
      </c>
    </row>
    <row r="10" spans="1:11" ht="409.5">
      <c r="A10"/>
      <c r="B10">
        <v>4</v>
      </c>
      <c r="D10" t="s">
        <v>63</v>
      </c>
      <c r="E10" t="s">
        <v>63</v>
      </c>
      <c r="H10" t="s">
        <v>75</v>
      </c>
      <c r="J10" t="s">
        <v>284</v>
      </c>
      <c r="K10" s="13" t="s">
        <v>298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30" t="s">
        <v>241</v>
      </c>
      <c r="B1" s="130" t="s">
        <v>242</v>
      </c>
    </row>
    <row r="2" spans="1:2" ht="15">
      <c r="A2" s="130"/>
      <c r="B2" s="130"/>
    </row>
    <row r="4" spans="1:2" ht="15" customHeight="1">
      <c r="A4" s="130" t="s">
        <v>244</v>
      </c>
      <c r="B4" s="130" t="s">
        <v>242</v>
      </c>
    </row>
    <row r="5" spans="1:2" ht="15">
      <c r="A5" s="130"/>
      <c r="B5" s="130"/>
    </row>
    <row r="7" spans="1:2" ht="15" customHeight="1">
      <c r="A7" s="130" t="s">
        <v>246</v>
      </c>
      <c r="B7" s="130" t="s">
        <v>242</v>
      </c>
    </row>
    <row r="8" spans="1:2" ht="15">
      <c r="A8" s="130"/>
      <c r="B8" s="130"/>
    </row>
    <row r="10" spans="1:2" ht="15" customHeight="1">
      <c r="A10" s="13" t="s">
        <v>248</v>
      </c>
      <c r="B10" s="13" t="s">
        <v>242</v>
      </c>
    </row>
    <row r="11" spans="1:2" ht="15">
      <c r="A11" s="133" t="s">
        <v>249</v>
      </c>
      <c r="B11" s="133">
        <v>0</v>
      </c>
    </row>
    <row r="12" spans="1:2" ht="15">
      <c r="A12" s="133" t="s">
        <v>250</v>
      </c>
      <c r="B12" s="133">
        <v>0</v>
      </c>
    </row>
    <row r="13" spans="1:2" ht="15">
      <c r="A13" s="133" t="s">
        <v>251</v>
      </c>
      <c r="B13" s="133">
        <v>0</v>
      </c>
    </row>
    <row r="14" spans="1:2" ht="15">
      <c r="A14" s="133" t="s">
        <v>252</v>
      </c>
      <c r="B14" s="133">
        <v>0</v>
      </c>
    </row>
    <row r="15" spans="1:2" ht="15">
      <c r="A15" s="133" t="s">
        <v>253</v>
      </c>
      <c r="B15" s="133">
        <v>0</v>
      </c>
    </row>
    <row r="18" spans="1:2" ht="15" customHeight="1">
      <c r="A18" s="130" t="s">
        <v>255</v>
      </c>
      <c r="B18" s="130" t="s">
        <v>242</v>
      </c>
    </row>
    <row r="19" spans="1:2" ht="15">
      <c r="A19" s="130"/>
      <c r="B19" s="130"/>
    </row>
    <row r="21" spans="1:2" ht="15" customHeight="1">
      <c r="A21" s="130" t="s">
        <v>257</v>
      </c>
      <c r="B21" s="130" t="s">
        <v>242</v>
      </c>
    </row>
    <row r="22" spans="1:2" ht="15">
      <c r="A22" s="130"/>
      <c r="B22" s="130"/>
    </row>
    <row r="24" spans="1:2" ht="15" customHeight="1">
      <c r="A24" s="130" t="s">
        <v>258</v>
      </c>
      <c r="B24" s="130" t="s">
        <v>242</v>
      </c>
    </row>
    <row r="25" spans="1:2" ht="15">
      <c r="A25" s="130"/>
      <c r="B25" s="130"/>
    </row>
    <row r="27" spans="1:2" ht="15" customHeight="1">
      <c r="A27" s="130" t="s">
        <v>261</v>
      </c>
      <c r="B27" s="130" t="s">
        <v>242</v>
      </c>
    </row>
    <row r="28" spans="1:2" ht="15">
      <c r="A28" s="134"/>
      <c r="B28" s="130"/>
    </row>
  </sheetData>
  <printOptions/>
  <pageMargins left="0.7" right="0.7" top="0.75" bottom="0.75" header="0.3" footer="0.3"/>
  <pageSetup orientation="portrait" paperSize="9"/>
  <tableParts>
    <tablePart r:id="rId7"/>
    <tablePart r:id="rId4"/>
    <tablePart r:id="rId5"/>
    <tablePart r:id="rId1"/>
    <tablePart r:id="rId3"/>
    <tablePart r:id="rId6"/>
    <tablePart r:id="rId2"/>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A73510D-B203-442C-A658-2CF9810C90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 pearce</dc:creator>
  <cp:keywords/>
  <dc:description/>
  <cp:lastModifiedBy>lab</cp:lastModifiedBy>
  <dcterms:created xsi:type="dcterms:W3CDTF">2008-01-30T00:41:58Z</dcterms:created>
  <dcterms:modified xsi:type="dcterms:W3CDTF">2019-02-20T18:25:12Z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