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<sst xmlns="http://schemas.openxmlformats.org/spreadsheetml/2006/main" count="4160" uniqueCount="1053">
  <si>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</si>
  <si>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</si>
  <si>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</si>
  <si>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</si>
  <si>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</si>
  <si>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</si>
  <si>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</si>
  <si>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</si>
  <si>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</si>
  <si>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</si>
  <si>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</si>
  <si>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</si>
  <si>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</si>
  <si>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</si>
  <si>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</si>
  <si>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</si>
  <si>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</si>
  <si>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</si>
  <si>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</si>
  <si>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</si>
  <si>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</si>
  <si>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</si>
  <si>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</si>
  <si>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</si>
  <si>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</si>
  <si>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</si>
  <si>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</si>
  <si>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</si>
  <si>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</si>
  <si>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</si>
  <si>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</si>
  <si>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</si>
  <si>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</si>
  <si>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</si>
  <si>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</si>
  <si>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</si>
  <si>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</si>
  <si>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</si>
  <si>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</si>
  <si>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</si>
  <si>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</si>
  <si>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</si>
  <si>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</si>
  <si>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</si>
  <si>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</si>
  <si>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</si>
  <si>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</si>
  <si>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</si>
  <si>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</si>
  <si>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</si>
  <si>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</si>
  <si>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</si>
  <si>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</si>
  <si>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</si>
  <si>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</si>
  <si>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</si>
  <si>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</si>
  <si>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</si>
  <si>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</si>
  <si>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</si>
  <si>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</si>
  <si>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</si>
  <si>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</si>
  <si>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</si>
  <si>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</si>
  <si>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</si>
  <si>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</si>
  <si>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</si>
  <si>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</si>
  <si>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</si>
  <si>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</si>
  <si>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</si>
  <si>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</si>
  <si>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</si>
  <si>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</si>
  <si>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</si>
  <si>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</si>
  <si>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</si>
  <si>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</si>
  <si>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</si>
  <si>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</si>
  <si>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</si>
  <si>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</si>
  <si>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</si>
  <si>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</si>
  <si>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</si>
  <si>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</si>
  <si>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</si>
  <si>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</si>
  <si>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</si>
  <si>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</si>
  <si>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</si>
  <si>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</si>
  <si>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</si>
  <si>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</si>
  <si>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</si>
  <si>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</si>
  <si>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</si>
  <si>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</si>
  <si>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</si>
  <si>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</si>
  <si>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</si>
  <si>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</si>
  <si>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</si>
  <si>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</si>
  <si>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</si>
  <si>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</si>
  <si>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</si>
  <si>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</si>
  <si>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</si>
  <si>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</si>
  <si>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</si>
  <si>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</si>
  <si>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</si>
  <si>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</si>
  <si>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</si>
  <si>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</si>
  <si>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</si>
  <si>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</si>
  <si>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</si>
  <si>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</si>
  <si>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</si>
  <si>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</si>
  <si>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</si>
  <si>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</si>
  <si>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</si>
  <si>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</si>
  <si>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</si>
  <si>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</si>
  <si>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</si>
  <si>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</si>
  <si>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</si>
  <si>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</si>
  <si>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</si>
  <si>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</si>
  <si>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</si>
  <si>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</si>
  <si>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</si>
  <si>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</si>
  <si>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</si>
  <si>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</si>
  <si>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</si>
  <si>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</si>
  <si>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</si>
  <si>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</si>
  <si>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</si>
  <si>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</si>
  <si>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</si>
  <si>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</si>
  <si>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</si>
  <si>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</si>
  <si>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</si>
  <si>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</si>
  <si>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</si>
  <si>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</si>
  <si>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</si>
  <si>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</si>
  <si>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</si>
  <si>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</si>
  <si>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</si>
  <si>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</si>
  <si>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</si>
  <si>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</si>
  <si>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</si>
  <si>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</si>
  <si>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</si>
  <si>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</si>
  <si>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</si>
  <si>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</si>
  <si>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</si>
  <si>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</si>
  <si>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</si>
  <si>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</si>
  <si>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</si>
  <si>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</si>
  <si>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</si>
  <si>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</si>
  <si>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</si>
  <si>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</si>
  <si>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</si>
  <si>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</si>
  <si>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</si>
  <si>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</si>
  <si>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</si>
  <si>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</si>
  <si>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</si>
  <si>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</si>
  <si>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</si>
  <si>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</si>
  <si>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</si>
  <si>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</si>
  <si>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</si>
  <si>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</si>
  <si>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</si>
  <si>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</si>
  <si>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</si>
  <si>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</si>
  <si>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</si>
  <si>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</si>
  <si>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</si>
  <si>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</si>
  <si>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</si>
  <si>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</si>
  <si>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</si>
  <si>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</si>
  <si>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</si>
  <si>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</si>
  <si>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</si>
  <si>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</si>
  <si>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</si>
  <si>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</si>
  <si>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</si>
  <si>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danfrank2</t>
  </si>
  <si>
    <t>aevidomore</t>
  </si>
  <si>
    <t>smckeveny</t>
  </si>
  <si>
    <t>jtwatkin</t>
  </si>
  <si>
    <t>peterpokorny</t>
  </si>
  <si>
    <t>mikeaoki</t>
  </si>
  <si>
    <t>justdrdave</t>
  </si>
  <si>
    <t>cazturner32</t>
  </si>
  <si>
    <t>cyourswine</t>
  </si>
  <si>
    <t>progective</t>
  </si>
  <si>
    <t>bengrah54284125</t>
  </si>
  <si>
    <t>gk_software_usa</t>
  </si>
  <si>
    <t>trurating</t>
  </si>
  <si>
    <t>andrewbusby</t>
  </si>
  <si>
    <t>greenbook</t>
  </si>
  <si>
    <t>dgingiss</t>
  </si>
  <si>
    <t>eftposnz</t>
  </si>
  <si>
    <t>stevenpdennis</t>
  </si>
  <si>
    <t>forbeseurope</t>
  </si>
  <si>
    <t>forbes</t>
  </si>
  <si>
    <t>nrfbigshow</t>
  </si>
  <si>
    <t>rrdistiusa</t>
  </si>
  <si>
    <t>zoinedcom</t>
  </si>
  <si>
    <t>mobileposmon</t>
  </si>
  <si>
    <t>tsys_tss</t>
  </si>
  <si>
    <t>aures_usa</t>
  </si>
  <si>
    <t>rmhpos</t>
  </si>
  <si>
    <t>am_juelz</t>
  </si>
  <si>
    <t>grootconstantia</t>
  </si>
  <si>
    <t>blakemichellem</t>
  </si>
  <si>
    <t>retailaustralia</t>
  </si>
  <si>
    <t>Mentions</t>
  </si>
  <si>
    <t>Replies to</t>
  </si>
  <si>
    <t>RT @TruRating: “How do you operationalize the customer experience in the store?” @andrewbusby discovers how TruRating is helping retailers…</t>
  </si>
  <si>
    <t>In the latest addition to our CX Icons series, we talk employee engagement, turning insight into action and ROI. Huge thanks to @jtwatkin - enjoy! #insightstoaction https://t.co/o5bL33KYFK</t>
  </si>
  <si>
    <t>RT @smckeveny: In the latest addition to our CX Icons series, we talk employee engagement, turning insight into action and ROI. Huge thanks…</t>
  </si>
  <si>
    <t>RT @TruRating: Customer experience as the retail metric of the future? Fantastic article on TruRating from @Forbes @ForbesEurope today. #re…</t>
  </si>
  <si>
    <t>RT @TruRating: Calling all #ProductManagers. Are you looking for a role that makes you jump out of bed instead of crawl? We have the positi…</t>
  </si>
  <si>
    <t>@RMHPos @TruRating @AURES_USA @TSYS_TSS @MobilePOSmon @zoinedcom @rrdistiusa @NRFBigShow Our system STILL has issues after an entire year! We do not recommend RMH.</t>
  </si>
  <si>
    <t>The Future Daily est en ligne! https://t.co/Tl1MzgVGHV Merci à @TruRating @GrootConstantia @am_juelz #shortthoughtonsport #cio</t>
  </si>
  <si>
    <t>@TruRating Weird. Ever hear of the insights agency called TRU? You seem to have the same name, logo and colors. Why… https://t.co/HVuNrzjEar</t>
  </si>
  <si>
    <t>GK's partnership with @TruRating is designed to yield a rare 88% response rate from customers for insightful feedba… https://t.co/zT7a4feLOg</t>
  </si>
  <si>
    <t>10 #CX Trends Every CMO Must Consider via @BlakeMichelleM - we'd only having a reliable solution to measure the impact of your initiatives to this fantastic list, how about you? #retail #cx #custserv https://t.co/Z2UE9Mp0S8</t>
  </si>
  <si>
    <t>@TruRating @Forbes @ForbesEurope It's a fascinating and growing topic in retail. Measuring how the customer is feeling</t>
  </si>
  <si>
    <t>@andrewbusby @Forbes @ForbesEurope A huge thumbs up from us Andrew ;)</t>
  </si>
  <si>
    <t>@andrewbusby @Forbes @ForbesEurope One we're happy to talk about at any time, stay in touch and thanks once again!</t>
  </si>
  <si>
    <t>Customer experience as the retail metric of the future? Fantastic article on TruRating from @Forbes @ForbesEurope today. #retail #customerexperience #cx #innovation https://t.co/StQdiqsrYf</t>
  </si>
  <si>
    <t>Why Simple is Sometimes Best #iiex #mrx #newmr #iiexeu @TruRating https://t.co/uLu4TTVAHP https://t.co/xSVYjKvAFZ</t>
  </si>
  <si>
    <t>Huge thanks to @greenbook for inviting us to take part in their Big Ideas series.  TruCEO Georgina looks at why in retail, sometimes a simple approach, can be the most impactful. #iiex #iiexeu https://t.co/FyM2XLMCRq</t>
  </si>
  <si>
    <t>RT @GreenBook: Why Simple is Sometimes Best #iiex #mrx #newmr #iiexeu @TruRating https://t.co/uLu4TTVAHP https://t.co/xSVYjKvAFZ</t>
  </si>
  <si>
    <t>Don't ask your customers for feedback unless you actually want feedback. "Any score less than a 10 is failure" masks underlying #customerexperience issues.
https://t.co/t3nBUJGLfI via @andrewbusby on @Forbes with @TruRating</t>
  </si>
  <si>
    <t>“How do you operationalize the customer experience in the store?” @andrewbusby discovers how TruRating is helping retailers to answer the tough questions in his latest for @Forbes #retail #innovation #insights #cx https://t.co/r1ujaaUe0P</t>
  </si>
  <si>
    <t>Has it only been a week? In case you missed it, we spoke to @andrewbusby for @Forbes about today's most important retail metric: Customer Experience. #cx #customerinsight #retail https://t.co/PpfKBwfAWO</t>
  </si>
  <si>
    <t>@TruRating is coming Soon to PC EFTPOS!  https://t.co/CuYDhgv8tZ</t>
  </si>
  <si>
    <t>RT @EFTPOSNZ: @TruRating is coming Soon to PC EFTPOS!  https://t.co/CuYDhgv8tZ</t>
  </si>
  <si>
    <t>In retail success begins and ends with 1 transaction. Check out the latest issue of “The Retailer,” we discuss the relationship between investing in staff and your bottom line. Thank you for featuring us @retailaustralia. You can download your copy here: https://t.co/tdE17SlHdk https://t.co/Nq0gUjaF4p</t>
  </si>
  <si>
    <t>@TruRating Thank you, friends! ❤️</t>
  </si>
  <si>
    <t>RT @dgingiss: Don't ask your customers for feedback unless you actually want feedback. "Any score less than a 10 is failure" masks underlyi…</t>
  </si>
  <si>
    <t>The Stores Strike Back... fantastic article from @StevenPDennis on the â€˜resurgenceâ€™ of physical retail #retail #commerce #consumerbehavior #cx
https://t.co/4eV0lgkmUF</t>
  </si>
  <si>
    <t>@StevenPDennis No problem, it's a great piece, and we very much agree that physical is a long way from being over - in fact our reason to be is to help retailers identify which part of the in-store experience they should be focusing on!</t>
  </si>
  <si>
    <t>Calling all #ProductManagers. Are you looking for a role that makes you jump out of bed instead of crawl? We have the position for you. Join a team that’s changing the way the world thinks about insight – you’ll never have a case of the Monday’s again. https://t.co/Kntx1fxTBf https://t.co/CvRvLkWd3v</t>
  </si>
  <si>
    <t>We're on a mission to modernise our #DataArchitecture to support our customer base. If you’re up for a once-in-a-bl… https://t.co/qGXr1Cnomp</t>
  </si>
  <si>
    <t>Happy Valentine's Day y'all - celebrate with 5 top #CX Tips from Dan Gingiss! https://t.co/MfBrntVdcY</t>
  </si>
  <si>
    <t>Very excited to attend #iiex EU in Amsterdam next week. Don’t miss our speaking session about how to leverage real-time data to improve your brand. Let us know if you are around - can’t wait to connect! IIeX EUROPE https://t.co/n87kMrrunW</t>
  </si>
  <si>
    <t>From the blog: Our we witnessing the decline of physical retail or its evolution? Quotes via @StevenPDennis #retail… https://t.co/zwR411rQT0</t>
  </si>
  <si>
    <t>RT @TruRating: From the blog: Our we witnessing the decline of physical retail or its evolution? Quotes via @StevenPDennis #retail #multich…</t>
  </si>
  <si>
    <t>Thanks 4 the shout-out! https://t.co/dxCzwZImUr</t>
  </si>
  <si>
    <t>https://lnkd.in/etXkmAg</t>
  </si>
  <si>
    <t>https://paper.li/proGective/1522339263?edition_id=57312cb0-2bbb-11e9-9bab-0cc47a0d1609</t>
  </si>
  <si>
    <t>https://twitter.com/i/web/status/1093938023996289025</t>
  </si>
  <si>
    <t>https://twitter.com/i/web/status/1095706779487473664</t>
  </si>
  <si>
    <t>https://www.forbes.com/sites/blakemorgan/2019/02/05/10-customer-experience-trends-every-cmo-must-consider/#5c353cff5443</t>
  </si>
  <si>
    <t>https://twitter.com/andrewbusby/status/1093209889348956160</t>
  </si>
  <si>
    <t>http://greenbookblog.org/2019/02/08/why-simple-is-sometimes-best/</t>
  </si>
  <si>
    <t>https://greenbookblog.org/2019/02/08/why-simple-is-sometimes-best/</t>
  </si>
  <si>
    <t>https://www.forbes.com/sites/andrewbusby/2019/02/06/how-did-i-do/#15bf8b563ebe</t>
  </si>
  <si>
    <t>https://www.forbes.com/sites/andrewbusby/2019/02/06/how-did-i-do/#3e7b30153ebe</t>
  </si>
  <si>
    <t>https://www.forbes.com/sites/andrewbusby/2019/02/06/how-did-i-do/#6f9176de3ebe</t>
  </si>
  <si>
    <t>https://eftpos.co.nz/2019/01/28/coming-soon-trurating/?utm_content=84868932&amp;utm_medium=social&amp;utm_source=twitter&amp;hss_channel=tw-150800915</t>
  </si>
  <si>
    <t>https://lnkd.in/ggDTK56 https://twitter.com/retailaustralia/status/1095452789163999232</t>
  </si>
  <si>
    <t>https://www.forbes.com/sites/stevendennis/2019/01/31/the-stores-strike-back/#6ed7362b2371</t>
  </si>
  <si>
    <t>https://trurating.workable.com/j/C243F16AF9</t>
  </si>
  <si>
    <t>https://twitter.com/i/web/status/1094202601925693448</t>
  </si>
  <si>
    <t>https://twitter.com/dgingiss/status/1096083020996587521</t>
  </si>
  <si>
    <t>https://twitter.com/i/web/status/1096432455765106689</t>
  </si>
  <si>
    <t>https://twitter.com/TruRating/status/1092803497018437634</t>
  </si>
  <si>
    <t>lnkd.in</t>
  </si>
  <si>
    <t>paper.li</t>
  </si>
  <si>
    <t>twitter.com</t>
  </si>
  <si>
    <t>forbes.com</t>
  </si>
  <si>
    <t>greenbookblog.org</t>
  </si>
  <si>
    <t>co.nz</t>
  </si>
  <si>
    <t>lnkd.in twitter.com</t>
  </si>
  <si>
    <t>workable.com</t>
  </si>
  <si>
    <t>insightstoaction</t>
  </si>
  <si>
    <t>productmanagers</t>
  </si>
  <si>
    <t>shortthoughtonsport cio</t>
  </si>
  <si>
    <t>cx retail cx custserv</t>
  </si>
  <si>
    <t>retail customerexperience cx innovation</t>
  </si>
  <si>
    <t>iiex mrx newmr iiexeu</t>
  </si>
  <si>
    <t>iiex iiexeu</t>
  </si>
  <si>
    <t>customerexperience</t>
  </si>
  <si>
    <t>retail innovation insights cx</t>
  </si>
  <si>
    <t>cx customerinsight retail</t>
  </si>
  <si>
    <t>retail commerce consumerbehavior cx</t>
  </si>
  <si>
    <t>dataarchitecture</t>
  </si>
  <si>
    <t>cx</t>
  </si>
  <si>
    <t>iiex</t>
  </si>
  <si>
    <t>retail</t>
  </si>
  <si>
    <t>https://pbs.twimg.com/media/Dy6ilIxW0AAON7v.jpg</t>
  </si>
  <si>
    <t>https://pbs.twimg.com/media/DyzvDuFWkAAMKf0.jpg</t>
  </si>
  <si>
    <t>https://pbs.twimg.com/media/Dzce3qcWwAUQ_g4.jpg</t>
  </si>
  <si>
    <t>http://pbs.twimg.com/profile_images/378800000698760758/6826550e78ac2dede091fcbc3e5ea509_normal.jpeg</t>
  </si>
  <si>
    <t>http://pbs.twimg.com/profile_images/1086208812233695232/RuLV2eqv_normal.jpg</t>
  </si>
  <si>
    <t>http://pbs.twimg.com/profile_images/521694758696009729/mD8iRcEp_normal.jpeg</t>
  </si>
  <si>
    <t>http://pbs.twimg.com/profile_images/869403974557876229/sWBwMS8T_normal.jpg</t>
  </si>
  <si>
    <t>http://pbs.twimg.com/profile_images/1169166272/Peter_1_normal.jpg</t>
  </si>
  <si>
    <t>http://pbs.twimg.com/profile_images/1406306133/MIke_Aoki_180_pixels_normal.jpg</t>
  </si>
  <si>
    <t>http://pbs.twimg.com/profile_images/1138192543/DSCN0111_normal.JPG</t>
  </si>
  <si>
    <t>http://pbs.twimg.com/profile_images/660759706554748928/oljnXKAM_normal.jpg</t>
  </si>
  <si>
    <t>http://pbs.twimg.com/profile_images/500798719692779521/OxsEAgCi_normal.jpeg</t>
  </si>
  <si>
    <t>http://pbs.twimg.com/profile_images/884479897854504960/C-RVQ_gO_normal.jpg</t>
  </si>
  <si>
    <t>http://pbs.twimg.com/profile_images/1084154346999345152/ad4ghZUc_normal.jpg</t>
  </si>
  <si>
    <t>http://pbs.twimg.com/profile_images/941009833926344704/gicrE24c_normal.jpg</t>
  </si>
  <si>
    <t>http://pbs.twimg.com/profile_images/1080398583000633345/qwFLWNM3_normal.jpg</t>
  </si>
  <si>
    <t>http://pbs.twimg.com/profile_images/1044972582011916288/YLmBv_N5_normal.jpg</t>
  </si>
  <si>
    <t>http://pbs.twimg.com/profile_images/1046859275644153856/fR8Ep4aQ_normal.jpg</t>
  </si>
  <si>
    <t>http://pbs.twimg.com/profile_images/747543090194489344/IpDuB9AQ_normal.jpg</t>
  </si>
  <si>
    <t>http://pbs.twimg.com/profile_images/846463221347213312/WlAYk5Lq_normal.jpg</t>
  </si>
  <si>
    <t>https://twitter.com/#!/danfrank2/status/1093223956444659712</t>
  </si>
  <si>
    <t>https://twitter.com/#!/aevidomore/status/1093248660748599298</t>
  </si>
  <si>
    <t>https://twitter.com/#!/smckeveny/status/1093224440832450562</t>
  </si>
  <si>
    <t>https://twitter.com/#!/jtwatkin/status/1093278249826676737</t>
  </si>
  <si>
    <t>https://twitter.com/#!/peterpokorny/status/1093280919744462848</t>
  </si>
  <si>
    <t>https://twitter.com/#!/mikeaoki/status/1093299719714062336</t>
  </si>
  <si>
    <t>https://twitter.com/#!/justdrdave/status/1093215324353323012</t>
  </si>
  <si>
    <t>https://twitter.com/#!/justdrdave/status/1093401869056163840</t>
  </si>
  <si>
    <t>https://twitter.com/#!/cazturner32/status/1093630405926887427</t>
  </si>
  <si>
    <t>https://twitter.com/#!/cyourswine/status/1093687346573312001</t>
  </si>
  <si>
    <t>https://twitter.com/#!/progective/status/1093903648046964740</t>
  </si>
  <si>
    <t>https://twitter.com/#!/bengrah54284125/status/1093938023996289025</t>
  </si>
  <si>
    <t>https://twitter.com/#!/gk_software_usa/status/1095706779487473664</t>
  </si>
  <si>
    <t>https://twitter.com/#!/trurating/status/1092830439767605248</t>
  </si>
  <si>
    <t>https://twitter.com/#!/andrewbusby/status/1093233091450159106</t>
  </si>
  <si>
    <t>https://twitter.com/#!/trurating/status/1093219487401226241</t>
  </si>
  <si>
    <t>https://twitter.com/#!/trurating/status/1093243475934343168</t>
  </si>
  <si>
    <t>https://twitter.com/#!/trurating/status/1093307541734322177</t>
  </si>
  <si>
    <t>https://twitter.com/#!/greenbook/status/1093990520567803906</t>
  </si>
  <si>
    <t>https://twitter.com/#!/trurating/status/1093802802952974336</t>
  </si>
  <si>
    <t>https://twitter.com/#!/trurating/status/1094220105171509249</t>
  </si>
  <si>
    <t>https://twitter.com/#!/dgingiss/status/1096086530312101888</t>
  </si>
  <si>
    <t>https://twitter.com/#!/trurating/status/1093207806851698689</t>
  </si>
  <si>
    <t>https://twitter.com/#!/trurating/status/1095433821154144258</t>
  </si>
  <si>
    <t>https://twitter.com/#!/eftposnz/status/1095444184566321153</t>
  </si>
  <si>
    <t>https://twitter.com/#!/trurating/status/1095647059259080704</t>
  </si>
  <si>
    <t>https://twitter.com/#!/trurating/status/1095799178515701761</t>
  </si>
  <si>
    <t>https://twitter.com/#!/dgingiss/status/1096263041551876096</t>
  </si>
  <si>
    <t>https://twitter.com/#!/trurating/status/1096089675406684160</t>
  </si>
  <si>
    <t>https://twitter.com/#!/trurating/status/1092803497018437634</t>
  </si>
  <si>
    <t>https://twitter.com/#!/trurating/status/1092818736585658368</t>
  </si>
  <si>
    <t>https://twitter.com/#!/trurating/status/1093511701713035264</t>
  </si>
  <si>
    <t>https://twitter.com/#!/trurating/status/1094202601925693448</t>
  </si>
  <si>
    <t>https://twitter.com/#!/trurating/status/1096154153238360065</t>
  </si>
  <si>
    <t>https://twitter.com/#!/trurating/status/1096378982868619264</t>
  </si>
  <si>
    <t>https://twitter.com/#!/trurating/status/1096432455765106689</t>
  </si>
  <si>
    <t>https://twitter.com/#!/stevenpdennis/status/1096454547998793728</t>
  </si>
  <si>
    <t>https://twitter.com/#!/stevenpdennis/status/1092811201334136833</t>
  </si>
  <si>
    <t>1093223956444659712</t>
  </si>
  <si>
    <t>1093248660748599298</t>
  </si>
  <si>
    <t>1093224440832450562</t>
  </si>
  <si>
    <t>1093278249826676737</t>
  </si>
  <si>
    <t>1093280919744462848</t>
  </si>
  <si>
    <t>1093299719714062336</t>
  </si>
  <si>
    <t>1093215324353323012</t>
  </si>
  <si>
    <t>1093401869056163840</t>
  </si>
  <si>
    <t>1093630405926887427</t>
  </si>
  <si>
    <t>1093687346573312001</t>
  </si>
  <si>
    <t>1093903648046964740</t>
  </si>
  <si>
    <t>1093938023996289025</t>
  </si>
  <si>
    <t>1095706779487473664</t>
  </si>
  <si>
    <t>1092830439767605248</t>
  </si>
  <si>
    <t>1093233091450159106</t>
  </si>
  <si>
    <t>1093219487401226241</t>
  </si>
  <si>
    <t>1093243475934343168</t>
  </si>
  <si>
    <t>1093307541734322177</t>
  </si>
  <si>
    <t>1093990520567803906</t>
  </si>
  <si>
    <t>1093802802952974336</t>
  </si>
  <si>
    <t>1094220105171509249</t>
  </si>
  <si>
    <t>1096086530312101888</t>
  </si>
  <si>
    <t>1093207806851698689</t>
  </si>
  <si>
    <t>1095433821154144258</t>
  </si>
  <si>
    <t>1095444184566321153</t>
  </si>
  <si>
    <t>1095647059259080704</t>
  </si>
  <si>
    <t>1095799178515701761</t>
  </si>
  <si>
    <t>1096263041551876096</t>
  </si>
  <si>
    <t>1096089675406684160</t>
  </si>
  <si>
    <t>1092803497018437634</t>
  </si>
  <si>
    <t>1092818736585658368</t>
  </si>
  <si>
    <t>1093511701713035264</t>
  </si>
  <si>
    <t>1094202601925693448</t>
  </si>
  <si>
    <t>1096154153238360065</t>
  </si>
  <si>
    <t>1096378982868619264</t>
  </si>
  <si>
    <t>1096432455765106689</t>
  </si>
  <si>
    <t>1096454547998793728</t>
  </si>
  <si>
    <t>1092811201334136833</t>
  </si>
  <si>
    <t>1085298358002962432</t>
  </si>
  <si>
    <t>1093209889348956160</t>
  </si>
  <si>
    <t/>
  </si>
  <si>
    <t>740627309539921920</t>
  </si>
  <si>
    <t>1727904870</t>
  </si>
  <si>
    <t>192160041</t>
  </si>
  <si>
    <t>18300046</t>
  </si>
  <si>
    <t>en</t>
  </si>
  <si>
    <t>fr</t>
  </si>
  <si>
    <t>1095452789163999232</t>
  </si>
  <si>
    <t>1096083020996587521</t>
  </si>
  <si>
    <t>Twitter Web App</t>
  </si>
  <si>
    <t>Twitter for iPhone</t>
  </si>
  <si>
    <t>LinkedIn</t>
  </si>
  <si>
    <t>Twitter Web Client</t>
  </si>
  <si>
    <t>TweetDeck</t>
  </si>
  <si>
    <t>Paper.li</t>
  </si>
  <si>
    <t>Hootsuite Inc.</t>
  </si>
  <si>
    <t>Twitter for Android</t>
  </si>
  <si>
    <t>Blog2Social APP</t>
  </si>
  <si>
    <t>HubSpot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</si>
  <si>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</si>
  <si>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</si>
  <si>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</si>
  <si>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</si>
  <si>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</si>
  <si>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</si>
  <si>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</si>
  <si>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</si>
  <si>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</si>
  <si>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</si>
  <si>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</si>
  <si>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</si>
  <si>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</si>
  <si>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</si>
  <si>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</si>
  <si>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</si>
  <si>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</si>
  <si>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</si>
  <si>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</si>
  <si>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</si>
  <si>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</si>
  <si>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Daniel Frank</t>
  </si>
  <si>
    <t>Andrew Busby - The Retail Influencer @ Think</t>
  </si>
  <si>
    <t>TruRating</t>
  </si>
  <si>
    <t>AEVI</t>
  </si>
  <si>
    <t>Sam McKeveny</t>
  </si>
  <si>
    <t>Jeremy Watkin</t>
  </si>
  <si>
    <t>Peter Pokorny</t>
  </si>
  <si>
    <t>Mike Aoki</t>
  </si>
  <si>
    <t>David Losinski</t>
  </si>
  <si>
    <t>Forbes Europe</t>
  </si>
  <si>
    <t>Forbes</t>
  </si>
  <si>
    <t>caroline turner</t>
  </si>
  <si>
    <t>Cordially Yours Wine</t>
  </si>
  <si>
    <t>NRF Big Show</t>
  </si>
  <si>
    <t>Retail Realm</t>
  </si>
  <si>
    <t>Zoined</t>
  </si>
  <si>
    <t>New West Tech</t>
  </si>
  <si>
    <t>TSYS</t>
  </si>
  <si>
    <t>AURES USA</t>
  </si>
  <si>
    <t>RetailManagementHero</t>
  </si>
  <si>
    <t>Fab GOUX-BAUDIMENT</t>
  </si>
  <si>
    <t>Juelz</t>
  </si>
  <si>
    <t>Groot Constantia</t>
  </si>
  <si>
    <t>bengraham</t>
  </si>
  <si>
    <t>GK SOFTWARE USA</t>
  </si>
  <si>
    <t>Blake Morgan</t>
  </si>
  <si>
    <t>GreenBook</t>
  </si>
  <si>
    <t>Dan Gingiss</t>
  </si>
  <si>
    <t>EFTPOS New Zealand</t>
  </si>
  <si>
    <t>Aust Retailers Association</t>
  </si>
  <si>
    <t>Steve Dennis</t>
  </si>
  <si>
    <t>Retail Analyst, Writer &amp; Keynote Speaker | Contributor @Forbes | Founder @RetailReflect | @IBM Futurist | Top 20 Retail Influencer | Contributor @RetailWeek</t>
  </si>
  <si>
    <t>Welcome! We’re changing the way the world gains insight. Join the conversation. #CX #CustomerFeedback</t>
  </si>
  <si>
    <t>Providing the foundation for next-gen acquiring services. Global open ecosystem of payments, third party apps and smartPOS terminals.  #Acquiring #Payments #SMB</t>
  </si>
  <si>
    <t>Passionate Customer Experience sales executive. Always up for a great conversation. Enjoy craft beer and watching my #Gators.</t>
  </si>
  <si>
    <t>Bringing the right people and technology together to deliver AWESOME customer experiences. Director of #CX @1callres  Blog @commbetterblog #custserv #runner</t>
  </si>
  <si>
    <t>Highly experienced supermarket and wholesale executive,with a passion for Fresh Foods</t>
  </si>
  <si>
    <t>Make every customer conversation count! (Sales &amp; Cust Serv training for contact centers)</t>
  </si>
  <si>
    <t>Official Twitter account of Forbes Europe.
For coverage of business, lifestyle, investing, leadership and entrepreneurship in Europe.</t>
  </si>
  <si>
    <t>Official Twitter account of https://t.co/LUUqtjU6Xh, homepage for the world's business leaders.</t>
  </si>
  <si>
    <t>https://t.co/ivgfoFgnyD</t>
  </si>
  <si>
    <t>Wines &amp; Spirits</t>
  </si>
  <si>
    <t>The official account for all things NRF: Retail's Big Show. #nrf2019</t>
  </si>
  <si>
    <t>Multinational retail tech company developing and distributing #Microsoft Dynamics #retail solutions, #MSDyn365, #MSDynAX + #MAXsuite</t>
  </si>
  <si>
    <t>Provides reporting and analytics SaaS for different kind of businesses incl. fashion, specialty and food retail, coffee shops and restaurants. ACT ON FACTS!</t>
  </si>
  <si>
    <t>Retail Point of Sale and Inventory Management Solutions</t>
  </si>
  <si>
    <t>TSYS offers seamless, secure solutions across the payments spectrum and around the globe for payment providers, businesses and consumers. (NYSE: TSS)</t>
  </si>
  <si>
    <t>Founded in 1989, AURES Group manufacture &amp; distribute innovative, reliable, high-performance point-of-sale systems and related peripherals across the globe</t>
  </si>
  <si>
    <t>Complete #retail point-of-sale solution (next-gen #MSDYN RMS) that lets small to mid-sized retailers manage all back-office &amp; POS tasks #RMHpos #RMHcentral</t>
  </si>
  <si>
    <t>Futurist dedicated to the exploration of new grounds. 
Coordinator @masterforesight</t>
  </si>
  <si>
    <t>#FeelGrootConstantia We are South Africa’s oldest wine farm producing many of the world’s most loved and awarded wines for over three centuries. #GrandConstance</t>
  </si>
  <si>
    <t>GK Software breaks down the barriers to unified commerce as a recognized leader in #omnichannel. #Retail #Hospitality #Grocery</t>
  </si>
  <si>
    <t>#CustomerExperience #futurist, author, speaker, @HarvardBiz, @Forbes columnist, podcast host, mama. Married to @JacobM. Visit me https://t.co/uEX8jSnnmd</t>
  </si>
  <si>
    <t>The Guide for Buyers of Market Research | GreenBook Blog | Insight Innovation eXchange (IIeX) | GreenBook Research Industry Trends (GRIT) Report | https://t.co/XZFpxwsaax</t>
  </si>
  <si>
    <t>Keynote Speaker/Author/Podcaster on #CustomerExperience, #Marketing &amp; #SocialMedia | @Forbes contributor | Ex-@McDonalds @Humana @Discover | #Cubs ⚾️</t>
  </si>
  <si>
    <t>New Zealand's favourite payments solution provider.</t>
  </si>
  <si>
    <t>Founded in 1903, the Australian Retailers Association (ARA) is the retail industry’s peak representative body representing Australia’s $310 billion sector.</t>
  </si>
  <si>
    <t>Consultant, keynote speaker, author, &amp; catalyst on remarkable #retail and digital disruption. @Forbes contributor. C-level exec @NeimanMarcus in a past life.</t>
  </si>
  <si>
    <t>Toronto, Ontario</t>
  </si>
  <si>
    <t>London</t>
  </si>
  <si>
    <t>United States</t>
  </si>
  <si>
    <t>Atlanta, GA</t>
  </si>
  <si>
    <t>Eugene, OR</t>
  </si>
  <si>
    <t>Sydney,Australia</t>
  </si>
  <si>
    <t>Toronto, Canada</t>
  </si>
  <si>
    <t>New York, NY</t>
  </si>
  <si>
    <t>South East, England</t>
  </si>
  <si>
    <t xml:space="preserve">1460 French Road, Depew NY </t>
  </si>
  <si>
    <t>Napa, California</t>
  </si>
  <si>
    <t>Helsinki, Finland (HQ)</t>
  </si>
  <si>
    <t>Portland, OR</t>
  </si>
  <si>
    <t>Columbus, GA</t>
  </si>
  <si>
    <t>Napa, CA</t>
  </si>
  <si>
    <t>Paris</t>
  </si>
  <si>
    <t>Ozone Layer</t>
  </si>
  <si>
    <t>Constantia, Cape Town</t>
  </si>
  <si>
    <t>Chicago, IL</t>
  </si>
  <si>
    <t>Raleigh, NC</t>
  </si>
  <si>
    <t>Bay Area, CA</t>
  </si>
  <si>
    <t>Wellington, New Zealand</t>
  </si>
  <si>
    <t>Australia</t>
  </si>
  <si>
    <t>Dallas, TX or, more likely, a plane</t>
  </si>
  <si>
    <t>https://t.co/L2HZxxlGTJ</t>
  </si>
  <si>
    <t>http://www.trurating.com</t>
  </si>
  <si>
    <t>https://t.co/WSjSLgYYdO</t>
  </si>
  <si>
    <t>http://t.co/BUAf1qq1zl</t>
  </si>
  <si>
    <t>http://customerservicelife.com</t>
  </si>
  <si>
    <t>http://t.co/cYpBa0pOHi</t>
  </si>
  <si>
    <t>https://t.co/WFOVR5B8ug</t>
  </si>
  <si>
    <t>https://t.co/fmbEaVkHuj</t>
  </si>
  <si>
    <t>http://t.co/KH6EtekF5q</t>
  </si>
  <si>
    <t>https://t.co/JYI78zT4yr</t>
  </si>
  <si>
    <t>https://t.co/UTWdMk1UcL</t>
  </si>
  <si>
    <t>https://t.co/vBIcHhgRGv</t>
  </si>
  <si>
    <t>http://t.co/5UziqXuicI</t>
  </si>
  <si>
    <t>http://t.co/TDCxqeUJnF</t>
  </si>
  <si>
    <t>https://t.co/7ZuqAok9tn</t>
  </si>
  <si>
    <t>https://t.co/uOVWgCc1jF</t>
  </si>
  <si>
    <t>http://www.rmhpos.com</t>
  </si>
  <si>
    <t>http://www.progective.com</t>
  </si>
  <si>
    <t>http://www.grootconstantia.co.za</t>
  </si>
  <si>
    <t>http://www.collaborata.com</t>
  </si>
  <si>
    <t>https://www.gk-software.com/en/</t>
  </si>
  <si>
    <t>https://t.co/OTSlebCKJ1</t>
  </si>
  <si>
    <t>https://t.co/isrmv893Xm</t>
  </si>
  <si>
    <t>https://t.co/uCX8SYEn3z</t>
  </si>
  <si>
    <t>http://www.eftpos.co.nz</t>
  </si>
  <si>
    <t>http://www.retail.org.au</t>
  </si>
  <si>
    <t>http://www.stevenpdennis.com</t>
  </si>
  <si>
    <t>Helsinki</t>
  </si>
  <si>
    <t>Pacific Time (US &amp; Canada)</t>
  </si>
  <si>
    <t>https://pbs.twimg.com/profile_banners/187465838/1467312733</t>
  </si>
  <si>
    <t>https://pbs.twimg.com/profile_banners/192160041/1549821567</t>
  </si>
  <si>
    <t>https://pbs.twimg.com/profile_banners/1727904870/1547656147</t>
  </si>
  <si>
    <t>https://pbs.twimg.com/profile_banners/732224234789998592/1475323706</t>
  </si>
  <si>
    <t>https://pbs.twimg.com/profile_banners/52445432/1506978196</t>
  </si>
  <si>
    <t>https://pbs.twimg.com/profile_banners/48058167/1497879298</t>
  </si>
  <si>
    <t>https://pbs.twimg.com/profile_banners/1854903776/1536148804</t>
  </si>
  <si>
    <t>https://pbs.twimg.com/profile_banners/91478624/1531316097</t>
  </si>
  <si>
    <t>https://pbs.twimg.com/profile_banners/2396644548/1446372619</t>
  </si>
  <si>
    <t>https://pbs.twimg.com/profile_banners/2738489130/1408235062</t>
  </si>
  <si>
    <t>https://pbs.twimg.com/profile_banners/85728742/1538681705</t>
  </si>
  <si>
    <t>https://pbs.twimg.com/profile_banners/155581273/1533915865</t>
  </si>
  <si>
    <t>https://pbs.twimg.com/profile_banners/576565746/1466147374</t>
  </si>
  <si>
    <t>https://pbs.twimg.com/profile_banners/52855210/1453491406</t>
  </si>
  <si>
    <t>https://pbs.twimg.com/profile_banners/400224190/1539962761</t>
  </si>
  <si>
    <t>https://pbs.twimg.com/profile_banners/832195991839322113/1487846430</t>
  </si>
  <si>
    <t>https://pbs.twimg.com/profile_banners/740627309539921920/1484209570</t>
  </si>
  <si>
    <t>https://pbs.twimg.com/profile_banners/75212276/1404462718</t>
  </si>
  <si>
    <t>https://pbs.twimg.com/profile_banners/3292791089/1539292668</t>
  </si>
  <si>
    <t>https://pbs.twimg.com/profile_banners/182813589/1541055095</t>
  </si>
  <si>
    <t>https://pbs.twimg.com/profile_banners/941008479661318150/1547827773</t>
  </si>
  <si>
    <t>https://pbs.twimg.com/profile_banners/15426896/1535657764</t>
  </si>
  <si>
    <t>https://pbs.twimg.com/profile_banners/109591954/1507316943</t>
  </si>
  <si>
    <t>https://pbs.twimg.com/profile_banners/994223300/1546401496</t>
  </si>
  <si>
    <t>https://pbs.twimg.com/profile_banners/150800915/1535671389</t>
  </si>
  <si>
    <t>https://pbs.twimg.com/profile_banners/41503530/1510701559</t>
  </si>
  <si>
    <t>https://pbs.twimg.com/profile_banners/18300046/1547931240</t>
  </si>
  <si>
    <t>en-gb</t>
  </si>
  <si>
    <t>http://abs.twimg.com/images/themes/theme1/bg.png</t>
  </si>
  <si>
    <t>http://abs.twimg.com/images/themes/theme14/bg.gif</t>
  </si>
  <si>
    <t>http://abs.twimg.com/images/themes/theme4/bg.gif</t>
  </si>
  <si>
    <t>http://abs.twimg.com/images/themes/theme16/bg.gif</t>
  </si>
  <si>
    <t>http://abs.twimg.com/images/themes/theme15/bg.png</t>
  </si>
  <si>
    <t>http://abs.twimg.com/images/themes/theme2/bg.gif</t>
  </si>
  <si>
    <t>http://abs.twimg.com/images/themes/theme5/bg.gif</t>
  </si>
  <si>
    <t>http://pbs.twimg.com/profile_images/1034731170288861184/GxO-hi-Q_normal.jpg</t>
  </si>
  <si>
    <t>http://pbs.twimg.com/profile_images/1017039596083974149/6AUhxLpr_normal.jpg</t>
  </si>
  <si>
    <t>http://pbs.twimg.com/profile_images/1047933196090978308/5XrfZm31_normal.jpg</t>
  </si>
  <si>
    <t>http://pbs.twimg.com/profile_images/686414602704310272/Wa_lh8lx_normal.png</t>
  </si>
  <si>
    <t>http://pbs.twimg.com/profile_images/2291816549/cgiw3e76bukt33wkcesv_normal.png</t>
  </si>
  <si>
    <t>http://pbs.twimg.com/profile_images/690618852464439296/dWboW-LI_normal.png</t>
  </si>
  <si>
    <t>http://pbs.twimg.com/profile_images/755033386989850624/T7K-6u06_normal.jpg</t>
  </si>
  <si>
    <t>http://pbs.twimg.com/profile_images/832196246395879424/tHEnYoiQ_normal.jpg</t>
  </si>
  <si>
    <t>http://pbs.twimg.com/profile_images/740627963557744640/Ac0eZ0jS_normal.jpg</t>
  </si>
  <si>
    <t>http://pbs.twimg.com/profile_images/1074995762587713536/b4vKLx7__normal.jpg</t>
  </si>
  <si>
    <t>http://pbs.twimg.com/profile_images/965880066315030528/qwoepHsi_normal.jpg</t>
  </si>
  <si>
    <t>http://pbs.twimg.com/profile_images/1030503882487562240/zSRm0Ehf_normal.jpg</t>
  </si>
  <si>
    <t>http://pbs.twimg.com/profile_images/916378446103588864/ebWQzRpB_normal.jpg</t>
  </si>
  <si>
    <t>http://pbs.twimg.com/profile_images/720469457517355009/F2GhrE_8_normal.jpg</t>
  </si>
  <si>
    <t>Open Twitter Page for This Person</t>
  </si>
  <si>
    <t>https://twitter.com/danfrank2</t>
  </si>
  <si>
    <t>https://twitter.com/andrewbusby</t>
  </si>
  <si>
    <t>https://twitter.com/trurating</t>
  </si>
  <si>
    <t>https://twitter.com/aevidomore</t>
  </si>
  <si>
    <t>https://twitter.com/smckeveny</t>
  </si>
  <si>
    <t>https://twitter.com/jtwatkin</t>
  </si>
  <si>
    <t>https://twitter.com/peterpokorny</t>
  </si>
  <si>
    <t>https://twitter.com/mikeaoki</t>
  </si>
  <si>
    <t>https://twitter.com/justdrdave</t>
  </si>
  <si>
    <t>https://twitter.com/forbeseurope</t>
  </si>
  <si>
    <t>https://twitter.com/forbes</t>
  </si>
  <si>
    <t>https://twitter.com/cazturner32</t>
  </si>
  <si>
    <t>https://twitter.com/cyourswine</t>
  </si>
  <si>
    <t>https://twitter.com/nrfbigshow</t>
  </si>
  <si>
    <t>https://twitter.com/rrdistiusa</t>
  </si>
  <si>
    <t>https://twitter.com/zoinedcom</t>
  </si>
  <si>
    <t>https://twitter.com/mobileposmon</t>
  </si>
  <si>
    <t>https://twitter.com/tsys_tss</t>
  </si>
  <si>
    <t>https://twitter.com/aures_usa</t>
  </si>
  <si>
    <t>https://twitter.com/rmhpos</t>
  </si>
  <si>
    <t>https://twitter.com/progective</t>
  </si>
  <si>
    <t>https://twitter.com/am_juelz</t>
  </si>
  <si>
    <t>https://twitter.com/grootconstantia</t>
  </si>
  <si>
    <t>https://twitter.com/bengrah54284125</t>
  </si>
  <si>
    <t>https://twitter.com/gk_software_usa</t>
  </si>
  <si>
    <t>https://twitter.com/blakemichellem</t>
  </si>
  <si>
    <t>https://twitter.com/greenbook</t>
  </si>
  <si>
    <t>https://twitter.com/dgingiss</t>
  </si>
  <si>
    <t>https://twitter.com/eftposnz</t>
  </si>
  <si>
    <t>https://twitter.com/retailaustralia</t>
  </si>
  <si>
    <t>https://twitter.com/stevenpdennis</t>
  </si>
  <si>
    <t>danfrank2
RT @TruRating: “How do you operationalize
the customer experience in the
store?” @andrewbusby discovers
how TruRating is helping retailers…</t>
  </si>
  <si>
    <t>andrewbusby
@TruRating @Forbes @ForbesEurope
It's a fascinating and growing
topic in retail. Measuring how
the customer is feeling</t>
  </si>
  <si>
    <t>trurating
From the blog: Our we witnessing
the decline of physical retail
or its evolution? Quotes via @StevenPDennis
#retail… https://t.co/zwR411rQT0</t>
  </si>
  <si>
    <t>aevidomore
RT @TruRating: “How do you operationalize
the customer experience in the
store?” @andrewbusby discovers
how TruRating is helping retailers…</t>
  </si>
  <si>
    <t>smckeveny
In the latest addition to our CX
Icons series, we talk employee
engagement, turning insight into
action and ROI. Huge thanks to
@jtwatkin - enjoy! #insightstoaction
https://t.co/o5bL33KYFK</t>
  </si>
  <si>
    <t>jtwatkin
RT @smckeveny: In the latest addition
to our CX Icons series, we talk
employee engagement, turning insight
into action and ROI. Huge thanks…</t>
  </si>
  <si>
    <t>peterpokorny
RT @TruRating: “How do you operationalize
the customer experience in the
store?” @andrewbusby discovers
how TruRating is helping retailers…</t>
  </si>
  <si>
    <t>mikeaoki
RT @smckeveny: In the latest addition
to our CX Icons series, we talk
employee engagement, turning insight
into action and ROI. Huge thanks…</t>
  </si>
  <si>
    <t>justdrdave
RT @TruRating: Customer experience
as the retail metric of the future?
Fantastic article on TruRating
from @Forbes @ForbesEurope today.
#re…</t>
  </si>
  <si>
    <t xml:space="preserve">forbeseurope
</t>
  </si>
  <si>
    <t xml:space="preserve">forbes
</t>
  </si>
  <si>
    <t>cazturner32
RT @TruRating: Calling all #ProductManagers.
Are you looking for a role that
makes you jump out of bed instead
of crawl? We have the positi…</t>
  </si>
  <si>
    <t>cyourswine
@RMHPos @TruRating @AURES_USA @TSYS_TSS
@MobilePOSmon @zoinedcom @rrdistiusa
@NRFBigShow Our system STILL has
issues after an entire year! We
do not recommend RMH.</t>
  </si>
  <si>
    <t xml:space="preserve">nrfbigshow
</t>
  </si>
  <si>
    <t xml:space="preserve">rrdistiusa
</t>
  </si>
  <si>
    <t xml:space="preserve">zoinedcom
</t>
  </si>
  <si>
    <t xml:space="preserve">mobileposmon
</t>
  </si>
  <si>
    <t xml:space="preserve">tsys_tss
</t>
  </si>
  <si>
    <t xml:space="preserve">aures_usa
</t>
  </si>
  <si>
    <t xml:space="preserve">rmhpos
</t>
  </si>
  <si>
    <t>progective
The Future Daily est en ligne!
https://t.co/Tl1MzgVGHV Merci à
@TruRating @GrootConstantia @am_juelz
#shortthoughtonsport #cio</t>
  </si>
  <si>
    <t xml:space="preserve">am_juelz
</t>
  </si>
  <si>
    <t xml:space="preserve">grootconstantia
</t>
  </si>
  <si>
    <t>bengrah54284125
@TruRating Weird. Ever hear of
the insights agency called TRU?
You seem to have the same name,
logo and colors. Why… https://t.co/HVuNrzjEar</t>
  </si>
  <si>
    <t>gk_software_usa
GK's partnership with @TruRating
is designed to yield a rare 88%
response rate from customers for
insightful feedba… https://t.co/zT7a4feLOg</t>
  </si>
  <si>
    <t xml:space="preserve">blakemichellem
</t>
  </si>
  <si>
    <t>greenbook
Why Simple is Sometimes Best #iiex
#mrx #newmr #iiexeu @TruRating
https://t.co/uLu4TTVAHP https://t.co/xSVYjKvAFZ</t>
  </si>
  <si>
    <t>dgingiss
@TruRating Thank you, friends!
❤️</t>
  </si>
  <si>
    <t>eftposnz
@TruRating is coming Soon to PC
EFTPOS! https://t.co/CuYDhgv8tZ</t>
  </si>
  <si>
    <t xml:space="preserve">retailaustralia
</t>
  </si>
  <si>
    <t>stevenpdennis
RT @TruRating: From the blog: Our
we witnessing the decline of physical
retail or its evolution? Quotes
via @StevenPDennis #retail #multich…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</si>
  <si>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</si>
  <si>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</si>
  <si>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</si>
  <si>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</si>
  <si>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</si>
  <si>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</si>
  <si>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</si>
  <si>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</si>
  <si>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</si>
  <si>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</si>
  <si>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</si>
  <si>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</si>
  <si>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</si>
  <si>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</si>
  <si>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</si>
  <si>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</si>
  <si>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</si>
  <si>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</si>
  <si>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</si>
  <si>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</si>
  <si>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</si>
  <si>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</si>
  <si>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</si>
  <si>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</si>
  <si>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</si>
  <si>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</si>
  <si>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</si>
  <si>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</si>
  <si>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</si>
  <si>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</si>
  <si>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</si>
  <si>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</si>
  <si>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</si>
  <si>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</si>
  <si>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</si>
  <si>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</si>
  <si>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</si>
  <si>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</si>
  <si>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</si>
  <si>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</si>
  <si>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</si>
  <si>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</si>
  <si>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</si>
  <si>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</si>
  <si>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</si>
  <si>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</si>
  <si>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</si>
  <si>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</si>
  <si>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</si>
  <si>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</si>
  <si>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</si>
  <si>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</si>
  <si>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</si>
  <si>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</si>
  <si>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</si>
  <si>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</si>
  <si>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</si>
  <si>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</si>
  <si>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</si>
  <si>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1.0.1.408</t>
  </si>
  <si>
    <t>Top URLs in Tweet in Entire Graph</t>
  </si>
  <si>
    <t>https://lnkd.in/ggDTK56</t>
  </si>
  <si>
    <t>https://twitter.com/retailaustralia/status/1095452789163999232</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</si>
  <si>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</si>
  <si>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</si>
  <si>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</si>
  <si>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</si>
  <si>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</si>
  <si>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</si>
  <si>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</si>
  <si>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</si>
  <si>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</si>
  <si>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</si>
  <si>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</si>
  <si>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</si>
  <si>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http://greenbookblog.org/2019/02/08/why-simple-is-sometimes-best/ https://eftpos.co.nz/2019/01/28/coming-soon-trurating/?utm_content=84868932&amp;utm_medium=social&amp;utm_source=twitter&amp;hss_channel=tw-150800915 https://twitter.com/TruRating/status/1092803497018437634 https://twitter.com/i/web/status/1096432455765106689 https://trurating.workable.com/j/C243F16AF9 https://twitter.com/i/web/status/1094202601925693448 https://twitter.com/dgingiss/status/1096083020996587521 https://www.forbes.com/sites/andrewbusby/2019/02/06/how-did-i-do/#3e7b30153ebe https://twitter.com/andrewbusby/status/1093209889348956160 https://www.forbes.com/sites/andrewbusby/2019/02/06/how-did-i-do/#6f9176de3ebe</t>
  </si>
  <si>
    <t>Top Domains in Tweet in Entire Graph</t>
  </si>
  <si>
    <t>Top Domains in Tweet in G1</t>
  </si>
  <si>
    <t>Top Domains in Tweet in G2</t>
  </si>
  <si>
    <t>Top Domains in Tweet in G3</t>
  </si>
  <si>
    <t>Top Domains in Tweet in G4</t>
  </si>
  <si>
    <t>Top Domains in Tweet in G5</t>
  </si>
  <si>
    <t>Top Domains in Tweet</t>
  </si>
  <si>
    <t>twitter.com forbes.com greenbookblog.org co.nz workable.com lnkd.in</t>
  </si>
  <si>
    <t>Top Hashtags in Tweet in Entire Graph</t>
  </si>
  <si>
    <t>iiexeu</t>
  </si>
  <si>
    <t>mrx</t>
  </si>
  <si>
    <t>newmr</t>
  </si>
  <si>
    <t>innovation</t>
  </si>
  <si>
    <t>commerce</t>
  </si>
  <si>
    <t>Top Hashtags in Tweet in G1</t>
  </si>
  <si>
    <t>insights</t>
  </si>
  <si>
    <t>Top Hashtags in Tweet in G2</t>
  </si>
  <si>
    <t>Top Hashtags in Tweet in G3</t>
  </si>
  <si>
    <t>Top Hashtags in Tweet in G4</t>
  </si>
  <si>
    <t>shortthoughtonsport</t>
  </si>
  <si>
    <t>cio</t>
  </si>
  <si>
    <t>Top Hashtags in Tweet in G5</t>
  </si>
  <si>
    <t>Top Hashtags in Tweet</t>
  </si>
  <si>
    <t>retail cx iiex iiexeu productmanagers innovation mrx newmr dataarchitecture insights</t>
  </si>
  <si>
    <t>Top Words in Tweet in Entire Graph</t>
  </si>
  <si>
    <t>Words in Sentiment List#1: Positive</t>
  </si>
  <si>
    <t>Words in Sentiment List#2: Negative</t>
  </si>
  <si>
    <t>Words in Sentiment List#3: Angry/Violent</t>
  </si>
  <si>
    <t>Non-categorized Words</t>
  </si>
  <si>
    <t>Total Words</t>
  </si>
  <si>
    <t>customer</t>
  </si>
  <si>
    <t>experience</t>
  </si>
  <si>
    <t>Top Words in Tweet in G1</t>
  </si>
  <si>
    <t>out</t>
  </si>
  <si>
    <t>physical</t>
  </si>
  <si>
    <t>Top Words in Tweet in G2</t>
  </si>
  <si>
    <t>operationalize</t>
  </si>
  <si>
    <t>store</t>
  </si>
  <si>
    <t>discovers</t>
  </si>
  <si>
    <t>helping</t>
  </si>
  <si>
    <t>retailers</t>
  </si>
  <si>
    <t>Top Words in Tweet in G3</t>
  </si>
  <si>
    <t>Top Words in Tweet in G4</t>
  </si>
  <si>
    <t>Top Words in Tweet in G5</t>
  </si>
  <si>
    <t>latest</t>
  </si>
  <si>
    <t>addition</t>
  </si>
  <si>
    <t>icons</t>
  </si>
  <si>
    <t>series</t>
  </si>
  <si>
    <t>talk</t>
  </si>
  <si>
    <t>employee</t>
  </si>
  <si>
    <t>engagement</t>
  </si>
  <si>
    <t>turning</t>
  </si>
  <si>
    <t>insight</t>
  </si>
  <si>
    <t>Top Words in Tweet</t>
  </si>
  <si>
    <t>retail trurating cx iiex forbes out physical stevenpdennis customer experience</t>
  </si>
  <si>
    <t>trurating customer andrewbusby experience operationalize store discovers helping retailers forbes</t>
  </si>
  <si>
    <t>latest addition cx icons series talk employee engagement turning insight</t>
  </si>
  <si>
    <t>Top Word Pairs in Tweet in Entire Graph</t>
  </si>
  <si>
    <t>customer,experience</t>
  </si>
  <si>
    <t>forbes,forbeseurope</t>
  </si>
  <si>
    <t>operationalize,customer</t>
  </si>
  <si>
    <t>experience,store</t>
  </si>
  <si>
    <t>store,andrewbusby</t>
  </si>
  <si>
    <t>andrewbusby,discovers</t>
  </si>
  <si>
    <t>discovers,trurating</t>
  </si>
  <si>
    <t>trurating,helping</t>
  </si>
  <si>
    <t>helping,retailers</t>
  </si>
  <si>
    <t>andrewbusby,forbes</t>
  </si>
  <si>
    <t>Top Word Pairs in Tweet in G1</t>
  </si>
  <si>
    <t>physical,retail</t>
  </si>
  <si>
    <t>blog,witnessing</t>
  </si>
  <si>
    <t>witnessing,decline</t>
  </si>
  <si>
    <t>decline,physical</t>
  </si>
  <si>
    <t>retail,evolution</t>
  </si>
  <si>
    <t>evolution,quotes</t>
  </si>
  <si>
    <t>quotes,stevenpdennis</t>
  </si>
  <si>
    <t>Top Word Pairs in Tweet in G2</t>
  </si>
  <si>
    <t>trurating,operationalize</t>
  </si>
  <si>
    <t>trurating,forbes</t>
  </si>
  <si>
    <t>Top Word Pairs in Tweet in G3</t>
  </si>
  <si>
    <t>Top Word Pairs in Tweet in G4</t>
  </si>
  <si>
    <t>Top Word Pairs in Tweet in G5</t>
  </si>
  <si>
    <t>latest,addition</t>
  </si>
  <si>
    <t>addition,cx</t>
  </si>
  <si>
    <t>cx,icons</t>
  </si>
  <si>
    <t>icons,series</t>
  </si>
  <si>
    <t>series,talk</t>
  </si>
  <si>
    <t>talk,employee</t>
  </si>
  <si>
    <t>employee,engagement</t>
  </si>
  <si>
    <t>engagement,turning</t>
  </si>
  <si>
    <t>turning,insight</t>
  </si>
  <si>
    <t>insight,action</t>
  </si>
  <si>
    <t>Top Word Pairs in Tweet</t>
  </si>
  <si>
    <t>physical,retail  customer,experience  andrewbusby,forbes  forbes,forbeseurope  blog,witnessing  witnessing,decline  decline,physical  retail,evolution  evolution,quotes  quotes,stevenpdennis</t>
  </si>
  <si>
    <t>customer,experience  trurating,operationalize  operationalize,customer  experience,store  store,andrewbusby  andrewbusby,discovers  discovers,trurating  trurating,helping  helping,retailers  trurating,forbes</t>
  </si>
  <si>
    <t>latest,addition  addition,cx  cx,icons  icons,series  series,talk  talk,employee  employee,engagement  engagement,turning  turning,insight  insight,action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</si>
  <si>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</si>
  <si>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</si>
  <si>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</si>
  <si>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</si>
  <si>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</si>
  <si>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</si>
  <si>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</si>
  <si>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</si>
  <si>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</si>
  <si>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</si>
  <si>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</si>
  <si>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</si>
  <si>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</si>
  <si>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andrewbusby trurating stevenpdennis</t>
  </si>
  <si>
    <t>Top Mentioned in Tweet</t>
  </si>
  <si>
    <t>trurating forbes stevenpdennis forbeseurope andrewbusby greenbook blakemichellem dgingiss eftposnz retailaustralia</t>
  </si>
  <si>
    <t>trurating andrewbusby forbes forbeseurope</t>
  </si>
  <si>
    <t>trurating aures_usa tsys_tss mobileposmon zoinedcom rrdistiusa nrfbigshow</t>
  </si>
  <si>
    <t>trurating grootconstantia am_juelz</t>
  </si>
  <si>
    <t>smckeveny jtwatkin</t>
  </si>
  <si>
    <t>Top Tweeters in Entire Graph</t>
  </si>
  <si>
    <t>Top Tweeters in G1</t>
  </si>
  <si>
    <t>Top Tweeters in G2</t>
  </si>
  <si>
    <t>Top Tweeters in G3</t>
  </si>
  <si>
    <t>Top Tweeters in G4</t>
  </si>
  <si>
    <t>Top Tweeters in G5</t>
  </si>
  <si>
    <t>Top Tweeters</t>
  </si>
  <si>
    <t>blakemichellem cazturner32 stevenpdennis greenbook retailaustralia trurating eftposnz gk_software_usa bengrah54284125</t>
  </si>
  <si>
    <t>forbes dgingiss andrewbusby peterpokorny forbeseurope aevidomore danfrank2 justdrdave</t>
  </si>
  <si>
    <t>tsys_tss aures_usa nrfbigshow rrdistiusa zoinedcom rmhpos cyourswine mobileposmon</t>
  </si>
  <si>
    <t>grootconstantia progective am_juelz</t>
  </si>
  <si>
    <t>jtwatkin mikeaoki smckeveny</t>
  </si>
  <si>
    <t>Top URLs in Tweet by Count</t>
  </si>
  <si>
    <t>https://twitter.com/i/web/status/1096432455765106689 https://www.forbes.com/sites/stevendennis/2019/01/31/the-stores-strike-back/#6ed7362b2371 https://lnkd.in/ggDTK56 https://twitter.com/retailaustralia/status/1095452789163999232 https://eftpos.co.nz/2019/01/28/coming-soon-trurating/?utm_content=84868932&amp;utm_medium=social&amp;utm_source=twitter&amp;hss_channel=tw-150800915 http://greenbookblog.org/2019/02/08/why-simple-is-sometimes-best/ https://greenbookblog.org/2019/02/08/why-simple-is-sometimes-best/ https://www.forbes.com/sites/blakemorgan/2019/02/05/10-customer-experience-trends-every-cmo-must-consider/#5c353cff5443 https://www.forbes.com/sites/andrewbusby/2019/02/06/how-did-i-do/#6f9176de3ebe https://twitter.com/andrewbusby/status/1093209889348956160</t>
  </si>
  <si>
    <t>Top URLs in Tweet by Salience</t>
  </si>
  <si>
    <t>Top Domains in Tweet by Count</t>
  </si>
  <si>
    <t>twitter.com forbes.com greenbookblog.org lnkd.in co.nz workable.com</t>
  </si>
  <si>
    <t>Top Domains in Tweet by Salience</t>
  </si>
  <si>
    <t>Top Hashtags in Tweet by Count</t>
  </si>
  <si>
    <t>cx retail iiex iiexeu innovation commerce consumerbehavior mrx newmr custserv</t>
  </si>
  <si>
    <t>Top Hashtags in Tweet by Salience</t>
  </si>
  <si>
    <t>Top Words in Tweet by Count</t>
  </si>
  <si>
    <t>operationalize customer experience store andrewbusby discovers helping retailers</t>
  </si>
  <si>
    <t>forbes forbeseurope fascinating growing topic retail measuring customer feeling</t>
  </si>
  <si>
    <t>retail cx forbes experience iiex andrewbusby customer physical stevenpdennis fantastic</t>
  </si>
  <si>
    <t>smckeveny latest addition cx icons series talk employee engagement turning</t>
  </si>
  <si>
    <t>customer experience retail metric future fantastic article forbes forbeseurope today</t>
  </si>
  <si>
    <t>calling productmanagers looking role makes jump out bed instead crawl</t>
  </si>
  <si>
    <t>rmhpos aures_usa tsys_tss mobileposmon zoinedcom rrdistiusa nrfbigshow system still issues</t>
  </si>
  <si>
    <t>future daily est en ligne merci à grootconstantia am_juelz shortthoughtonsport</t>
  </si>
  <si>
    <t>weird hear insights agency called tru seem same name logo</t>
  </si>
  <si>
    <t>gk's partnership designed yield rare 88 response rate customers insightful</t>
  </si>
  <si>
    <t>simple sometimes best iiex mrx newmr iiexeu</t>
  </si>
  <si>
    <t>feedback thank friends ask customers unless actually want score less</t>
  </si>
  <si>
    <t>coming soon pc eftpos</t>
  </si>
  <si>
    <t>retail thanks 4 shout out blog witnessing decline physical evolution</t>
  </si>
  <si>
    <t>Top Words in Tweet by Salience</t>
  </si>
  <si>
    <t>retail cx iiex forbes experience andrewbusby customer feedback t s</t>
  </si>
  <si>
    <t>retail metric future fantastic article forbes forbeseurope today re operationalize</t>
  </si>
  <si>
    <t>Top Word Pairs in Tweet by Count</t>
  </si>
  <si>
    <t>trurating,operationalize  operationalize,customer  customer,experience  experience,store  store,andrewbusby  andrewbusby,discovers  discovers,trurating  trurating,helping  helping,retailers</t>
  </si>
  <si>
    <t>trurating,forbes  forbes,forbeseurope  forbeseurope,fascinating  fascinating,growing  growing,topic  topic,retail  retail,measuring  measuring,customer  customer,feeling</t>
  </si>
  <si>
    <t>andrewbusby,forbes  customer,experience  forbes,forbeseurope  physical,retail  fantastic,article  retail,metric  blog,witnessing  witnessing,decline  decline,physical  retail,evolution</t>
  </si>
  <si>
    <t>smckeveny,latest  latest,addition  addition,cx  cx,icons  icons,series  series,talk  talk,employee  employee,engagement  engagement,turning  turning,insight</t>
  </si>
  <si>
    <t>customer,experience  trurating,customer  experience,retail  retail,metric  metric,future  future,fantastic  fantastic,article  article,trurating  trurating,forbes  forbes,forbeseurope</t>
  </si>
  <si>
    <t>trurating,calling  calling,productmanagers  productmanagers,looking  looking,role  role,makes  makes,jump  jump,out  out,bed  bed,instead  instead,crawl</t>
  </si>
  <si>
    <t>rmhpos,trurating  trurating,aures_usa  aures_usa,tsys_tss  tsys_tss,mobileposmon  mobileposmon,zoinedcom  zoinedcom,rrdistiusa  rrdistiusa,nrfbigshow  nrfbigshow,system  system,still  still,issues</t>
  </si>
  <si>
    <t>future,daily  daily,est  est,en  en,ligne  ligne,merci  merci,à  à,trurating  trurating,grootconstantia  grootconstantia,am_juelz  am_juelz,shortthoughtonsport</t>
  </si>
  <si>
    <t>trurating,weird  weird,hear  hear,insights  insights,agency  agency,called  called,tru  tru,seem  seem,same  same,name  name,logo</t>
  </si>
  <si>
    <t>gk's,partnership  partnership,trurating  trurating,designed  designed,yield  yield,rare  rare,88  88,response  response,rate  rate,customers  customers,insightful</t>
  </si>
  <si>
    <t>simple,sometimes  sometimes,best  best,iiex  iiex,mrx  mrx,newmr  newmr,iiexeu  iiexeu,trurating</t>
  </si>
  <si>
    <t>trurating,thank  thank,friends  ask,customers  customers,feedback  feedback,unless  unless,actually  actually,want  want,feedback  feedback,score  score,less</t>
  </si>
  <si>
    <t>trurating,coming  coming,soon  soon,pc  pc,eftpos</t>
  </si>
  <si>
    <t>thanks,4  4,shout  shout,out  trurating,blog  blog,witnessing  witnessing,decline  decline,physical  physical,retail  retail,evolution  evolution,quotes</t>
  </si>
  <si>
    <t>Top Word Pairs in Tweet by Salience</t>
  </si>
  <si>
    <t>trurating,customer  experience,retail  retail,metric  metric,future  future,fantastic  fantastic,article  article,trurating  trurating,forbes  forbes,forbeseurope  forbeseurope,today</t>
  </si>
  <si>
    <t>Word</t>
  </si>
  <si>
    <t>thanks</t>
  </si>
  <si>
    <t>huge</t>
  </si>
  <si>
    <t>fantastic</t>
  </si>
  <si>
    <t>feedback</t>
  </si>
  <si>
    <t>article</t>
  </si>
  <si>
    <t>customers</t>
  </si>
  <si>
    <t>10</t>
  </si>
  <si>
    <t>simple</t>
  </si>
  <si>
    <t>sometimes</t>
  </si>
  <si>
    <t>future</t>
  </si>
  <si>
    <t>metric</t>
  </si>
  <si>
    <t>action</t>
  </si>
  <si>
    <t>roi</t>
  </si>
  <si>
    <t>blog</t>
  </si>
  <si>
    <t>witnessing</t>
  </si>
  <si>
    <t>decline</t>
  </si>
  <si>
    <t>evolution</t>
  </si>
  <si>
    <t>quotes</t>
  </si>
  <si>
    <t>very</t>
  </si>
  <si>
    <t>way</t>
  </si>
  <si>
    <t>part</t>
  </si>
  <si>
    <t>thank</t>
  </si>
  <si>
    <t>coming</t>
  </si>
  <si>
    <t>soon</t>
  </si>
  <si>
    <t>pc</t>
  </si>
  <si>
    <t>eftpos</t>
  </si>
  <si>
    <t>ask</t>
  </si>
  <si>
    <t>unless</t>
  </si>
  <si>
    <t>actually</t>
  </si>
  <si>
    <t>want</t>
  </si>
  <si>
    <t>score</t>
  </si>
  <si>
    <t>less</t>
  </si>
  <si>
    <t>failure</t>
  </si>
  <si>
    <t>masks</t>
  </si>
  <si>
    <t>issues</t>
  </si>
  <si>
    <t>best</t>
  </si>
  <si>
    <t>calling</t>
  </si>
  <si>
    <t>looking</t>
  </si>
  <si>
    <t>role</t>
  </si>
  <si>
    <t>makes</t>
  </si>
  <si>
    <t>jump</t>
  </si>
  <si>
    <t>bed</t>
  </si>
  <si>
    <t>instead</t>
  </si>
  <si>
    <t>crawl</t>
  </si>
  <si>
    <t>week</t>
  </si>
  <si>
    <t>case</t>
  </si>
  <si>
    <t>today</t>
  </si>
  <si>
    <t>happy</t>
  </si>
  <si>
    <t>time</t>
  </si>
  <si>
    <t>once</t>
  </si>
  <si>
    <t>again</t>
  </si>
  <si>
    <t>up</t>
  </si>
  <si>
    <t>re</t>
  </si>
  <si>
    <t>t</t>
  </si>
  <si>
    <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</si>
  <si>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</si>
  <si>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</si>
  <si>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</si>
  <si>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</si>
  <si>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</si>
  <si>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</si>
  <si>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</si>
  <si>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</si>
  <si>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</si>
  <si>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</si>
  <si>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</si>
  <si>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</si>
  <si>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</si>
  <si>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</si>
  <si>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</si>
  <si>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</si>
  <si>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</si>
  <si>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</si>
  <si>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</si>
  <si>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</si>
  <si>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</si>
  <si>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</si>
  <si>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</si>
  <si>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</si>
  <si>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</si>
  <si>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</si>
  <si>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</si>
  <si>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</si>
  <si>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</si>
  <si>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</si>
  <si>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2019</t>
  </si>
  <si>
    <t>Feb</t>
  </si>
  <si>
    <t>5-Feb</t>
  </si>
  <si>
    <t>3 PM</t>
  </si>
  <si>
    <t>4 PM</t>
  </si>
  <si>
    <t>5 PM</t>
  </si>
  <si>
    <t>6-Feb</t>
  </si>
  <si>
    <t>6 PM</t>
  </si>
  <si>
    <t>7 PM</t>
  </si>
  <si>
    <t>8 PM</t>
  </si>
  <si>
    <t>10 PM</t>
  </si>
  <si>
    <t>7-Feb</t>
  </si>
  <si>
    <t>12 AM</t>
  </si>
  <si>
    <t>6 AM</t>
  </si>
  <si>
    <t>2 PM</t>
  </si>
  <si>
    <t>9 PM</t>
  </si>
  <si>
    <t>8-Feb</t>
  </si>
  <si>
    <t>1 AM</t>
  </si>
  <si>
    <t>9 AM</t>
  </si>
  <si>
    <t>9-Feb</t>
  </si>
  <si>
    <t>11 AM</t>
  </si>
  <si>
    <t>1 PM</t>
  </si>
  <si>
    <t>12-Feb</t>
  </si>
  <si>
    <t>13-Feb</t>
  </si>
  <si>
    <t>14-Feb</t>
  </si>
  <si>
    <t>15-Feb</t>
  </si>
  <si>
    <t>4 AM</t>
  </si>
  <si>
    <t>12 PM</t>
  </si>
  <si>
    <t>128, 128, 128</t>
  </si>
  <si>
    <t>193, 62, 62</t>
  </si>
  <si>
    <t>Red</t>
  </si>
  <si>
    <t>G1: retail trurating cx iiex forbes out physical stevenpdennis customer experience</t>
  </si>
  <si>
    <t>G2: trurating customer andrewbusby experience operationalize store discovers helping retailers forbes</t>
  </si>
  <si>
    <t>G5: latest addition cx icons series talk employee engagement turning insight</t>
  </si>
  <si>
    <t>Autofill Workbook Results</t>
  </si>
  <si>
    <t>Edge Weight▓1▓3▓0▓True▓Gray▓Red▓▓Edge Weight▓1▓3▓0▓3▓10▓False▓Edge Weight▓1▓3▓0▓35▓12▓False▓▓0▓0▓0▓True▓Black▓Black▓▓Followers▓12▓27444▓0▓162▓1000▓False▓▓0▓0▓0▓0▓0▓False▓▓0▓0▓0▓0▓0▓False▓▓0▓0▓0▓0▓0▓False</t>
  </si>
  <si>
    <t>GraphSource░GraphServerTwitterSearch▓GraphTerm░trurating▓ImportDescription░The graph represents a network of 31 Twitter users whose tweets in the requested range contained "trurating", or who were replied to or mentioned in those tweets.  The network was obtained from the NodeXL Graph Server on Sunday, 17 February 2019 at 00:35 UTC.
The requested start date was Saturday, 16 February 2019 at 01:01 UTC and the maximum number of days (going backward) was 14.
The maximum number of tweets collected was 5,000.
The tweets in the network were tweeted over the 10-day, 1-hour, 47-minute period from Tuesday, 05 February 2019 at 15:13 UTC to Friday, 15 February 2019 at 17:01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</si>
</sst>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5"/>
      <tableStyleElement type="headerRow" dxfId="414"/>
    </tableStyle>
    <tableStyle name="NodeXL Table" pivot="0" count="1">
      <tableStyleElement type="headerRow" dxfId="4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486718"/>
        <c:axId val="46836143"/>
      </c:barChart>
      <c:catAx>
        <c:axId val="424867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836143"/>
        <c:crosses val="autoZero"/>
        <c:auto val="1"/>
        <c:lblOffset val="100"/>
        <c:noMultiLvlLbl val="0"/>
      </c:catAx>
      <c:valAx>
        <c:axId val="46836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86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trurating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9"/>
                <c:pt idx="0">
                  <c:v>3 PM
5-Feb
Feb
2019</c:v>
                </c:pt>
                <c:pt idx="1">
                  <c:v>4 PM</c:v>
                </c:pt>
                <c:pt idx="2">
                  <c:v>5 PM</c:v>
                </c:pt>
                <c:pt idx="3">
                  <c:v>6 PM
6-Feb</c:v>
                </c:pt>
                <c:pt idx="4">
                  <c:v>7 PM</c:v>
                </c:pt>
                <c:pt idx="5">
                  <c:v>8 PM</c:v>
                </c:pt>
                <c:pt idx="6">
                  <c:v>10 PM</c:v>
                </c:pt>
                <c:pt idx="7">
                  <c:v>12 AM
7-Feb</c:v>
                </c:pt>
                <c:pt idx="8">
                  <c:v>6 AM</c:v>
                </c:pt>
                <c:pt idx="9">
                  <c:v>2 PM</c:v>
                </c:pt>
                <c:pt idx="10">
                  <c:v>9 PM</c:v>
                </c:pt>
                <c:pt idx="11">
                  <c:v>1 AM
8-Feb</c:v>
                </c:pt>
                <c:pt idx="12">
                  <c:v>9 AM</c:v>
                </c:pt>
                <c:pt idx="13">
                  <c:v>4 PM</c:v>
                </c:pt>
                <c:pt idx="14">
                  <c:v>6 PM</c:v>
                </c:pt>
                <c:pt idx="15">
                  <c:v>9 PM</c:v>
                </c:pt>
                <c:pt idx="16">
                  <c:v>11 AM
9-Feb</c:v>
                </c:pt>
                <c:pt idx="17">
                  <c:v>1 PM</c:v>
                </c:pt>
                <c:pt idx="18">
                  <c:v>9 PM
12-Feb</c:v>
                </c:pt>
                <c:pt idx="19">
                  <c:v>10 PM</c:v>
                </c:pt>
                <c:pt idx="20">
                  <c:v>11 AM
13-Feb</c:v>
                </c:pt>
                <c:pt idx="21">
                  <c:v>3 PM</c:v>
                </c:pt>
                <c:pt idx="22">
                  <c:v>9 PM</c:v>
                </c:pt>
                <c:pt idx="23">
                  <c:v>4 PM
14-Feb</c:v>
                </c:pt>
                <c:pt idx="24">
                  <c:v>9 PM</c:v>
                </c:pt>
                <c:pt idx="25">
                  <c:v>4 AM
15-Feb</c:v>
                </c:pt>
                <c:pt idx="26">
                  <c:v>12 PM</c:v>
                </c:pt>
                <c:pt idx="27">
                  <c:v>3 PM</c:v>
                </c:pt>
                <c:pt idx="28">
                  <c:v>5 PM</c:v>
                </c:pt>
              </c:strCache>
            </c:strRef>
          </c:cat>
          <c:val>
            <c:numRef>
              <c:f>'Time Series'!$B$26:$B$66</c:f>
              <c:numCache>
                <c:formatCode>General</c:formatCode>
                <c:ptCount val="29"/>
                <c:pt idx="0">
                  <c:v>2</c:v>
                </c:pt>
                <c:pt idx="1">
                  <c:v>1</c:v>
                </c:pt>
                <c:pt idx="2">
                  <c:v>1</c:v>
                </c:pt>
                <c:pt idx="3">
                  <c:v>3</c:v>
                </c:pt>
                <c:pt idx="4">
                  <c:v>3</c:v>
                </c:pt>
                <c:pt idx="5">
                  <c:v>2</c:v>
                </c:pt>
                <c:pt idx="6">
                  <c:v>2</c:v>
                </c:pt>
                <c:pt idx="7">
                  <c:v>2</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2</c:v>
                </c:pt>
                <c:pt idx="24">
                  <c:v>1</c:v>
                </c:pt>
                <c:pt idx="25">
                  <c:v>1</c:v>
                </c:pt>
                <c:pt idx="26">
                  <c:v>1</c:v>
                </c:pt>
                <c:pt idx="27">
                  <c:v>1</c:v>
                </c:pt>
                <c:pt idx="28">
                  <c:v>1</c:v>
                </c:pt>
              </c:numCache>
            </c:numRef>
          </c:val>
        </c:ser>
        <c:axId val="32178936"/>
        <c:axId val="21174969"/>
      </c:barChart>
      <c:catAx>
        <c:axId val="32178936"/>
        <c:scaling>
          <c:orientation val="minMax"/>
        </c:scaling>
        <c:axPos val="b"/>
        <c:delete val="0"/>
        <c:numFmt formatCode="General" sourceLinked="1"/>
        <c:majorTickMark val="out"/>
        <c:minorTickMark val="none"/>
        <c:tickLblPos val="nextTo"/>
        <c:crossAx val="21174969"/>
        <c:crosses val="autoZero"/>
        <c:auto val="1"/>
        <c:lblOffset val="100"/>
        <c:noMultiLvlLbl val="0"/>
      </c:catAx>
      <c:valAx>
        <c:axId val="21174969"/>
        <c:scaling>
          <c:orientation val="minMax"/>
        </c:scaling>
        <c:axPos val="l"/>
        <c:majorGridlines/>
        <c:delete val="0"/>
        <c:numFmt formatCode="General" sourceLinked="1"/>
        <c:majorTickMark val="out"/>
        <c:minorTickMark val="none"/>
        <c:tickLblPos val="nextTo"/>
        <c:crossAx val="321789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872104"/>
        <c:axId val="35631209"/>
      </c:barChart>
      <c:catAx>
        <c:axId val="188721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631209"/>
        <c:crosses val="autoZero"/>
        <c:auto val="1"/>
        <c:lblOffset val="100"/>
        <c:noMultiLvlLbl val="0"/>
      </c:catAx>
      <c:valAx>
        <c:axId val="35631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72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2245426"/>
        <c:axId val="446787"/>
      </c:barChart>
      <c:catAx>
        <c:axId val="522454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6787"/>
        <c:crosses val="autoZero"/>
        <c:auto val="1"/>
        <c:lblOffset val="100"/>
        <c:noMultiLvlLbl val="0"/>
      </c:catAx>
      <c:valAx>
        <c:axId val="446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45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021084"/>
        <c:axId val="36189757"/>
      </c:barChart>
      <c:catAx>
        <c:axId val="40210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189757"/>
        <c:crosses val="autoZero"/>
        <c:auto val="1"/>
        <c:lblOffset val="100"/>
        <c:noMultiLvlLbl val="0"/>
      </c:catAx>
      <c:valAx>
        <c:axId val="36189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1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7272358"/>
        <c:axId val="45689175"/>
      </c:barChart>
      <c:catAx>
        <c:axId val="572723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689175"/>
        <c:crosses val="autoZero"/>
        <c:auto val="1"/>
        <c:lblOffset val="100"/>
        <c:noMultiLvlLbl val="0"/>
      </c:catAx>
      <c:valAx>
        <c:axId val="45689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272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8549392"/>
        <c:axId val="9835665"/>
      </c:barChart>
      <c:catAx>
        <c:axId val="854939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835665"/>
        <c:crosses val="autoZero"/>
        <c:auto val="1"/>
        <c:lblOffset val="100"/>
        <c:noMultiLvlLbl val="0"/>
      </c:catAx>
      <c:valAx>
        <c:axId val="9835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49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1412122"/>
        <c:axId val="58491371"/>
      </c:barChart>
      <c:catAx>
        <c:axId val="214121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491371"/>
        <c:crosses val="autoZero"/>
        <c:auto val="1"/>
        <c:lblOffset val="100"/>
        <c:noMultiLvlLbl val="0"/>
      </c:catAx>
      <c:valAx>
        <c:axId val="58491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12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6660292"/>
        <c:axId val="40180581"/>
      </c:barChart>
      <c:catAx>
        <c:axId val="566602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180581"/>
        <c:crosses val="autoZero"/>
        <c:auto val="1"/>
        <c:lblOffset val="100"/>
        <c:noMultiLvlLbl val="0"/>
      </c:catAx>
      <c:valAx>
        <c:axId val="40180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60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080910"/>
        <c:axId val="33401599"/>
      </c:barChart>
      <c:catAx>
        <c:axId val="26080910"/>
        <c:scaling>
          <c:orientation val="minMax"/>
        </c:scaling>
        <c:axPos val="b"/>
        <c:delete val="1"/>
        <c:majorTickMark val="out"/>
        <c:minorTickMark val="none"/>
        <c:tickLblPos val="none"/>
        <c:crossAx val="33401599"/>
        <c:crosses val="autoZero"/>
        <c:auto val="1"/>
        <c:lblOffset val="100"/>
        <c:noMultiLvlLbl val="0"/>
      </c:catAx>
      <c:valAx>
        <c:axId val="33401599"/>
        <c:scaling>
          <c:orientation val="minMax"/>
        </c:scaling>
        <c:axPos val="l"/>
        <c:delete val="1"/>
        <c:majorTickMark val="out"/>
        <c:minorTickMark val="none"/>
        <c:tickLblPos val="none"/>
        <c:crossAx val="260809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Smith" refreshedVersion="5">
  <cacheSource type="worksheet">
    <worksheetSource ref="A2:BL4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m/>
        <s v="insightstoaction"/>
        <s v="productmanagers"/>
        <s v="shortthoughtonsport cio"/>
        <s v="cx retail cx custserv"/>
        <s v="retail customerexperience cx innovation"/>
        <s v="iiex mrx newmr iiexeu"/>
        <s v="iiex iiexeu"/>
        <s v="customerexperience"/>
        <s v="retail innovation insights cx"/>
        <s v="cx customerinsight retail"/>
        <s v="retail commerce consumerbehavior cx"/>
        <s v="dataarchitecture"/>
        <s v="cx"/>
        <s v="iiex"/>
        <s v="retai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8">
        <d v="2019-02-06T19:04:36.000"/>
        <d v="2019-02-06T20:42:46.000"/>
        <d v="2019-02-06T19:06:32.000"/>
        <d v="2019-02-06T22:40:21.000"/>
        <d v="2019-02-06T22:50:58.000"/>
        <d v="2019-02-07T00:05:40.000"/>
        <d v="2019-02-06T18:30:18.000"/>
        <d v="2019-02-07T06:51:34.000"/>
        <d v="2019-02-07T21:59:42.000"/>
        <d v="2019-02-08T01:45:57.000"/>
        <d v="2019-02-08T16:05:28.000"/>
        <d v="2019-02-08T18:22:03.000"/>
        <d v="2019-02-13T15:30:28.000"/>
        <d v="2019-02-05T17:00:55.000"/>
        <d v="2019-02-06T19:40:54.000"/>
        <d v="2019-02-06T18:46:51.000"/>
        <d v="2019-02-06T20:22:10.000"/>
        <d v="2019-02-07T00:36:45.000"/>
        <d v="2019-02-08T21:50:40.000"/>
        <d v="2019-02-08T09:24:44.000"/>
        <d v="2019-02-09T13:02:57.000"/>
        <d v="2019-02-14T16:39:27.000"/>
        <d v="2019-02-06T18:00:26.000"/>
        <d v="2019-02-12T21:25:49.000"/>
        <d v="2019-02-12T22:07:00.000"/>
        <d v="2019-02-13T11:33:09.000"/>
        <d v="2019-02-13T21:37:37.000"/>
        <d v="2019-02-15T04:20:51.000"/>
        <d v="2019-02-14T16:51:57.000"/>
        <d v="2019-02-05T15:13:51.000"/>
        <d v="2019-02-05T16:14:25.000"/>
        <d v="2019-02-07T14:08:00.000"/>
        <d v="2019-02-09T11:53:24.000"/>
        <d v="2019-02-14T21:08:10.000"/>
        <d v="2019-02-15T12:01:33.000"/>
        <d v="2019-02-15T15:34:02.000"/>
        <d v="2019-02-15T17:01:50.000"/>
        <d v="2019-02-05T15:44:28.000"/>
      </sharedItems>
      <fieldGroup par="66" base="22">
        <rangePr groupBy="hours" autoEnd="1" autoStart="1" startDate="2019-02-05T15:13:51.000" endDate="2019-02-15T17:01:50.000"/>
        <groupItems count="26">
          <s v="&lt;2/5/2019"/>
          <s v="12 AM"/>
          <s v="1 AM"/>
          <s v="2 AM"/>
          <s v="3 AM"/>
          <s v="4 AM"/>
          <s v="5 AM"/>
          <s v="6 AM"/>
          <s v="7 AM"/>
          <s v="8 AM"/>
          <s v="9 AM"/>
          <s v="10 AM"/>
          <s v="11 AM"/>
          <s v="12 PM"/>
          <s v="1 PM"/>
          <s v="2 PM"/>
          <s v="3 PM"/>
          <s v="4 PM"/>
          <s v="5 PM"/>
          <s v="6 PM"/>
          <s v="7 PM"/>
          <s v="8 PM"/>
          <s v="9 PM"/>
          <s v="10 PM"/>
          <s v="11 PM"/>
          <s v="&gt;2/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05T15:13:51.000" endDate="2019-02-15T17:01:50.000"/>
        <groupItems count="368">
          <s v="&lt;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19"/>
        </groupItems>
      </fieldGroup>
    </cacheField>
    <cacheField name="Months" databaseField="0">
      <sharedItems containsMixedTypes="0" count="0"/>
      <fieldGroup base="22">
        <rangePr groupBy="months" autoEnd="1" autoStart="1" startDate="2019-02-05T15:13:51.000" endDate="2019-02-15T17:01:50.000"/>
        <groupItems count="14">
          <s v="&lt;2/5/2019"/>
          <s v="Jan"/>
          <s v="Feb"/>
          <s v="Mar"/>
          <s v="Apr"/>
          <s v="May"/>
          <s v="Jun"/>
          <s v="Jul"/>
          <s v="Aug"/>
          <s v="Sep"/>
          <s v="Oct"/>
          <s v="Nov"/>
          <s v="Dec"/>
          <s v="&gt;2/15/2019"/>
        </groupItems>
      </fieldGroup>
    </cacheField>
    <cacheField name="Years" databaseField="0">
      <sharedItems containsMixedTypes="0" count="0"/>
      <fieldGroup base="22">
        <rangePr groupBy="years" autoEnd="1" autoStart="1" startDate="2019-02-05T15:13:51.000" endDate="2019-02-15T17:01:50.000"/>
        <groupItems count="3">
          <s v="&lt;2/5/2019"/>
          <s v="2019"/>
          <s v="&gt;2/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
  <r>
    <s v="danfrank2"/>
    <s v="andrewbusby"/>
    <m/>
    <m/>
    <m/>
    <m/>
    <m/>
    <m/>
    <m/>
    <m/>
    <s v="No"/>
    <n v="3"/>
    <m/>
    <m/>
    <x v="0"/>
    <d v="2019-02-06T19:04:36.000"/>
    <s v="RT @TruRating: “How do you operationalize the customer experience in the store?” @andrewbusby discovers how TruRating is helping retailers…"/>
    <m/>
    <m/>
    <x v="0"/>
    <m/>
    <s v="http://pbs.twimg.com/profile_images/378800000698760758/6826550e78ac2dede091fcbc3e5ea509_normal.jpeg"/>
    <x v="0"/>
    <s v="https://twitter.com/#!/danfrank2/status/1093223956444659712"/>
    <m/>
    <m/>
    <s v="1093223956444659712"/>
    <m/>
    <b v="0"/>
    <n v="0"/>
    <s v=""/>
    <b v="0"/>
    <s v="en"/>
    <m/>
    <s v=""/>
    <b v="0"/>
    <n v="4"/>
    <s v="1093207806851698689"/>
    <s v="Twitter Web App"/>
    <b v="0"/>
    <s v="1093207806851698689"/>
    <s v="Tweet"/>
    <n v="0"/>
    <n v="0"/>
    <m/>
    <m/>
    <m/>
    <m/>
    <m/>
    <m/>
    <m/>
    <m/>
    <n v="1"/>
    <s v="2"/>
    <s v="2"/>
    <m/>
    <m/>
    <m/>
    <m/>
    <m/>
    <m/>
    <m/>
    <m/>
    <m/>
  </r>
  <r>
    <s v="aevidomore"/>
    <s v="andrewbusby"/>
    <m/>
    <m/>
    <m/>
    <m/>
    <m/>
    <m/>
    <m/>
    <m/>
    <s v="No"/>
    <n v="5"/>
    <m/>
    <m/>
    <x v="0"/>
    <d v="2019-02-06T20:42:46.000"/>
    <s v="RT @TruRating: “How do you operationalize the customer experience in the store?” @andrewbusby discovers how TruRating is helping retailers…"/>
    <m/>
    <m/>
    <x v="0"/>
    <m/>
    <s v="http://pbs.twimg.com/profile_images/1086208812233695232/RuLV2eqv_normal.jpg"/>
    <x v="1"/>
    <s v="https://twitter.com/#!/aevidomore/status/1093248660748599298"/>
    <m/>
    <m/>
    <s v="1093248660748599298"/>
    <m/>
    <b v="0"/>
    <n v="0"/>
    <s v=""/>
    <b v="0"/>
    <s v="en"/>
    <m/>
    <s v=""/>
    <b v="0"/>
    <n v="4"/>
    <s v="1093207806851698689"/>
    <s v="Twitter for iPhone"/>
    <b v="0"/>
    <s v="1093207806851698689"/>
    <s v="Tweet"/>
    <n v="0"/>
    <n v="0"/>
    <m/>
    <m/>
    <m/>
    <m/>
    <m/>
    <m/>
    <m/>
    <m/>
    <n v="1"/>
    <s v="2"/>
    <s v="2"/>
    <m/>
    <m/>
    <m/>
    <m/>
    <m/>
    <m/>
    <m/>
    <m/>
    <m/>
  </r>
  <r>
    <s v="smckeveny"/>
    <s v="jtwatkin"/>
    <m/>
    <m/>
    <m/>
    <m/>
    <m/>
    <m/>
    <m/>
    <m/>
    <s v="Yes"/>
    <n v="7"/>
    <m/>
    <m/>
    <x v="0"/>
    <d v="2019-02-06T19:06:32.000"/>
    <s v="In the latest addition to our CX Icons series, we talk employee engagement, turning insight into action and ROI. Huge thanks to @jtwatkin - enjoy! #insightstoaction https://t.co/o5bL33KYFK"/>
    <s v="https://lnkd.in/etXkmAg"/>
    <s v="lnkd.in"/>
    <x v="1"/>
    <m/>
    <s v="http://pbs.twimg.com/profile_images/521694758696009729/mD8iRcEp_normal.jpeg"/>
    <x v="2"/>
    <s v="https://twitter.com/#!/smckeveny/status/1093224440832450562"/>
    <m/>
    <m/>
    <s v="1093224440832450562"/>
    <m/>
    <b v="0"/>
    <n v="2"/>
    <s v=""/>
    <b v="0"/>
    <s v="en"/>
    <m/>
    <s v=""/>
    <b v="0"/>
    <n v="2"/>
    <s v=""/>
    <s v="LinkedIn"/>
    <b v="0"/>
    <s v="1093224440832450562"/>
    <s v="Tweet"/>
    <n v="0"/>
    <n v="0"/>
    <m/>
    <m/>
    <m/>
    <m/>
    <m/>
    <m/>
    <m/>
    <m/>
    <n v="1"/>
    <s v="5"/>
    <s v="5"/>
    <n v="1"/>
    <n v="4"/>
    <n v="0"/>
    <n v="0"/>
    <n v="0"/>
    <n v="0"/>
    <n v="24"/>
    <n v="96"/>
    <n v="25"/>
  </r>
  <r>
    <s v="jtwatkin"/>
    <s v="smckeveny"/>
    <m/>
    <m/>
    <m/>
    <m/>
    <m/>
    <m/>
    <m/>
    <m/>
    <s v="Yes"/>
    <n v="8"/>
    <m/>
    <m/>
    <x v="0"/>
    <d v="2019-02-06T22:40:21.000"/>
    <s v="RT @smckeveny: In the latest addition to our CX Icons series, we talk employee engagement, turning insight into action and ROI. Huge thanks…"/>
    <m/>
    <m/>
    <x v="0"/>
    <m/>
    <s v="http://pbs.twimg.com/profile_images/869403974557876229/sWBwMS8T_normal.jpg"/>
    <x v="3"/>
    <s v="https://twitter.com/#!/jtwatkin/status/1093278249826676737"/>
    <m/>
    <m/>
    <s v="1093278249826676737"/>
    <m/>
    <b v="0"/>
    <n v="0"/>
    <s v=""/>
    <b v="0"/>
    <s v="en"/>
    <m/>
    <s v=""/>
    <b v="0"/>
    <n v="2"/>
    <s v="1093224440832450562"/>
    <s v="Twitter Web Client"/>
    <b v="0"/>
    <s v="1093224440832450562"/>
    <s v="Tweet"/>
    <n v="0"/>
    <n v="0"/>
    <m/>
    <m/>
    <m/>
    <m/>
    <m/>
    <m/>
    <m/>
    <m/>
    <n v="1"/>
    <s v="5"/>
    <s v="5"/>
    <n v="0"/>
    <n v="0"/>
    <n v="0"/>
    <n v="0"/>
    <n v="0"/>
    <n v="0"/>
    <n v="23"/>
    <n v="100"/>
    <n v="23"/>
  </r>
  <r>
    <s v="peterpokorny"/>
    <s v="andrewbusby"/>
    <m/>
    <m/>
    <m/>
    <m/>
    <m/>
    <m/>
    <m/>
    <m/>
    <s v="No"/>
    <n v="9"/>
    <m/>
    <m/>
    <x v="0"/>
    <d v="2019-02-06T22:50:58.000"/>
    <s v="RT @TruRating: “How do you operationalize the customer experience in the store?” @andrewbusby discovers how TruRating is helping retailers…"/>
    <m/>
    <m/>
    <x v="0"/>
    <m/>
    <s v="http://pbs.twimg.com/profile_images/1169166272/Peter_1_normal.jpg"/>
    <x v="4"/>
    <s v="https://twitter.com/#!/peterpokorny/status/1093280919744462848"/>
    <m/>
    <m/>
    <s v="1093280919744462848"/>
    <m/>
    <b v="0"/>
    <n v="0"/>
    <s v=""/>
    <b v="0"/>
    <s v="en"/>
    <m/>
    <s v=""/>
    <b v="0"/>
    <n v="4"/>
    <s v="1093207806851698689"/>
    <s v="Twitter for iPhone"/>
    <b v="0"/>
    <s v="1093207806851698689"/>
    <s v="Tweet"/>
    <n v="0"/>
    <n v="0"/>
    <m/>
    <m/>
    <m/>
    <m/>
    <m/>
    <m/>
    <m/>
    <m/>
    <n v="1"/>
    <s v="2"/>
    <s v="2"/>
    <m/>
    <m/>
    <m/>
    <m/>
    <m/>
    <m/>
    <m/>
    <m/>
    <m/>
  </r>
  <r>
    <s v="mikeaoki"/>
    <s v="smckeveny"/>
    <m/>
    <m/>
    <m/>
    <m/>
    <m/>
    <m/>
    <m/>
    <m/>
    <s v="No"/>
    <n v="11"/>
    <m/>
    <m/>
    <x v="0"/>
    <d v="2019-02-07T00:05:40.000"/>
    <s v="RT @smckeveny: In the latest addition to our CX Icons series, we talk employee engagement, turning insight into action and ROI. Huge thanks…"/>
    <m/>
    <m/>
    <x v="0"/>
    <m/>
    <s v="http://pbs.twimg.com/profile_images/1406306133/MIke_Aoki_180_pixels_normal.jpg"/>
    <x v="5"/>
    <s v="https://twitter.com/#!/mikeaoki/status/1093299719714062336"/>
    <m/>
    <m/>
    <s v="1093299719714062336"/>
    <m/>
    <b v="0"/>
    <n v="0"/>
    <s v=""/>
    <b v="0"/>
    <s v="en"/>
    <m/>
    <s v=""/>
    <b v="0"/>
    <n v="2"/>
    <s v="1093224440832450562"/>
    <s v="TweetDeck"/>
    <b v="0"/>
    <s v="1093224440832450562"/>
    <s v="Tweet"/>
    <n v="0"/>
    <n v="0"/>
    <m/>
    <m/>
    <m/>
    <m/>
    <m/>
    <m/>
    <m/>
    <m/>
    <n v="1"/>
    <s v="5"/>
    <s v="5"/>
    <n v="0"/>
    <n v="0"/>
    <n v="0"/>
    <n v="0"/>
    <n v="0"/>
    <n v="0"/>
    <n v="23"/>
    <n v="100"/>
    <n v="23"/>
  </r>
  <r>
    <s v="justdrdave"/>
    <s v="andrewbusby"/>
    <m/>
    <m/>
    <m/>
    <m/>
    <m/>
    <m/>
    <m/>
    <m/>
    <s v="No"/>
    <n v="12"/>
    <m/>
    <m/>
    <x v="0"/>
    <d v="2019-02-06T18:30:18.000"/>
    <s v="RT @TruRating: “How do you operationalize the customer experience in the store?” @andrewbusby discovers how TruRating is helping retailers…"/>
    <m/>
    <m/>
    <x v="0"/>
    <m/>
    <s v="http://pbs.twimg.com/profile_images/1138192543/DSCN0111_normal.JPG"/>
    <x v="6"/>
    <s v="https://twitter.com/#!/justdrdave/status/1093215324353323012"/>
    <m/>
    <m/>
    <s v="1093215324353323012"/>
    <m/>
    <b v="0"/>
    <n v="0"/>
    <s v=""/>
    <b v="0"/>
    <s v="en"/>
    <m/>
    <s v=""/>
    <b v="0"/>
    <n v="4"/>
    <s v="1093207806851698689"/>
    <s v="Twitter for iPhone"/>
    <b v="0"/>
    <s v="1093207806851698689"/>
    <s v="Tweet"/>
    <n v="0"/>
    <n v="0"/>
    <m/>
    <m/>
    <m/>
    <m/>
    <m/>
    <m/>
    <m/>
    <m/>
    <n v="1"/>
    <s v="2"/>
    <s v="2"/>
    <m/>
    <m/>
    <m/>
    <m/>
    <m/>
    <m/>
    <m/>
    <m/>
    <m/>
  </r>
  <r>
    <s v="justdrdave"/>
    <s v="forbeseurope"/>
    <m/>
    <m/>
    <m/>
    <m/>
    <m/>
    <m/>
    <m/>
    <m/>
    <s v="No"/>
    <n v="14"/>
    <m/>
    <m/>
    <x v="0"/>
    <d v="2019-02-07T06:51:34.000"/>
    <s v="RT @TruRating: Customer experience as the retail metric of the future? Fantastic article on TruRating from @Forbes @ForbesEurope today. #re…"/>
    <m/>
    <m/>
    <x v="0"/>
    <m/>
    <s v="http://pbs.twimg.com/profile_images/1138192543/DSCN0111_normal.JPG"/>
    <x v="7"/>
    <s v="https://twitter.com/#!/justdrdave/status/1093401869056163840"/>
    <m/>
    <m/>
    <s v="1093401869056163840"/>
    <m/>
    <b v="0"/>
    <n v="0"/>
    <s v=""/>
    <b v="1"/>
    <s v="en"/>
    <m/>
    <s v="1093209889348956160"/>
    <b v="0"/>
    <n v="2"/>
    <s v="1093307541734322177"/>
    <s v="Twitter for iPhone"/>
    <b v="0"/>
    <s v="1093307541734322177"/>
    <s v="Tweet"/>
    <n v="0"/>
    <n v="0"/>
    <m/>
    <m/>
    <m/>
    <m/>
    <m/>
    <m/>
    <m/>
    <m/>
    <n v="1"/>
    <s v="2"/>
    <s v="2"/>
    <m/>
    <m/>
    <m/>
    <m/>
    <m/>
    <m/>
    <m/>
    <m/>
    <m/>
  </r>
  <r>
    <s v="cazturner32"/>
    <s v="trurating"/>
    <m/>
    <m/>
    <m/>
    <m/>
    <m/>
    <m/>
    <m/>
    <m/>
    <s v="No"/>
    <n v="17"/>
    <m/>
    <m/>
    <x v="0"/>
    <d v="2019-02-07T21:59:42.000"/>
    <s v="RT @TruRating: Calling all #ProductManagers. Are you looking for a role that makes you jump out of bed instead of crawl? We have the positi…"/>
    <m/>
    <m/>
    <x v="2"/>
    <m/>
    <s v="http://pbs.twimg.com/profile_images/660759706554748928/oljnXKAM_normal.jpg"/>
    <x v="8"/>
    <s v="https://twitter.com/#!/cazturner32/status/1093630405926887427"/>
    <m/>
    <m/>
    <s v="1093630405926887427"/>
    <m/>
    <b v="0"/>
    <n v="0"/>
    <s v=""/>
    <b v="0"/>
    <s v="en"/>
    <m/>
    <s v=""/>
    <b v="0"/>
    <n v="1"/>
    <s v="1093511701713035264"/>
    <s v="Twitter Web Client"/>
    <b v="0"/>
    <s v="1093511701713035264"/>
    <s v="Tweet"/>
    <n v="0"/>
    <n v="0"/>
    <m/>
    <m/>
    <m/>
    <m/>
    <m/>
    <m/>
    <m/>
    <m/>
    <n v="1"/>
    <s v="1"/>
    <s v="1"/>
    <n v="0"/>
    <n v="0"/>
    <n v="0"/>
    <n v="0"/>
    <n v="0"/>
    <n v="0"/>
    <n v="25"/>
    <n v="100"/>
    <n v="25"/>
  </r>
  <r>
    <s v="cyourswine"/>
    <s v="nrfbigshow"/>
    <m/>
    <m/>
    <m/>
    <m/>
    <m/>
    <m/>
    <m/>
    <m/>
    <s v="No"/>
    <n v="18"/>
    <m/>
    <m/>
    <x v="0"/>
    <d v="2019-02-08T01:45:57.000"/>
    <s v="@RMHPos @TruRating @AURES_USA @TSYS_TSS @MobilePOSmon @zoinedcom @rrdistiusa @NRFBigShow Our system STILL has issues after an entire year! We do not recommend RMH."/>
    <m/>
    <m/>
    <x v="0"/>
    <m/>
    <s v="http://pbs.twimg.com/profile_images/500798719692779521/OxsEAgCi_normal.jpeg"/>
    <x v="9"/>
    <s v="https://twitter.com/#!/cyourswine/status/1093687346573312001"/>
    <m/>
    <m/>
    <s v="1093687346573312001"/>
    <s v="1085298358002962432"/>
    <b v="0"/>
    <n v="0"/>
    <s v="740627309539921920"/>
    <b v="0"/>
    <s v="en"/>
    <m/>
    <s v=""/>
    <b v="0"/>
    <n v="0"/>
    <s v=""/>
    <s v="Twitter for iPhone"/>
    <b v="0"/>
    <s v="1085298358002962432"/>
    <s v="Tweet"/>
    <n v="0"/>
    <n v="0"/>
    <m/>
    <m/>
    <m/>
    <m/>
    <m/>
    <m/>
    <m/>
    <m/>
    <n v="1"/>
    <s v="3"/>
    <s v="3"/>
    <m/>
    <m/>
    <m/>
    <m/>
    <m/>
    <m/>
    <m/>
    <m/>
    <m/>
  </r>
  <r>
    <s v="progective"/>
    <s v="am_juelz"/>
    <m/>
    <m/>
    <m/>
    <m/>
    <m/>
    <m/>
    <m/>
    <m/>
    <s v="No"/>
    <n v="26"/>
    <m/>
    <m/>
    <x v="0"/>
    <d v="2019-02-08T16:05:28.000"/>
    <s v="The Future Daily est en ligne! https://t.co/Tl1MzgVGHV Merci à @TruRating @GrootConstantia @am_juelz #shortthoughtonsport #cio"/>
    <s v="https://paper.li/proGective/1522339263?edition_id=57312cb0-2bbb-11e9-9bab-0cc47a0d1609"/>
    <s v="paper.li"/>
    <x v="3"/>
    <m/>
    <s v="http://pbs.twimg.com/profile_images/884479897854504960/C-RVQ_gO_normal.jpg"/>
    <x v="10"/>
    <s v="https://twitter.com/#!/progective/status/1093903648046964740"/>
    <m/>
    <m/>
    <s v="1093903648046964740"/>
    <m/>
    <b v="0"/>
    <n v="0"/>
    <s v=""/>
    <b v="0"/>
    <s v="fr"/>
    <m/>
    <s v=""/>
    <b v="0"/>
    <n v="0"/>
    <s v=""/>
    <s v="Paper.li"/>
    <b v="0"/>
    <s v="1093903648046964740"/>
    <s v="Tweet"/>
    <n v="0"/>
    <n v="0"/>
    <m/>
    <m/>
    <m/>
    <m/>
    <m/>
    <m/>
    <m/>
    <m/>
    <n v="1"/>
    <s v="4"/>
    <s v="4"/>
    <m/>
    <m/>
    <m/>
    <m/>
    <m/>
    <m/>
    <m/>
    <m/>
    <m/>
  </r>
  <r>
    <s v="bengrah54284125"/>
    <s v="trurating"/>
    <m/>
    <m/>
    <m/>
    <m/>
    <m/>
    <m/>
    <m/>
    <m/>
    <s v="No"/>
    <n v="29"/>
    <m/>
    <m/>
    <x v="1"/>
    <d v="2019-02-08T18:22:03.000"/>
    <s v="@TruRating Weird. Ever hear of the insights agency called TRU? You seem to have the same name, logo and colors. Why… https://t.co/HVuNrzjEar"/>
    <s v="https://twitter.com/i/web/status/1093938023996289025"/>
    <s v="twitter.com"/>
    <x v="0"/>
    <m/>
    <s v="http://pbs.twimg.com/profile_images/1084154346999345152/ad4ghZUc_normal.jpg"/>
    <x v="11"/>
    <s v="https://twitter.com/#!/bengrah54284125/status/1093938023996289025"/>
    <m/>
    <m/>
    <s v="1093938023996289025"/>
    <m/>
    <b v="0"/>
    <n v="0"/>
    <s v="1727904870"/>
    <b v="0"/>
    <s v="en"/>
    <m/>
    <s v=""/>
    <b v="0"/>
    <n v="0"/>
    <s v=""/>
    <s v="Twitter Web Client"/>
    <b v="1"/>
    <s v="1093938023996289025"/>
    <s v="Tweet"/>
    <n v="0"/>
    <n v="0"/>
    <m/>
    <m/>
    <m/>
    <m/>
    <m/>
    <m/>
    <m/>
    <m/>
    <n v="1"/>
    <s v="1"/>
    <s v="1"/>
    <n v="0"/>
    <n v="0"/>
    <n v="1"/>
    <n v="4.761904761904762"/>
    <n v="0"/>
    <n v="0"/>
    <n v="20"/>
    <n v="95.23809523809524"/>
    <n v="21"/>
  </r>
  <r>
    <s v="gk_software_usa"/>
    <s v="trurating"/>
    <m/>
    <m/>
    <m/>
    <m/>
    <m/>
    <m/>
    <m/>
    <m/>
    <s v="No"/>
    <n v="30"/>
    <m/>
    <m/>
    <x v="0"/>
    <d v="2019-02-13T15:30:28.000"/>
    <s v="GK's partnership with @TruRating is designed to yield a rare 88% response rate from customers for insightful feedba… https://t.co/zT7a4feLOg"/>
    <s v="https://twitter.com/i/web/status/1095706779487473664"/>
    <s v="twitter.com"/>
    <x v="0"/>
    <m/>
    <s v="http://pbs.twimg.com/profile_images/941009833926344704/gicrE24c_normal.jpg"/>
    <x v="12"/>
    <s v="https://twitter.com/#!/gk_software_usa/status/1095706779487473664"/>
    <m/>
    <m/>
    <s v="1095706779487473664"/>
    <m/>
    <b v="0"/>
    <n v="0"/>
    <s v=""/>
    <b v="0"/>
    <s v="en"/>
    <m/>
    <s v=""/>
    <b v="0"/>
    <n v="0"/>
    <s v=""/>
    <s v="Hootsuite Inc."/>
    <b v="1"/>
    <s v="1095706779487473664"/>
    <s v="Tweet"/>
    <n v="0"/>
    <n v="0"/>
    <m/>
    <m/>
    <m/>
    <m/>
    <m/>
    <m/>
    <m/>
    <m/>
    <n v="1"/>
    <s v="1"/>
    <s v="1"/>
    <n v="1"/>
    <n v="5.555555555555555"/>
    <n v="0"/>
    <n v="0"/>
    <n v="0"/>
    <n v="0"/>
    <n v="17"/>
    <n v="94.44444444444444"/>
    <n v="18"/>
  </r>
  <r>
    <s v="trurating"/>
    <s v="blakemichellem"/>
    <m/>
    <m/>
    <m/>
    <m/>
    <m/>
    <m/>
    <m/>
    <m/>
    <s v="No"/>
    <n v="31"/>
    <m/>
    <m/>
    <x v="0"/>
    <d v="2019-02-05T17:00:55.000"/>
    <s v="10 #CX Trends Every CMO Must Consider via @BlakeMichelleM - we'd only having a reliable solution to measure the impact of your initiatives to this fantastic list, how about you? #retail #cx #custserv https://t.co/Z2UE9Mp0S8"/>
    <s v="https://www.forbes.com/sites/blakemorgan/2019/02/05/10-customer-experience-trends-every-cmo-must-consider/#5c353cff5443"/>
    <s v="forbes.com"/>
    <x v="4"/>
    <m/>
    <s v="http://pbs.twimg.com/profile_images/1080398583000633345/qwFLWNM3_normal.jpg"/>
    <x v="13"/>
    <s v="https://twitter.com/#!/trurating/status/1092830439767605248"/>
    <m/>
    <m/>
    <s v="1092830439767605248"/>
    <m/>
    <b v="0"/>
    <n v="2"/>
    <s v=""/>
    <b v="0"/>
    <s v="en"/>
    <m/>
    <s v=""/>
    <b v="0"/>
    <n v="0"/>
    <s v=""/>
    <s v="Twitter Web Client"/>
    <b v="0"/>
    <s v="1092830439767605248"/>
    <s v="Tweet"/>
    <n v="0"/>
    <n v="0"/>
    <m/>
    <m/>
    <m/>
    <m/>
    <m/>
    <m/>
    <m/>
    <m/>
    <n v="1"/>
    <s v="1"/>
    <s v="1"/>
    <n v="2"/>
    <n v="6.25"/>
    <n v="0"/>
    <n v="0"/>
    <n v="0"/>
    <n v="0"/>
    <n v="30"/>
    <n v="93.75"/>
    <n v="32"/>
  </r>
  <r>
    <s v="andrewbusby"/>
    <s v="forbeseurope"/>
    <m/>
    <m/>
    <m/>
    <m/>
    <m/>
    <m/>
    <m/>
    <m/>
    <s v="No"/>
    <n v="32"/>
    <m/>
    <m/>
    <x v="0"/>
    <d v="2019-02-06T19:40:54.000"/>
    <s v="@TruRating @Forbes @ForbesEurope It's a fascinating and growing topic in retail. Measuring how the customer is feeling"/>
    <m/>
    <m/>
    <x v="0"/>
    <m/>
    <s v="http://pbs.twimg.com/profile_images/1044972582011916288/YLmBv_N5_normal.jpg"/>
    <x v="14"/>
    <s v="https://twitter.com/#!/andrewbusby/status/1093233091450159106"/>
    <m/>
    <m/>
    <s v="1093233091450159106"/>
    <s v="1093219487401226241"/>
    <b v="0"/>
    <n v="2"/>
    <s v="1727904870"/>
    <b v="0"/>
    <s v="en"/>
    <m/>
    <s v=""/>
    <b v="0"/>
    <n v="0"/>
    <s v=""/>
    <s v="Twitter for Android"/>
    <b v="0"/>
    <s v="1093219487401226241"/>
    <s v="Tweet"/>
    <n v="0"/>
    <n v="0"/>
    <m/>
    <m/>
    <m/>
    <m/>
    <m/>
    <m/>
    <m/>
    <m/>
    <n v="1"/>
    <s v="2"/>
    <s v="2"/>
    <m/>
    <m/>
    <m/>
    <m/>
    <m/>
    <m/>
    <m/>
    <m/>
    <m/>
  </r>
  <r>
    <s v="trurating"/>
    <s v="forbeseurope"/>
    <m/>
    <m/>
    <m/>
    <m/>
    <m/>
    <m/>
    <m/>
    <m/>
    <s v="No"/>
    <n v="33"/>
    <m/>
    <m/>
    <x v="0"/>
    <d v="2019-02-06T18:46:51.000"/>
    <s v="@andrewbusby @Forbes @ForbesEurope A huge thumbs up from us Andrew ;)"/>
    <m/>
    <m/>
    <x v="0"/>
    <m/>
    <s v="http://pbs.twimg.com/profile_images/1080398583000633345/qwFLWNM3_normal.jpg"/>
    <x v="15"/>
    <s v="https://twitter.com/#!/trurating/status/1093219487401226241"/>
    <m/>
    <m/>
    <s v="1093219487401226241"/>
    <s v="1093209889348956160"/>
    <b v="0"/>
    <n v="0"/>
    <s v="192160041"/>
    <b v="0"/>
    <s v="en"/>
    <m/>
    <s v=""/>
    <b v="0"/>
    <n v="0"/>
    <s v=""/>
    <s v="Twitter Web Client"/>
    <b v="0"/>
    <s v="1093209889348956160"/>
    <s v="Tweet"/>
    <n v="0"/>
    <n v="0"/>
    <m/>
    <m/>
    <m/>
    <m/>
    <m/>
    <m/>
    <m/>
    <m/>
    <n v="3"/>
    <s v="1"/>
    <s v="2"/>
    <m/>
    <m/>
    <m/>
    <m/>
    <m/>
    <m/>
    <m/>
    <m/>
    <m/>
  </r>
  <r>
    <s v="trurating"/>
    <s v="forbeseurope"/>
    <m/>
    <m/>
    <m/>
    <m/>
    <m/>
    <m/>
    <m/>
    <m/>
    <s v="No"/>
    <n v="34"/>
    <m/>
    <m/>
    <x v="0"/>
    <d v="2019-02-06T20:22:10.000"/>
    <s v="@andrewbusby @Forbes @ForbesEurope One we're happy to talk about at any time, stay in touch and thanks once again!"/>
    <m/>
    <m/>
    <x v="0"/>
    <m/>
    <s v="http://pbs.twimg.com/profile_images/1080398583000633345/qwFLWNM3_normal.jpg"/>
    <x v="16"/>
    <s v="https://twitter.com/#!/trurating/status/1093243475934343168"/>
    <m/>
    <m/>
    <s v="1093243475934343168"/>
    <s v="1093233091450159106"/>
    <b v="0"/>
    <n v="0"/>
    <s v="192160041"/>
    <b v="0"/>
    <s v="en"/>
    <m/>
    <s v=""/>
    <b v="0"/>
    <n v="0"/>
    <s v=""/>
    <s v="Twitter Web Client"/>
    <b v="0"/>
    <s v="1093233091450159106"/>
    <s v="Tweet"/>
    <n v="0"/>
    <n v="0"/>
    <m/>
    <m/>
    <m/>
    <m/>
    <m/>
    <m/>
    <m/>
    <m/>
    <n v="3"/>
    <s v="1"/>
    <s v="2"/>
    <m/>
    <m/>
    <m/>
    <m/>
    <m/>
    <m/>
    <m/>
    <m/>
    <m/>
  </r>
  <r>
    <s v="trurating"/>
    <s v="forbeseurope"/>
    <m/>
    <m/>
    <m/>
    <m/>
    <m/>
    <m/>
    <m/>
    <m/>
    <s v="No"/>
    <n v="35"/>
    <m/>
    <m/>
    <x v="0"/>
    <d v="2019-02-07T00:36:45.000"/>
    <s v="Customer experience as the retail metric of the future? Fantastic article on TruRating from @Forbes @ForbesEurope today. #retail #customerexperience #cx #innovation https://t.co/StQdiqsrYf"/>
    <s v="https://twitter.com/andrewbusby/status/1093209889348956160"/>
    <s v="twitter.com"/>
    <x v="5"/>
    <m/>
    <s v="http://pbs.twimg.com/profile_images/1080398583000633345/qwFLWNM3_normal.jpg"/>
    <x v="17"/>
    <s v="https://twitter.com/#!/trurating/status/1093307541734322177"/>
    <m/>
    <m/>
    <s v="1093307541734322177"/>
    <m/>
    <b v="0"/>
    <n v="1"/>
    <s v=""/>
    <b v="1"/>
    <s v="en"/>
    <m/>
    <s v="1093209889348956160"/>
    <b v="0"/>
    <n v="2"/>
    <s v=""/>
    <s v="Twitter Web App"/>
    <b v="0"/>
    <s v="1093307541734322177"/>
    <s v="Tweet"/>
    <n v="0"/>
    <n v="0"/>
    <m/>
    <m/>
    <m/>
    <m/>
    <m/>
    <m/>
    <m/>
    <m/>
    <n v="3"/>
    <s v="1"/>
    <s v="2"/>
    <m/>
    <m/>
    <m/>
    <m/>
    <m/>
    <m/>
    <m/>
    <m/>
    <m/>
  </r>
  <r>
    <s v="greenbook"/>
    <s v="trurating"/>
    <m/>
    <m/>
    <m/>
    <m/>
    <m/>
    <m/>
    <m/>
    <m/>
    <s v="Yes"/>
    <n v="36"/>
    <m/>
    <m/>
    <x v="0"/>
    <d v="2019-02-08T21:50:40.000"/>
    <s v="Why Simple is Sometimes Best #iiex #mrx #newmr #iiexeu @TruRating https://t.co/uLu4TTVAHP https://t.co/xSVYjKvAFZ"/>
    <s v="http://greenbookblog.org/2019/02/08/why-simple-is-sometimes-best/"/>
    <s v="greenbookblog.org"/>
    <x v="6"/>
    <s v="https://pbs.twimg.com/media/Dy6ilIxW0AAON7v.jpg"/>
    <s v="https://pbs.twimg.com/media/Dy6ilIxW0AAON7v.jpg"/>
    <x v="18"/>
    <s v="https://twitter.com/#!/greenbook/status/1093990520567803906"/>
    <m/>
    <m/>
    <s v="1093990520567803906"/>
    <m/>
    <b v="0"/>
    <n v="1"/>
    <s v=""/>
    <b v="0"/>
    <s v="en"/>
    <m/>
    <s v=""/>
    <b v="0"/>
    <n v="0"/>
    <s v=""/>
    <s v="Blog2Social APP"/>
    <b v="0"/>
    <s v="1093990520567803906"/>
    <s v="Tweet"/>
    <n v="0"/>
    <n v="0"/>
    <m/>
    <m/>
    <m/>
    <m/>
    <m/>
    <m/>
    <m/>
    <m/>
    <n v="1"/>
    <s v="1"/>
    <s v="1"/>
    <n v="1"/>
    <n v="10"/>
    <n v="0"/>
    <n v="0"/>
    <n v="0"/>
    <n v="0"/>
    <n v="9"/>
    <n v="90"/>
    <n v="10"/>
  </r>
  <r>
    <s v="trurating"/>
    <s v="greenbook"/>
    <m/>
    <m/>
    <m/>
    <m/>
    <m/>
    <m/>
    <m/>
    <m/>
    <s v="Yes"/>
    <n v="37"/>
    <m/>
    <m/>
    <x v="0"/>
    <d v="2019-02-08T09:24:44.000"/>
    <s v="Huge thanks to @greenbook for inviting us to take part in their Big Ideas series.  TruCEO Georgina looks at why in retail, sometimes a simple approach, can be the most impactful. #iiex #iiexeu https://t.co/FyM2XLMCRq"/>
    <s v="https://greenbookblog.org/2019/02/08/why-simple-is-sometimes-best/"/>
    <s v="greenbookblog.org"/>
    <x v="7"/>
    <m/>
    <s v="http://pbs.twimg.com/profile_images/1080398583000633345/qwFLWNM3_normal.jpg"/>
    <x v="19"/>
    <s v="https://twitter.com/#!/trurating/status/1093802802952974336"/>
    <m/>
    <m/>
    <s v="1093802802952974336"/>
    <m/>
    <b v="0"/>
    <n v="1"/>
    <s v=""/>
    <b v="0"/>
    <s v="en"/>
    <m/>
    <s v=""/>
    <b v="0"/>
    <n v="0"/>
    <s v=""/>
    <s v="Twitter Web Client"/>
    <b v="0"/>
    <s v="1093802802952974336"/>
    <s v="Tweet"/>
    <n v="0"/>
    <n v="0"/>
    <m/>
    <m/>
    <m/>
    <m/>
    <m/>
    <m/>
    <m/>
    <m/>
    <n v="2"/>
    <s v="1"/>
    <s v="1"/>
    <n v="0"/>
    <n v="0"/>
    <n v="0"/>
    <n v="0"/>
    <n v="0"/>
    <n v="0"/>
    <n v="33"/>
    <n v="100"/>
    <n v="33"/>
  </r>
  <r>
    <s v="trurating"/>
    <s v="greenbook"/>
    <m/>
    <m/>
    <m/>
    <m/>
    <m/>
    <m/>
    <m/>
    <m/>
    <s v="Yes"/>
    <n v="38"/>
    <m/>
    <m/>
    <x v="0"/>
    <d v="2019-02-09T13:02:57.000"/>
    <s v="RT @GreenBook: Why Simple is Sometimes Best #iiex #mrx #newmr #iiexeu @TruRating https://t.co/uLu4TTVAHP https://t.co/xSVYjKvAFZ"/>
    <s v="http://greenbookblog.org/2019/02/08/why-simple-is-sometimes-best/"/>
    <s v="greenbookblog.org"/>
    <x v="6"/>
    <s v="https://pbs.twimg.com/media/Dy6ilIxW0AAON7v.jpg"/>
    <s v="https://pbs.twimg.com/media/Dy6ilIxW0AAON7v.jpg"/>
    <x v="20"/>
    <s v="https://twitter.com/#!/trurating/status/1094220105171509249"/>
    <m/>
    <m/>
    <s v="1094220105171509249"/>
    <m/>
    <b v="0"/>
    <n v="0"/>
    <s v=""/>
    <b v="0"/>
    <s v="en"/>
    <m/>
    <s v=""/>
    <b v="0"/>
    <n v="0"/>
    <s v="1093990520567803906"/>
    <s v="Twitter Web Client"/>
    <b v="0"/>
    <s v="1093990520567803906"/>
    <s v="Tweet"/>
    <n v="0"/>
    <n v="0"/>
    <m/>
    <m/>
    <m/>
    <m/>
    <m/>
    <m/>
    <m/>
    <m/>
    <n v="2"/>
    <s v="1"/>
    <s v="1"/>
    <n v="1"/>
    <n v="8.333333333333334"/>
    <n v="0"/>
    <n v="0"/>
    <n v="0"/>
    <n v="0"/>
    <n v="11"/>
    <n v="91.66666666666667"/>
    <n v="12"/>
  </r>
  <r>
    <s v="dgingiss"/>
    <s v="forbes"/>
    <m/>
    <m/>
    <m/>
    <m/>
    <m/>
    <m/>
    <m/>
    <m/>
    <s v="No"/>
    <n v="40"/>
    <m/>
    <m/>
    <x v="0"/>
    <d v="2019-02-14T16:39:27.000"/>
    <s v="Don't ask your customers for feedback unless you actually want feedback. &quot;Any score less than a 10 is failure&quot; masks underlying #customerexperience issues._x000a_https://t.co/t3nBUJGLfI via @andrewbusby on @Forbes with @TruRating"/>
    <s v="https://www.forbes.com/sites/andrewbusby/2019/02/06/how-did-i-do/#15bf8b563ebe"/>
    <s v="forbes.com"/>
    <x v="8"/>
    <m/>
    <s v="http://pbs.twimg.com/profile_images/1046859275644153856/fR8Ep4aQ_normal.jpg"/>
    <x v="21"/>
    <s v="https://twitter.com/#!/dgingiss/status/1096086530312101888"/>
    <m/>
    <m/>
    <s v="1096086530312101888"/>
    <m/>
    <b v="0"/>
    <n v="3"/>
    <s v=""/>
    <b v="0"/>
    <s v="en"/>
    <m/>
    <s v=""/>
    <b v="0"/>
    <n v="1"/>
    <s v=""/>
    <s v="Hootsuite Inc."/>
    <b v="0"/>
    <s v="1096086530312101888"/>
    <s v="Tweet"/>
    <n v="0"/>
    <n v="0"/>
    <m/>
    <m/>
    <m/>
    <m/>
    <m/>
    <m/>
    <m/>
    <m/>
    <n v="1"/>
    <s v="2"/>
    <s v="2"/>
    <m/>
    <m/>
    <m/>
    <m/>
    <m/>
    <m/>
    <m/>
    <m/>
    <m/>
  </r>
  <r>
    <s v="trurating"/>
    <s v="forbes"/>
    <m/>
    <m/>
    <m/>
    <m/>
    <m/>
    <m/>
    <m/>
    <m/>
    <s v="No"/>
    <n v="41"/>
    <m/>
    <m/>
    <x v="0"/>
    <d v="2019-02-06T18:00:26.000"/>
    <s v="“How do you operationalize the customer experience in the store?” @andrewbusby discovers how TruRating is helping retailers to answer the tough questions in his latest for @Forbes #retail #innovation #insights #cx https://t.co/r1ujaaUe0P"/>
    <s v="https://www.forbes.com/sites/andrewbusby/2019/02/06/how-did-i-do/#3e7b30153ebe"/>
    <s v="forbes.com"/>
    <x v="9"/>
    <m/>
    <s v="http://pbs.twimg.com/profile_images/1080398583000633345/qwFLWNM3_normal.jpg"/>
    <x v="22"/>
    <s v="https://twitter.com/#!/trurating/status/1093207806851698689"/>
    <m/>
    <m/>
    <s v="1093207806851698689"/>
    <m/>
    <b v="0"/>
    <n v="7"/>
    <s v=""/>
    <b v="0"/>
    <s v="en"/>
    <m/>
    <s v=""/>
    <b v="0"/>
    <n v="4"/>
    <s v=""/>
    <s v="Twitter Web Client"/>
    <b v="0"/>
    <s v="1093207806851698689"/>
    <s v="Tweet"/>
    <n v="0"/>
    <n v="0"/>
    <m/>
    <m/>
    <m/>
    <m/>
    <m/>
    <m/>
    <m/>
    <m/>
    <n v="5"/>
    <s v="1"/>
    <s v="2"/>
    <n v="3"/>
    <n v="9.67741935483871"/>
    <n v="0"/>
    <n v="0"/>
    <n v="0"/>
    <n v="0"/>
    <n v="28"/>
    <n v="90.3225806451613"/>
    <n v="31"/>
  </r>
  <r>
    <s v="trurating"/>
    <s v="forbes"/>
    <m/>
    <m/>
    <m/>
    <m/>
    <m/>
    <m/>
    <m/>
    <m/>
    <s v="No"/>
    <n v="45"/>
    <m/>
    <m/>
    <x v="0"/>
    <d v="2019-02-12T21:25:49.000"/>
    <s v="Has it only been a week? In case you missed it, we spoke to @andrewbusby for @Forbes about today's most important retail metric: Customer Experience. #cx #customerinsight #retail https://t.co/PpfKBwfAWO"/>
    <s v="https://www.forbes.com/sites/andrewbusby/2019/02/06/how-did-i-do/#6f9176de3ebe"/>
    <s v="forbes.com"/>
    <x v="10"/>
    <m/>
    <s v="http://pbs.twimg.com/profile_images/1080398583000633345/qwFLWNM3_normal.jpg"/>
    <x v="23"/>
    <s v="https://twitter.com/#!/trurating/status/1095433821154144258"/>
    <m/>
    <m/>
    <s v="1095433821154144258"/>
    <m/>
    <b v="0"/>
    <n v="1"/>
    <s v=""/>
    <b v="0"/>
    <s v="en"/>
    <m/>
    <s v=""/>
    <b v="0"/>
    <n v="0"/>
    <s v=""/>
    <s v="Twitter Web Client"/>
    <b v="0"/>
    <s v="1095433821154144258"/>
    <s v="Tweet"/>
    <n v="0"/>
    <n v="0"/>
    <m/>
    <m/>
    <m/>
    <m/>
    <m/>
    <m/>
    <m/>
    <m/>
    <n v="5"/>
    <s v="1"/>
    <s v="2"/>
    <n v="1"/>
    <n v="3.5714285714285716"/>
    <n v="1"/>
    <n v="3.5714285714285716"/>
    <n v="0"/>
    <n v="0"/>
    <n v="26"/>
    <n v="92.85714285714286"/>
    <n v="28"/>
  </r>
  <r>
    <s v="eftposnz"/>
    <s v="trurating"/>
    <m/>
    <m/>
    <m/>
    <m/>
    <m/>
    <m/>
    <m/>
    <m/>
    <s v="Yes"/>
    <n v="52"/>
    <m/>
    <m/>
    <x v="1"/>
    <d v="2019-02-12T22:07:00.000"/>
    <s v="@TruRating is coming Soon to PC EFTPOS!  https://t.co/CuYDhgv8tZ"/>
    <s v="https://eftpos.co.nz/2019/01/28/coming-soon-trurating/?utm_content=84868932&amp;utm_medium=social&amp;utm_source=twitter&amp;hss_channel=tw-150800915"/>
    <s v="co.nz"/>
    <x v="0"/>
    <m/>
    <s v="http://pbs.twimg.com/profile_images/747543090194489344/IpDuB9AQ_normal.jpg"/>
    <x v="24"/>
    <s v="https://twitter.com/#!/eftposnz/status/1095444184566321153"/>
    <m/>
    <m/>
    <s v="1095444184566321153"/>
    <m/>
    <b v="0"/>
    <n v="0"/>
    <s v="1727904870"/>
    <b v="0"/>
    <s v="en"/>
    <m/>
    <s v=""/>
    <b v="0"/>
    <n v="0"/>
    <s v=""/>
    <s v="HubSpot"/>
    <b v="0"/>
    <s v="1095444184566321153"/>
    <s v="Tweet"/>
    <n v="0"/>
    <n v="0"/>
    <m/>
    <m/>
    <m/>
    <m/>
    <m/>
    <m/>
    <m/>
    <m/>
    <n v="1"/>
    <s v="1"/>
    <s v="1"/>
    <n v="0"/>
    <n v="0"/>
    <n v="0"/>
    <n v="0"/>
    <n v="0"/>
    <n v="0"/>
    <n v="7"/>
    <n v="100"/>
    <n v="7"/>
  </r>
  <r>
    <s v="trurating"/>
    <s v="eftposnz"/>
    <m/>
    <m/>
    <m/>
    <m/>
    <m/>
    <m/>
    <m/>
    <m/>
    <s v="Yes"/>
    <n v="53"/>
    <m/>
    <m/>
    <x v="0"/>
    <d v="2019-02-13T11:33:09.000"/>
    <s v="RT @EFTPOSNZ: @TruRating is coming Soon to PC EFTPOS!  https://t.co/CuYDhgv8tZ"/>
    <s v="https://eftpos.co.nz/2019/01/28/coming-soon-trurating/?utm_content=84868932&amp;utm_medium=social&amp;utm_source=twitter&amp;hss_channel=tw-150800915"/>
    <s v="co.nz"/>
    <x v="0"/>
    <m/>
    <s v="http://pbs.twimg.com/profile_images/1080398583000633345/qwFLWNM3_normal.jpg"/>
    <x v="25"/>
    <s v="https://twitter.com/#!/trurating/status/1095647059259080704"/>
    <m/>
    <m/>
    <s v="1095647059259080704"/>
    <m/>
    <b v="0"/>
    <n v="0"/>
    <s v=""/>
    <b v="0"/>
    <s v="en"/>
    <m/>
    <s v=""/>
    <b v="0"/>
    <n v="0"/>
    <s v="1095444184566321153"/>
    <s v="Twitter Web Client"/>
    <b v="0"/>
    <s v="1095444184566321153"/>
    <s v="Tweet"/>
    <n v="0"/>
    <n v="0"/>
    <m/>
    <m/>
    <m/>
    <m/>
    <m/>
    <m/>
    <m/>
    <m/>
    <n v="1"/>
    <s v="1"/>
    <s v="1"/>
    <n v="0"/>
    <n v="0"/>
    <n v="0"/>
    <n v="0"/>
    <n v="0"/>
    <n v="0"/>
    <n v="9"/>
    <n v="100"/>
    <n v="9"/>
  </r>
  <r>
    <s v="trurating"/>
    <s v="retailaustralia"/>
    <m/>
    <m/>
    <m/>
    <m/>
    <m/>
    <m/>
    <m/>
    <m/>
    <s v="No"/>
    <n v="54"/>
    <m/>
    <m/>
    <x v="0"/>
    <d v="2019-02-13T21:37:37.000"/>
    <s v="In retail success begins and ends with 1 transaction. Check out the latest issue of “The Retailer,” we discuss the relationship between investing in staff and your bottom line. Thank you for featuring us @retailaustralia. You can download your copy here: https://t.co/tdE17SlHdk https://t.co/Nq0gUjaF4p"/>
    <s v="https://lnkd.in/ggDTK56 https://twitter.com/retailaustralia/status/1095452789163999232"/>
    <s v="lnkd.in twitter.com"/>
    <x v="0"/>
    <m/>
    <s v="http://pbs.twimg.com/profile_images/1080398583000633345/qwFLWNM3_normal.jpg"/>
    <x v="26"/>
    <s v="https://twitter.com/#!/trurating/status/1095799178515701761"/>
    <m/>
    <m/>
    <s v="1095799178515701761"/>
    <m/>
    <b v="0"/>
    <n v="0"/>
    <s v=""/>
    <b v="1"/>
    <s v="en"/>
    <m/>
    <s v="1095452789163999232"/>
    <b v="0"/>
    <n v="0"/>
    <s v=""/>
    <s v="Twitter Web Client"/>
    <b v="0"/>
    <s v="1095799178515701761"/>
    <s v="Tweet"/>
    <n v="0"/>
    <n v="0"/>
    <m/>
    <m/>
    <m/>
    <m/>
    <m/>
    <m/>
    <m/>
    <m/>
    <n v="1"/>
    <s v="1"/>
    <s v="1"/>
    <n v="2"/>
    <n v="4.878048780487805"/>
    <n v="1"/>
    <n v="2.4390243902439024"/>
    <n v="0"/>
    <n v="0"/>
    <n v="38"/>
    <n v="92.6829268292683"/>
    <n v="41"/>
  </r>
  <r>
    <s v="dgingiss"/>
    <s v="trurating"/>
    <m/>
    <m/>
    <m/>
    <m/>
    <m/>
    <m/>
    <m/>
    <m/>
    <s v="Yes"/>
    <n v="56"/>
    <m/>
    <m/>
    <x v="1"/>
    <d v="2019-02-15T04:20:51.000"/>
    <s v="@TruRating Thank you, friends! ❤️"/>
    <m/>
    <m/>
    <x v="0"/>
    <m/>
    <s v="http://pbs.twimg.com/profile_images/1046859275644153856/fR8Ep4aQ_normal.jpg"/>
    <x v="27"/>
    <s v="https://twitter.com/#!/dgingiss/status/1096263041551876096"/>
    <m/>
    <m/>
    <s v="1096263041551876096"/>
    <s v="1096154153238360065"/>
    <b v="0"/>
    <n v="0"/>
    <s v="1727904870"/>
    <b v="0"/>
    <s v="en"/>
    <m/>
    <s v=""/>
    <b v="0"/>
    <n v="0"/>
    <s v=""/>
    <s v="Twitter for iPhone"/>
    <b v="0"/>
    <s v="1096154153238360065"/>
    <s v="Tweet"/>
    <n v="0"/>
    <n v="0"/>
    <m/>
    <m/>
    <m/>
    <m/>
    <m/>
    <m/>
    <m/>
    <m/>
    <n v="1"/>
    <s v="2"/>
    <s v="1"/>
    <n v="1"/>
    <n v="25"/>
    <n v="0"/>
    <n v="0"/>
    <n v="0"/>
    <n v="0"/>
    <n v="3"/>
    <n v="75"/>
    <n v="4"/>
  </r>
  <r>
    <s v="trurating"/>
    <s v="dgingiss"/>
    <m/>
    <m/>
    <m/>
    <m/>
    <m/>
    <m/>
    <m/>
    <m/>
    <s v="Yes"/>
    <n v="57"/>
    <m/>
    <m/>
    <x v="0"/>
    <d v="2019-02-14T16:51:57.000"/>
    <s v="RT @dgingiss: Don't ask your customers for feedback unless you actually want feedback. &quot;Any score less than a 10 is failure&quot; masks underlyi…"/>
    <m/>
    <m/>
    <x v="0"/>
    <m/>
    <s v="http://pbs.twimg.com/profile_images/1080398583000633345/qwFLWNM3_normal.jpg"/>
    <x v="28"/>
    <s v="https://twitter.com/#!/trurating/status/1096089675406684160"/>
    <m/>
    <m/>
    <s v="1096089675406684160"/>
    <m/>
    <b v="0"/>
    <n v="0"/>
    <s v=""/>
    <b v="0"/>
    <s v="en"/>
    <m/>
    <s v=""/>
    <b v="0"/>
    <n v="1"/>
    <s v="1096086530312101888"/>
    <s v="Twitter Web Client"/>
    <b v="0"/>
    <s v="1096086530312101888"/>
    <s v="Tweet"/>
    <n v="0"/>
    <n v="0"/>
    <m/>
    <m/>
    <m/>
    <m/>
    <m/>
    <m/>
    <m/>
    <m/>
    <n v="1"/>
    <s v="1"/>
    <s v="2"/>
    <n v="0"/>
    <n v="0"/>
    <n v="1"/>
    <n v="4.3478260869565215"/>
    <n v="0"/>
    <n v="0"/>
    <n v="22"/>
    <n v="95.65217391304348"/>
    <n v="23"/>
  </r>
  <r>
    <s v="trurating"/>
    <s v="stevenpdennis"/>
    <m/>
    <m/>
    <m/>
    <m/>
    <m/>
    <m/>
    <m/>
    <m/>
    <s v="Yes"/>
    <n v="58"/>
    <m/>
    <m/>
    <x v="0"/>
    <d v="2019-02-05T15:13:51.000"/>
    <s v="The Stores Strike Back... fantastic article from @StevenPDennis on the â€˜resurgenceâ€™ of physical retail #retail #commerce #consumerbehavior #cx_x000a_https://t.co/4eV0lgkmUF"/>
    <s v="https://www.forbes.com/sites/stevendennis/2019/01/31/the-stores-strike-back/#6ed7362b2371"/>
    <s v="forbes.com"/>
    <x v="11"/>
    <m/>
    <s v="http://pbs.twimg.com/profile_images/1080398583000633345/qwFLWNM3_normal.jpg"/>
    <x v="29"/>
    <s v="https://twitter.com/#!/trurating/status/1092803497018437634"/>
    <m/>
    <m/>
    <s v="1092803497018437634"/>
    <m/>
    <b v="0"/>
    <n v="3"/>
    <s v=""/>
    <b v="0"/>
    <s v="en"/>
    <m/>
    <s v=""/>
    <b v="0"/>
    <n v="1"/>
    <s v=""/>
    <s v="Twitter Web Client"/>
    <b v="0"/>
    <s v="1092803497018437634"/>
    <s v="Tweet"/>
    <n v="0"/>
    <n v="0"/>
    <m/>
    <m/>
    <m/>
    <m/>
    <m/>
    <m/>
    <m/>
    <m/>
    <n v="2"/>
    <s v="1"/>
    <s v="1"/>
    <n v="1"/>
    <n v="5.2631578947368425"/>
    <n v="1"/>
    <n v="5.2631578947368425"/>
    <n v="0"/>
    <n v="0"/>
    <n v="17"/>
    <n v="89.47368421052632"/>
    <n v="19"/>
  </r>
  <r>
    <s v="trurating"/>
    <s v="stevenpdennis"/>
    <m/>
    <m/>
    <m/>
    <m/>
    <m/>
    <m/>
    <m/>
    <m/>
    <s v="Yes"/>
    <n v="59"/>
    <m/>
    <m/>
    <x v="1"/>
    <d v="2019-02-05T16:14:25.000"/>
    <s v="@StevenPDennis No problem, it's a great piece, and we very much agree that physical is a long way from being over - in fact our reason to be is to help retailers identify which part of the in-store experience they should be focusing on!"/>
    <m/>
    <m/>
    <x v="0"/>
    <m/>
    <s v="http://pbs.twimg.com/profile_images/1080398583000633345/qwFLWNM3_normal.jpg"/>
    <x v="30"/>
    <s v="https://twitter.com/#!/trurating/status/1092818736585658368"/>
    <m/>
    <m/>
    <s v="1092818736585658368"/>
    <s v="1092811201334136833"/>
    <b v="0"/>
    <n v="1"/>
    <s v="18300046"/>
    <b v="0"/>
    <s v="en"/>
    <m/>
    <s v=""/>
    <b v="0"/>
    <n v="0"/>
    <s v=""/>
    <s v="Twitter Web Client"/>
    <b v="0"/>
    <s v="1092811201334136833"/>
    <s v="Tweet"/>
    <n v="0"/>
    <n v="0"/>
    <m/>
    <m/>
    <m/>
    <m/>
    <m/>
    <m/>
    <m/>
    <m/>
    <n v="1"/>
    <s v="1"/>
    <s v="1"/>
    <n v="1"/>
    <n v="2.272727272727273"/>
    <n v="1"/>
    <n v="2.272727272727273"/>
    <n v="0"/>
    <n v="0"/>
    <n v="42"/>
    <n v="95.45454545454545"/>
    <n v="44"/>
  </r>
  <r>
    <s v="trurating"/>
    <s v="trurating"/>
    <m/>
    <m/>
    <m/>
    <m/>
    <m/>
    <m/>
    <m/>
    <m/>
    <s v="No"/>
    <n v="60"/>
    <m/>
    <m/>
    <x v="2"/>
    <d v="2019-02-07T14:08:00.000"/>
    <s v="Calling all #ProductManagers. Are you looking for a role that makes you jump out of bed instead of crawl? We have the position for you. Join a team that’s changing the way the world thinks about insight – you’ll never have a case of the Monday’s again. https://t.co/Kntx1fxTBf https://t.co/CvRvLkWd3v"/>
    <s v="https://trurating.workable.com/j/C243F16AF9"/>
    <s v="workable.com"/>
    <x v="2"/>
    <s v="https://pbs.twimg.com/media/DyzvDuFWkAAMKf0.jpg"/>
    <s v="https://pbs.twimg.com/media/DyzvDuFWkAAMKf0.jpg"/>
    <x v="31"/>
    <s v="https://twitter.com/#!/trurating/status/1093511701713035264"/>
    <m/>
    <m/>
    <s v="1093511701713035264"/>
    <m/>
    <b v="0"/>
    <n v="0"/>
    <s v=""/>
    <b v="0"/>
    <s v="en"/>
    <m/>
    <s v=""/>
    <b v="0"/>
    <n v="1"/>
    <s v=""/>
    <s v="Twitter Web Client"/>
    <b v="0"/>
    <s v="1093511701713035264"/>
    <s v="Tweet"/>
    <n v="0"/>
    <n v="0"/>
    <m/>
    <m/>
    <m/>
    <m/>
    <m/>
    <m/>
    <m/>
    <m/>
    <n v="4"/>
    <s v="1"/>
    <s v="1"/>
    <n v="0"/>
    <n v="0"/>
    <n v="0"/>
    <n v="0"/>
    <n v="0"/>
    <n v="0"/>
    <n v="49"/>
    <n v="100"/>
    <n v="49"/>
  </r>
  <r>
    <s v="trurating"/>
    <s v="trurating"/>
    <m/>
    <m/>
    <m/>
    <m/>
    <m/>
    <m/>
    <m/>
    <m/>
    <s v="No"/>
    <n v="61"/>
    <m/>
    <m/>
    <x v="2"/>
    <d v="2019-02-09T11:53:24.000"/>
    <s v="We're on a mission to modernise our #DataArchitecture to support our customer base. If you’re up for a once-in-a-bl… https://t.co/qGXr1Cnomp"/>
    <s v="https://twitter.com/i/web/status/1094202601925693448"/>
    <s v="twitter.com"/>
    <x v="12"/>
    <m/>
    <s v="http://pbs.twimg.com/profile_images/1080398583000633345/qwFLWNM3_normal.jpg"/>
    <x v="32"/>
    <s v="https://twitter.com/#!/trurating/status/1094202601925693448"/>
    <m/>
    <m/>
    <s v="1094202601925693448"/>
    <m/>
    <b v="0"/>
    <n v="0"/>
    <s v=""/>
    <b v="0"/>
    <s v="en"/>
    <m/>
    <s v=""/>
    <b v="0"/>
    <n v="0"/>
    <s v=""/>
    <s v="Twitter Web Client"/>
    <b v="1"/>
    <s v="1094202601925693448"/>
    <s v="Tweet"/>
    <n v="0"/>
    <n v="0"/>
    <m/>
    <m/>
    <m/>
    <m/>
    <m/>
    <m/>
    <m/>
    <m/>
    <n v="4"/>
    <s v="1"/>
    <s v="1"/>
    <n v="1"/>
    <n v="4.3478260869565215"/>
    <n v="0"/>
    <n v="0"/>
    <n v="0"/>
    <n v="0"/>
    <n v="22"/>
    <n v="95.65217391304348"/>
    <n v="23"/>
  </r>
  <r>
    <s v="trurating"/>
    <s v="trurating"/>
    <m/>
    <m/>
    <m/>
    <m/>
    <m/>
    <m/>
    <m/>
    <m/>
    <s v="No"/>
    <n v="62"/>
    <m/>
    <m/>
    <x v="2"/>
    <d v="2019-02-14T21:08:10.000"/>
    <s v="Happy Valentine's Day y'all - celebrate with 5 top #CX Tips from Dan Gingiss! https://t.co/MfBrntVdcY"/>
    <s v="https://twitter.com/dgingiss/status/1096083020996587521"/>
    <s v="twitter.com"/>
    <x v="13"/>
    <m/>
    <s v="http://pbs.twimg.com/profile_images/1080398583000633345/qwFLWNM3_normal.jpg"/>
    <x v="33"/>
    <s v="https://twitter.com/#!/trurating/status/1096154153238360065"/>
    <m/>
    <m/>
    <s v="1096154153238360065"/>
    <m/>
    <b v="0"/>
    <n v="1"/>
    <s v=""/>
    <b v="1"/>
    <s v="en"/>
    <m/>
    <s v="1096083020996587521"/>
    <b v="0"/>
    <n v="0"/>
    <s v=""/>
    <s v="Twitter Web Client"/>
    <b v="0"/>
    <s v="1096154153238360065"/>
    <s v="Tweet"/>
    <n v="0"/>
    <n v="0"/>
    <m/>
    <m/>
    <m/>
    <m/>
    <m/>
    <m/>
    <m/>
    <m/>
    <n v="4"/>
    <s v="1"/>
    <s v="1"/>
    <n v="3"/>
    <n v="23.076923076923077"/>
    <n v="0"/>
    <n v="0"/>
    <n v="0"/>
    <n v="0"/>
    <n v="10"/>
    <n v="76.92307692307692"/>
    <n v="13"/>
  </r>
  <r>
    <s v="trurating"/>
    <s v="trurating"/>
    <m/>
    <m/>
    <m/>
    <m/>
    <m/>
    <m/>
    <m/>
    <m/>
    <s v="No"/>
    <n v="63"/>
    <m/>
    <m/>
    <x v="2"/>
    <d v="2019-02-15T12:01:33.000"/>
    <s v="Very excited to attend #iiex EU in Amsterdam next week. Don’t miss our speaking session about how to leverage real-time data to improve your brand. Let us know if you are around - can’t wait to connect! IIeX EUROPE https://t.co/n87kMrrunW"/>
    <m/>
    <m/>
    <x v="14"/>
    <s v="https://pbs.twimg.com/media/Dzce3qcWwAUQ_g4.jpg"/>
    <s v="https://pbs.twimg.com/media/Dzce3qcWwAUQ_g4.jpg"/>
    <x v="34"/>
    <s v="https://twitter.com/#!/trurating/status/1096378982868619264"/>
    <m/>
    <m/>
    <s v="1096378982868619264"/>
    <m/>
    <b v="0"/>
    <n v="0"/>
    <s v=""/>
    <b v="0"/>
    <s v="en"/>
    <m/>
    <s v=""/>
    <b v="0"/>
    <n v="0"/>
    <s v=""/>
    <s v="Twitter Web Client"/>
    <b v="0"/>
    <s v="1096378982868619264"/>
    <s v="Tweet"/>
    <n v="0"/>
    <n v="0"/>
    <m/>
    <m/>
    <m/>
    <m/>
    <m/>
    <m/>
    <m/>
    <m/>
    <n v="4"/>
    <s v="1"/>
    <s v="1"/>
    <n v="3"/>
    <n v="7.317073170731708"/>
    <n v="1"/>
    <n v="2.4390243902439024"/>
    <n v="0"/>
    <n v="0"/>
    <n v="37"/>
    <n v="90.2439024390244"/>
    <n v="41"/>
  </r>
  <r>
    <s v="trurating"/>
    <s v="stevenpdennis"/>
    <m/>
    <m/>
    <m/>
    <m/>
    <m/>
    <m/>
    <m/>
    <m/>
    <s v="Yes"/>
    <n v="64"/>
    <m/>
    <m/>
    <x v="0"/>
    <d v="2019-02-15T15:34:02.000"/>
    <s v="From the blog: Our we witnessing the decline of physical retail or its evolution? Quotes via @StevenPDennis #retail… https://t.co/zwR411rQT0"/>
    <s v="https://twitter.com/i/web/status/1096432455765106689"/>
    <s v="twitter.com"/>
    <x v="15"/>
    <m/>
    <s v="http://pbs.twimg.com/profile_images/1080398583000633345/qwFLWNM3_normal.jpg"/>
    <x v="35"/>
    <s v="https://twitter.com/#!/trurating/status/1096432455765106689"/>
    <m/>
    <m/>
    <s v="1096432455765106689"/>
    <m/>
    <b v="0"/>
    <n v="0"/>
    <s v=""/>
    <b v="0"/>
    <s v="en"/>
    <m/>
    <s v=""/>
    <b v="0"/>
    <n v="0"/>
    <s v=""/>
    <s v="Twitter Web Client"/>
    <b v="1"/>
    <s v="1096432455765106689"/>
    <s v="Tweet"/>
    <n v="0"/>
    <n v="0"/>
    <m/>
    <m/>
    <m/>
    <m/>
    <m/>
    <m/>
    <m/>
    <m/>
    <n v="2"/>
    <s v="1"/>
    <s v="1"/>
    <n v="0"/>
    <n v="0"/>
    <n v="1"/>
    <n v="5.555555555555555"/>
    <n v="0"/>
    <n v="0"/>
    <n v="17"/>
    <n v="94.44444444444444"/>
    <n v="18"/>
  </r>
  <r>
    <s v="stevenpdennis"/>
    <s v="trurating"/>
    <m/>
    <m/>
    <m/>
    <m/>
    <m/>
    <m/>
    <m/>
    <m/>
    <s v="Yes"/>
    <n v="65"/>
    <m/>
    <m/>
    <x v="0"/>
    <d v="2019-02-15T17:01:50.000"/>
    <s v="RT @TruRating: From the blog: Our we witnessing the decline of physical retail or its evolution? Quotes via @StevenPDennis #retail #multich…"/>
    <m/>
    <m/>
    <x v="15"/>
    <m/>
    <s v="http://pbs.twimg.com/profile_images/846463221347213312/WlAYk5Lq_normal.jpg"/>
    <x v="36"/>
    <s v="https://twitter.com/#!/stevenpdennis/status/1096454547998793728"/>
    <m/>
    <m/>
    <s v="1096454547998793728"/>
    <m/>
    <b v="0"/>
    <n v="0"/>
    <s v=""/>
    <b v="0"/>
    <s v="en"/>
    <m/>
    <s v=""/>
    <b v="0"/>
    <n v="0"/>
    <s v="1096432455765106689"/>
    <s v="Twitter Web Client"/>
    <b v="0"/>
    <s v="1096432455765106689"/>
    <s v="Tweet"/>
    <n v="0"/>
    <n v="0"/>
    <m/>
    <m/>
    <m/>
    <m/>
    <m/>
    <m/>
    <m/>
    <m/>
    <n v="1"/>
    <s v="1"/>
    <s v="1"/>
    <n v="0"/>
    <n v="0"/>
    <n v="1"/>
    <n v="4.761904761904762"/>
    <n v="0"/>
    <n v="0"/>
    <n v="20"/>
    <n v="95.23809523809524"/>
    <n v="21"/>
  </r>
  <r>
    <s v="stevenpdennis"/>
    <s v="stevenpdennis"/>
    <m/>
    <m/>
    <m/>
    <m/>
    <m/>
    <m/>
    <m/>
    <m/>
    <s v="No"/>
    <n v="66"/>
    <m/>
    <m/>
    <x v="2"/>
    <d v="2019-02-05T15:44:28.000"/>
    <s v="Thanks 4 the shout-out! https://t.co/dxCzwZImUr"/>
    <s v="https://twitter.com/TruRating/status/1092803497018437634"/>
    <s v="twitter.com"/>
    <x v="0"/>
    <m/>
    <s v="http://pbs.twimg.com/profile_images/846463221347213312/WlAYk5Lq_normal.jpg"/>
    <x v="37"/>
    <s v="https://twitter.com/#!/stevenpdennis/status/1092811201334136833"/>
    <m/>
    <m/>
    <s v="1092811201334136833"/>
    <m/>
    <b v="0"/>
    <n v="1"/>
    <s v=""/>
    <b v="1"/>
    <s v="en"/>
    <m/>
    <s v="1092803497018437634"/>
    <b v="0"/>
    <n v="0"/>
    <s v=""/>
    <s v="TweetDeck"/>
    <b v="0"/>
    <s v="1092811201334136833"/>
    <s v="Tweet"/>
    <n v="0"/>
    <n v="0"/>
    <m/>
    <m/>
    <m/>
    <m/>
    <m/>
    <m/>
    <m/>
    <m/>
    <n v="1"/>
    <s v="1"/>
    <s v="1"/>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1">
    <i>
      <x v="1"/>
    </i>
    <i r="1">
      <x v="2"/>
    </i>
    <i r="2">
      <x v="36"/>
    </i>
    <i r="3">
      <x v="16"/>
    </i>
    <i r="3">
      <x v="17"/>
    </i>
    <i r="3">
      <x v="18"/>
    </i>
    <i r="2">
      <x v="37"/>
    </i>
    <i r="3">
      <x v="19"/>
    </i>
    <i r="3">
      <x v="20"/>
    </i>
    <i r="3">
      <x v="21"/>
    </i>
    <i r="3">
      <x v="23"/>
    </i>
    <i r="2">
      <x v="38"/>
    </i>
    <i r="3">
      <x v="1"/>
    </i>
    <i r="3">
      <x v="7"/>
    </i>
    <i r="3">
      <x v="15"/>
    </i>
    <i r="3">
      <x v="22"/>
    </i>
    <i r="2">
      <x v="39"/>
    </i>
    <i r="3">
      <x v="2"/>
    </i>
    <i r="3">
      <x v="10"/>
    </i>
    <i r="3">
      <x v="17"/>
    </i>
    <i r="3">
      <x v="19"/>
    </i>
    <i r="3">
      <x v="22"/>
    </i>
    <i r="2">
      <x v="40"/>
    </i>
    <i r="3">
      <x v="12"/>
    </i>
    <i r="3">
      <x v="14"/>
    </i>
    <i r="2">
      <x v="43"/>
    </i>
    <i r="3">
      <x v="22"/>
    </i>
    <i r="3">
      <x v="23"/>
    </i>
    <i r="2">
      <x v="44"/>
    </i>
    <i r="3">
      <x v="12"/>
    </i>
    <i r="3">
      <x v="16"/>
    </i>
    <i r="3">
      <x v="22"/>
    </i>
    <i r="2">
      <x v="45"/>
    </i>
    <i r="3">
      <x v="17"/>
    </i>
    <i r="3">
      <x v="22"/>
    </i>
    <i r="2">
      <x v="46"/>
    </i>
    <i r="3">
      <x v="5"/>
    </i>
    <i r="3">
      <x v="13"/>
    </i>
    <i r="3">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6">
        <i x="8" s="1"/>
        <i x="13" s="1"/>
        <i x="10" s="1"/>
        <i x="4" s="1"/>
        <i x="12" s="1"/>
        <i x="14" s="1"/>
        <i x="7" s="1"/>
        <i x="6" s="1"/>
        <i x="1" s="1"/>
        <i x="2" s="1"/>
        <i x="15" s="1"/>
        <i x="11" s="1"/>
        <i x="5" s="1"/>
        <i x="9"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6" totalsRowShown="0" headerRowDxfId="412" dataDxfId="411">
  <autoFilter ref="A2:BL66"/>
  <tableColumns count="64">
    <tableColumn id="1" name="Vertex 1" dataDxfId="410"/>
    <tableColumn id="2" name="Vertex 2" dataDxfId="409"/>
    <tableColumn id="3" name="Color" dataDxfId="408"/>
    <tableColumn id="4" name="Width" dataDxfId="407"/>
    <tableColumn id="11" name="Style" dataDxfId="406"/>
    <tableColumn id="5" name="Opacity" dataDxfId="405"/>
    <tableColumn id="6" name="Visibility" dataDxfId="404"/>
    <tableColumn id="10" name="Label" dataDxfId="403"/>
    <tableColumn id="12" name="Label Text Color" dataDxfId="402"/>
    <tableColumn id="13" name="Label Font Size" dataDxfId="401"/>
    <tableColumn id="14" name="Reciprocated?" dataDxfId="94"/>
    <tableColumn id="7" name="ID" dataDxfId="400"/>
    <tableColumn id="9" name="Dynamic Filter" dataDxfId="399"/>
    <tableColumn id="8" name="Add Your Own Columns Here" dataDxfId="398"/>
    <tableColumn id="15" name="Relationship" dataDxfId="397"/>
    <tableColumn id="16" name="Relationship Date (UTC)" dataDxfId="396"/>
    <tableColumn id="17" name="Tweet" dataDxfId="395"/>
    <tableColumn id="18" name="URLs in Tweet" dataDxfId="394"/>
    <tableColumn id="19" name="Domains in Tweet" dataDxfId="393"/>
    <tableColumn id="20" name="Hashtags in Tweet" dataDxfId="392"/>
    <tableColumn id="21" name="Media in Tweet" dataDxfId="391"/>
    <tableColumn id="22" name="Tweet Image File" dataDxfId="390"/>
    <tableColumn id="23" name="Tweet Date (UTC)" dataDxfId="389"/>
    <tableColumn id="24" name="Twitter Page for Tweet" dataDxfId="388"/>
    <tableColumn id="25" name="Latitude" dataDxfId="387"/>
    <tableColumn id="26" name="Longitude" dataDxfId="386"/>
    <tableColumn id="27" name="Imported ID" dataDxfId="385"/>
    <tableColumn id="28" name="In-Reply-To Tweet ID" dataDxfId="384"/>
    <tableColumn id="29" name="Favorited" dataDxfId="383"/>
    <tableColumn id="30" name="Favorite Count" dataDxfId="382"/>
    <tableColumn id="31" name="In-Reply-To User ID" dataDxfId="381"/>
    <tableColumn id="32" name="Is Quote Status" dataDxfId="380"/>
    <tableColumn id="33" name="Language" dataDxfId="379"/>
    <tableColumn id="34" name="Possibly Sensitive" dataDxfId="378"/>
    <tableColumn id="35" name="Quoted Status ID" dataDxfId="377"/>
    <tableColumn id="36" name="Retweeted" dataDxfId="376"/>
    <tableColumn id="37" name="Retweet Count" dataDxfId="375"/>
    <tableColumn id="38" name="Retweet ID" dataDxfId="374"/>
    <tableColumn id="39" name="Source" dataDxfId="373"/>
    <tableColumn id="40" name="Truncated" dataDxfId="372"/>
    <tableColumn id="41" name="Unified Twitter ID" dataDxfId="371"/>
    <tableColumn id="42" name="Imported Tweet Type" dataDxfId="370"/>
    <tableColumn id="43" name="Added By Extended Analysis" dataDxfId="369"/>
    <tableColumn id="44" name="Corrected By Extended Analysis" dataDxfId="368"/>
    <tableColumn id="45" name="Place Bounding Box" dataDxfId="367"/>
    <tableColumn id="46" name="Place Country" dataDxfId="366"/>
    <tableColumn id="47" name="Place Country Code" dataDxfId="365"/>
    <tableColumn id="48" name="Place Full Name" dataDxfId="364"/>
    <tableColumn id="49" name="Place ID" dataDxfId="363"/>
    <tableColumn id="50" name="Place Name" dataDxfId="362"/>
    <tableColumn id="51" name="Place Type" dataDxfId="361"/>
    <tableColumn id="52" name="Place URL" dataDxfId="360"/>
    <tableColumn id="53" name="Edge Weight"/>
    <tableColumn id="54" name="Vertex 1 Group" dataDxfId="28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282" dataDxfId="281">
  <autoFilter ref="A2:C11"/>
  <tableColumns count="3">
    <tableColumn id="1" name="Group 1" dataDxfId="280"/>
    <tableColumn id="2" name="Group 2" dataDxfId="279"/>
    <tableColumn id="3" name="Edges" dataDxfId="2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11" totalsRowShown="0" headerRowDxfId="275" dataDxfId="274">
  <autoFilter ref="A1:L11"/>
  <tableColumns count="1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L21" totalsRowShown="0" headerRowDxfId="261" dataDxfId="260">
  <autoFilter ref="A14:L21"/>
  <tableColumns count="1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4:L34" totalsRowShown="0" headerRowDxfId="247" dataDxfId="246">
  <autoFilter ref="A24:L34"/>
  <tableColumns count="12">
    <tableColumn id="1" name="Top Hashtags in Tweet in Entire Graph" dataDxfId="245"/>
    <tableColumn id="2" name="Entire Graph Count" dataDxfId="244"/>
    <tableColumn id="3" name="Top Hashtags in Tweet in G1" dataDxfId="243"/>
    <tableColumn id="4" name="G1 Count" dataDxfId="242"/>
    <tableColumn id="5" name="Top Hashtags in Tweet in G2" dataDxfId="241"/>
    <tableColumn id="6" name="G2 Count" dataDxfId="240"/>
    <tableColumn id="7" name="Top Hashtags in Tweet in G3" dataDxfId="239"/>
    <tableColumn id="8" name="G3 Count" dataDxfId="238"/>
    <tableColumn id="9" name="Top Hashtags in Tweet in G4" dataDxfId="237"/>
    <tableColumn id="10" name="G4 Count" dataDxfId="236"/>
    <tableColumn id="11" name="Top Hashtags in Tweet in G5" dataDxfId="235"/>
    <tableColumn id="12" name="G5 Count" dataDxfId="23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7:L47" totalsRowShown="0" headerRowDxfId="232" dataDxfId="231">
  <autoFilter ref="A37:L47"/>
  <tableColumns count="12">
    <tableColumn id="1" name="Top Words in Tweet in Entire Graph" dataDxfId="230"/>
    <tableColumn id="2" name="Entire Graph Count" dataDxfId="229"/>
    <tableColumn id="3" name="Top Words in Tweet in G1" dataDxfId="228"/>
    <tableColumn id="4" name="G1 Count" dataDxfId="227"/>
    <tableColumn id="5" name="Top Words in Tweet in G2" dataDxfId="226"/>
    <tableColumn id="6" name="G2 Count" dataDxfId="225"/>
    <tableColumn id="7" name="Top Words in Tweet in G3" dataDxfId="224"/>
    <tableColumn id="8" name="G3 Count" dataDxfId="223"/>
    <tableColumn id="9" name="Top Words in Tweet in G4" dataDxfId="222"/>
    <tableColumn id="10" name="G4 Count" dataDxfId="221"/>
    <tableColumn id="11" name="Top Words in Tweet in G5" dataDxfId="220"/>
    <tableColumn id="12" name="G5 Count" dataDxfId="21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0:L60" totalsRowShown="0" headerRowDxfId="217" dataDxfId="216">
  <autoFilter ref="A50:L60"/>
  <tableColumns count="12">
    <tableColumn id="1" name="Top Word Pairs in Tweet in Entire Graph" dataDxfId="215"/>
    <tableColumn id="2" name="Entire Graph Count" dataDxfId="214"/>
    <tableColumn id="3" name="Top Word Pairs in Tweet in G1" dataDxfId="213"/>
    <tableColumn id="4" name="G1 Count" dataDxfId="212"/>
    <tableColumn id="5" name="Top Word Pairs in Tweet in G2" dataDxfId="211"/>
    <tableColumn id="6" name="G2 Count" dataDxfId="210"/>
    <tableColumn id="7" name="Top Word Pairs in Tweet in G3" dataDxfId="209"/>
    <tableColumn id="8" name="G3 Count" dataDxfId="208"/>
    <tableColumn id="9" name="Top Word Pairs in Tweet in G4" dataDxfId="207"/>
    <tableColumn id="10" name="G4 Count" dataDxfId="206"/>
    <tableColumn id="11" name="Top Word Pairs in Tweet in G5" dataDxfId="205"/>
    <tableColumn id="12" name="G5 Count" dataDxfId="20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3:L67" totalsRowShown="0" headerRowDxfId="202" dataDxfId="201">
  <autoFilter ref="A63:L67"/>
  <tableColumns count="12">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L80" totalsRowShown="0" headerRowDxfId="199" dataDxfId="198">
  <autoFilter ref="A70:L80"/>
  <tableColumns count="12">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7"/>
    <tableColumn id="11" name="Top Mentioned in G5" dataDxfId="176"/>
    <tableColumn id="12" name="G5 Count" dataDxfId="17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L93" totalsRowShown="0" headerRowDxfId="172" dataDxfId="171">
  <autoFilter ref="A83:L93"/>
  <tableColumns count="12">
    <tableColumn id="1" name="Top Tweeters in Entire Graph" dataDxfId="170"/>
    <tableColumn id="2" name="Entire Graph Count" dataDxfId="169"/>
    <tableColumn id="3" name="Top Tweeters in G1" dataDxfId="168"/>
    <tableColumn id="4" name="G1 Count" dataDxfId="167"/>
    <tableColumn id="5" name="Top Tweeters in G2" dataDxfId="166"/>
    <tableColumn id="6" name="G2 Count" dataDxfId="165"/>
    <tableColumn id="7" name="Top Tweeters in G3" dataDxfId="164"/>
    <tableColumn id="8" name="G3 Count" dataDxfId="163"/>
    <tableColumn id="9" name="Top Tweeters in G4" dataDxfId="162"/>
    <tableColumn id="10" name="G4 Count" dataDxfId="161"/>
    <tableColumn id="11" name="Top Tweeters in G5" dataDxfId="160"/>
    <tableColumn id="12" name="G5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3" totalsRowShown="0" headerRowDxfId="359" dataDxfId="358">
  <autoFilter ref="A2:BS33"/>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86" totalsRowShown="0" headerRowDxfId="147" dataDxfId="146">
  <autoFilter ref="A1:G18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31" totalsRowShown="0" headerRowDxfId="138" dataDxfId="137">
  <autoFilter ref="A1:L13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40" totalsRowShown="0" headerRowDxfId="64" dataDxfId="63">
  <autoFilter ref="A2:BL4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16">
  <autoFilter ref="A2:AO7"/>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33"/>
    <tableColumn id="27" name="Top Hashtags in Tweet" dataDxfId="218"/>
    <tableColumn id="28" name="Top Words in Tweet" dataDxfId="203"/>
    <tableColumn id="29" name="Top Word Pairs in Tweet" dataDxfId="174"/>
    <tableColumn id="30" name="Top Replied-To in Tweet" dataDxfId="17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313" dataDxfId="312">
  <autoFilter ref="A1:C32"/>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77"/>
    <tableColumn id="2" name="Value" dataDxfId="27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nkd.in/etXkmAg" TargetMode="External" /><Relationship Id="rId2" Type="http://schemas.openxmlformats.org/officeDocument/2006/relationships/hyperlink" Target="https://paper.li/proGective/1522339263?edition_id=57312cb0-2bbb-11e9-9bab-0cc47a0d1609" TargetMode="External" /><Relationship Id="rId3" Type="http://schemas.openxmlformats.org/officeDocument/2006/relationships/hyperlink" Target="https://paper.li/proGective/1522339263?edition_id=57312cb0-2bbb-11e9-9bab-0cc47a0d1609" TargetMode="External" /><Relationship Id="rId4" Type="http://schemas.openxmlformats.org/officeDocument/2006/relationships/hyperlink" Target="https://paper.li/proGective/1522339263?edition_id=57312cb0-2bbb-11e9-9bab-0cc47a0d1609" TargetMode="External" /><Relationship Id="rId5" Type="http://schemas.openxmlformats.org/officeDocument/2006/relationships/hyperlink" Target="https://twitter.com/i/web/status/1093938023996289025" TargetMode="External" /><Relationship Id="rId6" Type="http://schemas.openxmlformats.org/officeDocument/2006/relationships/hyperlink" Target="https://twitter.com/i/web/status/1095706779487473664" TargetMode="External" /><Relationship Id="rId7" Type="http://schemas.openxmlformats.org/officeDocument/2006/relationships/hyperlink" Target="https://www.forbes.com/sites/blakemorgan/2019/02/05/10-customer-experience-trends-every-cmo-must-consider/#5c353cff5443" TargetMode="External" /><Relationship Id="rId8" Type="http://schemas.openxmlformats.org/officeDocument/2006/relationships/hyperlink" Target="https://twitter.com/andrewbusby/status/1093209889348956160" TargetMode="External" /><Relationship Id="rId9" Type="http://schemas.openxmlformats.org/officeDocument/2006/relationships/hyperlink" Target="http://greenbookblog.org/2019/02/08/why-simple-is-sometimes-best/" TargetMode="External" /><Relationship Id="rId10" Type="http://schemas.openxmlformats.org/officeDocument/2006/relationships/hyperlink" Target="https://greenbookblog.org/2019/02/08/why-simple-is-sometimes-best/" TargetMode="External" /><Relationship Id="rId11" Type="http://schemas.openxmlformats.org/officeDocument/2006/relationships/hyperlink" Target="http://greenbookblog.org/2019/02/08/why-simple-is-sometimes-best/" TargetMode="External" /><Relationship Id="rId12" Type="http://schemas.openxmlformats.org/officeDocument/2006/relationships/hyperlink" Target="https://www.forbes.com/sites/andrewbusby/2019/02/06/how-did-i-do/#15bf8b563ebe" TargetMode="External" /><Relationship Id="rId13" Type="http://schemas.openxmlformats.org/officeDocument/2006/relationships/hyperlink" Target="https://www.forbes.com/sites/andrewbusby/2019/02/06/how-did-i-do/#3e7b30153ebe" TargetMode="External" /><Relationship Id="rId14" Type="http://schemas.openxmlformats.org/officeDocument/2006/relationships/hyperlink" Target="https://twitter.com/andrewbusby/status/1093209889348956160" TargetMode="External" /><Relationship Id="rId15" Type="http://schemas.openxmlformats.org/officeDocument/2006/relationships/hyperlink" Target="https://www.forbes.com/sites/andrewbusby/2019/02/06/how-did-i-do/#6f9176de3ebe" TargetMode="External" /><Relationship Id="rId16" Type="http://schemas.openxmlformats.org/officeDocument/2006/relationships/hyperlink" Target="https://www.forbes.com/sites/andrewbusby/2019/02/06/how-did-i-do/#15bf8b563ebe" TargetMode="External" /><Relationship Id="rId17" Type="http://schemas.openxmlformats.org/officeDocument/2006/relationships/hyperlink" Target="https://www.forbes.com/sites/andrewbusby/2019/02/06/how-did-i-do/#3e7b30153ebe" TargetMode="External" /><Relationship Id="rId18" Type="http://schemas.openxmlformats.org/officeDocument/2006/relationships/hyperlink" Target="https://www.forbes.com/sites/andrewbusby/2019/02/06/how-did-i-do/#6f9176de3ebe" TargetMode="External" /><Relationship Id="rId19" Type="http://schemas.openxmlformats.org/officeDocument/2006/relationships/hyperlink" Target="https://eftpos.co.nz/2019/01/28/coming-soon-trurating/?utm_content=84868932&amp;utm_medium=social&amp;utm_source=twitter&amp;hss_channel=tw-150800915" TargetMode="External" /><Relationship Id="rId20" Type="http://schemas.openxmlformats.org/officeDocument/2006/relationships/hyperlink" Target="https://eftpos.co.nz/2019/01/28/coming-soon-trurating/?utm_content=84868932&amp;utm_medium=social&amp;utm_source=twitter&amp;hss_channel=tw-150800915" TargetMode="External" /><Relationship Id="rId21" Type="http://schemas.openxmlformats.org/officeDocument/2006/relationships/hyperlink" Target="https://www.forbes.com/sites/andrewbusby/2019/02/06/how-did-i-do/#15bf8b563ebe" TargetMode="External" /><Relationship Id="rId22" Type="http://schemas.openxmlformats.org/officeDocument/2006/relationships/hyperlink" Target="https://www.forbes.com/sites/stevendennis/2019/01/31/the-stores-strike-back/#6ed7362b2371" TargetMode="External" /><Relationship Id="rId23" Type="http://schemas.openxmlformats.org/officeDocument/2006/relationships/hyperlink" Target="https://trurating.workable.com/j/C243F16AF9" TargetMode="External" /><Relationship Id="rId24" Type="http://schemas.openxmlformats.org/officeDocument/2006/relationships/hyperlink" Target="https://twitter.com/i/web/status/1094202601925693448" TargetMode="External" /><Relationship Id="rId25" Type="http://schemas.openxmlformats.org/officeDocument/2006/relationships/hyperlink" Target="https://twitter.com/dgingiss/status/1096083020996587521" TargetMode="External" /><Relationship Id="rId26" Type="http://schemas.openxmlformats.org/officeDocument/2006/relationships/hyperlink" Target="https://twitter.com/i/web/status/1096432455765106689" TargetMode="External" /><Relationship Id="rId27" Type="http://schemas.openxmlformats.org/officeDocument/2006/relationships/hyperlink" Target="https://twitter.com/TruRating/status/1092803497018437634" TargetMode="External" /><Relationship Id="rId28" Type="http://schemas.openxmlformats.org/officeDocument/2006/relationships/hyperlink" Target="https://pbs.twimg.com/media/Dy6ilIxW0AAON7v.jpg" TargetMode="External" /><Relationship Id="rId29" Type="http://schemas.openxmlformats.org/officeDocument/2006/relationships/hyperlink" Target="https://pbs.twimg.com/media/Dy6ilIxW0AAON7v.jpg" TargetMode="External" /><Relationship Id="rId30" Type="http://schemas.openxmlformats.org/officeDocument/2006/relationships/hyperlink" Target="https://pbs.twimg.com/media/DyzvDuFWkAAMKf0.jpg" TargetMode="External" /><Relationship Id="rId31" Type="http://schemas.openxmlformats.org/officeDocument/2006/relationships/hyperlink" Target="https://pbs.twimg.com/media/Dzce3qcWwAUQ_g4.jpg" TargetMode="External" /><Relationship Id="rId32" Type="http://schemas.openxmlformats.org/officeDocument/2006/relationships/hyperlink" Target="http://pbs.twimg.com/profile_images/378800000698760758/6826550e78ac2dede091fcbc3e5ea509_normal.jpeg" TargetMode="External" /><Relationship Id="rId33" Type="http://schemas.openxmlformats.org/officeDocument/2006/relationships/hyperlink" Target="http://pbs.twimg.com/profile_images/378800000698760758/6826550e78ac2dede091fcbc3e5ea509_normal.jpeg" TargetMode="External" /><Relationship Id="rId34" Type="http://schemas.openxmlformats.org/officeDocument/2006/relationships/hyperlink" Target="http://pbs.twimg.com/profile_images/1086208812233695232/RuLV2eqv_normal.jpg" TargetMode="External" /><Relationship Id="rId35" Type="http://schemas.openxmlformats.org/officeDocument/2006/relationships/hyperlink" Target="http://pbs.twimg.com/profile_images/1086208812233695232/RuLV2eqv_normal.jpg" TargetMode="External" /><Relationship Id="rId36" Type="http://schemas.openxmlformats.org/officeDocument/2006/relationships/hyperlink" Target="http://pbs.twimg.com/profile_images/521694758696009729/mD8iRcEp_normal.jpeg" TargetMode="External" /><Relationship Id="rId37" Type="http://schemas.openxmlformats.org/officeDocument/2006/relationships/hyperlink" Target="http://pbs.twimg.com/profile_images/869403974557876229/sWBwMS8T_normal.jpg" TargetMode="External" /><Relationship Id="rId38" Type="http://schemas.openxmlformats.org/officeDocument/2006/relationships/hyperlink" Target="http://pbs.twimg.com/profile_images/1169166272/Peter_1_normal.jpg" TargetMode="External" /><Relationship Id="rId39" Type="http://schemas.openxmlformats.org/officeDocument/2006/relationships/hyperlink" Target="http://pbs.twimg.com/profile_images/1169166272/Peter_1_normal.jpg" TargetMode="External" /><Relationship Id="rId40" Type="http://schemas.openxmlformats.org/officeDocument/2006/relationships/hyperlink" Target="http://pbs.twimg.com/profile_images/1406306133/MIke_Aoki_180_pixels_normal.jpg" TargetMode="External" /><Relationship Id="rId41" Type="http://schemas.openxmlformats.org/officeDocument/2006/relationships/hyperlink" Target="http://pbs.twimg.com/profile_images/1138192543/DSCN0111_normal.JPG" TargetMode="External" /><Relationship Id="rId42" Type="http://schemas.openxmlformats.org/officeDocument/2006/relationships/hyperlink" Target="http://pbs.twimg.com/profile_images/1138192543/DSCN0111_normal.JPG" TargetMode="External" /><Relationship Id="rId43" Type="http://schemas.openxmlformats.org/officeDocument/2006/relationships/hyperlink" Target="http://pbs.twimg.com/profile_images/1138192543/DSCN0111_normal.JPG" TargetMode="External" /><Relationship Id="rId44" Type="http://schemas.openxmlformats.org/officeDocument/2006/relationships/hyperlink" Target="http://pbs.twimg.com/profile_images/1138192543/DSCN0111_normal.JPG" TargetMode="External" /><Relationship Id="rId45" Type="http://schemas.openxmlformats.org/officeDocument/2006/relationships/hyperlink" Target="http://pbs.twimg.com/profile_images/1138192543/DSCN0111_normal.JPG" TargetMode="External" /><Relationship Id="rId46" Type="http://schemas.openxmlformats.org/officeDocument/2006/relationships/hyperlink" Target="http://pbs.twimg.com/profile_images/660759706554748928/oljnXKAM_normal.jpg" TargetMode="External" /><Relationship Id="rId47" Type="http://schemas.openxmlformats.org/officeDocument/2006/relationships/hyperlink" Target="http://pbs.twimg.com/profile_images/500798719692779521/OxsEAgCi_normal.jpeg" TargetMode="External" /><Relationship Id="rId48" Type="http://schemas.openxmlformats.org/officeDocument/2006/relationships/hyperlink" Target="http://pbs.twimg.com/profile_images/500798719692779521/OxsEAgCi_normal.jpeg" TargetMode="External" /><Relationship Id="rId49" Type="http://schemas.openxmlformats.org/officeDocument/2006/relationships/hyperlink" Target="http://pbs.twimg.com/profile_images/500798719692779521/OxsEAgCi_normal.jpeg" TargetMode="External" /><Relationship Id="rId50" Type="http://schemas.openxmlformats.org/officeDocument/2006/relationships/hyperlink" Target="http://pbs.twimg.com/profile_images/500798719692779521/OxsEAgCi_normal.jpeg" TargetMode="External" /><Relationship Id="rId51" Type="http://schemas.openxmlformats.org/officeDocument/2006/relationships/hyperlink" Target="http://pbs.twimg.com/profile_images/500798719692779521/OxsEAgCi_normal.jpeg" TargetMode="External" /><Relationship Id="rId52" Type="http://schemas.openxmlformats.org/officeDocument/2006/relationships/hyperlink" Target="http://pbs.twimg.com/profile_images/500798719692779521/OxsEAgCi_normal.jpeg" TargetMode="External" /><Relationship Id="rId53" Type="http://schemas.openxmlformats.org/officeDocument/2006/relationships/hyperlink" Target="http://pbs.twimg.com/profile_images/500798719692779521/OxsEAgCi_normal.jpeg" TargetMode="External" /><Relationship Id="rId54" Type="http://schemas.openxmlformats.org/officeDocument/2006/relationships/hyperlink" Target="http://pbs.twimg.com/profile_images/500798719692779521/OxsEAgCi_normal.jpeg" TargetMode="External" /><Relationship Id="rId55" Type="http://schemas.openxmlformats.org/officeDocument/2006/relationships/hyperlink" Target="http://pbs.twimg.com/profile_images/884479897854504960/C-RVQ_gO_normal.jpg" TargetMode="External" /><Relationship Id="rId56" Type="http://schemas.openxmlformats.org/officeDocument/2006/relationships/hyperlink" Target="http://pbs.twimg.com/profile_images/884479897854504960/C-RVQ_gO_normal.jpg" TargetMode="External" /><Relationship Id="rId57" Type="http://schemas.openxmlformats.org/officeDocument/2006/relationships/hyperlink" Target="http://pbs.twimg.com/profile_images/884479897854504960/C-RVQ_gO_normal.jpg" TargetMode="External" /><Relationship Id="rId58" Type="http://schemas.openxmlformats.org/officeDocument/2006/relationships/hyperlink" Target="http://pbs.twimg.com/profile_images/1084154346999345152/ad4ghZUc_normal.jpg" TargetMode="External" /><Relationship Id="rId59" Type="http://schemas.openxmlformats.org/officeDocument/2006/relationships/hyperlink" Target="http://pbs.twimg.com/profile_images/941009833926344704/gicrE24c_normal.jpg" TargetMode="External" /><Relationship Id="rId60" Type="http://schemas.openxmlformats.org/officeDocument/2006/relationships/hyperlink" Target="http://pbs.twimg.com/profile_images/1080398583000633345/qwFLWNM3_normal.jpg" TargetMode="External" /><Relationship Id="rId61" Type="http://schemas.openxmlformats.org/officeDocument/2006/relationships/hyperlink" Target="http://pbs.twimg.com/profile_images/1044972582011916288/YLmBv_N5_normal.jpg" TargetMode="External" /><Relationship Id="rId62" Type="http://schemas.openxmlformats.org/officeDocument/2006/relationships/hyperlink" Target="http://pbs.twimg.com/profile_images/1080398583000633345/qwFLWNM3_normal.jpg" TargetMode="External" /><Relationship Id="rId63" Type="http://schemas.openxmlformats.org/officeDocument/2006/relationships/hyperlink" Target="http://pbs.twimg.com/profile_images/1080398583000633345/qwFLWNM3_normal.jpg" TargetMode="External" /><Relationship Id="rId64" Type="http://schemas.openxmlformats.org/officeDocument/2006/relationships/hyperlink" Target="http://pbs.twimg.com/profile_images/1080398583000633345/qwFLWNM3_normal.jpg" TargetMode="External" /><Relationship Id="rId65" Type="http://schemas.openxmlformats.org/officeDocument/2006/relationships/hyperlink" Target="https://pbs.twimg.com/media/Dy6ilIxW0AAON7v.jpg" TargetMode="External" /><Relationship Id="rId66" Type="http://schemas.openxmlformats.org/officeDocument/2006/relationships/hyperlink" Target="http://pbs.twimg.com/profile_images/1080398583000633345/qwFLWNM3_normal.jpg" TargetMode="External" /><Relationship Id="rId67" Type="http://schemas.openxmlformats.org/officeDocument/2006/relationships/hyperlink" Target="https://pbs.twimg.com/media/Dy6ilIxW0AAON7v.jpg" TargetMode="External" /><Relationship Id="rId68" Type="http://schemas.openxmlformats.org/officeDocument/2006/relationships/hyperlink" Target="http://pbs.twimg.com/profile_images/1044972582011916288/YLmBv_N5_normal.jpg" TargetMode="External" /><Relationship Id="rId69" Type="http://schemas.openxmlformats.org/officeDocument/2006/relationships/hyperlink" Target="http://pbs.twimg.com/profile_images/1046859275644153856/fR8Ep4aQ_normal.jpg" TargetMode="External" /><Relationship Id="rId70" Type="http://schemas.openxmlformats.org/officeDocument/2006/relationships/hyperlink" Target="http://pbs.twimg.com/profile_images/1080398583000633345/qwFLWNM3_normal.jpg" TargetMode="External" /><Relationship Id="rId71" Type="http://schemas.openxmlformats.org/officeDocument/2006/relationships/hyperlink" Target="http://pbs.twimg.com/profile_images/1080398583000633345/qwFLWNM3_normal.jpg" TargetMode="External" /><Relationship Id="rId72" Type="http://schemas.openxmlformats.org/officeDocument/2006/relationships/hyperlink" Target="http://pbs.twimg.com/profile_images/1080398583000633345/qwFLWNM3_normal.jpg" TargetMode="External" /><Relationship Id="rId73" Type="http://schemas.openxmlformats.org/officeDocument/2006/relationships/hyperlink" Target="http://pbs.twimg.com/profile_images/1080398583000633345/qwFLWNM3_normal.jpg" TargetMode="External" /><Relationship Id="rId74" Type="http://schemas.openxmlformats.org/officeDocument/2006/relationships/hyperlink" Target="http://pbs.twimg.com/profile_images/1080398583000633345/qwFLWNM3_normal.jpg" TargetMode="External" /><Relationship Id="rId75" Type="http://schemas.openxmlformats.org/officeDocument/2006/relationships/hyperlink" Target="http://pbs.twimg.com/profile_images/1044972582011916288/YLmBv_N5_normal.jpg" TargetMode="External" /><Relationship Id="rId76" Type="http://schemas.openxmlformats.org/officeDocument/2006/relationships/hyperlink" Target="http://pbs.twimg.com/profile_images/1046859275644153856/fR8Ep4aQ_normal.jpg" TargetMode="External" /><Relationship Id="rId77" Type="http://schemas.openxmlformats.org/officeDocument/2006/relationships/hyperlink" Target="http://pbs.twimg.com/profile_images/1080398583000633345/qwFLWNM3_normal.jpg" TargetMode="External" /><Relationship Id="rId78" Type="http://schemas.openxmlformats.org/officeDocument/2006/relationships/hyperlink" Target="http://pbs.twimg.com/profile_images/1080398583000633345/qwFLWNM3_normal.jpg" TargetMode="External" /><Relationship Id="rId79" Type="http://schemas.openxmlformats.org/officeDocument/2006/relationships/hyperlink" Target="http://pbs.twimg.com/profile_images/1080398583000633345/qwFLWNM3_normal.jpg" TargetMode="External" /><Relationship Id="rId80" Type="http://schemas.openxmlformats.org/officeDocument/2006/relationships/hyperlink" Target="http://pbs.twimg.com/profile_images/1080398583000633345/qwFLWNM3_normal.jpg" TargetMode="External" /><Relationship Id="rId81" Type="http://schemas.openxmlformats.org/officeDocument/2006/relationships/hyperlink" Target="http://pbs.twimg.com/profile_images/747543090194489344/IpDuB9AQ_normal.jpg" TargetMode="External" /><Relationship Id="rId82" Type="http://schemas.openxmlformats.org/officeDocument/2006/relationships/hyperlink" Target="http://pbs.twimg.com/profile_images/1080398583000633345/qwFLWNM3_normal.jpg" TargetMode="External" /><Relationship Id="rId83" Type="http://schemas.openxmlformats.org/officeDocument/2006/relationships/hyperlink" Target="http://pbs.twimg.com/profile_images/1080398583000633345/qwFLWNM3_normal.jpg" TargetMode="External" /><Relationship Id="rId84" Type="http://schemas.openxmlformats.org/officeDocument/2006/relationships/hyperlink" Target="http://pbs.twimg.com/profile_images/1046859275644153856/fR8Ep4aQ_normal.jpg" TargetMode="External" /><Relationship Id="rId85" Type="http://schemas.openxmlformats.org/officeDocument/2006/relationships/hyperlink" Target="http://pbs.twimg.com/profile_images/1046859275644153856/fR8Ep4aQ_normal.jpg" TargetMode="External" /><Relationship Id="rId86" Type="http://schemas.openxmlformats.org/officeDocument/2006/relationships/hyperlink" Target="http://pbs.twimg.com/profile_images/1080398583000633345/qwFLWNM3_normal.jpg" TargetMode="External" /><Relationship Id="rId87" Type="http://schemas.openxmlformats.org/officeDocument/2006/relationships/hyperlink" Target="http://pbs.twimg.com/profile_images/1080398583000633345/qwFLWNM3_normal.jpg" TargetMode="External" /><Relationship Id="rId88" Type="http://schemas.openxmlformats.org/officeDocument/2006/relationships/hyperlink" Target="http://pbs.twimg.com/profile_images/1080398583000633345/qwFLWNM3_normal.jpg" TargetMode="External" /><Relationship Id="rId89" Type="http://schemas.openxmlformats.org/officeDocument/2006/relationships/hyperlink" Target="https://pbs.twimg.com/media/DyzvDuFWkAAMKf0.jpg" TargetMode="External" /><Relationship Id="rId90" Type="http://schemas.openxmlformats.org/officeDocument/2006/relationships/hyperlink" Target="http://pbs.twimg.com/profile_images/1080398583000633345/qwFLWNM3_normal.jpg" TargetMode="External" /><Relationship Id="rId91" Type="http://schemas.openxmlformats.org/officeDocument/2006/relationships/hyperlink" Target="http://pbs.twimg.com/profile_images/1080398583000633345/qwFLWNM3_normal.jpg" TargetMode="External" /><Relationship Id="rId92" Type="http://schemas.openxmlformats.org/officeDocument/2006/relationships/hyperlink" Target="https://pbs.twimg.com/media/Dzce3qcWwAUQ_g4.jpg" TargetMode="External" /><Relationship Id="rId93" Type="http://schemas.openxmlformats.org/officeDocument/2006/relationships/hyperlink" Target="http://pbs.twimg.com/profile_images/1080398583000633345/qwFLWNM3_normal.jpg" TargetMode="External" /><Relationship Id="rId94" Type="http://schemas.openxmlformats.org/officeDocument/2006/relationships/hyperlink" Target="http://pbs.twimg.com/profile_images/846463221347213312/WlAYk5Lq_normal.jpg" TargetMode="External" /><Relationship Id="rId95" Type="http://schemas.openxmlformats.org/officeDocument/2006/relationships/hyperlink" Target="http://pbs.twimg.com/profile_images/846463221347213312/WlAYk5Lq_normal.jpg" TargetMode="External" /><Relationship Id="rId96" Type="http://schemas.openxmlformats.org/officeDocument/2006/relationships/hyperlink" Target="https://twitter.com/#!/danfrank2/status/1093223956444659712" TargetMode="External" /><Relationship Id="rId97" Type="http://schemas.openxmlformats.org/officeDocument/2006/relationships/hyperlink" Target="https://twitter.com/#!/danfrank2/status/1093223956444659712" TargetMode="External" /><Relationship Id="rId98" Type="http://schemas.openxmlformats.org/officeDocument/2006/relationships/hyperlink" Target="https://twitter.com/#!/aevidomore/status/1093248660748599298" TargetMode="External" /><Relationship Id="rId99" Type="http://schemas.openxmlformats.org/officeDocument/2006/relationships/hyperlink" Target="https://twitter.com/#!/aevidomore/status/1093248660748599298" TargetMode="External" /><Relationship Id="rId100" Type="http://schemas.openxmlformats.org/officeDocument/2006/relationships/hyperlink" Target="https://twitter.com/#!/smckeveny/status/1093224440832450562" TargetMode="External" /><Relationship Id="rId101" Type="http://schemas.openxmlformats.org/officeDocument/2006/relationships/hyperlink" Target="https://twitter.com/#!/jtwatkin/status/1093278249826676737" TargetMode="External" /><Relationship Id="rId102" Type="http://schemas.openxmlformats.org/officeDocument/2006/relationships/hyperlink" Target="https://twitter.com/#!/peterpokorny/status/1093280919744462848" TargetMode="External" /><Relationship Id="rId103" Type="http://schemas.openxmlformats.org/officeDocument/2006/relationships/hyperlink" Target="https://twitter.com/#!/peterpokorny/status/1093280919744462848" TargetMode="External" /><Relationship Id="rId104" Type="http://schemas.openxmlformats.org/officeDocument/2006/relationships/hyperlink" Target="https://twitter.com/#!/mikeaoki/status/1093299719714062336" TargetMode="External" /><Relationship Id="rId105" Type="http://schemas.openxmlformats.org/officeDocument/2006/relationships/hyperlink" Target="https://twitter.com/#!/justdrdave/status/1093215324353323012" TargetMode="External" /><Relationship Id="rId106" Type="http://schemas.openxmlformats.org/officeDocument/2006/relationships/hyperlink" Target="https://twitter.com/#!/justdrdave/status/1093215324353323012" TargetMode="External" /><Relationship Id="rId107" Type="http://schemas.openxmlformats.org/officeDocument/2006/relationships/hyperlink" Target="https://twitter.com/#!/justdrdave/status/1093401869056163840" TargetMode="External" /><Relationship Id="rId108" Type="http://schemas.openxmlformats.org/officeDocument/2006/relationships/hyperlink" Target="https://twitter.com/#!/justdrdave/status/1093401869056163840" TargetMode="External" /><Relationship Id="rId109" Type="http://schemas.openxmlformats.org/officeDocument/2006/relationships/hyperlink" Target="https://twitter.com/#!/justdrdave/status/1093401869056163840" TargetMode="External" /><Relationship Id="rId110" Type="http://schemas.openxmlformats.org/officeDocument/2006/relationships/hyperlink" Target="https://twitter.com/#!/cazturner32/status/1093630405926887427" TargetMode="External" /><Relationship Id="rId111" Type="http://schemas.openxmlformats.org/officeDocument/2006/relationships/hyperlink" Target="https://twitter.com/#!/cyourswine/status/1093687346573312001" TargetMode="External" /><Relationship Id="rId112" Type="http://schemas.openxmlformats.org/officeDocument/2006/relationships/hyperlink" Target="https://twitter.com/#!/cyourswine/status/1093687346573312001" TargetMode="External" /><Relationship Id="rId113" Type="http://schemas.openxmlformats.org/officeDocument/2006/relationships/hyperlink" Target="https://twitter.com/#!/cyourswine/status/1093687346573312001" TargetMode="External" /><Relationship Id="rId114" Type="http://schemas.openxmlformats.org/officeDocument/2006/relationships/hyperlink" Target="https://twitter.com/#!/cyourswine/status/1093687346573312001" TargetMode="External" /><Relationship Id="rId115" Type="http://schemas.openxmlformats.org/officeDocument/2006/relationships/hyperlink" Target="https://twitter.com/#!/cyourswine/status/1093687346573312001" TargetMode="External" /><Relationship Id="rId116" Type="http://schemas.openxmlformats.org/officeDocument/2006/relationships/hyperlink" Target="https://twitter.com/#!/cyourswine/status/1093687346573312001" TargetMode="External" /><Relationship Id="rId117" Type="http://schemas.openxmlformats.org/officeDocument/2006/relationships/hyperlink" Target="https://twitter.com/#!/cyourswine/status/1093687346573312001" TargetMode="External" /><Relationship Id="rId118" Type="http://schemas.openxmlformats.org/officeDocument/2006/relationships/hyperlink" Target="https://twitter.com/#!/cyourswine/status/1093687346573312001" TargetMode="External" /><Relationship Id="rId119" Type="http://schemas.openxmlformats.org/officeDocument/2006/relationships/hyperlink" Target="https://twitter.com/#!/progective/status/1093903648046964740" TargetMode="External" /><Relationship Id="rId120" Type="http://schemas.openxmlformats.org/officeDocument/2006/relationships/hyperlink" Target="https://twitter.com/#!/progective/status/1093903648046964740" TargetMode="External" /><Relationship Id="rId121" Type="http://schemas.openxmlformats.org/officeDocument/2006/relationships/hyperlink" Target="https://twitter.com/#!/progective/status/1093903648046964740" TargetMode="External" /><Relationship Id="rId122" Type="http://schemas.openxmlformats.org/officeDocument/2006/relationships/hyperlink" Target="https://twitter.com/#!/bengrah54284125/status/1093938023996289025" TargetMode="External" /><Relationship Id="rId123" Type="http://schemas.openxmlformats.org/officeDocument/2006/relationships/hyperlink" Target="https://twitter.com/#!/gk_software_usa/status/1095706779487473664" TargetMode="External" /><Relationship Id="rId124" Type="http://schemas.openxmlformats.org/officeDocument/2006/relationships/hyperlink" Target="https://twitter.com/#!/trurating/status/1092830439767605248" TargetMode="External" /><Relationship Id="rId125" Type="http://schemas.openxmlformats.org/officeDocument/2006/relationships/hyperlink" Target="https://twitter.com/#!/andrewbusby/status/1093233091450159106" TargetMode="External" /><Relationship Id="rId126" Type="http://schemas.openxmlformats.org/officeDocument/2006/relationships/hyperlink" Target="https://twitter.com/#!/trurating/status/1093219487401226241" TargetMode="External" /><Relationship Id="rId127" Type="http://schemas.openxmlformats.org/officeDocument/2006/relationships/hyperlink" Target="https://twitter.com/#!/trurating/status/1093243475934343168" TargetMode="External" /><Relationship Id="rId128" Type="http://schemas.openxmlformats.org/officeDocument/2006/relationships/hyperlink" Target="https://twitter.com/#!/trurating/status/1093307541734322177" TargetMode="External" /><Relationship Id="rId129" Type="http://schemas.openxmlformats.org/officeDocument/2006/relationships/hyperlink" Target="https://twitter.com/#!/greenbook/status/1093990520567803906" TargetMode="External" /><Relationship Id="rId130" Type="http://schemas.openxmlformats.org/officeDocument/2006/relationships/hyperlink" Target="https://twitter.com/#!/trurating/status/1093802802952974336" TargetMode="External" /><Relationship Id="rId131" Type="http://schemas.openxmlformats.org/officeDocument/2006/relationships/hyperlink" Target="https://twitter.com/#!/trurating/status/1094220105171509249" TargetMode="External" /><Relationship Id="rId132" Type="http://schemas.openxmlformats.org/officeDocument/2006/relationships/hyperlink" Target="https://twitter.com/#!/andrewbusby/status/1093233091450159106" TargetMode="External" /><Relationship Id="rId133" Type="http://schemas.openxmlformats.org/officeDocument/2006/relationships/hyperlink" Target="https://twitter.com/#!/dgingiss/status/1096086530312101888" TargetMode="External" /><Relationship Id="rId134" Type="http://schemas.openxmlformats.org/officeDocument/2006/relationships/hyperlink" Target="https://twitter.com/#!/trurating/status/1093207806851698689" TargetMode="External" /><Relationship Id="rId135" Type="http://schemas.openxmlformats.org/officeDocument/2006/relationships/hyperlink" Target="https://twitter.com/#!/trurating/status/1093219487401226241" TargetMode="External" /><Relationship Id="rId136" Type="http://schemas.openxmlformats.org/officeDocument/2006/relationships/hyperlink" Target="https://twitter.com/#!/trurating/status/1093243475934343168" TargetMode="External" /><Relationship Id="rId137" Type="http://schemas.openxmlformats.org/officeDocument/2006/relationships/hyperlink" Target="https://twitter.com/#!/trurating/status/1093307541734322177" TargetMode="External" /><Relationship Id="rId138" Type="http://schemas.openxmlformats.org/officeDocument/2006/relationships/hyperlink" Target="https://twitter.com/#!/trurating/status/1095433821154144258" TargetMode="External" /><Relationship Id="rId139" Type="http://schemas.openxmlformats.org/officeDocument/2006/relationships/hyperlink" Target="https://twitter.com/#!/andrewbusby/status/1093233091450159106" TargetMode="External" /><Relationship Id="rId140" Type="http://schemas.openxmlformats.org/officeDocument/2006/relationships/hyperlink" Target="https://twitter.com/#!/dgingiss/status/1096086530312101888" TargetMode="External" /><Relationship Id="rId141" Type="http://schemas.openxmlformats.org/officeDocument/2006/relationships/hyperlink" Target="https://twitter.com/#!/trurating/status/1093207806851698689" TargetMode="External" /><Relationship Id="rId142" Type="http://schemas.openxmlformats.org/officeDocument/2006/relationships/hyperlink" Target="https://twitter.com/#!/trurating/status/1093219487401226241" TargetMode="External" /><Relationship Id="rId143" Type="http://schemas.openxmlformats.org/officeDocument/2006/relationships/hyperlink" Target="https://twitter.com/#!/trurating/status/1093243475934343168" TargetMode="External" /><Relationship Id="rId144" Type="http://schemas.openxmlformats.org/officeDocument/2006/relationships/hyperlink" Target="https://twitter.com/#!/trurating/status/1095433821154144258" TargetMode="External" /><Relationship Id="rId145" Type="http://schemas.openxmlformats.org/officeDocument/2006/relationships/hyperlink" Target="https://twitter.com/#!/eftposnz/status/1095444184566321153" TargetMode="External" /><Relationship Id="rId146" Type="http://schemas.openxmlformats.org/officeDocument/2006/relationships/hyperlink" Target="https://twitter.com/#!/trurating/status/1095647059259080704" TargetMode="External" /><Relationship Id="rId147" Type="http://schemas.openxmlformats.org/officeDocument/2006/relationships/hyperlink" Target="https://twitter.com/#!/trurating/status/1095799178515701761" TargetMode="External" /><Relationship Id="rId148" Type="http://schemas.openxmlformats.org/officeDocument/2006/relationships/hyperlink" Target="https://twitter.com/#!/dgingiss/status/1096086530312101888" TargetMode="External" /><Relationship Id="rId149" Type="http://schemas.openxmlformats.org/officeDocument/2006/relationships/hyperlink" Target="https://twitter.com/#!/dgingiss/status/1096263041551876096" TargetMode="External" /><Relationship Id="rId150" Type="http://schemas.openxmlformats.org/officeDocument/2006/relationships/hyperlink" Target="https://twitter.com/#!/trurating/status/1096089675406684160" TargetMode="External" /><Relationship Id="rId151" Type="http://schemas.openxmlformats.org/officeDocument/2006/relationships/hyperlink" Target="https://twitter.com/#!/trurating/status/1092803497018437634" TargetMode="External" /><Relationship Id="rId152" Type="http://schemas.openxmlformats.org/officeDocument/2006/relationships/hyperlink" Target="https://twitter.com/#!/trurating/status/1092818736585658368" TargetMode="External" /><Relationship Id="rId153" Type="http://schemas.openxmlformats.org/officeDocument/2006/relationships/hyperlink" Target="https://twitter.com/#!/trurating/status/1093511701713035264" TargetMode="External" /><Relationship Id="rId154" Type="http://schemas.openxmlformats.org/officeDocument/2006/relationships/hyperlink" Target="https://twitter.com/#!/trurating/status/1094202601925693448" TargetMode="External" /><Relationship Id="rId155" Type="http://schemas.openxmlformats.org/officeDocument/2006/relationships/hyperlink" Target="https://twitter.com/#!/trurating/status/1096154153238360065" TargetMode="External" /><Relationship Id="rId156" Type="http://schemas.openxmlformats.org/officeDocument/2006/relationships/hyperlink" Target="https://twitter.com/#!/trurating/status/1096378982868619264" TargetMode="External" /><Relationship Id="rId157" Type="http://schemas.openxmlformats.org/officeDocument/2006/relationships/hyperlink" Target="https://twitter.com/#!/trurating/status/1096432455765106689" TargetMode="External" /><Relationship Id="rId158" Type="http://schemas.openxmlformats.org/officeDocument/2006/relationships/hyperlink" Target="https://twitter.com/#!/stevenpdennis/status/1096454547998793728" TargetMode="External" /><Relationship Id="rId159" Type="http://schemas.openxmlformats.org/officeDocument/2006/relationships/hyperlink" Target="https://twitter.com/#!/stevenpdennis/status/1092811201334136833" TargetMode="External" /><Relationship Id="rId160" Type="http://schemas.openxmlformats.org/officeDocument/2006/relationships/comments" Target="../comments1.xml" /><Relationship Id="rId161" Type="http://schemas.openxmlformats.org/officeDocument/2006/relationships/vmlDrawing" Target="../drawings/vmlDrawing1.vml" /><Relationship Id="rId162" Type="http://schemas.openxmlformats.org/officeDocument/2006/relationships/table" Target="../tables/table1.xml" /><Relationship Id="rId16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lnkd.in/etXkmAg" TargetMode="External" /><Relationship Id="rId2" Type="http://schemas.openxmlformats.org/officeDocument/2006/relationships/hyperlink" Target="https://paper.li/proGective/1522339263?edition_id=57312cb0-2bbb-11e9-9bab-0cc47a0d1609" TargetMode="External" /><Relationship Id="rId3" Type="http://schemas.openxmlformats.org/officeDocument/2006/relationships/hyperlink" Target="https://twitter.com/i/web/status/1093938023996289025" TargetMode="External" /><Relationship Id="rId4" Type="http://schemas.openxmlformats.org/officeDocument/2006/relationships/hyperlink" Target="https://twitter.com/i/web/status/1095706779487473664" TargetMode="External" /><Relationship Id="rId5" Type="http://schemas.openxmlformats.org/officeDocument/2006/relationships/hyperlink" Target="https://www.forbes.com/sites/blakemorgan/2019/02/05/10-customer-experience-trends-every-cmo-must-consider/#5c353cff5443" TargetMode="External" /><Relationship Id="rId6" Type="http://schemas.openxmlformats.org/officeDocument/2006/relationships/hyperlink" Target="https://twitter.com/andrewbusby/status/1093209889348956160" TargetMode="External" /><Relationship Id="rId7" Type="http://schemas.openxmlformats.org/officeDocument/2006/relationships/hyperlink" Target="http://greenbookblog.org/2019/02/08/why-simple-is-sometimes-best/" TargetMode="External" /><Relationship Id="rId8" Type="http://schemas.openxmlformats.org/officeDocument/2006/relationships/hyperlink" Target="https://greenbookblog.org/2019/02/08/why-simple-is-sometimes-best/" TargetMode="External" /><Relationship Id="rId9" Type="http://schemas.openxmlformats.org/officeDocument/2006/relationships/hyperlink" Target="http://greenbookblog.org/2019/02/08/why-simple-is-sometimes-best/" TargetMode="External" /><Relationship Id="rId10" Type="http://schemas.openxmlformats.org/officeDocument/2006/relationships/hyperlink" Target="https://www.forbes.com/sites/andrewbusby/2019/02/06/how-did-i-do/#15bf8b563ebe" TargetMode="External" /><Relationship Id="rId11" Type="http://schemas.openxmlformats.org/officeDocument/2006/relationships/hyperlink" Target="https://www.forbes.com/sites/andrewbusby/2019/02/06/how-did-i-do/#3e7b30153ebe" TargetMode="External" /><Relationship Id="rId12" Type="http://schemas.openxmlformats.org/officeDocument/2006/relationships/hyperlink" Target="https://www.forbes.com/sites/andrewbusby/2019/02/06/how-did-i-do/#6f9176de3ebe" TargetMode="External" /><Relationship Id="rId13" Type="http://schemas.openxmlformats.org/officeDocument/2006/relationships/hyperlink" Target="https://eftpos.co.nz/2019/01/28/coming-soon-trurating/?utm_content=84868932&amp;utm_medium=social&amp;utm_source=twitter&amp;hss_channel=tw-150800915" TargetMode="External" /><Relationship Id="rId14" Type="http://schemas.openxmlformats.org/officeDocument/2006/relationships/hyperlink" Target="https://eftpos.co.nz/2019/01/28/coming-soon-trurating/?utm_content=84868932&amp;utm_medium=social&amp;utm_source=twitter&amp;hss_channel=tw-150800915" TargetMode="External" /><Relationship Id="rId15" Type="http://schemas.openxmlformats.org/officeDocument/2006/relationships/hyperlink" Target="https://www.forbes.com/sites/stevendennis/2019/01/31/the-stores-strike-back/#6ed7362b2371" TargetMode="External" /><Relationship Id="rId16" Type="http://schemas.openxmlformats.org/officeDocument/2006/relationships/hyperlink" Target="https://trurating.workable.com/j/C243F16AF9" TargetMode="External" /><Relationship Id="rId17" Type="http://schemas.openxmlformats.org/officeDocument/2006/relationships/hyperlink" Target="https://twitter.com/i/web/status/1094202601925693448" TargetMode="External" /><Relationship Id="rId18" Type="http://schemas.openxmlformats.org/officeDocument/2006/relationships/hyperlink" Target="https://twitter.com/dgingiss/status/1096083020996587521" TargetMode="External" /><Relationship Id="rId19" Type="http://schemas.openxmlformats.org/officeDocument/2006/relationships/hyperlink" Target="https://twitter.com/i/web/status/1096432455765106689" TargetMode="External" /><Relationship Id="rId20" Type="http://schemas.openxmlformats.org/officeDocument/2006/relationships/hyperlink" Target="https://twitter.com/TruRating/status/1092803497018437634" TargetMode="External" /><Relationship Id="rId21" Type="http://schemas.openxmlformats.org/officeDocument/2006/relationships/hyperlink" Target="https://pbs.twimg.com/media/Dy6ilIxW0AAON7v.jpg" TargetMode="External" /><Relationship Id="rId22" Type="http://schemas.openxmlformats.org/officeDocument/2006/relationships/hyperlink" Target="https://pbs.twimg.com/media/Dy6ilIxW0AAON7v.jpg" TargetMode="External" /><Relationship Id="rId23" Type="http://schemas.openxmlformats.org/officeDocument/2006/relationships/hyperlink" Target="https://pbs.twimg.com/media/DyzvDuFWkAAMKf0.jpg" TargetMode="External" /><Relationship Id="rId24" Type="http://schemas.openxmlformats.org/officeDocument/2006/relationships/hyperlink" Target="https://pbs.twimg.com/media/Dzce3qcWwAUQ_g4.jpg" TargetMode="External" /><Relationship Id="rId25" Type="http://schemas.openxmlformats.org/officeDocument/2006/relationships/hyperlink" Target="http://pbs.twimg.com/profile_images/378800000698760758/6826550e78ac2dede091fcbc3e5ea509_normal.jpeg" TargetMode="External" /><Relationship Id="rId26" Type="http://schemas.openxmlformats.org/officeDocument/2006/relationships/hyperlink" Target="http://pbs.twimg.com/profile_images/1086208812233695232/RuLV2eqv_normal.jpg" TargetMode="External" /><Relationship Id="rId27" Type="http://schemas.openxmlformats.org/officeDocument/2006/relationships/hyperlink" Target="http://pbs.twimg.com/profile_images/521694758696009729/mD8iRcEp_normal.jpeg" TargetMode="External" /><Relationship Id="rId28" Type="http://schemas.openxmlformats.org/officeDocument/2006/relationships/hyperlink" Target="http://pbs.twimg.com/profile_images/869403974557876229/sWBwMS8T_normal.jpg" TargetMode="External" /><Relationship Id="rId29" Type="http://schemas.openxmlformats.org/officeDocument/2006/relationships/hyperlink" Target="http://pbs.twimg.com/profile_images/1169166272/Peter_1_normal.jpg" TargetMode="External" /><Relationship Id="rId30" Type="http://schemas.openxmlformats.org/officeDocument/2006/relationships/hyperlink" Target="http://pbs.twimg.com/profile_images/1406306133/MIke_Aoki_180_pixels_normal.jpg" TargetMode="External" /><Relationship Id="rId31" Type="http://schemas.openxmlformats.org/officeDocument/2006/relationships/hyperlink" Target="http://pbs.twimg.com/profile_images/1138192543/DSCN0111_normal.JPG" TargetMode="External" /><Relationship Id="rId32" Type="http://schemas.openxmlformats.org/officeDocument/2006/relationships/hyperlink" Target="http://pbs.twimg.com/profile_images/1138192543/DSCN0111_normal.JPG" TargetMode="External" /><Relationship Id="rId33" Type="http://schemas.openxmlformats.org/officeDocument/2006/relationships/hyperlink" Target="http://pbs.twimg.com/profile_images/660759706554748928/oljnXKAM_normal.jpg" TargetMode="External" /><Relationship Id="rId34" Type="http://schemas.openxmlformats.org/officeDocument/2006/relationships/hyperlink" Target="http://pbs.twimg.com/profile_images/500798719692779521/OxsEAgCi_normal.jpeg" TargetMode="External" /><Relationship Id="rId35" Type="http://schemas.openxmlformats.org/officeDocument/2006/relationships/hyperlink" Target="http://pbs.twimg.com/profile_images/884479897854504960/C-RVQ_gO_normal.jpg" TargetMode="External" /><Relationship Id="rId36" Type="http://schemas.openxmlformats.org/officeDocument/2006/relationships/hyperlink" Target="http://pbs.twimg.com/profile_images/1084154346999345152/ad4ghZUc_normal.jpg" TargetMode="External" /><Relationship Id="rId37" Type="http://schemas.openxmlformats.org/officeDocument/2006/relationships/hyperlink" Target="http://pbs.twimg.com/profile_images/941009833926344704/gicrE24c_normal.jpg" TargetMode="External" /><Relationship Id="rId38" Type="http://schemas.openxmlformats.org/officeDocument/2006/relationships/hyperlink" Target="http://pbs.twimg.com/profile_images/1080398583000633345/qwFLWNM3_normal.jpg" TargetMode="External" /><Relationship Id="rId39" Type="http://schemas.openxmlformats.org/officeDocument/2006/relationships/hyperlink" Target="http://pbs.twimg.com/profile_images/1044972582011916288/YLmBv_N5_normal.jpg" TargetMode="External" /><Relationship Id="rId40" Type="http://schemas.openxmlformats.org/officeDocument/2006/relationships/hyperlink" Target="http://pbs.twimg.com/profile_images/1080398583000633345/qwFLWNM3_normal.jpg" TargetMode="External" /><Relationship Id="rId41" Type="http://schemas.openxmlformats.org/officeDocument/2006/relationships/hyperlink" Target="http://pbs.twimg.com/profile_images/1080398583000633345/qwFLWNM3_normal.jpg" TargetMode="External" /><Relationship Id="rId42" Type="http://schemas.openxmlformats.org/officeDocument/2006/relationships/hyperlink" Target="http://pbs.twimg.com/profile_images/1080398583000633345/qwFLWNM3_normal.jpg" TargetMode="External" /><Relationship Id="rId43" Type="http://schemas.openxmlformats.org/officeDocument/2006/relationships/hyperlink" Target="https://pbs.twimg.com/media/Dy6ilIxW0AAON7v.jpg" TargetMode="External" /><Relationship Id="rId44" Type="http://schemas.openxmlformats.org/officeDocument/2006/relationships/hyperlink" Target="http://pbs.twimg.com/profile_images/1080398583000633345/qwFLWNM3_normal.jpg" TargetMode="External" /><Relationship Id="rId45" Type="http://schemas.openxmlformats.org/officeDocument/2006/relationships/hyperlink" Target="https://pbs.twimg.com/media/Dy6ilIxW0AAON7v.jpg" TargetMode="External" /><Relationship Id="rId46" Type="http://schemas.openxmlformats.org/officeDocument/2006/relationships/hyperlink" Target="http://pbs.twimg.com/profile_images/1046859275644153856/fR8Ep4aQ_normal.jpg" TargetMode="External" /><Relationship Id="rId47" Type="http://schemas.openxmlformats.org/officeDocument/2006/relationships/hyperlink" Target="http://pbs.twimg.com/profile_images/1080398583000633345/qwFLWNM3_normal.jpg" TargetMode="External" /><Relationship Id="rId48" Type="http://schemas.openxmlformats.org/officeDocument/2006/relationships/hyperlink" Target="http://pbs.twimg.com/profile_images/1080398583000633345/qwFLWNM3_normal.jpg" TargetMode="External" /><Relationship Id="rId49" Type="http://schemas.openxmlformats.org/officeDocument/2006/relationships/hyperlink" Target="http://pbs.twimg.com/profile_images/747543090194489344/IpDuB9AQ_normal.jpg" TargetMode="External" /><Relationship Id="rId50" Type="http://schemas.openxmlformats.org/officeDocument/2006/relationships/hyperlink" Target="http://pbs.twimg.com/profile_images/1080398583000633345/qwFLWNM3_normal.jpg" TargetMode="External" /><Relationship Id="rId51" Type="http://schemas.openxmlformats.org/officeDocument/2006/relationships/hyperlink" Target="http://pbs.twimg.com/profile_images/1080398583000633345/qwFLWNM3_normal.jpg" TargetMode="External" /><Relationship Id="rId52" Type="http://schemas.openxmlformats.org/officeDocument/2006/relationships/hyperlink" Target="http://pbs.twimg.com/profile_images/1046859275644153856/fR8Ep4aQ_normal.jpg" TargetMode="External" /><Relationship Id="rId53" Type="http://schemas.openxmlformats.org/officeDocument/2006/relationships/hyperlink" Target="http://pbs.twimg.com/profile_images/1080398583000633345/qwFLWNM3_normal.jpg" TargetMode="External" /><Relationship Id="rId54" Type="http://schemas.openxmlformats.org/officeDocument/2006/relationships/hyperlink" Target="http://pbs.twimg.com/profile_images/1080398583000633345/qwFLWNM3_normal.jpg" TargetMode="External" /><Relationship Id="rId55" Type="http://schemas.openxmlformats.org/officeDocument/2006/relationships/hyperlink" Target="http://pbs.twimg.com/profile_images/1080398583000633345/qwFLWNM3_normal.jpg" TargetMode="External" /><Relationship Id="rId56" Type="http://schemas.openxmlformats.org/officeDocument/2006/relationships/hyperlink" Target="https://pbs.twimg.com/media/DyzvDuFWkAAMKf0.jpg" TargetMode="External" /><Relationship Id="rId57" Type="http://schemas.openxmlformats.org/officeDocument/2006/relationships/hyperlink" Target="http://pbs.twimg.com/profile_images/1080398583000633345/qwFLWNM3_normal.jpg" TargetMode="External" /><Relationship Id="rId58" Type="http://schemas.openxmlformats.org/officeDocument/2006/relationships/hyperlink" Target="http://pbs.twimg.com/profile_images/1080398583000633345/qwFLWNM3_normal.jpg" TargetMode="External" /><Relationship Id="rId59" Type="http://schemas.openxmlformats.org/officeDocument/2006/relationships/hyperlink" Target="https://pbs.twimg.com/media/Dzce3qcWwAUQ_g4.jpg" TargetMode="External" /><Relationship Id="rId60" Type="http://schemas.openxmlformats.org/officeDocument/2006/relationships/hyperlink" Target="http://pbs.twimg.com/profile_images/1080398583000633345/qwFLWNM3_normal.jpg" TargetMode="External" /><Relationship Id="rId61" Type="http://schemas.openxmlformats.org/officeDocument/2006/relationships/hyperlink" Target="http://pbs.twimg.com/profile_images/846463221347213312/WlAYk5Lq_normal.jpg" TargetMode="External" /><Relationship Id="rId62" Type="http://schemas.openxmlformats.org/officeDocument/2006/relationships/hyperlink" Target="http://pbs.twimg.com/profile_images/846463221347213312/WlAYk5Lq_normal.jpg" TargetMode="External" /><Relationship Id="rId63" Type="http://schemas.openxmlformats.org/officeDocument/2006/relationships/hyperlink" Target="https://twitter.com/#!/danfrank2/status/1093223956444659712" TargetMode="External" /><Relationship Id="rId64" Type="http://schemas.openxmlformats.org/officeDocument/2006/relationships/hyperlink" Target="https://twitter.com/#!/aevidomore/status/1093248660748599298" TargetMode="External" /><Relationship Id="rId65" Type="http://schemas.openxmlformats.org/officeDocument/2006/relationships/hyperlink" Target="https://twitter.com/#!/smckeveny/status/1093224440832450562" TargetMode="External" /><Relationship Id="rId66" Type="http://schemas.openxmlformats.org/officeDocument/2006/relationships/hyperlink" Target="https://twitter.com/#!/jtwatkin/status/1093278249826676737" TargetMode="External" /><Relationship Id="rId67" Type="http://schemas.openxmlformats.org/officeDocument/2006/relationships/hyperlink" Target="https://twitter.com/#!/peterpokorny/status/1093280919744462848" TargetMode="External" /><Relationship Id="rId68" Type="http://schemas.openxmlformats.org/officeDocument/2006/relationships/hyperlink" Target="https://twitter.com/#!/mikeaoki/status/1093299719714062336" TargetMode="External" /><Relationship Id="rId69" Type="http://schemas.openxmlformats.org/officeDocument/2006/relationships/hyperlink" Target="https://twitter.com/#!/justdrdave/status/1093215324353323012" TargetMode="External" /><Relationship Id="rId70" Type="http://schemas.openxmlformats.org/officeDocument/2006/relationships/hyperlink" Target="https://twitter.com/#!/justdrdave/status/1093401869056163840" TargetMode="External" /><Relationship Id="rId71" Type="http://schemas.openxmlformats.org/officeDocument/2006/relationships/hyperlink" Target="https://twitter.com/#!/cazturner32/status/1093630405926887427" TargetMode="External" /><Relationship Id="rId72" Type="http://schemas.openxmlformats.org/officeDocument/2006/relationships/hyperlink" Target="https://twitter.com/#!/cyourswine/status/1093687346573312001" TargetMode="External" /><Relationship Id="rId73" Type="http://schemas.openxmlformats.org/officeDocument/2006/relationships/hyperlink" Target="https://twitter.com/#!/progective/status/1093903648046964740" TargetMode="External" /><Relationship Id="rId74" Type="http://schemas.openxmlformats.org/officeDocument/2006/relationships/hyperlink" Target="https://twitter.com/#!/bengrah54284125/status/1093938023996289025" TargetMode="External" /><Relationship Id="rId75" Type="http://schemas.openxmlformats.org/officeDocument/2006/relationships/hyperlink" Target="https://twitter.com/#!/gk_software_usa/status/1095706779487473664" TargetMode="External" /><Relationship Id="rId76" Type="http://schemas.openxmlformats.org/officeDocument/2006/relationships/hyperlink" Target="https://twitter.com/#!/trurating/status/1092830439767605248" TargetMode="External" /><Relationship Id="rId77" Type="http://schemas.openxmlformats.org/officeDocument/2006/relationships/hyperlink" Target="https://twitter.com/#!/andrewbusby/status/1093233091450159106" TargetMode="External" /><Relationship Id="rId78" Type="http://schemas.openxmlformats.org/officeDocument/2006/relationships/hyperlink" Target="https://twitter.com/#!/trurating/status/1093219487401226241" TargetMode="External" /><Relationship Id="rId79" Type="http://schemas.openxmlformats.org/officeDocument/2006/relationships/hyperlink" Target="https://twitter.com/#!/trurating/status/1093243475934343168" TargetMode="External" /><Relationship Id="rId80" Type="http://schemas.openxmlformats.org/officeDocument/2006/relationships/hyperlink" Target="https://twitter.com/#!/trurating/status/1093307541734322177" TargetMode="External" /><Relationship Id="rId81" Type="http://schemas.openxmlformats.org/officeDocument/2006/relationships/hyperlink" Target="https://twitter.com/#!/greenbook/status/1093990520567803906" TargetMode="External" /><Relationship Id="rId82" Type="http://schemas.openxmlformats.org/officeDocument/2006/relationships/hyperlink" Target="https://twitter.com/#!/trurating/status/1093802802952974336" TargetMode="External" /><Relationship Id="rId83" Type="http://schemas.openxmlformats.org/officeDocument/2006/relationships/hyperlink" Target="https://twitter.com/#!/trurating/status/1094220105171509249" TargetMode="External" /><Relationship Id="rId84" Type="http://schemas.openxmlformats.org/officeDocument/2006/relationships/hyperlink" Target="https://twitter.com/#!/dgingiss/status/1096086530312101888" TargetMode="External" /><Relationship Id="rId85" Type="http://schemas.openxmlformats.org/officeDocument/2006/relationships/hyperlink" Target="https://twitter.com/#!/trurating/status/1093207806851698689" TargetMode="External" /><Relationship Id="rId86" Type="http://schemas.openxmlformats.org/officeDocument/2006/relationships/hyperlink" Target="https://twitter.com/#!/trurating/status/1095433821154144258" TargetMode="External" /><Relationship Id="rId87" Type="http://schemas.openxmlformats.org/officeDocument/2006/relationships/hyperlink" Target="https://twitter.com/#!/eftposnz/status/1095444184566321153" TargetMode="External" /><Relationship Id="rId88" Type="http://schemas.openxmlformats.org/officeDocument/2006/relationships/hyperlink" Target="https://twitter.com/#!/trurating/status/1095647059259080704" TargetMode="External" /><Relationship Id="rId89" Type="http://schemas.openxmlformats.org/officeDocument/2006/relationships/hyperlink" Target="https://twitter.com/#!/trurating/status/1095799178515701761" TargetMode="External" /><Relationship Id="rId90" Type="http://schemas.openxmlformats.org/officeDocument/2006/relationships/hyperlink" Target="https://twitter.com/#!/dgingiss/status/1096263041551876096" TargetMode="External" /><Relationship Id="rId91" Type="http://schemas.openxmlformats.org/officeDocument/2006/relationships/hyperlink" Target="https://twitter.com/#!/trurating/status/1096089675406684160" TargetMode="External" /><Relationship Id="rId92" Type="http://schemas.openxmlformats.org/officeDocument/2006/relationships/hyperlink" Target="https://twitter.com/#!/trurating/status/1092803497018437634" TargetMode="External" /><Relationship Id="rId93" Type="http://schemas.openxmlformats.org/officeDocument/2006/relationships/hyperlink" Target="https://twitter.com/#!/trurating/status/1092818736585658368" TargetMode="External" /><Relationship Id="rId94" Type="http://schemas.openxmlformats.org/officeDocument/2006/relationships/hyperlink" Target="https://twitter.com/#!/trurating/status/1093511701713035264" TargetMode="External" /><Relationship Id="rId95" Type="http://schemas.openxmlformats.org/officeDocument/2006/relationships/hyperlink" Target="https://twitter.com/#!/trurating/status/1094202601925693448" TargetMode="External" /><Relationship Id="rId96" Type="http://schemas.openxmlformats.org/officeDocument/2006/relationships/hyperlink" Target="https://twitter.com/#!/trurating/status/1096154153238360065" TargetMode="External" /><Relationship Id="rId97" Type="http://schemas.openxmlformats.org/officeDocument/2006/relationships/hyperlink" Target="https://twitter.com/#!/trurating/status/1096378982868619264" TargetMode="External" /><Relationship Id="rId98" Type="http://schemas.openxmlformats.org/officeDocument/2006/relationships/hyperlink" Target="https://twitter.com/#!/trurating/status/1096432455765106689" TargetMode="External" /><Relationship Id="rId99" Type="http://schemas.openxmlformats.org/officeDocument/2006/relationships/hyperlink" Target="https://twitter.com/#!/stevenpdennis/status/1096454547998793728" TargetMode="External" /><Relationship Id="rId100" Type="http://schemas.openxmlformats.org/officeDocument/2006/relationships/hyperlink" Target="https://twitter.com/#!/stevenpdennis/status/1092811201334136833" TargetMode="External" /><Relationship Id="rId101" Type="http://schemas.openxmlformats.org/officeDocument/2006/relationships/comments" Target="../comments12.xml" /><Relationship Id="rId102" Type="http://schemas.openxmlformats.org/officeDocument/2006/relationships/vmlDrawing" Target="../drawings/vmlDrawing6.vml" /><Relationship Id="rId103" Type="http://schemas.openxmlformats.org/officeDocument/2006/relationships/table" Target="../tables/table22.xml" /><Relationship Id="rId10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vgfoFgnyD" TargetMode="External" /><Relationship Id="rId2" Type="http://schemas.openxmlformats.org/officeDocument/2006/relationships/hyperlink" Target="https://t.co/L2HZxxlGTJ" TargetMode="External" /><Relationship Id="rId3" Type="http://schemas.openxmlformats.org/officeDocument/2006/relationships/hyperlink" Target="http://www.trurating.com/" TargetMode="External" /><Relationship Id="rId4" Type="http://schemas.openxmlformats.org/officeDocument/2006/relationships/hyperlink" Target="https://t.co/WSjSLgYYdO" TargetMode="External" /><Relationship Id="rId5" Type="http://schemas.openxmlformats.org/officeDocument/2006/relationships/hyperlink" Target="http://t.co/BUAf1qq1zl" TargetMode="External" /><Relationship Id="rId6" Type="http://schemas.openxmlformats.org/officeDocument/2006/relationships/hyperlink" Target="http://customerservicelife.com/" TargetMode="External" /><Relationship Id="rId7" Type="http://schemas.openxmlformats.org/officeDocument/2006/relationships/hyperlink" Target="http://t.co/cYpBa0pOHi" TargetMode="External" /><Relationship Id="rId8" Type="http://schemas.openxmlformats.org/officeDocument/2006/relationships/hyperlink" Target="https://t.co/WFOVR5B8ug" TargetMode="External" /><Relationship Id="rId9" Type="http://schemas.openxmlformats.org/officeDocument/2006/relationships/hyperlink" Target="https://t.co/fmbEaVkHuj" TargetMode="External" /><Relationship Id="rId10" Type="http://schemas.openxmlformats.org/officeDocument/2006/relationships/hyperlink" Target="http://t.co/KH6EtekF5q" TargetMode="External" /><Relationship Id="rId11" Type="http://schemas.openxmlformats.org/officeDocument/2006/relationships/hyperlink" Target="https://t.co/JYI78zT4yr" TargetMode="External" /><Relationship Id="rId12" Type="http://schemas.openxmlformats.org/officeDocument/2006/relationships/hyperlink" Target="https://t.co/UTWdMk1UcL" TargetMode="External" /><Relationship Id="rId13" Type="http://schemas.openxmlformats.org/officeDocument/2006/relationships/hyperlink" Target="https://t.co/vBIcHhgRGv" TargetMode="External" /><Relationship Id="rId14" Type="http://schemas.openxmlformats.org/officeDocument/2006/relationships/hyperlink" Target="http://t.co/5UziqXuicI" TargetMode="External" /><Relationship Id="rId15" Type="http://schemas.openxmlformats.org/officeDocument/2006/relationships/hyperlink" Target="http://t.co/TDCxqeUJnF" TargetMode="External" /><Relationship Id="rId16" Type="http://schemas.openxmlformats.org/officeDocument/2006/relationships/hyperlink" Target="https://t.co/7ZuqAok9tn" TargetMode="External" /><Relationship Id="rId17" Type="http://schemas.openxmlformats.org/officeDocument/2006/relationships/hyperlink" Target="https://t.co/uOVWgCc1jF" TargetMode="External" /><Relationship Id="rId18" Type="http://schemas.openxmlformats.org/officeDocument/2006/relationships/hyperlink" Target="http://www.rmhpos.com/" TargetMode="External" /><Relationship Id="rId19" Type="http://schemas.openxmlformats.org/officeDocument/2006/relationships/hyperlink" Target="http://www.progective.com/" TargetMode="External" /><Relationship Id="rId20" Type="http://schemas.openxmlformats.org/officeDocument/2006/relationships/hyperlink" Target="http://www.grootconstantia.co.za/" TargetMode="External" /><Relationship Id="rId21" Type="http://schemas.openxmlformats.org/officeDocument/2006/relationships/hyperlink" Target="http://www.collaborata.com/" TargetMode="External" /><Relationship Id="rId22" Type="http://schemas.openxmlformats.org/officeDocument/2006/relationships/hyperlink" Target="https://www.gk-software.com/en/" TargetMode="External" /><Relationship Id="rId23" Type="http://schemas.openxmlformats.org/officeDocument/2006/relationships/hyperlink" Target="https://t.co/OTSlebCKJ1" TargetMode="External" /><Relationship Id="rId24" Type="http://schemas.openxmlformats.org/officeDocument/2006/relationships/hyperlink" Target="https://t.co/isrmv893Xm" TargetMode="External" /><Relationship Id="rId25" Type="http://schemas.openxmlformats.org/officeDocument/2006/relationships/hyperlink" Target="https://t.co/uCX8SYEn3z" TargetMode="External" /><Relationship Id="rId26" Type="http://schemas.openxmlformats.org/officeDocument/2006/relationships/hyperlink" Target="http://www.eftpos.co.nz/" TargetMode="External" /><Relationship Id="rId27" Type="http://schemas.openxmlformats.org/officeDocument/2006/relationships/hyperlink" Target="http://www.retail.org.au/" TargetMode="External" /><Relationship Id="rId28" Type="http://schemas.openxmlformats.org/officeDocument/2006/relationships/hyperlink" Target="http://www.stevenpdennis.com/" TargetMode="External" /><Relationship Id="rId29" Type="http://schemas.openxmlformats.org/officeDocument/2006/relationships/hyperlink" Target="https://pbs.twimg.com/profile_banners/187465838/1467312733" TargetMode="External" /><Relationship Id="rId30" Type="http://schemas.openxmlformats.org/officeDocument/2006/relationships/hyperlink" Target="https://pbs.twimg.com/profile_banners/192160041/1549821567" TargetMode="External" /><Relationship Id="rId31" Type="http://schemas.openxmlformats.org/officeDocument/2006/relationships/hyperlink" Target="https://pbs.twimg.com/profile_banners/1727904870/1547656147" TargetMode="External" /><Relationship Id="rId32" Type="http://schemas.openxmlformats.org/officeDocument/2006/relationships/hyperlink" Target="https://pbs.twimg.com/profile_banners/732224234789998592/1475323706" TargetMode="External" /><Relationship Id="rId33" Type="http://schemas.openxmlformats.org/officeDocument/2006/relationships/hyperlink" Target="https://pbs.twimg.com/profile_banners/52445432/1506978196" TargetMode="External" /><Relationship Id="rId34" Type="http://schemas.openxmlformats.org/officeDocument/2006/relationships/hyperlink" Target="https://pbs.twimg.com/profile_banners/48058167/1497879298" TargetMode="External" /><Relationship Id="rId35" Type="http://schemas.openxmlformats.org/officeDocument/2006/relationships/hyperlink" Target="https://pbs.twimg.com/profile_banners/1854903776/1536148804" TargetMode="External" /><Relationship Id="rId36" Type="http://schemas.openxmlformats.org/officeDocument/2006/relationships/hyperlink" Target="https://pbs.twimg.com/profile_banners/91478624/1531316097" TargetMode="External" /><Relationship Id="rId37" Type="http://schemas.openxmlformats.org/officeDocument/2006/relationships/hyperlink" Target="https://pbs.twimg.com/profile_banners/2396644548/1446372619" TargetMode="External" /><Relationship Id="rId38" Type="http://schemas.openxmlformats.org/officeDocument/2006/relationships/hyperlink" Target="https://pbs.twimg.com/profile_banners/2738489130/1408235062" TargetMode="External" /><Relationship Id="rId39" Type="http://schemas.openxmlformats.org/officeDocument/2006/relationships/hyperlink" Target="https://pbs.twimg.com/profile_banners/85728742/1538681705" TargetMode="External" /><Relationship Id="rId40" Type="http://schemas.openxmlformats.org/officeDocument/2006/relationships/hyperlink" Target="https://pbs.twimg.com/profile_banners/155581273/1533915865" TargetMode="External" /><Relationship Id="rId41" Type="http://schemas.openxmlformats.org/officeDocument/2006/relationships/hyperlink" Target="https://pbs.twimg.com/profile_banners/576565746/1466147374" TargetMode="External" /><Relationship Id="rId42" Type="http://schemas.openxmlformats.org/officeDocument/2006/relationships/hyperlink" Target="https://pbs.twimg.com/profile_banners/52855210/1453491406" TargetMode="External" /><Relationship Id="rId43" Type="http://schemas.openxmlformats.org/officeDocument/2006/relationships/hyperlink" Target="https://pbs.twimg.com/profile_banners/400224190/1539962761" TargetMode="External" /><Relationship Id="rId44" Type="http://schemas.openxmlformats.org/officeDocument/2006/relationships/hyperlink" Target="https://pbs.twimg.com/profile_banners/832195991839322113/1487846430" TargetMode="External" /><Relationship Id="rId45" Type="http://schemas.openxmlformats.org/officeDocument/2006/relationships/hyperlink" Target="https://pbs.twimg.com/profile_banners/740627309539921920/1484209570" TargetMode="External" /><Relationship Id="rId46" Type="http://schemas.openxmlformats.org/officeDocument/2006/relationships/hyperlink" Target="https://pbs.twimg.com/profile_banners/75212276/1404462718" TargetMode="External" /><Relationship Id="rId47" Type="http://schemas.openxmlformats.org/officeDocument/2006/relationships/hyperlink" Target="https://pbs.twimg.com/profile_banners/3292791089/1539292668" TargetMode="External" /><Relationship Id="rId48" Type="http://schemas.openxmlformats.org/officeDocument/2006/relationships/hyperlink" Target="https://pbs.twimg.com/profile_banners/182813589/1541055095" TargetMode="External" /><Relationship Id="rId49" Type="http://schemas.openxmlformats.org/officeDocument/2006/relationships/hyperlink" Target="https://pbs.twimg.com/profile_banners/941008479661318150/1547827773" TargetMode="External" /><Relationship Id="rId50" Type="http://schemas.openxmlformats.org/officeDocument/2006/relationships/hyperlink" Target="https://pbs.twimg.com/profile_banners/15426896/1535657764" TargetMode="External" /><Relationship Id="rId51" Type="http://schemas.openxmlformats.org/officeDocument/2006/relationships/hyperlink" Target="https://pbs.twimg.com/profile_banners/109591954/1507316943" TargetMode="External" /><Relationship Id="rId52" Type="http://schemas.openxmlformats.org/officeDocument/2006/relationships/hyperlink" Target="https://pbs.twimg.com/profile_banners/994223300/1546401496" TargetMode="External" /><Relationship Id="rId53" Type="http://schemas.openxmlformats.org/officeDocument/2006/relationships/hyperlink" Target="https://pbs.twimg.com/profile_banners/150800915/1535671389" TargetMode="External" /><Relationship Id="rId54" Type="http://schemas.openxmlformats.org/officeDocument/2006/relationships/hyperlink" Target="https://pbs.twimg.com/profile_banners/41503530/1510701559" TargetMode="External" /><Relationship Id="rId55" Type="http://schemas.openxmlformats.org/officeDocument/2006/relationships/hyperlink" Target="https://pbs.twimg.com/profile_banners/18300046/1547931240"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4/bg.gif"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4/bg.gif" TargetMode="External" /><Relationship Id="rId63" Type="http://schemas.openxmlformats.org/officeDocument/2006/relationships/hyperlink" Target="http://abs.twimg.com/images/themes/theme16/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5/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5/bg.png" TargetMode="External" /><Relationship Id="rId73" Type="http://schemas.openxmlformats.org/officeDocument/2006/relationships/hyperlink" Target="http://abs.twimg.com/images/themes/theme14/bg.gif"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4/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2/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5/bg.gif" TargetMode="External" /><Relationship Id="rId85" Type="http://schemas.openxmlformats.org/officeDocument/2006/relationships/hyperlink" Target="http://pbs.twimg.com/profile_images/378800000698760758/6826550e78ac2dede091fcbc3e5ea509_normal.jpeg" TargetMode="External" /><Relationship Id="rId86" Type="http://schemas.openxmlformats.org/officeDocument/2006/relationships/hyperlink" Target="http://pbs.twimg.com/profile_images/1044972582011916288/YLmBv_N5_normal.jpg" TargetMode="External" /><Relationship Id="rId87" Type="http://schemas.openxmlformats.org/officeDocument/2006/relationships/hyperlink" Target="http://pbs.twimg.com/profile_images/1080398583000633345/qwFLWNM3_normal.jpg" TargetMode="External" /><Relationship Id="rId88" Type="http://schemas.openxmlformats.org/officeDocument/2006/relationships/hyperlink" Target="http://pbs.twimg.com/profile_images/1086208812233695232/RuLV2eqv_normal.jpg" TargetMode="External" /><Relationship Id="rId89" Type="http://schemas.openxmlformats.org/officeDocument/2006/relationships/hyperlink" Target="http://pbs.twimg.com/profile_images/521694758696009729/mD8iRcEp_normal.jpeg" TargetMode="External" /><Relationship Id="rId90" Type="http://schemas.openxmlformats.org/officeDocument/2006/relationships/hyperlink" Target="http://pbs.twimg.com/profile_images/869403974557876229/sWBwMS8T_normal.jpg" TargetMode="External" /><Relationship Id="rId91" Type="http://schemas.openxmlformats.org/officeDocument/2006/relationships/hyperlink" Target="http://pbs.twimg.com/profile_images/1169166272/Peter_1_normal.jpg" TargetMode="External" /><Relationship Id="rId92" Type="http://schemas.openxmlformats.org/officeDocument/2006/relationships/hyperlink" Target="http://pbs.twimg.com/profile_images/1406306133/MIke_Aoki_180_pixels_normal.jpg" TargetMode="External" /><Relationship Id="rId93" Type="http://schemas.openxmlformats.org/officeDocument/2006/relationships/hyperlink" Target="http://pbs.twimg.com/profile_images/1138192543/DSCN0111_normal.JPG" TargetMode="External" /><Relationship Id="rId94" Type="http://schemas.openxmlformats.org/officeDocument/2006/relationships/hyperlink" Target="http://pbs.twimg.com/profile_images/1034731170288861184/GxO-hi-Q_normal.jpg" TargetMode="External" /><Relationship Id="rId95" Type="http://schemas.openxmlformats.org/officeDocument/2006/relationships/hyperlink" Target="http://pbs.twimg.com/profile_images/1017039596083974149/6AUhxLpr_normal.jpg" TargetMode="External" /><Relationship Id="rId96" Type="http://schemas.openxmlformats.org/officeDocument/2006/relationships/hyperlink" Target="http://pbs.twimg.com/profile_images/660759706554748928/oljnXKAM_normal.jpg" TargetMode="External" /><Relationship Id="rId97" Type="http://schemas.openxmlformats.org/officeDocument/2006/relationships/hyperlink" Target="http://pbs.twimg.com/profile_images/500798719692779521/OxsEAgCi_normal.jpeg" TargetMode="External" /><Relationship Id="rId98" Type="http://schemas.openxmlformats.org/officeDocument/2006/relationships/hyperlink" Target="http://pbs.twimg.com/profile_images/1047933196090978308/5XrfZm31_normal.jpg" TargetMode="External" /><Relationship Id="rId99" Type="http://schemas.openxmlformats.org/officeDocument/2006/relationships/hyperlink" Target="http://pbs.twimg.com/profile_images/686414602704310272/Wa_lh8lx_normal.png" TargetMode="External" /><Relationship Id="rId100" Type="http://schemas.openxmlformats.org/officeDocument/2006/relationships/hyperlink" Target="http://pbs.twimg.com/profile_images/2291816549/cgiw3e76bukt33wkcesv_normal.png" TargetMode="External" /><Relationship Id="rId101" Type="http://schemas.openxmlformats.org/officeDocument/2006/relationships/hyperlink" Target="http://pbs.twimg.com/profile_images/690618852464439296/dWboW-LI_normal.png" TargetMode="External" /><Relationship Id="rId102" Type="http://schemas.openxmlformats.org/officeDocument/2006/relationships/hyperlink" Target="http://pbs.twimg.com/profile_images/755033386989850624/T7K-6u06_normal.jpg" TargetMode="External" /><Relationship Id="rId103" Type="http://schemas.openxmlformats.org/officeDocument/2006/relationships/hyperlink" Target="http://pbs.twimg.com/profile_images/832196246395879424/tHEnYoiQ_normal.jpg" TargetMode="External" /><Relationship Id="rId104" Type="http://schemas.openxmlformats.org/officeDocument/2006/relationships/hyperlink" Target="http://pbs.twimg.com/profile_images/740627963557744640/Ac0eZ0jS_normal.jpg" TargetMode="External" /><Relationship Id="rId105" Type="http://schemas.openxmlformats.org/officeDocument/2006/relationships/hyperlink" Target="http://pbs.twimg.com/profile_images/884479897854504960/C-RVQ_gO_normal.jpg" TargetMode="External" /><Relationship Id="rId106" Type="http://schemas.openxmlformats.org/officeDocument/2006/relationships/hyperlink" Target="http://pbs.twimg.com/profile_images/1074995762587713536/b4vKLx7__normal.jpg" TargetMode="External" /><Relationship Id="rId107" Type="http://schemas.openxmlformats.org/officeDocument/2006/relationships/hyperlink" Target="http://pbs.twimg.com/profile_images/965880066315030528/qwoepHsi_normal.jpg" TargetMode="External" /><Relationship Id="rId108" Type="http://schemas.openxmlformats.org/officeDocument/2006/relationships/hyperlink" Target="http://pbs.twimg.com/profile_images/1084154346999345152/ad4ghZUc_normal.jpg" TargetMode="External" /><Relationship Id="rId109" Type="http://schemas.openxmlformats.org/officeDocument/2006/relationships/hyperlink" Target="http://pbs.twimg.com/profile_images/941009833926344704/gicrE24c_normal.jpg" TargetMode="External" /><Relationship Id="rId110" Type="http://schemas.openxmlformats.org/officeDocument/2006/relationships/hyperlink" Target="http://pbs.twimg.com/profile_images/1030503882487562240/zSRm0Ehf_normal.jpg" TargetMode="External" /><Relationship Id="rId111" Type="http://schemas.openxmlformats.org/officeDocument/2006/relationships/hyperlink" Target="http://pbs.twimg.com/profile_images/916378446103588864/ebWQzRpB_normal.jpg" TargetMode="External" /><Relationship Id="rId112" Type="http://schemas.openxmlformats.org/officeDocument/2006/relationships/hyperlink" Target="http://pbs.twimg.com/profile_images/1046859275644153856/fR8Ep4aQ_normal.jpg" TargetMode="External" /><Relationship Id="rId113" Type="http://schemas.openxmlformats.org/officeDocument/2006/relationships/hyperlink" Target="http://pbs.twimg.com/profile_images/747543090194489344/IpDuB9AQ_normal.jpg" TargetMode="External" /><Relationship Id="rId114" Type="http://schemas.openxmlformats.org/officeDocument/2006/relationships/hyperlink" Target="http://pbs.twimg.com/profile_images/720469457517355009/F2GhrE_8_normal.jpg" TargetMode="External" /><Relationship Id="rId115" Type="http://schemas.openxmlformats.org/officeDocument/2006/relationships/hyperlink" Target="http://pbs.twimg.com/profile_images/846463221347213312/WlAYk5Lq_normal.jpg" TargetMode="External" /><Relationship Id="rId116" Type="http://schemas.openxmlformats.org/officeDocument/2006/relationships/hyperlink" Target="https://twitter.com/danfrank2" TargetMode="External" /><Relationship Id="rId117" Type="http://schemas.openxmlformats.org/officeDocument/2006/relationships/hyperlink" Target="https://twitter.com/andrewbusby" TargetMode="External" /><Relationship Id="rId118" Type="http://schemas.openxmlformats.org/officeDocument/2006/relationships/hyperlink" Target="https://twitter.com/trurating" TargetMode="External" /><Relationship Id="rId119" Type="http://schemas.openxmlformats.org/officeDocument/2006/relationships/hyperlink" Target="https://twitter.com/aevidomore" TargetMode="External" /><Relationship Id="rId120" Type="http://schemas.openxmlformats.org/officeDocument/2006/relationships/hyperlink" Target="https://twitter.com/smckeveny" TargetMode="External" /><Relationship Id="rId121" Type="http://schemas.openxmlformats.org/officeDocument/2006/relationships/hyperlink" Target="https://twitter.com/jtwatkin" TargetMode="External" /><Relationship Id="rId122" Type="http://schemas.openxmlformats.org/officeDocument/2006/relationships/hyperlink" Target="https://twitter.com/peterpokorny" TargetMode="External" /><Relationship Id="rId123" Type="http://schemas.openxmlformats.org/officeDocument/2006/relationships/hyperlink" Target="https://twitter.com/mikeaoki" TargetMode="External" /><Relationship Id="rId124" Type="http://schemas.openxmlformats.org/officeDocument/2006/relationships/hyperlink" Target="https://twitter.com/justdrdave" TargetMode="External" /><Relationship Id="rId125" Type="http://schemas.openxmlformats.org/officeDocument/2006/relationships/hyperlink" Target="https://twitter.com/forbeseurope" TargetMode="External" /><Relationship Id="rId126" Type="http://schemas.openxmlformats.org/officeDocument/2006/relationships/hyperlink" Target="https://twitter.com/forbes" TargetMode="External" /><Relationship Id="rId127" Type="http://schemas.openxmlformats.org/officeDocument/2006/relationships/hyperlink" Target="https://twitter.com/cazturner32" TargetMode="External" /><Relationship Id="rId128" Type="http://schemas.openxmlformats.org/officeDocument/2006/relationships/hyperlink" Target="https://twitter.com/cyourswine" TargetMode="External" /><Relationship Id="rId129" Type="http://schemas.openxmlformats.org/officeDocument/2006/relationships/hyperlink" Target="https://twitter.com/nrfbigshow" TargetMode="External" /><Relationship Id="rId130" Type="http://schemas.openxmlformats.org/officeDocument/2006/relationships/hyperlink" Target="https://twitter.com/rrdistiusa" TargetMode="External" /><Relationship Id="rId131" Type="http://schemas.openxmlformats.org/officeDocument/2006/relationships/hyperlink" Target="https://twitter.com/zoinedcom" TargetMode="External" /><Relationship Id="rId132" Type="http://schemas.openxmlformats.org/officeDocument/2006/relationships/hyperlink" Target="https://twitter.com/mobileposmon" TargetMode="External" /><Relationship Id="rId133" Type="http://schemas.openxmlformats.org/officeDocument/2006/relationships/hyperlink" Target="https://twitter.com/tsys_tss" TargetMode="External" /><Relationship Id="rId134" Type="http://schemas.openxmlformats.org/officeDocument/2006/relationships/hyperlink" Target="https://twitter.com/aures_usa" TargetMode="External" /><Relationship Id="rId135" Type="http://schemas.openxmlformats.org/officeDocument/2006/relationships/hyperlink" Target="https://twitter.com/rmhpos" TargetMode="External" /><Relationship Id="rId136" Type="http://schemas.openxmlformats.org/officeDocument/2006/relationships/hyperlink" Target="https://twitter.com/progective" TargetMode="External" /><Relationship Id="rId137" Type="http://schemas.openxmlformats.org/officeDocument/2006/relationships/hyperlink" Target="https://twitter.com/am_juelz" TargetMode="External" /><Relationship Id="rId138" Type="http://schemas.openxmlformats.org/officeDocument/2006/relationships/hyperlink" Target="https://twitter.com/grootconstantia" TargetMode="External" /><Relationship Id="rId139" Type="http://schemas.openxmlformats.org/officeDocument/2006/relationships/hyperlink" Target="https://twitter.com/bengrah54284125" TargetMode="External" /><Relationship Id="rId140" Type="http://schemas.openxmlformats.org/officeDocument/2006/relationships/hyperlink" Target="https://twitter.com/gk_software_usa" TargetMode="External" /><Relationship Id="rId141" Type="http://schemas.openxmlformats.org/officeDocument/2006/relationships/hyperlink" Target="https://twitter.com/blakemichellem" TargetMode="External" /><Relationship Id="rId142" Type="http://schemas.openxmlformats.org/officeDocument/2006/relationships/hyperlink" Target="https://twitter.com/greenbook" TargetMode="External" /><Relationship Id="rId143" Type="http://schemas.openxmlformats.org/officeDocument/2006/relationships/hyperlink" Target="https://twitter.com/dgingiss" TargetMode="External" /><Relationship Id="rId144" Type="http://schemas.openxmlformats.org/officeDocument/2006/relationships/hyperlink" Target="https://twitter.com/eftposnz" TargetMode="External" /><Relationship Id="rId145" Type="http://schemas.openxmlformats.org/officeDocument/2006/relationships/hyperlink" Target="https://twitter.com/retailaustralia" TargetMode="External" /><Relationship Id="rId146" Type="http://schemas.openxmlformats.org/officeDocument/2006/relationships/hyperlink" Target="https://twitter.com/stevenpdennis" TargetMode="External" /><Relationship Id="rId147" Type="http://schemas.openxmlformats.org/officeDocument/2006/relationships/comments" Target="../comments2.xml" /><Relationship Id="rId148" Type="http://schemas.openxmlformats.org/officeDocument/2006/relationships/vmlDrawing" Target="../drawings/vmlDrawing2.vml" /><Relationship Id="rId149" Type="http://schemas.openxmlformats.org/officeDocument/2006/relationships/table" Target="../tables/table2.xml" /><Relationship Id="rId15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eftpos.co.nz/2019/01/28/coming-soon-trurating/?utm_content=84868932&amp;utm_medium=social&amp;utm_source=twitter&amp;hss_channel=tw-150800915" TargetMode="External" /><Relationship Id="rId2" Type="http://schemas.openxmlformats.org/officeDocument/2006/relationships/hyperlink" Target="http://greenbookblog.org/2019/02/08/why-simple-is-sometimes-best/" TargetMode="External" /><Relationship Id="rId3" Type="http://schemas.openxmlformats.org/officeDocument/2006/relationships/hyperlink" Target="https://twitter.com/TruRating/status/1092803497018437634" TargetMode="External" /><Relationship Id="rId4" Type="http://schemas.openxmlformats.org/officeDocument/2006/relationships/hyperlink" Target="https://twitter.com/i/web/status/1096432455765106689" TargetMode="External" /><Relationship Id="rId5" Type="http://schemas.openxmlformats.org/officeDocument/2006/relationships/hyperlink" Target="https://www.forbes.com/sites/stevendennis/2019/01/31/the-stores-strike-back/#6ed7362b2371" TargetMode="External" /><Relationship Id="rId6" Type="http://schemas.openxmlformats.org/officeDocument/2006/relationships/hyperlink" Target="https://lnkd.in/ggDTK56" TargetMode="External" /><Relationship Id="rId7" Type="http://schemas.openxmlformats.org/officeDocument/2006/relationships/hyperlink" Target="https://twitter.com/retailaustralia/status/1095452789163999232" TargetMode="External" /><Relationship Id="rId8" Type="http://schemas.openxmlformats.org/officeDocument/2006/relationships/hyperlink" Target="https://www.forbes.com/sites/andrewbusby/2019/02/06/how-did-i-do/#15bf8b563ebe" TargetMode="External" /><Relationship Id="rId9" Type="http://schemas.openxmlformats.org/officeDocument/2006/relationships/hyperlink" Target="https://greenbookblog.org/2019/02/08/why-simple-is-sometimes-best/" TargetMode="External" /><Relationship Id="rId10" Type="http://schemas.openxmlformats.org/officeDocument/2006/relationships/hyperlink" Target="https://www.forbes.com/sites/blakemorgan/2019/02/05/10-customer-experience-trends-every-cmo-must-consider/#5c353cff5443" TargetMode="External" /><Relationship Id="rId11" Type="http://schemas.openxmlformats.org/officeDocument/2006/relationships/hyperlink" Target="http://greenbookblog.org/2019/02/08/why-simple-is-sometimes-best/" TargetMode="External" /><Relationship Id="rId12" Type="http://schemas.openxmlformats.org/officeDocument/2006/relationships/hyperlink" Target="https://eftpos.co.nz/2019/01/28/coming-soon-trurating/?utm_content=84868932&amp;utm_medium=social&amp;utm_source=twitter&amp;hss_channel=tw-150800915" TargetMode="External" /><Relationship Id="rId13" Type="http://schemas.openxmlformats.org/officeDocument/2006/relationships/hyperlink" Target="https://twitter.com/TruRating/status/1092803497018437634" TargetMode="External" /><Relationship Id="rId14" Type="http://schemas.openxmlformats.org/officeDocument/2006/relationships/hyperlink" Target="https://twitter.com/i/web/status/1096432455765106689" TargetMode="External" /><Relationship Id="rId15" Type="http://schemas.openxmlformats.org/officeDocument/2006/relationships/hyperlink" Target="https://trurating.workable.com/j/C243F16AF9" TargetMode="External" /><Relationship Id="rId16" Type="http://schemas.openxmlformats.org/officeDocument/2006/relationships/hyperlink" Target="https://twitter.com/i/web/status/1094202601925693448" TargetMode="External" /><Relationship Id="rId17" Type="http://schemas.openxmlformats.org/officeDocument/2006/relationships/hyperlink" Target="https://twitter.com/dgingiss/status/1096083020996587521" TargetMode="External" /><Relationship Id="rId18" Type="http://schemas.openxmlformats.org/officeDocument/2006/relationships/hyperlink" Target="https://www.forbes.com/sites/andrewbusby/2019/02/06/how-did-i-do/#3e7b30153ebe" TargetMode="External" /><Relationship Id="rId19" Type="http://schemas.openxmlformats.org/officeDocument/2006/relationships/hyperlink" Target="https://twitter.com/andrewbusby/status/1093209889348956160" TargetMode="External" /><Relationship Id="rId20" Type="http://schemas.openxmlformats.org/officeDocument/2006/relationships/hyperlink" Target="https://www.forbes.com/sites/andrewbusby/2019/02/06/how-did-i-do/#6f9176de3ebe" TargetMode="External" /><Relationship Id="rId21" Type="http://schemas.openxmlformats.org/officeDocument/2006/relationships/hyperlink" Target="https://www.forbes.com/sites/andrewbusby/2019/02/06/how-did-i-do/#15bf8b563ebe" TargetMode="External" /><Relationship Id="rId22" Type="http://schemas.openxmlformats.org/officeDocument/2006/relationships/hyperlink" Target="https://paper.li/proGective/1522339263?edition_id=57312cb0-2bbb-11e9-9bab-0cc47a0d1609" TargetMode="External" /><Relationship Id="rId23" Type="http://schemas.openxmlformats.org/officeDocument/2006/relationships/hyperlink" Target="https://lnkd.in/etXkmAg" TargetMode="External" /><Relationship Id="rId24" Type="http://schemas.openxmlformats.org/officeDocument/2006/relationships/table" Target="../tables/table12.xml" /><Relationship Id="rId25" Type="http://schemas.openxmlformats.org/officeDocument/2006/relationships/table" Target="../tables/table13.xml" /><Relationship Id="rId26" Type="http://schemas.openxmlformats.org/officeDocument/2006/relationships/table" Target="../tables/table14.xml" /><Relationship Id="rId27" Type="http://schemas.openxmlformats.org/officeDocument/2006/relationships/table" Target="../tables/table15.xml" /><Relationship Id="rId28" Type="http://schemas.openxmlformats.org/officeDocument/2006/relationships/table" Target="../tables/table16.xml" /><Relationship Id="rId29" Type="http://schemas.openxmlformats.org/officeDocument/2006/relationships/table" Target="../tables/table17.xml" /><Relationship Id="rId30" Type="http://schemas.openxmlformats.org/officeDocument/2006/relationships/table" Target="../tables/table18.xml" /><Relationship Id="rId3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720</v>
      </c>
      <c r="BB2" s="13" t="s">
        <v>732</v>
      </c>
      <c r="BC2" s="13" t="s">
        <v>733</v>
      </c>
      <c r="BD2" s="67" t="s">
        <v>1001</v>
      </c>
      <c r="BE2" s="67" t="s">
        <v>1002</v>
      </c>
      <c r="BF2" s="67" t="s">
        <v>1003</v>
      </c>
      <c r="BG2" s="67" t="s">
        <v>1004</v>
      </c>
      <c r="BH2" s="67" t="s">
        <v>1005</v>
      </c>
      <c r="BI2" s="67" t="s">
        <v>1006</v>
      </c>
      <c r="BJ2" s="67" t="s">
        <v>1007</v>
      </c>
      <c r="BK2" s="67" t="s">
        <v>1008</v>
      </c>
      <c r="BL2" s="67" t="s">
        <v>1009</v>
      </c>
    </row>
    <row r="3" spans="1:64" ht="15" customHeight="1">
      <c r="A3" s="84" t="s">
        <v>212</v>
      </c>
      <c r="B3" s="84" t="s">
        <v>225</v>
      </c>
      <c r="C3" s="53" t="s">
        <v>1044</v>
      </c>
      <c r="D3" s="54">
        <v>3</v>
      </c>
      <c r="E3" s="65" t="s">
        <v>132</v>
      </c>
      <c r="F3" s="55">
        <v>35</v>
      </c>
      <c r="G3" s="53"/>
      <c r="H3" s="57"/>
      <c r="I3" s="56"/>
      <c r="J3" s="56"/>
      <c r="K3" s="36" t="s">
        <v>65</v>
      </c>
      <c r="L3" s="62">
        <v>3</v>
      </c>
      <c r="M3" s="62"/>
      <c r="N3" s="63"/>
      <c r="O3" s="85" t="s">
        <v>243</v>
      </c>
      <c r="P3" s="87">
        <v>43502.79486111111</v>
      </c>
      <c r="Q3" s="85" t="s">
        <v>245</v>
      </c>
      <c r="R3" s="85"/>
      <c r="S3" s="85"/>
      <c r="T3" s="85"/>
      <c r="U3" s="85"/>
      <c r="V3" s="90" t="s">
        <v>324</v>
      </c>
      <c r="W3" s="87">
        <v>43502.79486111111</v>
      </c>
      <c r="X3" s="90" t="s">
        <v>341</v>
      </c>
      <c r="Y3" s="85"/>
      <c r="Z3" s="85"/>
      <c r="AA3" s="91" t="s">
        <v>379</v>
      </c>
      <c r="AB3" s="85"/>
      <c r="AC3" s="85" t="b">
        <v>0</v>
      </c>
      <c r="AD3" s="85">
        <v>0</v>
      </c>
      <c r="AE3" s="91" t="s">
        <v>419</v>
      </c>
      <c r="AF3" s="85" t="b">
        <v>0</v>
      </c>
      <c r="AG3" s="85" t="s">
        <v>424</v>
      </c>
      <c r="AH3" s="85"/>
      <c r="AI3" s="91" t="s">
        <v>419</v>
      </c>
      <c r="AJ3" s="85" t="b">
        <v>0</v>
      </c>
      <c r="AK3" s="85">
        <v>4</v>
      </c>
      <c r="AL3" s="91" t="s">
        <v>401</v>
      </c>
      <c r="AM3" s="85" t="s">
        <v>428</v>
      </c>
      <c r="AN3" s="85" t="b">
        <v>0</v>
      </c>
      <c r="AO3" s="91" t="s">
        <v>401</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224</v>
      </c>
      <c r="C4" s="53" t="s">
        <v>1044</v>
      </c>
      <c r="D4" s="54">
        <v>3</v>
      </c>
      <c r="E4" s="65" t="s">
        <v>132</v>
      </c>
      <c r="F4" s="55">
        <v>35</v>
      </c>
      <c r="G4" s="53"/>
      <c r="H4" s="57"/>
      <c r="I4" s="56"/>
      <c r="J4" s="56"/>
      <c r="K4" s="36" t="s">
        <v>65</v>
      </c>
      <c r="L4" s="83">
        <v>4</v>
      </c>
      <c r="M4" s="83"/>
      <c r="N4" s="63"/>
      <c r="O4" s="86" t="s">
        <v>243</v>
      </c>
      <c r="P4" s="88">
        <v>43502.79486111111</v>
      </c>
      <c r="Q4" s="86" t="s">
        <v>245</v>
      </c>
      <c r="R4" s="86"/>
      <c r="S4" s="86"/>
      <c r="T4" s="86"/>
      <c r="U4" s="86"/>
      <c r="V4" s="89" t="s">
        <v>324</v>
      </c>
      <c r="W4" s="88">
        <v>43502.79486111111</v>
      </c>
      <c r="X4" s="89" t="s">
        <v>341</v>
      </c>
      <c r="Y4" s="86"/>
      <c r="Z4" s="86"/>
      <c r="AA4" s="92" t="s">
        <v>379</v>
      </c>
      <c r="AB4" s="86"/>
      <c r="AC4" s="86" t="b">
        <v>0</v>
      </c>
      <c r="AD4" s="86">
        <v>0</v>
      </c>
      <c r="AE4" s="92" t="s">
        <v>419</v>
      </c>
      <c r="AF4" s="86" t="b">
        <v>0</v>
      </c>
      <c r="AG4" s="86" t="s">
        <v>424</v>
      </c>
      <c r="AH4" s="86"/>
      <c r="AI4" s="92" t="s">
        <v>419</v>
      </c>
      <c r="AJ4" s="86" t="b">
        <v>0</v>
      </c>
      <c r="AK4" s="86">
        <v>4</v>
      </c>
      <c r="AL4" s="92" t="s">
        <v>401</v>
      </c>
      <c r="AM4" s="86" t="s">
        <v>428</v>
      </c>
      <c r="AN4" s="86" t="b">
        <v>0</v>
      </c>
      <c r="AO4" s="92" t="s">
        <v>401</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1</v>
      </c>
      <c r="BD4" s="51">
        <v>1</v>
      </c>
      <c r="BE4" s="52">
        <v>5.2631578947368425</v>
      </c>
      <c r="BF4" s="51">
        <v>0</v>
      </c>
      <c r="BG4" s="52">
        <v>0</v>
      </c>
      <c r="BH4" s="51">
        <v>0</v>
      </c>
      <c r="BI4" s="52">
        <v>0</v>
      </c>
      <c r="BJ4" s="51">
        <v>18</v>
      </c>
      <c r="BK4" s="52">
        <v>94.73684210526316</v>
      </c>
      <c r="BL4" s="51">
        <v>19</v>
      </c>
    </row>
    <row r="5" spans="1:64" ht="45">
      <c r="A5" s="84" t="s">
        <v>213</v>
      </c>
      <c r="B5" s="84" t="s">
        <v>225</v>
      </c>
      <c r="C5" s="53" t="s">
        <v>1044</v>
      </c>
      <c r="D5" s="54">
        <v>3</v>
      </c>
      <c r="E5" s="65" t="s">
        <v>132</v>
      </c>
      <c r="F5" s="55">
        <v>35</v>
      </c>
      <c r="G5" s="53"/>
      <c r="H5" s="57"/>
      <c r="I5" s="56"/>
      <c r="J5" s="56"/>
      <c r="K5" s="36" t="s">
        <v>65</v>
      </c>
      <c r="L5" s="83">
        <v>5</v>
      </c>
      <c r="M5" s="83"/>
      <c r="N5" s="63"/>
      <c r="O5" s="86" t="s">
        <v>243</v>
      </c>
      <c r="P5" s="88">
        <v>43502.863032407404</v>
      </c>
      <c r="Q5" s="86" t="s">
        <v>245</v>
      </c>
      <c r="R5" s="86"/>
      <c r="S5" s="86"/>
      <c r="T5" s="86"/>
      <c r="U5" s="86"/>
      <c r="V5" s="89" t="s">
        <v>325</v>
      </c>
      <c r="W5" s="88">
        <v>43502.863032407404</v>
      </c>
      <c r="X5" s="89" t="s">
        <v>342</v>
      </c>
      <c r="Y5" s="86"/>
      <c r="Z5" s="86"/>
      <c r="AA5" s="92" t="s">
        <v>380</v>
      </c>
      <c r="AB5" s="86"/>
      <c r="AC5" s="86" t="b">
        <v>0</v>
      </c>
      <c r="AD5" s="86">
        <v>0</v>
      </c>
      <c r="AE5" s="92" t="s">
        <v>419</v>
      </c>
      <c r="AF5" s="86" t="b">
        <v>0</v>
      </c>
      <c r="AG5" s="86" t="s">
        <v>424</v>
      </c>
      <c r="AH5" s="86"/>
      <c r="AI5" s="92" t="s">
        <v>419</v>
      </c>
      <c r="AJ5" s="86" t="b">
        <v>0</v>
      </c>
      <c r="AK5" s="86">
        <v>4</v>
      </c>
      <c r="AL5" s="92" t="s">
        <v>401</v>
      </c>
      <c r="AM5" s="86" t="s">
        <v>429</v>
      </c>
      <c r="AN5" s="86" t="b">
        <v>0</v>
      </c>
      <c r="AO5" s="92" t="s">
        <v>401</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c r="BE5" s="52"/>
      <c r="BF5" s="51"/>
      <c r="BG5" s="52"/>
      <c r="BH5" s="51"/>
      <c r="BI5" s="52"/>
      <c r="BJ5" s="51"/>
      <c r="BK5" s="52"/>
      <c r="BL5" s="51"/>
    </row>
    <row r="6" spans="1:64" ht="45">
      <c r="A6" s="84" t="s">
        <v>213</v>
      </c>
      <c r="B6" s="84" t="s">
        <v>224</v>
      </c>
      <c r="C6" s="53" t="s">
        <v>1044</v>
      </c>
      <c r="D6" s="54">
        <v>3</v>
      </c>
      <c r="E6" s="65" t="s">
        <v>132</v>
      </c>
      <c r="F6" s="55">
        <v>35</v>
      </c>
      <c r="G6" s="53"/>
      <c r="H6" s="57"/>
      <c r="I6" s="56"/>
      <c r="J6" s="56"/>
      <c r="K6" s="36" t="s">
        <v>65</v>
      </c>
      <c r="L6" s="83">
        <v>6</v>
      </c>
      <c r="M6" s="83"/>
      <c r="N6" s="63"/>
      <c r="O6" s="86" t="s">
        <v>243</v>
      </c>
      <c r="P6" s="88">
        <v>43502.863032407404</v>
      </c>
      <c r="Q6" s="86" t="s">
        <v>245</v>
      </c>
      <c r="R6" s="86"/>
      <c r="S6" s="86"/>
      <c r="T6" s="86"/>
      <c r="U6" s="86"/>
      <c r="V6" s="89" t="s">
        <v>325</v>
      </c>
      <c r="W6" s="88">
        <v>43502.863032407404</v>
      </c>
      <c r="X6" s="89" t="s">
        <v>342</v>
      </c>
      <c r="Y6" s="86"/>
      <c r="Z6" s="86"/>
      <c r="AA6" s="92" t="s">
        <v>380</v>
      </c>
      <c r="AB6" s="86"/>
      <c r="AC6" s="86" t="b">
        <v>0</v>
      </c>
      <c r="AD6" s="86">
        <v>0</v>
      </c>
      <c r="AE6" s="92" t="s">
        <v>419</v>
      </c>
      <c r="AF6" s="86" t="b">
        <v>0</v>
      </c>
      <c r="AG6" s="86" t="s">
        <v>424</v>
      </c>
      <c r="AH6" s="86"/>
      <c r="AI6" s="92" t="s">
        <v>419</v>
      </c>
      <c r="AJ6" s="86" t="b">
        <v>0</v>
      </c>
      <c r="AK6" s="86">
        <v>4</v>
      </c>
      <c r="AL6" s="92" t="s">
        <v>401</v>
      </c>
      <c r="AM6" s="86" t="s">
        <v>429</v>
      </c>
      <c r="AN6" s="86" t="b">
        <v>0</v>
      </c>
      <c r="AO6" s="92" t="s">
        <v>401</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1</v>
      </c>
      <c r="BD6" s="51">
        <v>1</v>
      </c>
      <c r="BE6" s="52">
        <v>5.2631578947368425</v>
      </c>
      <c r="BF6" s="51">
        <v>0</v>
      </c>
      <c r="BG6" s="52">
        <v>0</v>
      </c>
      <c r="BH6" s="51">
        <v>0</v>
      </c>
      <c r="BI6" s="52">
        <v>0</v>
      </c>
      <c r="BJ6" s="51">
        <v>18</v>
      </c>
      <c r="BK6" s="52">
        <v>94.73684210526316</v>
      </c>
      <c r="BL6" s="51">
        <v>19</v>
      </c>
    </row>
    <row r="7" spans="1:64" ht="45">
      <c r="A7" s="84" t="s">
        <v>214</v>
      </c>
      <c r="B7" s="84" t="s">
        <v>215</v>
      </c>
      <c r="C7" s="53" t="s">
        <v>1044</v>
      </c>
      <c r="D7" s="54">
        <v>3</v>
      </c>
      <c r="E7" s="65" t="s">
        <v>132</v>
      </c>
      <c r="F7" s="55">
        <v>35</v>
      </c>
      <c r="G7" s="53"/>
      <c r="H7" s="57"/>
      <c r="I7" s="56"/>
      <c r="J7" s="56"/>
      <c r="K7" s="36" t="s">
        <v>66</v>
      </c>
      <c r="L7" s="83">
        <v>7</v>
      </c>
      <c r="M7" s="83"/>
      <c r="N7" s="63"/>
      <c r="O7" s="86" t="s">
        <v>243</v>
      </c>
      <c r="P7" s="88">
        <v>43502.79620370371</v>
      </c>
      <c r="Q7" s="86" t="s">
        <v>246</v>
      </c>
      <c r="R7" s="89" t="s">
        <v>279</v>
      </c>
      <c r="S7" s="86" t="s">
        <v>298</v>
      </c>
      <c r="T7" s="86" t="s">
        <v>306</v>
      </c>
      <c r="U7" s="86"/>
      <c r="V7" s="89" t="s">
        <v>326</v>
      </c>
      <c r="W7" s="88">
        <v>43502.79620370371</v>
      </c>
      <c r="X7" s="89" t="s">
        <v>343</v>
      </c>
      <c r="Y7" s="86"/>
      <c r="Z7" s="86"/>
      <c r="AA7" s="92" t="s">
        <v>381</v>
      </c>
      <c r="AB7" s="86"/>
      <c r="AC7" s="86" t="b">
        <v>0</v>
      </c>
      <c r="AD7" s="86">
        <v>2</v>
      </c>
      <c r="AE7" s="92" t="s">
        <v>419</v>
      </c>
      <c r="AF7" s="86" t="b">
        <v>0</v>
      </c>
      <c r="AG7" s="86" t="s">
        <v>424</v>
      </c>
      <c r="AH7" s="86"/>
      <c r="AI7" s="92" t="s">
        <v>419</v>
      </c>
      <c r="AJ7" s="86" t="b">
        <v>0</v>
      </c>
      <c r="AK7" s="86">
        <v>2</v>
      </c>
      <c r="AL7" s="92" t="s">
        <v>419</v>
      </c>
      <c r="AM7" s="86" t="s">
        <v>430</v>
      </c>
      <c r="AN7" s="86" t="b">
        <v>0</v>
      </c>
      <c r="AO7" s="92" t="s">
        <v>381</v>
      </c>
      <c r="AP7" s="86" t="s">
        <v>176</v>
      </c>
      <c r="AQ7" s="86">
        <v>0</v>
      </c>
      <c r="AR7" s="86">
        <v>0</v>
      </c>
      <c r="AS7" s="86"/>
      <c r="AT7" s="86"/>
      <c r="AU7" s="86"/>
      <c r="AV7" s="86"/>
      <c r="AW7" s="86"/>
      <c r="AX7" s="86"/>
      <c r="AY7" s="86"/>
      <c r="AZ7" s="86"/>
      <c r="BA7">
        <v>1</v>
      </c>
      <c r="BB7" s="85" t="str">
        <f>REPLACE(INDEX(GroupVertices[Group],MATCH(Edges[[#This Row],[Vertex 1]],GroupVertices[Vertex],0)),1,1,"")</f>
        <v>5</v>
      </c>
      <c r="BC7" s="85" t="str">
        <f>REPLACE(INDEX(GroupVertices[Group],MATCH(Edges[[#This Row],[Vertex 2]],GroupVertices[Vertex],0)),1,1,"")</f>
        <v>5</v>
      </c>
      <c r="BD7" s="51">
        <v>1</v>
      </c>
      <c r="BE7" s="52">
        <v>4</v>
      </c>
      <c r="BF7" s="51">
        <v>0</v>
      </c>
      <c r="BG7" s="52">
        <v>0</v>
      </c>
      <c r="BH7" s="51">
        <v>0</v>
      </c>
      <c r="BI7" s="52">
        <v>0</v>
      </c>
      <c r="BJ7" s="51">
        <v>24</v>
      </c>
      <c r="BK7" s="52">
        <v>96</v>
      </c>
      <c r="BL7" s="51">
        <v>25</v>
      </c>
    </row>
    <row r="8" spans="1:64" ht="45">
      <c r="A8" s="84" t="s">
        <v>215</v>
      </c>
      <c r="B8" s="84" t="s">
        <v>214</v>
      </c>
      <c r="C8" s="53" t="s">
        <v>1044</v>
      </c>
      <c r="D8" s="54">
        <v>3</v>
      </c>
      <c r="E8" s="65" t="s">
        <v>132</v>
      </c>
      <c r="F8" s="55">
        <v>35</v>
      </c>
      <c r="G8" s="53"/>
      <c r="H8" s="57"/>
      <c r="I8" s="56"/>
      <c r="J8" s="56"/>
      <c r="K8" s="36" t="s">
        <v>66</v>
      </c>
      <c r="L8" s="83">
        <v>8</v>
      </c>
      <c r="M8" s="83"/>
      <c r="N8" s="63"/>
      <c r="O8" s="86" t="s">
        <v>243</v>
      </c>
      <c r="P8" s="88">
        <v>43502.9446875</v>
      </c>
      <c r="Q8" s="86" t="s">
        <v>247</v>
      </c>
      <c r="R8" s="86"/>
      <c r="S8" s="86"/>
      <c r="T8" s="86"/>
      <c r="U8" s="86"/>
      <c r="V8" s="89" t="s">
        <v>327</v>
      </c>
      <c r="W8" s="88">
        <v>43502.9446875</v>
      </c>
      <c r="X8" s="89" t="s">
        <v>344</v>
      </c>
      <c r="Y8" s="86"/>
      <c r="Z8" s="86"/>
      <c r="AA8" s="92" t="s">
        <v>382</v>
      </c>
      <c r="AB8" s="86"/>
      <c r="AC8" s="86" t="b">
        <v>0</v>
      </c>
      <c r="AD8" s="86">
        <v>0</v>
      </c>
      <c r="AE8" s="92" t="s">
        <v>419</v>
      </c>
      <c r="AF8" s="86" t="b">
        <v>0</v>
      </c>
      <c r="AG8" s="86" t="s">
        <v>424</v>
      </c>
      <c r="AH8" s="86"/>
      <c r="AI8" s="92" t="s">
        <v>419</v>
      </c>
      <c r="AJ8" s="86" t="b">
        <v>0</v>
      </c>
      <c r="AK8" s="86">
        <v>2</v>
      </c>
      <c r="AL8" s="92" t="s">
        <v>381</v>
      </c>
      <c r="AM8" s="86" t="s">
        <v>431</v>
      </c>
      <c r="AN8" s="86" t="b">
        <v>0</v>
      </c>
      <c r="AO8" s="92" t="s">
        <v>381</v>
      </c>
      <c r="AP8" s="86" t="s">
        <v>176</v>
      </c>
      <c r="AQ8" s="86">
        <v>0</v>
      </c>
      <c r="AR8" s="86">
        <v>0</v>
      </c>
      <c r="AS8" s="86"/>
      <c r="AT8" s="86"/>
      <c r="AU8" s="86"/>
      <c r="AV8" s="86"/>
      <c r="AW8" s="86"/>
      <c r="AX8" s="86"/>
      <c r="AY8" s="86"/>
      <c r="AZ8" s="86"/>
      <c r="BA8">
        <v>1</v>
      </c>
      <c r="BB8" s="85" t="str">
        <f>REPLACE(INDEX(GroupVertices[Group],MATCH(Edges[[#This Row],[Vertex 1]],GroupVertices[Vertex],0)),1,1,"")</f>
        <v>5</v>
      </c>
      <c r="BC8" s="85" t="str">
        <f>REPLACE(INDEX(GroupVertices[Group],MATCH(Edges[[#This Row],[Vertex 2]],GroupVertices[Vertex],0)),1,1,"")</f>
        <v>5</v>
      </c>
      <c r="BD8" s="51">
        <v>0</v>
      </c>
      <c r="BE8" s="52">
        <v>0</v>
      </c>
      <c r="BF8" s="51">
        <v>0</v>
      </c>
      <c r="BG8" s="52">
        <v>0</v>
      </c>
      <c r="BH8" s="51">
        <v>0</v>
      </c>
      <c r="BI8" s="52">
        <v>0</v>
      </c>
      <c r="BJ8" s="51">
        <v>23</v>
      </c>
      <c r="BK8" s="52">
        <v>100</v>
      </c>
      <c r="BL8" s="51">
        <v>23</v>
      </c>
    </row>
    <row r="9" spans="1:64" ht="45">
      <c r="A9" s="84" t="s">
        <v>216</v>
      </c>
      <c r="B9" s="84" t="s">
        <v>225</v>
      </c>
      <c r="C9" s="53" t="s">
        <v>1044</v>
      </c>
      <c r="D9" s="54">
        <v>3</v>
      </c>
      <c r="E9" s="65" t="s">
        <v>132</v>
      </c>
      <c r="F9" s="55">
        <v>35</v>
      </c>
      <c r="G9" s="53"/>
      <c r="H9" s="57"/>
      <c r="I9" s="56"/>
      <c r="J9" s="56"/>
      <c r="K9" s="36" t="s">
        <v>65</v>
      </c>
      <c r="L9" s="83">
        <v>9</v>
      </c>
      <c r="M9" s="83"/>
      <c r="N9" s="63"/>
      <c r="O9" s="86" t="s">
        <v>243</v>
      </c>
      <c r="P9" s="88">
        <v>43502.952060185184</v>
      </c>
      <c r="Q9" s="86" t="s">
        <v>245</v>
      </c>
      <c r="R9" s="86"/>
      <c r="S9" s="86"/>
      <c r="T9" s="86"/>
      <c r="U9" s="86"/>
      <c r="V9" s="89" t="s">
        <v>328</v>
      </c>
      <c r="W9" s="88">
        <v>43502.952060185184</v>
      </c>
      <c r="X9" s="89" t="s">
        <v>345</v>
      </c>
      <c r="Y9" s="86"/>
      <c r="Z9" s="86"/>
      <c r="AA9" s="92" t="s">
        <v>383</v>
      </c>
      <c r="AB9" s="86"/>
      <c r="AC9" s="86" t="b">
        <v>0</v>
      </c>
      <c r="AD9" s="86">
        <v>0</v>
      </c>
      <c r="AE9" s="92" t="s">
        <v>419</v>
      </c>
      <c r="AF9" s="86" t="b">
        <v>0</v>
      </c>
      <c r="AG9" s="86" t="s">
        <v>424</v>
      </c>
      <c r="AH9" s="86"/>
      <c r="AI9" s="92" t="s">
        <v>419</v>
      </c>
      <c r="AJ9" s="86" t="b">
        <v>0</v>
      </c>
      <c r="AK9" s="86">
        <v>4</v>
      </c>
      <c r="AL9" s="92" t="s">
        <v>401</v>
      </c>
      <c r="AM9" s="86" t="s">
        <v>429</v>
      </c>
      <c r="AN9" s="86" t="b">
        <v>0</v>
      </c>
      <c r="AO9" s="92" t="s">
        <v>401</v>
      </c>
      <c r="AP9" s="86" t="s">
        <v>176</v>
      </c>
      <c r="AQ9" s="86">
        <v>0</v>
      </c>
      <c r="AR9" s="86">
        <v>0</v>
      </c>
      <c r="AS9" s="86"/>
      <c r="AT9" s="86"/>
      <c r="AU9" s="86"/>
      <c r="AV9" s="86"/>
      <c r="AW9" s="86"/>
      <c r="AX9" s="86"/>
      <c r="AY9" s="86"/>
      <c r="AZ9" s="86"/>
      <c r="BA9">
        <v>1</v>
      </c>
      <c r="BB9" s="85" t="str">
        <f>REPLACE(INDEX(GroupVertices[Group],MATCH(Edges[[#This Row],[Vertex 1]],GroupVertices[Vertex],0)),1,1,"")</f>
        <v>2</v>
      </c>
      <c r="BC9" s="85" t="str">
        <f>REPLACE(INDEX(GroupVertices[Group],MATCH(Edges[[#This Row],[Vertex 2]],GroupVertices[Vertex],0)),1,1,"")</f>
        <v>2</v>
      </c>
      <c r="BD9" s="51"/>
      <c r="BE9" s="52"/>
      <c r="BF9" s="51"/>
      <c r="BG9" s="52"/>
      <c r="BH9" s="51"/>
      <c r="BI9" s="52"/>
      <c r="BJ9" s="51"/>
      <c r="BK9" s="52"/>
      <c r="BL9" s="51"/>
    </row>
    <row r="10" spans="1:64" ht="45">
      <c r="A10" s="84" t="s">
        <v>216</v>
      </c>
      <c r="B10" s="84" t="s">
        <v>224</v>
      </c>
      <c r="C10" s="53" t="s">
        <v>1044</v>
      </c>
      <c r="D10" s="54">
        <v>3</v>
      </c>
      <c r="E10" s="65" t="s">
        <v>132</v>
      </c>
      <c r="F10" s="55">
        <v>35</v>
      </c>
      <c r="G10" s="53"/>
      <c r="H10" s="57"/>
      <c r="I10" s="56"/>
      <c r="J10" s="56"/>
      <c r="K10" s="36" t="s">
        <v>65</v>
      </c>
      <c r="L10" s="83">
        <v>10</v>
      </c>
      <c r="M10" s="83"/>
      <c r="N10" s="63"/>
      <c r="O10" s="86" t="s">
        <v>243</v>
      </c>
      <c r="P10" s="88">
        <v>43502.952060185184</v>
      </c>
      <c r="Q10" s="86" t="s">
        <v>245</v>
      </c>
      <c r="R10" s="86"/>
      <c r="S10" s="86"/>
      <c r="T10" s="86"/>
      <c r="U10" s="86"/>
      <c r="V10" s="89" t="s">
        <v>328</v>
      </c>
      <c r="W10" s="88">
        <v>43502.952060185184</v>
      </c>
      <c r="X10" s="89" t="s">
        <v>345</v>
      </c>
      <c r="Y10" s="86"/>
      <c r="Z10" s="86"/>
      <c r="AA10" s="92" t="s">
        <v>383</v>
      </c>
      <c r="AB10" s="86"/>
      <c r="AC10" s="86" t="b">
        <v>0</v>
      </c>
      <c r="AD10" s="86">
        <v>0</v>
      </c>
      <c r="AE10" s="92" t="s">
        <v>419</v>
      </c>
      <c r="AF10" s="86" t="b">
        <v>0</v>
      </c>
      <c r="AG10" s="86" t="s">
        <v>424</v>
      </c>
      <c r="AH10" s="86"/>
      <c r="AI10" s="92" t="s">
        <v>419</v>
      </c>
      <c r="AJ10" s="86" t="b">
        <v>0</v>
      </c>
      <c r="AK10" s="86">
        <v>4</v>
      </c>
      <c r="AL10" s="92" t="s">
        <v>401</v>
      </c>
      <c r="AM10" s="86" t="s">
        <v>429</v>
      </c>
      <c r="AN10" s="86" t="b">
        <v>0</v>
      </c>
      <c r="AO10" s="92" t="s">
        <v>401</v>
      </c>
      <c r="AP10" s="86" t="s">
        <v>176</v>
      </c>
      <c r="AQ10" s="86">
        <v>0</v>
      </c>
      <c r="AR10" s="86">
        <v>0</v>
      </c>
      <c r="AS10" s="86"/>
      <c r="AT10" s="86"/>
      <c r="AU10" s="86"/>
      <c r="AV10" s="86"/>
      <c r="AW10" s="86"/>
      <c r="AX10" s="86"/>
      <c r="AY10" s="86"/>
      <c r="AZ10" s="86"/>
      <c r="BA10">
        <v>1</v>
      </c>
      <c r="BB10" s="85" t="str">
        <f>REPLACE(INDEX(GroupVertices[Group],MATCH(Edges[[#This Row],[Vertex 1]],GroupVertices[Vertex],0)),1,1,"")</f>
        <v>2</v>
      </c>
      <c r="BC10" s="85" t="str">
        <f>REPLACE(INDEX(GroupVertices[Group],MATCH(Edges[[#This Row],[Vertex 2]],GroupVertices[Vertex],0)),1,1,"")</f>
        <v>1</v>
      </c>
      <c r="BD10" s="51">
        <v>1</v>
      </c>
      <c r="BE10" s="52">
        <v>5.2631578947368425</v>
      </c>
      <c r="BF10" s="51">
        <v>0</v>
      </c>
      <c r="BG10" s="52">
        <v>0</v>
      </c>
      <c r="BH10" s="51">
        <v>0</v>
      </c>
      <c r="BI10" s="52">
        <v>0</v>
      </c>
      <c r="BJ10" s="51">
        <v>18</v>
      </c>
      <c r="BK10" s="52">
        <v>94.73684210526316</v>
      </c>
      <c r="BL10" s="51">
        <v>19</v>
      </c>
    </row>
    <row r="11" spans="1:64" ht="45">
      <c r="A11" s="84" t="s">
        <v>217</v>
      </c>
      <c r="B11" s="84" t="s">
        <v>214</v>
      </c>
      <c r="C11" s="53" t="s">
        <v>1044</v>
      </c>
      <c r="D11" s="54">
        <v>3</v>
      </c>
      <c r="E11" s="65" t="s">
        <v>132</v>
      </c>
      <c r="F11" s="55">
        <v>35</v>
      </c>
      <c r="G11" s="53"/>
      <c r="H11" s="57"/>
      <c r="I11" s="56"/>
      <c r="J11" s="56"/>
      <c r="K11" s="36" t="s">
        <v>65</v>
      </c>
      <c r="L11" s="83">
        <v>11</v>
      </c>
      <c r="M11" s="83"/>
      <c r="N11" s="63"/>
      <c r="O11" s="86" t="s">
        <v>243</v>
      </c>
      <c r="P11" s="88">
        <v>43503.00393518519</v>
      </c>
      <c r="Q11" s="86" t="s">
        <v>247</v>
      </c>
      <c r="R11" s="86"/>
      <c r="S11" s="86"/>
      <c r="T11" s="86"/>
      <c r="U11" s="86"/>
      <c r="V11" s="89" t="s">
        <v>329</v>
      </c>
      <c r="W11" s="88">
        <v>43503.00393518519</v>
      </c>
      <c r="X11" s="89" t="s">
        <v>346</v>
      </c>
      <c r="Y11" s="86"/>
      <c r="Z11" s="86"/>
      <c r="AA11" s="92" t="s">
        <v>384</v>
      </c>
      <c r="AB11" s="86"/>
      <c r="AC11" s="86" t="b">
        <v>0</v>
      </c>
      <c r="AD11" s="86">
        <v>0</v>
      </c>
      <c r="AE11" s="92" t="s">
        <v>419</v>
      </c>
      <c r="AF11" s="86" t="b">
        <v>0</v>
      </c>
      <c r="AG11" s="86" t="s">
        <v>424</v>
      </c>
      <c r="AH11" s="86"/>
      <c r="AI11" s="92" t="s">
        <v>419</v>
      </c>
      <c r="AJ11" s="86" t="b">
        <v>0</v>
      </c>
      <c r="AK11" s="86">
        <v>2</v>
      </c>
      <c r="AL11" s="92" t="s">
        <v>381</v>
      </c>
      <c r="AM11" s="86" t="s">
        <v>432</v>
      </c>
      <c r="AN11" s="86" t="b">
        <v>0</v>
      </c>
      <c r="AO11" s="92" t="s">
        <v>381</v>
      </c>
      <c r="AP11" s="86" t="s">
        <v>176</v>
      </c>
      <c r="AQ11" s="86">
        <v>0</v>
      </c>
      <c r="AR11" s="86">
        <v>0</v>
      </c>
      <c r="AS11" s="86"/>
      <c r="AT11" s="86"/>
      <c r="AU11" s="86"/>
      <c r="AV11" s="86"/>
      <c r="AW11" s="86"/>
      <c r="AX11" s="86"/>
      <c r="AY11" s="86"/>
      <c r="AZ11" s="86"/>
      <c r="BA11">
        <v>1</v>
      </c>
      <c r="BB11" s="85" t="str">
        <f>REPLACE(INDEX(GroupVertices[Group],MATCH(Edges[[#This Row],[Vertex 1]],GroupVertices[Vertex],0)),1,1,"")</f>
        <v>5</v>
      </c>
      <c r="BC11" s="85" t="str">
        <f>REPLACE(INDEX(GroupVertices[Group],MATCH(Edges[[#This Row],[Vertex 2]],GroupVertices[Vertex],0)),1,1,"")</f>
        <v>5</v>
      </c>
      <c r="BD11" s="51">
        <v>0</v>
      </c>
      <c r="BE11" s="52">
        <v>0</v>
      </c>
      <c r="BF11" s="51">
        <v>0</v>
      </c>
      <c r="BG11" s="52">
        <v>0</v>
      </c>
      <c r="BH11" s="51">
        <v>0</v>
      </c>
      <c r="BI11" s="52">
        <v>0</v>
      </c>
      <c r="BJ11" s="51">
        <v>23</v>
      </c>
      <c r="BK11" s="52">
        <v>100</v>
      </c>
      <c r="BL11" s="51">
        <v>23</v>
      </c>
    </row>
    <row r="12" spans="1:64" ht="45">
      <c r="A12" s="84" t="s">
        <v>218</v>
      </c>
      <c r="B12" s="84" t="s">
        <v>225</v>
      </c>
      <c r="C12" s="53" t="s">
        <v>1044</v>
      </c>
      <c r="D12" s="54">
        <v>3</v>
      </c>
      <c r="E12" s="65" t="s">
        <v>132</v>
      </c>
      <c r="F12" s="55">
        <v>35</v>
      </c>
      <c r="G12" s="53"/>
      <c r="H12" s="57"/>
      <c r="I12" s="56"/>
      <c r="J12" s="56"/>
      <c r="K12" s="36" t="s">
        <v>65</v>
      </c>
      <c r="L12" s="83">
        <v>12</v>
      </c>
      <c r="M12" s="83"/>
      <c r="N12" s="63"/>
      <c r="O12" s="86" t="s">
        <v>243</v>
      </c>
      <c r="P12" s="88">
        <v>43502.77104166667</v>
      </c>
      <c r="Q12" s="86" t="s">
        <v>245</v>
      </c>
      <c r="R12" s="86"/>
      <c r="S12" s="86"/>
      <c r="T12" s="86"/>
      <c r="U12" s="86"/>
      <c r="V12" s="89" t="s">
        <v>330</v>
      </c>
      <c r="W12" s="88">
        <v>43502.77104166667</v>
      </c>
      <c r="X12" s="89" t="s">
        <v>347</v>
      </c>
      <c r="Y12" s="86"/>
      <c r="Z12" s="86"/>
      <c r="AA12" s="92" t="s">
        <v>385</v>
      </c>
      <c r="AB12" s="86"/>
      <c r="AC12" s="86" t="b">
        <v>0</v>
      </c>
      <c r="AD12" s="86">
        <v>0</v>
      </c>
      <c r="AE12" s="92" t="s">
        <v>419</v>
      </c>
      <c r="AF12" s="86" t="b">
        <v>0</v>
      </c>
      <c r="AG12" s="86" t="s">
        <v>424</v>
      </c>
      <c r="AH12" s="86"/>
      <c r="AI12" s="92" t="s">
        <v>419</v>
      </c>
      <c r="AJ12" s="86" t="b">
        <v>0</v>
      </c>
      <c r="AK12" s="86">
        <v>4</v>
      </c>
      <c r="AL12" s="92" t="s">
        <v>401</v>
      </c>
      <c r="AM12" s="86" t="s">
        <v>429</v>
      </c>
      <c r="AN12" s="86" t="b">
        <v>0</v>
      </c>
      <c r="AO12" s="92" t="s">
        <v>401</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c r="BE12" s="52"/>
      <c r="BF12" s="51"/>
      <c r="BG12" s="52"/>
      <c r="BH12" s="51"/>
      <c r="BI12" s="52"/>
      <c r="BJ12" s="51"/>
      <c r="BK12" s="52"/>
      <c r="BL12" s="51"/>
    </row>
    <row r="13" spans="1:64" ht="30">
      <c r="A13" s="84" t="s">
        <v>218</v>
      </c>
      <c r="B13" s="84" t="s">
        <v>224</v>
      </c>
      <c r="C13" s="53" t="s">
        <v>1045</v>
      </c>
      <c r="D13" s="54">
        <v>6.5</v>
      </c>
      <c r="E13" s="65" t="s">
        <v>136</v>
      </c>
      <c r="F13" s="55">
        <v>23.5</v>
      </c>
      <c r="G13" s="53"/>
      <c r="H13" s="57"/>
      <c r="I13" s="56"/>
      <c r="J13" s="56"/>
      <c r="K13" s="36" t="s">
        <v>65</v>
      </c>
      <c r="L13" s="83">
        <v>13</v>
      </c>
      <c r="M13" s="83"/>
      <c r="N13" s="63"/>
      <c r="O13" s="86" t="s">
        <v>243</v>
      </c>
      <c r="P13" s="88">
        <v>43502.77104166667</v>
      </c>
      <c r="Q13" s="86" t="s">
        <v>245</v>
      </c>
      <c r="R13" s="86"/>
      <c r="S13" s="86"/>
      <c r="T13" s="86"/>
      <c r="U13" s="86"/>
      <c r="V13" s="89" t="s">
        <v>330</v>
      </c>
      <c r="W13" s="88">
        <v>43502.77104166667</v>
      </c>
      <c r="X13" s="89" t="s">
        <v>347</v>
      </c>
      <c r="Y13" s="86"/>
      <c r="Z13" s="86"/>
      <c r="AA13" s="92" t="s">
        <v>385</v>
      </c>
      <c r="AB13" s="86"/>
      <c r="AC13" s="86" t="b">
        <v>0</v>
      </c>
      <c r="AD13" s="86">
        <v>0</v>
      </c>
      <c r="AE13" s="92" t="s">
        <v>419</v>
      </c>
      <c r="AF13" s="86" t="b">
        <v>0</v>
      </c>
      <c r="AG13" s="86" t="s">
        <v>424</v>
      </c>
      <c r="AH13" s="86"/>
      <c r="AI13" s="92" t="s">
        <v>419</v>
      </c>
      <c r="AJ13" s="86" t="b">
        <v>0</v>
      </c>
      <c r="AK13" s="86">
        <v>4</v>
      </c>
      <c r="AL13" s="92" t="s">
        <v>401</v>
      </c>
      <c r="AM13" s="86" t="s">
        <v>429</v>
      </c>
      <c r="AN13" s="86" t="b">
        <v>0</v>
      </c>
      <c r="AO13" s="92" t="s">
        <v>401</v>
      </c>
      <c r="AP13" s="86" t="s">
        <v>176</v>
      </c>
      <c r="AQ13" s="86">
        <v>0</v>
      </c>
      <c r="AR13" s="86">
        <v>0</v>
      </c>
      <c r="AS13" s="86"/>
      <c r="AT13" s="86"/>
      <c r="AU13" s="86"/>
      <c r="AV13" s="86"/>
      <c r="AW13" s="86"/>
      <c r="AX13" s="86"/>
      <c r="AY13" s="86"/>
      <c r="AZ13" s="86"/>
      <c r="BA13">
        <v>2</v>
      </c>
      <c r="BB13" s="85" t="str">
        <f>REPLACE(INDEX(GroupVertices[Group],MATCH(Edges[[#This Row],[Vertex 1]],GroupVertices[Vertex],0)),1,1,"")</f>
        <v>2</v>
      </c>
      <c r="BC13" s="85" t="str">
        <f>REPLACE(INDEX(GroupVertices[Group],MATCH(Edges[[#This Row],[Vertex 2]],GroupVertices[Vertex],0)),1,1,"")</f>
        <v>1</v>
      </c>
      <c r="BD13" s="51">
        <v>1</v>
      </c>
      <c r="BE13" s="52">
        <v>5.2631578947368425</v>
      </c>
      <c r="BF13" s="51">
        <v>0</v>
      </c>
      <c r="BG13" s="52">
        <v>0</v>
      </c>
      <c r="BH13" s="51">
        <v>0</v>
      </c>
      <c r="BI13" s="52">
        <v>0</v>
      </c>
      <c r="BJ13" s="51">
        <v>18</v>
      </c>
      <c r="BK13" s="52">
        <v>94.73684210526316</v>
      </c>
      <c r="BL13" s="51">
        <v>19</v>
      </c>
    </row>
    <row r="14" spans="1:64" ht="45">
      <c r="A14" s="84" t="s">
        <v>218</v>
      </c>
      <c r="B14" s="84" t="s">
        <v>230</v>
      </c>
      <c r="C14" s="53" t="s">
        <v>1044</v>
      </c>
      <c r="D14" s="54">
        <v>3</v>
      </c>
      <c r="E14" s="65" t="s">
        <v>132</v>
      </c>
      <c r="F14" s="55">
        <v>35</v>
      </c>
      <c r="G14" s="53"/>
      <c r="H14" s="57"/>
      <c r="I14" s="56"/>
      <c r="J14" s="56"/>
      <c r="K14" s="36" t="s">
        <v>65</v>
      </c>
      <c r="L14" s="83">
        <v>14</v>
      </c>
      <c r="M14" s="83"/>
      <c r="N14" s="63"/>
      <c r="O14" s="86" t="s">
        <v>243</v>
      </c>
      <c r="P14" s="88">
        <v>43503.28581018518</v>
      </c>
      <c r="Q14" s="86" t="s">
        <v>248</v>
      </c>
      <c r="R14" s="86"/>
      <c r="S14" s="86"/>
      <c r="T14" s="86"/>
      <c r="U14" s="86"/>
      <c r="V14" s="89" t="s">
        <v>330</v>
      </c>
      <c r="W14" s="88">
        <v>43503.28581018518</v>
      </c>
      <c r="X14" s="89" t="s">
        <v>348</v>
      </c>
      <c r="Y14" s="86"/>
      <c r="Z14" s="86"/>
      <c r="AA14" s="92" t="s">
        <v>386</v>
      </c>
      <c r="AB14" s="86"/>
      <c r="AC14" s="86" t="b">
        <v>0</v>
      </c>
      <c r="AD14" s="86">
        <v>0</v>
      </c>
      <c r="AE14" s="92" t="s">
        <v>419</v>
      </c>
      <c r="AF14" s="86" t="b">
        <v>1</v>
      </c>
      <c r="AG14" s="86" t="s">
        <v>424</v>
      </c>
      <c r="AH14" s="86"/>
      <c r="AI14" s="92" t="s">
        <v>418</v>
      </c>
      <c r="AJ14" s="86" t="b">
        <v>0</v>
      </c>
      <c r="AK14" s="86">
        <v>2</v>
      </c>
      <c r="AL14" s="92" t="s">
        <v>396</v>
      </c>
      <c r="AM14" s="86" t="s">
        <v>429</v>
      </c>
      <c r="AN14" s="86" t="b">
        <v>0</v>
      </c>
      <c r="AO14" s="92" t="s">
        <v>396</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c r="BE14" s="52"/>
      <c r="BF14" s="51"/>
      <c r="BG14" s="52"/>
      <c r="BH14" s="51"/>
      <c r="BI14" s="52"/>
      <c r="BJ14" s="51"/>
      <c r="BK14" s="52"/>
      <c r="BL14" s="51"/>
    </row>
    <row r="15" spans="1:64" ht="45">
      <c r="A15" s="84" t="s">
        <v>218</v>
      </c>
      <c r="B15" s="84" t="s">
        <v>231</v>
      </c>
      <c r="C15" s="53" t="s">
        <v>1044</v>
      </c>
      <c r="D15" s="54">
        <v>3</v>
      </c>
      <c r="E15" s="65" t="s">
        <v>132</v>
      </c>
      <c r="F15" s="55">
        <v>35</v>
      </c>
      <c r="G15" s="53"/>
      <c r="H15" s="57"/>
      <c r="I15" s="56"/>
      <c r="J15" s="56"/>
      <c r="K15" s="36" t="s">
        <v>65</v>
      </c>
      <c r="L15" s="83">
        <v>15</v>
      </c>
      <c r="M15" s="83"/>
      <c r="N15" s="63"/>
      <c r="O15" s="86" t="s">
        <v>243</v>
      </c>
      <c r="P15" s="88">
        <v>43503.28581018518</v>
      </c>
      <c r="Q15" s="86" t="s">
        <v>248</v>
      </c>
      <c r="R15" s="86"/>
      <c r="S15" s="86"/>
      <c r="T15" s="86"/>
      <c r="U15" s="86"/>
      <c r="V15" s="89" t="s">
        <v>330</v>
      </c>
      <c r="W15" s="88">
        <v>43503.28581018518</v>
      </c>
      <c r="X15" s="89" t="s">
        <v>348</v>
      </c>
      <c r="Y15" s="86"/>
      <c r="Z15" s="86"/>
      <c r="AA15" s="92" t="s">
        <v>386</v>
      </c>
      <c r="AB15" s="86"/>
      <c r="AC15" s="86" t="b">
        <v>0</v>
      </c>
      <c r="AD15" s="86">
        <v>0</v>
      </c>
      <c r="AE15" s="92" t="s">
        <v>419</v>
      </c>
      <c r="AF15" s="86" t="b">
        <v>1</v>
      </c>
      <c r="AG15" s="86" t="s">
        <v>424</v>
      </c>
      <c r="AH15" s="86"/>
      <c r="AI15" s="92" t="s">
        <v>418</v>
      </c>
      <c r="AJ15" s="86" t="b">
        <v>0</v>
      </c>
      <c r="AK15" s="86">
        <v>2</v>
      </c>
      <c r="AL15" s="92" t="s">
        <v>396</v>
      </c>
      <c r="AM15" s="86" t="s">
        <v>429</v>
      </c>
      <c r="AN15" s="86" t="b">
        <v>0</v>
      </c>
      <c r="AO15" s="92" t="s">
        <v>396</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v>1</v>
      </c>
      <c r="BE15" s="52">
        <v>5</v>
      </c>
      <c r="BF15" s="51">
        <v>0</v>
      </c>
      <c r="BG15" s="52">
        <v>0</v>
      </c>
      <c r="BH15" s="51">
        <v>0</v>
      </c>
      <c r="BI15" s="52">
        <v>0</v>
      </c>
      <c r="BJ15" s="51">
        <v>19</v>
      </c>
      <c r="BK15" s="52">
        <v>95</v>
      </c>
      <c r="BL15" s="51">
        <v>20</v>
      </c>
    </row>
    <row r="16" spans="1:64" ht="30">
      <c r="A16" s="84" t="s">
        <v>218</v>
      </c>
      <c r="B16" s="84" t="s">
        <v>224</v>
      </c>
      <c r="C16" s="53" t="s">
        <v>1045</v>
      </c>
      <c r="D16" s="54">
        <v>6.5</v>
      </c>
      <c r="E16" s="65" t="s">
        <v>136</v>
      </c>
      <c r="F16" s="55">
        <v>23.5</v>
      </c>
      <c r="G16" s="53"/>
      <c r="H16" s="57"/>
      <c r="I16" s="56"/>
      <c r="J16" s="56"/>
      <c r="K16" s="36" t="s">
        <v>65</v>
      </c>
      <c r="L16" s="83">
        <v>16</v>
      </c>
      <c r="M16" s="83"/>
      <c r="N16" s="63"/>
      <c r="O16" s="86" t="s">
        <v>243</v>
      </c>
      <c r="P16" s="88">
        <v>43503.28581018518</v>
      </c>
      <c r="Q16" s="86" t="s">
        <v>248</v>
      </c>
      <c r="R16" s="86"/>
      <c r="S16" s="86"/>
      <c r="T16" s="86"/>
      <c r="U16" s="86"/>
      <c r="V16" s="89" t="s">
        <v>330</v>
      </c>
      <c r="W16" s="88">
        <v>43503.28581018518</v>
      </c>
      <c r="X16" s="89" t="s">
        <v>348</v>
      </c>
      <c r="Y16" s="86"/>
      <c r="Z16" s="86"/>
      <c r="AA16" s="92" t="s">
        <v>386</v>
      </c>
      <c r="AB16" s="86"/>
      <c r="AC16" s="86" t="b">
        <v>0</v>
      </c>
      <c r="AD16" s="86">
        <v>0</v>
      </c>
      <c r="AE16" s="92" t="s">
        <v>419</v>
      </c>
      <c r="AF16" s="86" t="b">
        <v>1</v>
      </c>
      <c r="AG16" s="86" t="s">
        <v>424</v>
      </c>
      <c r="AH16" s="86"/>
      <c r="AI16" s="92" t="s">
        <v>418</v>
      </c>
      <c r="AJ16" s="86" t="b">
        <v>0</v>
      </c>
      <c r="AK16" s="86">
        <v>2</v>
      </c>
      <c r="AL16" s="92" t="s">
        <v>396</v>
      </c>
      <c r="AM16" s="86" t="s">
        <v>429</v>
      </c>
      <c r="AN16" s="86" t="b">
        <v>0</v>
      </c>
      <c r="AO16" s="92" t="s">
        <v>396</v>
      </c>
      <c r="AP16" s="86" t="s">
        <v>176</v>
      </c>
      <c r="AQ16" s="86">
        <v>0</v>
      </c>
      <c r="AR16" s="86">
        <v>0</v>
      </c>
      <c r="AS16" s="86"/>
      <c r="AT16" s="86"/>
      <c r="AU16" s="86"/>
      <c r="AV16" s="86"/>
      <c r="AW16" s="86"/>
      <c r="AX16" s="86"/>
      <c r="AY16" s="86"/>
      <c r="AZ16" s="86"/>
      <c r="BA16">
        <v>2</v>
      </c>
      <c r="BB16" s="85" t="str">
        <f>REPLACE(INDEX(GroupVertices[Group],MATCH(Edges[[#This Row],[Vertex 1]],GroupVertices[Vertex],0)),1,1,"")</f>
        <v>2</v>
      </c>
      <c r="BC16" s="85" t="str">
        <f>REPLACE(INDEX(GroupVertices[Group],MATCH(Edges[[#This Row],[Vertex 2]],GroupVertices[Vertex],0)),1,1,"")</f>
        <v>1</v>
      </c>
      <c r="BD16" s="51"/>
      <c r="BE16" s="52"/>
      <c r="BF16" s="51"/>
      <c r="BG16" s="52"/>
      <c r="BH16" s="51"/>
      <c r="BI16" s="52"/>
      <c r="BJ16" s="51"/>
      <c r="BK16" s="52"/>
      <c r="BL16" s="51"/>
    </row>
    <row r="17" spans="1:64" ht="45">
      <c r="A17" s="84" t="s">
        <v>219</v>
      </c>
      <c r="B17" s="84" t="s">
        <v>224</v>
      </c>
      <c r="C17" s="53" t="s">
        <v>1044</v>
      </c>
      <c r="D17" s="54">
        <v>3</v>
      </c>
      <c r="E17" s="65" t="s">
        <v>132</v>
      </c>
      <c r="F17" s="55">
        <v>35</v>
      </c>
      <c r="G17" s="53"/>
      <c r="H17" s="57"/>
      <c r="I17" s="56"/>
      <c r="J17" s="56"/>
      <c r="K17" s="36" t="s">
        <v>65</v>
      </c>
      <c r="L17" s="83">
        <v>17</v>
      </c>
      <c r="M17" s="83"/>
      <c r="N17" s="63"/>
      <c r="O17" s="86" t="s">
        <v>243</v>
      </c>
      <c r="P17" s="88">
        <v>43503.91645833333</v>
      </c>
      <c r="Q17" s="86" t="s">
        <v>249</v>
      </c>
      <c r="R17" s="86"/>
      <c r="S17" s="86"/>
      <c r="T17" s="86" t="s">
        <v>307</v>
      </c>
      <c r="U17" s="86"/>
      <c r="V17" s="89" t="s">
        <v>331</v>
      </c>
      <c r="W17" s="88">
        <v>43503.91645833333</v>
      </c>
      <c r="X17" s="89" t="s">
        <v>349</v>
      </c>
      <c r="Y17" s="86"/>
      <c r="Z17" s="86"/>
      <c r="AA17" s="92" t="s">
        <v>387</v>
      </c>
      <c r="AB17" s="86"/>
      <c r="AC17" s="86" t="b">
        <v>0</v>
      </c>
      <c r="AD17" s="86">
        <v>0</v>
      </c>
      <c r="AE17" s="92" t="s">
        <v>419</v>
      </c>
      <c r="AF17" s="86" t="b">
        <v>0</v>
      </c>
      <c r="AG17" s="86" t="s">
        <v>424</v>
      </c>
      <c r="AH17" s="86"/>
      <c r="AI17" s="92" t="s">
        <v>419</v>
      </c>
      <c r="AJ17" s="86" t="b">
        <v>0</v>
      </c>
      <c r="AK17" s="86">
        <v>1</v>
      </c>
      <c r="AL17" s="92" t="s">
        <v>410</v>
      </c>
      <c r="AM17" s="86" t="s">
        <v>431</v>
      </c>
      <c r="AN17" s="86" t="b">
        <v>0</v>
      </c>
      <c r="AO17" s="92" t="s">
        <v>410</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25</v>
      </c>
      <c r="BK17" s="52">
        <v>100</v>
      </c>
      <c r="BL17" s="51">
        <v>25</v>
      </c>
    </row>
    <row r="18" spans="1:64" ht="45">
      <c r="A18" s="84" t="s">
        <v>220</v>
      </c>
      <c r="B18" s="84" t="s">
        <v>232</v>
      </c>
      <c r="C18" s="53" t="s">
        <v>1044</v>
      </c>
      <c r="D18" s="54">
        <v>3</v>
      </c>
      <c r="E18" s="65" t="s">
        <v>132</v>
      </c>
      <c r="F18" s="55">
        <v>35</v>
      </c>
      <c r="G18" s="53"/>
      <c r="H18" s="57"/>
      <c r="I18" s="56"/>
      <c r="J18" s="56"/>
      <c r="K18" s="36" t="s">
        <v>65</v>
      </c>
      <c r="L18" s="83">
        <v>18</v>
      </c>
      <c r="M18" s="83"/>
      <c r="N18" s="63"/>
      <c r="O18" s="86" t="s">
        <v>243</v>
      </c>
      <c r="P18" s="88">
        <v>43504.07357638889</v>
      </c>
      <c r="Q18" s="86" t="s">
        <v>250</v>
      </c>
      <c r="R18" s="86"/>
      <c r="S18" s="86"/>
      <c r="T18" s="86"/>
      <c r="U18" s="86"/>
      <c r="V18" s="89" t="s">
        <v>332</v>
      </c>
      <c r="W18" s="88">
        <v>43504.07357638889</v>
      </c>
      <c r="X18" s="89" t="s">
        <v>350</v>
      </c>
      <c r="Y18" s="86"/>
      <c r="Z18" s="86"/>
      <c r="AA18" s="92" t="s">
        <v>388</v>
      </c>
      <c r="AB18" s="92" t="s">
        <v>417</v>
      </c>
      <c r="AC18" s="86" t="b">
        <v>0</v>
      </c>
      <c r="AD18" s="86">
        <v>0</v>
      </c>
      <c r="AE18" s="92" t="s">
        <v>420</v>
      </c>
      <c r="AF18" s="86" t="b">
        <v>0</v>
      </c>
      <c r="AG18" s="86" t="s">
        <v>424</v>
      </c>
      <c r="AH18" s="86"/>
      <c r="AI18" s="92" t="s">
        <v>419</v>
      </c>
      <c r="AJ18" s="86" t="b">
        <v>0</v>
      </c>
      <c r="AK18" s="86">
        <v>0</v>
      </c>
      <c r="AL18" s="92" t="s">
        <v>419</v>
      </c>
      <c r="AM18" s="86" t="s">
        <v>429</v>
      </c>
      <c r="AN18" s="86" t="b">
        <v>0</v>
      </c>
      <c r="AO18" s="92" t="s">
        <v>417</v>
      </c>
      <c r="AP18" s="86" t="s">
        <v>176</v>
      </c>
      <c r="AQ18" s="86">
        <v>0</v>
      </c>
      <c r="AR18" s="86">
        <v>0</v>
      </c>
      <c r="AS18" s="86"/>
      <c r="AT18" s="86"/>
      <c r="AU18" s="86"/>
      <c r="AV18" s="86"/>
      <c r="AW18" s="86"/>
      <c r="AX18" s="86"/>
      <c r="AY18" s="86"/>
      <c r="AZ18" s="86"/>
      <c r="BA18">
        <v>1</v>
      </c>
      <c r="BB18" s="85" t="str">
        <f>REPLACE(INDEX(GroupVertices[Group],MATCH(Edges[[#This Row],[Vertex 1]],GroupVertices[Vertex],0)),1,1,"")</f>
        <v>3</v>
      </c>
      <c r="BC18" s="85" t="str">
        <f>REPLACE(INDEX(GroupVertices[Group],MATCH(Edges[[#This Row],[Vertex 2]],GroupVertices[Vertex],0)),1,1,"")</f>
        <v>3</v>
      </c>
      <c r="BD18" s="51"/>
      <c r="BE18" s="52"/>
      <c r="BF18" s="51"/>
      <c r="BG18" s="52"/>
      <c r="BH18" s="51"/>
      <c r="BI18" s="52"/>
      <c r="BJ18" s="51"/>
      <c r="BK18" s="52"/>
      <c r="BL18" s="51"/>
    </row>
    <row r="19" spans="1:64" ht="45">
      <c r="A19" s="84" t="s">
        <v>220</v>
      </c>
      <c r="B19" s="84" t="s">
        <v>233</v>
      </c>
      <c r="C19" s="53" t="s">
        <v>1044</v>
      </c>
      <c r="D19" s="54">
        <v>3</v>
      </c>
      <c r="E19" s="65" t="s">
        <v>132</v>
      </c>
      <c r="F19" s="55">
        <v>35</v>
      </c>
      <c r="G19" s="53"/>
      <c r="H19" s="57"/>
      <c r="I19" s="56"/>
      <c r="J19" s="56"/>
      <c r="K19" s="36" t="s">
        <v>65</v>
      </c>
      <c r="L19" s="83">
        <v>19</v>
      </c>
      <c r="M19" s="83"/>
      <c r="N19" s="63"/>
      <c r="O19" s="86" t="s">
        <v>243</v>
      </c>
      <c r="P19" s="88">
        <v>43504.07357638889</v>
      </c>
      <c r="Q19" s="86" t="s">
        <v>250</v>
      </c>
      <c r="R19" s="86"/>
      <c r="S19" s="86"/>
      <c r="T19" s="86"/>
      <c r="U19" s="86"/>
      <c r="V19" s="89" t="s">
        <v>332</v>
      </c>
      <c r="W19" s="88">
        <v>43504.07357638889</v>
      </c>
      <c r="X19" s="89" t="s">
        <v>350</v>
      </c>
      <c r="Y19" s="86"/>
      <c r="Z19" s="86"/>
      <c r="AA19" s="92" t="s">
        <v>388</v>
      </c>
      <c r="AB19" s="92" t="s">
        <v>417</v>
      </c>
      <c r="AC19" s="86" t="b">
        <v>0</v>
      </c>
      <c r="AD19" s="86">
        <v>0</v>
      </c>
      <c r="AE19" s="92" t="s">
        <v>420</v>
      </c>
      <c r="AF19" s="86" t="b">
        <v>0</v>
      </c>
      <c r="AG19" s="86" t="s">
        <v>424</v>
      </c>
      <c r="AH19" s="86"/>
      <c r="AI19" s="92" t="s">
        <v>419</v>
      </c>
      <c r="AJ19" s="86" t="b">
        <v>0</v>
      </c>
      <c r="AK19" s="86">
        <v>0</v>
      </c>
      <c r="AL19" s="92" t="s">
        <v>419</v>
      </c>
      <c r="AM19" s="86" t="s">
        <v>429</v>
      </c>
      <c r="AN19" s="86" t="b">
        <v>0</v>
      </c>
      <c r="AO19" s="92" t="s">
        <v>417</v>
      </c>
      <c r="AP19" s="86" t="s">
        <v>176</v>
      </c>
      <c r="AQ19" s="86">
        <v>0</v>
      </c>
      <c r="AR19" s="86">
        <v>0</v>
      </c>
      <c r="AS19" s="86"/>
      <c r="AT19" s="86"/>
      <c r="AU19" s="86"/>
      <c r="AV19" s="86"/>
      <c r="AW19" s="86"/>
      <c r="AX19" s="86"/>
      <c r="AY19" s="86"/>
      <c r="AZ19" s="86"/>
      <c r="BA19">
        <v>1</v>
      </c>
      <c r="BB19" s="85" t="str">
        <f>REPLACE(INDEX(GroupVertices[Group],MATCH(Edges[[#This Row],[Vertex 1]],GroupVertices[Vertex],0)),1,1,"")</f>
        <v>3</v>
      </c>
      <c r="BC19" s="85" t="str">
        <f>REPLACE(INDEX(GroupVertices[Group],MATCH(Edges[[#This Row],[Vertex 2]],GroupVertices[Vertex],0)),1,1,"")</f>
        <v>3</v>
      </c>
      <c r="BD19" s="51"/>
      <c r="BE19" s="52"/>
      <c r="BF19" s="51"/>
      <c r="BG19" s="52"/>
      <c r="BH19" s="51"/>
      <c r="BI19" s="52"/>
      <c r="BJ19" s="51"/>
      <c r="BK19" s="52"/>
      <c r="BL19" s="51"/>
    </row>
    <row r="20" spans="1:64" ht="45">
      <c r="A20" s="84" t="s">
        <v>220</v>
      </c>
      <c r="B20" s="84" t="s">
        <v>234</v>
      </c>
      <c r="C20" s="53" t="s">
        <v>1044</v>
      </c>
      <c r="D20" s="54">
        <v>3</v>
      </c>
      <c r="E20" s="65" t="s">
        <v>132</v>
      </c>
      <c r="F20" s="55">
        <v>35</v>
      </c>
      <c r="G20" s="53"/>
      <c r="H20" s="57"/>
      <c r="I20" s="56"/>
      <c r="J20" s="56"/>
      <c r="K20" s="36" t="s">
        <v>65</v>
      </c>
      <c r="L20" s="83">
        <v>20</v>
      </c>
      <c r="M20" s="83"/>
      <c r="N20" s="63"/>
      <c r="O20" s="86" t="s">
        <v>243</v>
      </c>
      <c r="P20" s="88">
        <v>43504.07357638889</v>
      </c>
      <c r="Q20" s="86" t="s">
        <v>250</v>
      </c>
      <c r="R20" s="86"/>
      <c r="S20" s="86"/>
      <c r="T20" s="86"/>
      <c r="U20" s="86"/>
      <c r="V20" s="89" t="s">
        <v>332</v>
      </c>
      <c r="W20" s="88">
        <v>43504.07357638889</v>
      </c>
      <c r="X20" s="89" t="s">
        <v>350</v>
      </c>
      <c r="Y20" s="86"/>
      <c r="Z20" s="86"/>
      <c r="AA20" s="92" t="s">
        <v>388</v>
      </c>
      <c r="AB20" s="92" t="s">
        <v>417</v>
      </c>
      <c r="AC20" s="86" t="b">
        <v>0</v>
      </c>
      <c r="AD20" s="86">
        <v>0</v>
      </c>
      <c r="AE20" s="92" t="s">
        <v>420</v>
      </c>
      <c r="AF20" s="86" t="b">
        <v>0</v>
      </c>
      <c r="AG20" s="86" t="s">
        <v>424</v>
      </c>
      <c r="AH20" s="86"/>
      <c r="AI20" s="92" t="s">
        <v>419</v>
      </c>
      <c r="AJ20" s="86" t="b">
        <v>0</v>
      </c>
      <c r="AK20" s="86">
        <v>0</v>
      </c>
      <c r="AL20" s="92" t="s">
        <v>419</v>
      </c>
      <c r="AM20" s="86" t="s">
        <v>429</v>
      </c>
      <c r="AN20" s="86" t="b">
        <v>0</v>
      </c>
      <c r="AO20" s="92" t="s">
        <v>417</v>
      </c>
      <c r="AP20" s="86" t="s">
        <v>176</v>
      </c>
      <c r="AQ20" s="86">
        <v>0</v>
      </c>
      <c r="AR20" s="86">
        <v>0</v>
      </c>
      <c r="AS20" s="86"/>
      <c r="AT20" s="86"/>
      <c r="AU20" s="86"/>
      <c r="AV20" s="86"/>
      <c r="AW20" s="86"/>
      <c r="AX20" s="86"/>
      <c r="AY20" s="86"/>
      <c r="AZ20" s="86"/>
      <c r="BA20">
        <v>1</v>
      </c>
      <c r="BB20" s="85" t="str">
        <f>REPLACE(INDEX(GroupVertices[Group],MATCH(Edges[[#This Row],[Vertex 1]],GroupVertices[Vertex],0)),1,1,"")</f>
        <v>3</v>
      </c>
      <c r="BC20" s="85" t="str">
        <f>REPLACE(INDEX(GroupVertices[Group],MATCH(Edges[[#This Row],[Vertex 2]],GroupVertices[Vertex],0)),1,1,"")</f>
        <v>3</v>
      </c>
      <c r="BD20" s="51"/>
      <c r="BE20" s="52"/>
      <c r="BF20" s="51"/>
      <c r="BG20" s="52"/>
      <c r="BH20" s="51"/>
      <c r="BI20" s="52"/>
      <c r="BJ20" s="51"/>
      <c r="BK20" s="52"/>
      <c r="BL20" s="51"/>
    </row>
    <row r="21" spans="1:64" ht="45">
      <c r="A21" s="84" t="s">
        <v>220</v>
      </c>
      <c r="B21" s="84" t="s">
        <v>235</v>
      </c>
      <c r="C21" s="53" t="s">
        <v>1044</v>
      </c>
      <c r="D21" s="54">
        <v>3</v>
      </c>
      <c r="E21" s="65" t="s">
        <v>132</v>
      </c>
      <c r="F21" s="55">
        <v>35</v>
      </c>
      <c r="G21" s="53"/>
      <c r="H21" s="57"/>
      <c r="I21" s="56"/>
      <c r="J21" s="56"/>
      <c r="K21" s="36" t="s">
        <v>65</v>
      </c>
      <c r="L21" s="83">
        <v>21</v>
      </c>
      <c r="M21" s="83"/>
      <c r="N21" s="63"/>
      <c r="O21" s="86" t="s">
        <v>243</v>
      </c>
      <c r="P21" s="88">
        <v>43504.07357638889</v>
      </c>
      <c r="Q21" s="86" t="s">
        <v>250</v>
      </c>
      <c r="R21" s="86"/>
      <c r="S21" s="86"/>
      <c r="T21" s="86"/>
      <c r="U21" s="86"/>
      <c r="V21" s="89" t="s">
        <v>332</v>
      </c>
      <c r="W21" s="88">
        <v>43504.07357638889</v>
      </c>
      <c r="X21" s="89" t="s">
        <v>350</v>
      </c>
      <c r="Y21" s="86"/>
      <c r="Z21" s="86"/>
      <c r="AA21" s="92" t="s">
        <v>388</v>
      </c>
      <c r="AB21" s="92" t="s">
        <v>417</v>
      </c>
      <c r="AC21" s="86" t="b">
        <v>0</v>
      </c>
      <c r="AD21" s="86">
        <v>0</v>
      </c>
      <c r="AE21" s="92" t="s">
        <v>420</v>
      </c>
      <c r="AF21" s="86" t="b">
        <v>0</v>
      </c>
      <c r="AG21" s="86" t="s">
        <v>424</v>
      </c>
      <c r="AH21" s="86"/>
      <c r="AI21" s="92" t="s">
        <v>419</v>
      </c>
      <c r="AJ21" s="86" t="b">
        <v>0</v>
      </c>
      <c r="AK21" s="86">
        <v>0</v>
      </c>
      <c r="AL21" s="92" t="s">
        <v>419</v>
      </c>
      <c r="AM21" s="86" t="s">
        <v>429</v>
      </c>
      <c r="AN21" s="86" t="b">
        <v>0</v>
      </c>
      <c r="AO21" s="92" t="s">
        <v>417</v>
      </c>
      <c r="AP21" s="86" t="s">
        <v>176</v>
      </c>
      <c r="AQ21" s="86">
        <v>0</v>
      </c>
      <c r="AR21" s="86">
        <v>0</v>
      </c>
      <c r="AS21" s="86"/>
      <c r="AT21" s="86"/>
      <c r="AU21" s="86"/>
      <c r="AV21" s="86"/>
      <c r="AW21" s="86"/>
      <c r="AX21" s="86"/>
      <c r="AY21" s="86"/>
      <c r="AZ21" s="86"/>
      <c r="BA21">
        <v>1</v>
      </c>
      <c r="BB21" s="85" t="str">
        <f>REPLACE(INDEX(GroupVertices[Group],MATCH(Edges[[#This Row],[Vertex 1]],GroupVertices[Vertex],0)),1,1,"")</f>
        <v>3</v>
      </c>
      <c r="BC21" s="85" t="str">
        <f>REPLACE(INDEX(GroupVertices[Group],MATCH(Edges[[#This Row],[Vertex 2]],GroupVertices[Vertex],0)),1,1,"")</f>
        <v>3</v>
      </c>
      <c r="BD21" s="51"/>
      <c r="BE21" s="52"/>
      <c r="BF21" s="51"/>
      <c r="BG21" s="52"/>
      <c r="BH21" s="51"/>
      <c r="BI21" s="52"/>
      <c r="BJ21" s="51"/>
      <c r="BK21" s="52"/>
      <c r="BL21" s="51"/>
    </row>
    <row r="22" spans="1:64" ht="45">
      <c r="A22" s="84" t="s">
        <v>220</v>
      </c>
      <c r="B22" s="84" t="s">
        <v>236</v>
      </c>
      <c r="C22" s="53" t="s">
        <v>1044</v>
      </c>
      <c r="D22" s="54">
        <v>3</v>
      </c>
      <c r="E22" s="65" t="s">
        <v>132</v>
      </c>
      <c r="F22" s="55">
        <v>35</v>
      </c>
      <c r="G22" s="53"/>
      <c r="H22" s="57"/>
      <c r="I22" s="56"/>
      <c r="J22" s="56"/>
      <c r="K22" s="36" t="s">
        <v>65</v>
      </c>
      <c r="L22" s="83">
        <v>22</v>
      </c>
      <c r="M22" s="83"/>
      <c r="N22" s="63"/>
      <c r="O22" s="86" t="s">
        <v>243</v>
      </c>
      <c r="P22" s="88">
        <v>43504.07357638889</v>
      </c>
      <c r="Q22" s="86" t="s">
        <v>250</v>
      </c>
      <c r="R22" s="86"/>
      <c r="S22" s="86"/>
      <c r="T22" s="86"/>
      <c r="U22" s="86"/>
      <c r="V22" s="89" t="s">
        <v>332</v>
      </c>
      <c r="W22" s="88">
        <v>43504.07357638889</v>
      </c>
      <c r="X22" s="89" t="s">
        <v>350</v>
      </c>
      <c r="Y22" s="86"/>
      <c r="Z22" s="86"/>
      <c r="AA22" s="92" t="s">
        <v>388</v>
      </c>
      <c r="AB22" s="92" t="s">
        <v>417</v>
      </c>
      <c r="AC22" s="86" t="b">
        <v>0</v>
      </c>
      <c r="AD22" s="86">
        <v>0</v>
      </c>
      <c r="AE22" s="92" t="s">
        <v>420</v>
      </c>
      <c r="AF22" s="86" t="b">
        <v>0</v>
      </c>
      <c r="AG22" s="86" t="s">
        <v>424</v>
      </c>
      <c r="AH22" s="86"/>
      <c r="AI22" s="92" t="s">
        <v>419</v>
      </c>
      <c r="AJ22" s="86" t="b">
        <v>0</v>
      </c>
      <c r="AK22" s="86">
        <v>0</v>
      </c>
      <c r="AL22" s="92" t="s">
        <v>419</v>
      </c>
      <c r="AM22" s="86" t="s">
        <v>429</v>
      </c>
      <c r="AN22" s="86" t="b">
        <v>0</v>
      </c>
      <c r="AO22" s="92" t="s">
        <v>417</v>
      </c>
      <c r="AP22" s="86" t="s">
        <v>176</v>
      </c>
      <c r="AQ22" s="86">
        <v>0</v>
      </c>
      <c r="AR22" s="86">
        <v>0</v>
      </c>
      <c r="AS22" s="86"/>
      <c r="AT22" s="86"/>
      <c r="AU22" s="86"/>
      <c r="AV22" s="86"/>
      <c r="AW22" s="86"/>
      <c r="AX22" s="86"/>
      <c r="AY22" s="86"/>
      <c r="AZ22" s="86"/>
      <c r="BA22">
        <v>1</v>
      </c>
      <c r="BB22" s="85" t="str">
        <f>REPLACE(INDEX(GroupVertices[Group],MATCH(Edges[[#This Row],[Vertex 1]],GroupVertices[Vertex],0)),1,1,"")</f>
        <v>3</v>
      </c>
      <c r="BC22" s="85" t="str">
        <f>REPLACE(INDEX(GroupVertices[Group],MATCH(Edges[[#This Row],[Vertex 2]],GroupVertices[Vertex],0)),1,1,"")</f>
        <v>3</v>
      </c>
      <c r="BD22" s="51"/>
      <c r="BE22" s="52"/>
      <c r="BF22" s="51"/>
      <c r="BG22" s="52"/>
      <c r="BH22" s="51"/>
      <c r="BI22" s="52"/>
      <c r="BJ22" s="51"/>
      <c r="BK22" s="52"/>
      <c r="BL22" s="51"/>
    </row>
    <row r="23" spans="1:64" ht="45">
      <c r="A23" s="84" t="s">
        <v>220</v>
      </c>
      <c r="B23" s="84" t="s">
        <v>237</v>
      </c>
      <c r="C23" s="53" t="s">
        <v>1044</v>
      </c>
      <c r="D23" s="54">
        <v>3</v>
      </c>
      <c r="E23" s="65" t="s">
        <v>132</v>
      </c>
      <c r="F23" s="55">
        <v>35</v>
      </c>
      <c r="G23" s="53"/>
      <c r="H23" s="57"/>
      <c r="I23" s="56"/>
      <c r="J23" s="56"/>
      <c r="K23" s="36" t="s">
        <v>65</v>
      </c>
      <c r="L23" s="83">
        <v>23</v>
      </c>
      <c r="M23" s="83"/>
      <c r="N23" s="63"/>
      <c r="O23" s="86" t="s">
        <v>243</v>
      </c>
      <c r="P23" s="88">
        <v>43504.07357638889</v>
      </c>
      <c r="Q23" s="86" t="s">
        <v>250</v>
      </c>
      <c r="R23" s="86"/>
      <c r="S23" s="86"/>
      <c r="T23" s="86"/>
      <c r="U23" s="86"/>
      <c r="V23" s="89" t="s">
        <v>332</v>
      </c>
      <c r="W23" s="88">
        <v>43504.07357638889</v>
      </c>
      <c r="X23" s="89" t="s">
        <v>350</v>
      </c>
      <c r="Y23" s="86"/>
      <c r="Z23" s="86"/>
      <c r="AA23" s="92" t="s">
        <v>388</v>
      </c>
      <c r="AB23" s="92" t="s">
        <v>417</v>
      </c>
      <c r="AC23" s="86" t="b">
        <v>0</v>
      </c>
      <c r="AD23" s="86">
        <v>0</v>
      </c>
      <c r="AE23" s="92" t="s">
        <v>420</v>
      </c>
      <c r="AF23" s="86" t="b">
        <v>0</v>
      </c>
      <c r="AG23" s="86" t="s">
        <v>424</v>
      </c>
      <c r="AH23" s="86"/>
      <c r="AI23" s="92" t="s">
        <v>419</v>
      </c>
      <c r="AJ23" s="86" t="b">
        <v>0</v>
      </c>
      <c r="AK23" s="86">
        <v>0</v>
      </c>
      <c r="AL23" s="92" t="s">
        <v>419</v>
      </c>
      <c r="AM23" s="86" t="s">
        <v>429</v>
      </c>
      <c r="AN23" s="86" t="b">
        <v>0</v>
      </c>
      <c r="AO23" s="92" t="s">
        <v>417</v>
      </c>
      <c r="AP23" s="86" t="s">
        <v>176</v>
      </c>
      <c r="AQ23" s="86">
        <v>0</v>
      </c>
      <c r="AR23" s="86">
        <v>0</v>
      </c>
      <c r="AS23" s="86"/>
      <c r="AT23" s="86"/>
      <c r="AU23" s="86"/>
      <c r="AV23" s="86"/>
      <c r="AW23" s="86"/>
      <c r="AX23" s="86"/>
      <c r="AY23" s="86"/>
      <c r="AZ23" s="86"/>
      <c r="BA23">
        <v>1</v>
      </c>
      <c r="BB23" s="85" t="str">
        <f>REPLACE(INDEX(GroupVertices[Group],MATCH(Edges[[#This Row],[Vertex 1]],GroupVertices[Vertex],0)),1,1,"")</f>
        <v>3</v>
      </c>
      <c r="BC23" s="85" t="str">
        <f>REPLACE(INDEX(GroupVertices[Group],MATCH(Edges[[#This Row],[Vertex 2]],GroupVertices[Vertex],0)),1,1,"")</f>
        <v>3</v>
      </c>
      <c r="BD23" s="51"/>
      <c r="BE23" s="52"/>
      <c r="BF23" s="51"/>
      <c r="BG23" s="52"/>
      <c r="BH23" s="51"/>
      <c r="BI23" s="52"/>
      <c r="BJ23" s="51"/>
      <c r="BK23" s="52"/>
      <c r="BL23" s="51"/>
    </row>
    <row r="24" spans="1:64" ht="45">
      <c r="A24" s="84" t="s">
        <v>220</v>
      </c>
      <c r="B24" s="84" t="s">
        <v>238</v>
      </c>
      <c r="C24" s="53" t="s">
        <v>1044</v>
      </c>
      <c r="D24" s="54">
        <v>3</v>
      </c>
      <c r="E24" s="65" t="s">
        <v>132</v>
      </c>
      <c r="F24" s="55">
        <v>35</v>
      </c>
      <c r="G24" s="53"/>
      <c r="H24" s="57"/>
      <c r="I24" s="56"/>
      <c r="J24" s="56"/>
      <c r="K24" s="36" t="s">
        <v>65</v>
      </c>
      <c r="L24" s="83">
        <v>24</v>
      </c>
      <c r="M24" s="83"/>
      <c r="N24" s="63"/>
      <c r="O24" s="86" t="s">
        <v>244</v>
      </c>
      <c r="P24" s="88">
        <v>43504.07357638889</v>
      </c>
      <c r="Q24" s="86" t="s">
        <v>250</v>
      </c>
      <c r="R24" s="86"/>
      <c r="S24" s="86"/>
      <c r="T24" s="86"/>
      <c r="U24" s="86"/>
      <c r="V24" s="89" t="s">
        <v>332</v>
      </c>
      <c r="W24" s="88">
        <v>43504.07357638889</v>
      </c>
      <c r="X24" s="89" t="s">
        <v>350</v>
      </c>
      <c r="Y24" s="86"/>
      <c r="Z24" s="86"/>
      <c r="AA24" s="92" t="s">
        <v>388</v>
      </c>
      <c r="AB24" s="92" t="s">
        <v>417</v>
      </c>
      <c r="AC24" s="86" t="b">
        <v>0</v>
      </c>
      <c r="AD24" s="86">
        <v>0</v>
      </c>
      <c r="AE24" s="92" t="s">
        <v>420</v>
      </c>
      <c r="AF24" s="86" t="b">
        <v>0</v>
      </c>
      <c r="AG24" s="86" t="s">
        <v>424</v>
      </c>
      <c r="AH24" s="86"/>
      <c r="AI24" s="92" t="s">
        <v>419</v>
      </c>
      <c r="AJ24" s="86" t="b">
        <v>0</v>
      </c>
      <c r="AK24" s="86">
        <v>0</v>
      </c>
      <c r="AL24" s="92" t="s">
        <v>419</v>
      </c>
      <c r="AM24" s="86" t="s">
        <v>429</v>
      </c>
      <c r="AN24" s="86" t="b">
        <v>0</v>
      </c>
      <c r="AO24" s="92" t="s">
        <v>417</v>
      </c>
      <c r="AP24" s="86" t="s">
        <v>176</v>
      </c>
      <c r="AQ24" s="86">
        <v>0</v>
      </c>
      <c r="AR24" s="86">
        <v>0</v>
      </c>
      <c r="AS24" s="86"/>
      <c r="AT24" s="86"/>
      <c r="AU24" s="86"/>
      <c r="AV24" s="86"/>
      <c r="AW24" s="86"/>
      <c r="AX24" s="86"/>
      <c r="AY24" s="86"/>
      <c r="AZ24" s="86"/>
      <c r="BA24">
        <v>1</v>
      </c>
      <c r="BB24" s="85" t="str">
        <f>REPLACE(INDEX(GroupVertices[Group],MATCH(Edges[[#This Row],[Vertex 1]],GroupVertices[Vertex],0)),1,1,"")</f>
        <v>3</v>
      </c>
      <c r="BC24" s="85" t="str">
        <f>REPLACE(INDEX(GroupVertices[Group],MATCH(Edges[[#This Row],[Vertex 2]],GroupVertices[Vertex],0)),1,1,"")</f>
        <v>3</v>
      </c>
      <c r="BD24" s="51">
        <v>1</v>
      </c>
      <c r="BE24" s="52">
        <v>4.545454545454546</v>
      </c>
      <c r="BF24" s="51">
        <v>1</v>
      </c>
      <c r="BG24" s="52">
        <v>4.545454545454546</v>
      </c>
      <c r="BH24" s="51">
        <v>0</v>
      </c>
      <c r="BI24" s="52">
        <v>0</v>
      </c>
      <c r="BJ24" s="51">
        <v>20</v>
      </c>
      <c r="BK24" s="52">
        <v>90.9090909090909</v>
      </c>
      <c r="BL24" s="51">
        <v>22</v>
      </c>
    </row>
    <row r="25" spans="1:64" ht="45">
      <c r="A25" s="84" t="s">
        <v>220</v>
      </c>
      <c r="B25" s="84" t="s">
        <v>224</v>
      </c>
      <c r="C25" s="53" t="s">
        <v>1044</v>
      </c>
      <c r="D25" s="54">
        <v>3</v>
      </c>
      <c r="E25" s="65" t="s">
        <v>132</v>
      </c>
      <c r="F25" s="55">
        <v>35</v>
      </c>
      <c r="G25" s="53"/>
      <c r="H25" s="57"/>
      <c r="I25" s="56"/>
      <c r="J25" s="56"/>
      <c r="K25" s="36" t="s">
        <v>65</v>
      </c>
      <c r="L25" s="83">
        <v>25</v>
      </c>
      <c r="M25" s="83"/>
      <c r="N25" s="63"/>
      <c r="O25" s="86" t="s">
        <v>243</v>
      </c>
      <c r="P25" s="88">
        <v>43504.07357638889</v>
      </c>
      <c r="Q25" s="86" t="s">
        <v>250</v>
      </c>
      <c r="R25" s="86"/>
      <c r="S25" s="86"/>
      <c r="T25" s="86"/>
      <c r="U25" s="86"/>
      <c r="V25" s="89" t="s">
        <v>332</v>
      </c>
      <c r="W25" s="88">
        <v>43504.07357638889</v>
      </c>
      <c r="X25" s="89" t="s">
        <v>350</v>
      </c>
      <c r="Y25" s="86"/>
      <c r="Z25" s="86"/>
      <c r="AA25" s="92" t="s">
        <v>388</v>
      </c>
      <c r="AB25" s="92" t="s">
        <v>417</v>
      </c>
      <c r="AC25" s="86" t="b">
        <v>0</v>
      </c>
      <c r="AD25" s="86">
        <v>0</v>
      </c>
      <c r="AE25" s="92" t="s">
        <v>420</v>
      </c>
      <c r="AF25" s="86" t="b">
        <v>0</v>
      </c>
      <c r="AG25" s="86" t="s">
        <v>424</v>
      </c>
      <c r="AH25" s="86"/>
      <c r="AI25" s="92" t="s">
        <v>419</v>
      </c>
      <c r="AJ25" s="86" t="b">
        <v>0</v>
      </c>
      <c r="AK25" s="86">
        <v>0</v>
      </c>
      <c r="AL25" s="92" t="s">
        <v>419</v>
      </c>
      <c r="AM25" s="86" t="s">
        <v>429</v>
      </c>
      <c r="AN25" s="86" t="b">
        <v>0</v>
      </c>
      <c r="AO25" s="92" t="s">
        <v>417</v>
      </c>
      <c r="AP25" s="86" t="s">
        <v>176</v>
      </c>
      <c r="AQ25" s="86">
        <v>0</v>
      </c>
      <c r="AR25" s="86">
        <v>0</v>
      </c>
      <c r="AS25" s="86"/>
      <c r="AT25" s="86"/>
      <c r="AU25" s="86"/>
      <c r="AV25" s="86"/>
      <c r="AW25" s="86"/>
      <c r="AX25" s="86"/>
      <c r="AY25" s="86"/>
      <c r="AZ25" s="86"/>
      <c r="BA25">
        <v>1</v>
      </c>
      <c r="BB25" s="85" t="str">
        <f>REPLACE(INDEX(GroupVertices[Group],MATCH(Edges[[#This Row],[Vertex 1]],GroupVertices[Vertex],0)),1,1,"")</f>
        <v>3</v>
      </c>
      <c r="BC25" s="85" t="str">
        <f>REPLACE(INDEX(GroupVertices[Group],MATCH(Edges[[#This Row],[Vertex 2]],GroupVertices[Vertex],0)),1,1,"")</f>
        <v>1</v>
      </c>
      <c r="BD25" s="51"/>
      <c r="BE25" s="52"/>
      <c r="BF25" s="51"/>
      <c r="BG25" s="52"/>
      <c r="BH25" s="51"/>
      <c r="BI25" s="52"/>
      <c r="BJ25" s="51"/>
      <c r="BK25" s="52"/>
      <c r="BL25" s="51"/>
    </row>
    <row r="26" spans="1:64" ht="45">
      <c r="A26" s="84" t="s">
        <v>221</v>
      </c>
      <c r="B26" s="84" t="s">
        <v>239</v>
      </c>
      <c r="C26" s="53" t="s">
        <v>1044</v>
      </c>
      <c r="D26" s="54">
        <v>3</v>
      </c>
      <c r="E26" s="65" t="s">
        <v>132</v>
      </c>
      <c r="F26" s="55">
        <v>35</v>
      </c>
      <c r="G26" s="53"/>
      <c r="H26" s="57"/>
      <c r="I26" s="56"/>
      <c r="J26" s="56"/>
      <c r="K26" s="36" t="s">
        <v>65</v>
      </c>
      <c r="L26" s="83">
        <v>26</v>
      </c>
      <c r="M26" s="83"/>
      <c r="N26" s="63"/>
      <c r="O26" s="86" t="s">
        <v>243</v>
      </c>
      <c r="P26" s="88">
        <v>43504.67046296296</v>
      </c>
      <c r="Q26" s="86" t="s">
        <v>251</v>
      </c>
      <c r="R26" s="89" t="s">
        <v>280</v>
      </c>
      <c r="S26" s="86" t="s">
        <v>299</v>
      </c>
      <c r="T26" s="86" t="s">
        <v>308</v>
      </c>
      <c r="U26" s="86"/>
      <c r="V26" s="89" t="s">
        <v>333</v>
      </c>
      <c r="W26" s="88">
        <v>43504.67046296296</v>
      </c>
      <c r="X26" s="89" t="s">
        <v>351</v>
      </c>
      <c r="Y26" s="86"/>
      <c r="Z26" s="86"/>
      <c r="AA26" s="92" t="s">
        <v>389</v>
      </c>
      <c r="AB26" s="86"/>
      <c r="AC26" s="86" t="b">
        <v>0</v>
      </c>
      <c r="AD26" s="86">
        <v>0</v>
      </c>
      <c r="AE26" s="92" t="s">
        <v>419</v>
      </c>
      <c r="AF26" s="86" t="b">
        <v>0</v>
      </c>
      <c r="AG26" s="86" t="s">
        <v>425</v>
      </c>
      <c r="AH26" s="86"/>
      <c r="AI26" s="92" t="s">
        <v>419</v>
      </c>
      <c r="AJ26" s="86" t="b">
        <v>0</v>
      </c>
      <c r="AK26" s="86">
        <v>0</v>
      </c>
      <c r="AL26" s="92" t="s">
        <v>419</v>
      </c>
      <c r="AM26" s="86" t="s">
        <v>433</v>
      </c>
      <c r="AN26" s="86" t="b">
        <v>0</v>
      </c>
      <c r="AO26" s="92" t="s">
        <v>389</v>
      </c>
      <c r="AP26" s="86" t="s">
        <v>176</v>
      </c>
      <c r="AQ26" s="86">
        <v>0</v>
      </c>
      <c r="AR26" s="86">
        <v>0</v>
      </c>
      <c r="AS26" s="86"/>
      <c r="AT26" s="86"/>
      <c r="AU26" s="86"/>
      <c r="AV26" s="86"/>
      <c r="AW26" s="86"/>
      <c r="AX26" s="86"/>
      <c r="AY26" s="86"/>
      <c r="AZ26" s="86"/>
      <c r="BA26">
        <v>1</v>
      </c>
      <c r="BB26" s="85" t="str">
        <f>REPLACE(INDEX(GroupVertices[Group],MATCH(Edges[[#This Row],[Vertex 1]],GroupVertices[Vertex],0)),1,1,"")</f>
        <v>4</v>
      </c>
      <c r="BC26" s="85" t="str">
        <f>REPLACE(INDEX(GroupVertices[Group],MATCH(Edges[[#This Row],[Vertex 2]],GroupVertices[Vertex],0)),1,1,"")</f>
        <v>4</v>
      </c>
      <c r="BD26" s="51"/>
      <c r="BE26" s="52"/>
      <c r="BF26" s="51"/>
      <c r="BG26" s="52"/>
      <c r="BH26" s="51"/>
      <c r="BI26" s="52"/>
      <c r="BJ26" s="51"/>
      <c r="BK26" s="52"/>
      <c r="BL26" s="51"/>
    </row>
    <row r="27" spans="1:64" ht="45">
      <c r="A27" s="84" t="s">
        <v>221</v>
      </c>
      <c r="B27" s="84" t="s">
        <v>240</v>
      </c>
      <c r="C27" s="53" t="s">
        <v>1044</v>
      </c>
      <c r="D27" s="54">
        <v>3</v>
      </c>
      <c r="E27" s="65" t="s">
        <v>132</v>
      </c>
      <c r="F27" s="55">
        <v>35</v>
      </c>
      <c r="G27" s="53"/>
      <c r="H27" s="57"/>
      <c r="I27" s="56"/>
      <c r="J27" s="56"/>
      <c r="K27" s="36" t="s">
        <v>65</v>
      </c>
      <c r="L27" s="83">
        <v>27</v>
      </c>
      <c r="M27" s="83"/>
      <c r="N27" s="63"/>
      <c r="O27" s="86" t="s">
        <v>243</v>
      </c>
      <c r="P27" s="88">
        <v>43504.67046296296</v>
      </c>
      <c r="Q27" s="86" t="s">
        <v>251</v>
      </c>
      <c r="R27" s="89" t="s">
        <v>280</v>
      </c>
      <c r="S27" s="86" t="s">
        <v>299</v>
      </c>
      <c r="T27" s="86" t="s">
        <v>308</v>
      </c>
      <c r="U27" s="86"/>
      <c r="V27" s="89" t="s">
        <v>333</v>
      </c>
      <c r="W27" s="88">
        <v>43504.67046296296</v>
      </c>
      <c r="X27" s="89" t="s">
        <v>351</v>
      </c>
      <c r="Y27" s="86"/>
      <c r="Z27" s="86"/>
      <c r="AA27" s="92" t="s">
        <v>389</v>
      </c>
      <c r="AB27" s="86"/>
      <c r="AC27" s="86" t="b">
        <v>0</v>
      </c>
      <c r="AD27" s="86">
        <v>0</v>
      </c>
      <c r="AE27" s="92" t="s">
        <v>419</v>
      </c>
      <c r="AF27" s="86" t="b">
        <v>0</v>
      </c>
      <c r="AG27" s="86" t="s">
        <v>425</v>
      </c>
      <c r="AH27" s="86"/>
      <c r="AI27" s="92" t="s">
        <v>419</v>
      </c>
      <c r="AJ27" s="86" t="b">
        <v>0</v>
      </c>
      <c r="AK27" s="86">
        <v>0</v>
      </c>
      <c r="AL27" s="92" t="s">
        <v>419</v>
      </c>
      <c r="AM27" s="86" t="s">
        <v>433</v>
      </c>
      <c r="AN27" s="86" t="b">
        <v>0</v>
      </c>
      <c r="AO27" s="92" t="s">
        <v>389</v>
      </c>
      <c r="AP27" s="86" t="s">
        <v>176</v>
      </c>
      <c r="AQ27" s="86">
        <v>0</v>
      </c>
      <c r="AR27" s="86">
        <v>0</v>
      </c>
      <c r="AS27" s="86"/>
      <c r="AT27" s="86"/>
      <c r="AU27" s="86"/>
      <c r="AV27" s="86"/>
      <c r="AW27" s="86"/>
      <c r="AX27" s="86"/>
      <c r="AY27" s="86"/>
      <c r="AZ27" s="86"/>
      <c r="BA27">
        <v>1</v>
      </c>
      <c r="BB27" s="85" t="str">
        <f>REPLACE(INDEX(GroupVertices[Group],MATCH(Edges[[#This Row],[Vertex 1]],GroupVertices[Vertex],0)),1,1,"")</f>
        <v>4</v>
      </c>
      <c r="BC27" s="85" t="str">
        <f>REPLACE(INDEX(GroupVertices[Group],MATCH(Edges[[#This Row],[Vertex 2]],GroupVertices[Vertex],0)),1,1,"")</f>
        <v>4</v>
      </c>
      <c r="BD27" s="51">
        <v>0</v>
      </c>
      <c r="BE27" s="52">
        <v>0</v>
      </c>
      <c r="BF27" s="51">
        <v>0</v>
      </c>
      <c r="BG27" s="52">
        <v>0</v>
      </c>
      <c r="BH27" s="51">
        <v>0</v>
      </c>
      <c r="BI27" s="52">
        <v>0</v>
      </c>
      <c r="BJ27" s="51">
        <v>13</v>
      </c>
      <c r="BK27" s="52">
        <v>100</v>
      </c>
      <c r="BL27" s="51">
        <v>13</v>
      </c>
    </row>
    <row r="28" spans="1:64" ht="45">
      <c r="A28" s="84" t="s">
        <v>221</v>
      </c>
      <c r="B28" s="84" t="s">
        <v>224</v>
      </c>
      <c r="C28" s="53" t="s">
        <v>1044</v>
      </c>
      <c r="D28" s="54">
        <v>3</v>
      </c>
      <c r="E28" s="65" t="s">
        <v>132</v>
      </c>
      <c r="F28" s="55">
        <v>35</v>
      </c>
      <c r="G28" s="53"/>
      <c r="H28" s="57"/>
      <c r="I28" s="56"/>
      <c r="J28" s="56"/>
      <c r="K28" s="36" t="s">
        <v>65</v>
      </c>
      <c r="L28" s="83">
        <v>28</v>
      </c>
      <c r="M28" s="83"/>
      <c r="N28" s="63"/>
      <c r="O28" s="86" t="s">
        <v>243</v>
      </c>
      <c r="P28" s="88">
        <v>43504.67046296296</v>
      </c>
      <c r="Q28" s="86" t="s">
        <v>251</v>
      </c>
      <c r="R28" s="89" t="s">
        <v>280</v>
      </c>
      <c r="S28" s="86" t="s">
        <v>299</v>
      </c>
      <c r="T28" s="86" t="s">
        <v>308</v>
      </c>
      <c r="U28" s="86"/>
      <c r="V28" s="89" t="s">
        <v>333</v>
      </c>
      <c r="W28" s="88">
        <v>43504.67046296296</v>
      </c>
      <c r="X28" s="89" t="s">
        <v>351</v>
      </c>
      <c r="Y28" s="86"/>
      <c r="Z28" s="86"/>
      <c r="AA28" s="92" t="s">
        <v>389</v>
      </c>
      <c r="AB28" s="86"/>
      <c r="AC28" s="86" t="b">
        <v>0</v>
      </c>
      <c r="AD28" s="86">
        <v>0</v>
      </c>
      <c r="AE28" s="92" t="s">
        <v>419</v>
      </c>
      <c r="AF28" s="86" t="b">
        <v>0</v>
      </c>
      <c r="AG28" s="86" t="s">
        <v>425</v>
      </c>
      <c r="AH28" s="86"/>
      <c r="AI28" s="92" t="s">
        <v>419</v>
      </c>
      <c r="AJ28" s="86" t="b">
        <v>0</v>
      </c>
      <c r="AK28" s="86">
        <v>0</v>
      </c>
      <c r="AL28" s="92" t="s">
        <v>419</v>
      </c>
      <c r="AM28" s="86" t="s">
        <v>433</v>
      </c>
      <c r="AN28" s="86" t="b">
        <v>0</v>
      </c>
      <c r="AO28" s="92" t="s">
        <v>389</v>
      </c>
      <c r="AP28" s="86" t="s">
        <v>176</v>
      </c>
      <c r="AQ28" s="86">
        <v>0</v>
      </c>
      <c r="AR28" s="86">
        <v>0</v>
      </c>
      <c r="AS28" s="86"/>
      <c r="AT28" s="86"/>
      <c r="AU28" s="86"/>
      <c r="AV28" s="86"/>
      <c r="AW28" s="86"/>
      <c r="AX28" s="86"/>
      <c r="AY28" s="86"/>
      <c r="AZ28" s="86"/>
      <c r="BA28">
        <v>1</v>
      </c>
      <c r="BB28" s="85" t="str">
        <f>REPLACE(INDEX(GroupVertices[Group],MATCH(Edges[[#This Row],[Vertex 1]],GroupVertices[Vertex],0)),1,1,"")</f>
        <v>4</v>
      </c>
      <c r="BC28" s="85" t="str">
        <f>REPLACE(INDEX(GroupVertices[Group],MATCH(Edges[[#This Row],[Vertex 2]],GroupVertices[Vertex],0)),1,1,"")</f>
        <v>1</v>
      </c>
      <c r="BD28" s="51"/>
      <c r="BE28" s="52"/>
      <c r="BF28" s="51"/>
      <c r="BG28" s="52"/>
      <c r="BH28" s="51"/>
      <c r="BI28" s="52"/>
      <c r="BJ28" s="51"/>
      <c r="BK28" s="52"/>
      <c r="BL28" s="51"/>
    </row>
    <row r="29" spans="1:64" ht="45">
      <c r="A29" s="84" t="s">
        <v>222</v>
      </c>
      <c r="B29" s="84" t="s">
        <v>224</v>
      </c>
      <c r="C29" s="53" t="s">
        <v>1044</v>
      </c>
      <c r="D29" s="54">
        <v>3</v>
      </c>
      <c r="E29" s="65" t="s">
        <v>132</v>
      </c>
      <c r="F29" s="55">
        <v>35</v>
      </c>
      <c r="G29" s="53"/>
      <c r="H29" s="57"/>
      <c r="I29" s="56"/>
      <c r="J29" s="56"/>
      <c r="K29" s="36" t="s">
        <v>65</v>
      </c>
      <c r="L29" s="83">
        <v>29</v>
      </c>
      <c r="M29" s="83"/>
      <c r="N29" s="63"/>
      <c r="O29" s="86" t="s">
        <v>244</v>
      </c>
      <c r="P29" s="88">
        <v>43504.7653125</v>
      </c>
      <c r="Q29" s="86" t="s">
        <v>252</v>
      </c>
      <c r="R29" s="89" t="s">
        <v>281</v>
      </c>
      <c r="S29" s="86" t="s">
        <v>300</v>
      </c>
      <c r="T29" s="86"/>
      <c r="U29" s="86"/>
      <c r="V29" s="89" t="s">
        <v>334</v>
      </c>
      <c r="W29" s="88">
        <v>43504.7653125</v>
      </c>
      <c r="X29" s="89" t="s">
        <v>352</v>
      </c>
      <c r="Y29" s="86"/>
      <c r="Z29" s="86"/>
      <c r="AA29" s="92" t="s">
        <v>390</v>
      </c>
      <c r="AB29" s="86"/>
      <c r="AC29" s="86" t="b">
        <v>0</v>
      </c>
      <c r="AD29" s="86">
        <v>0</v>
      </c>
      <c r="AE29" s="92" t="s">
        <v>421</v>
      </c>
      <c r="AF29" s="86" t="b">
        <v>0</v>
      </c>
      <c r="AG29" s="86" t="s">
        <v>424</v>
      </c>
      <c r="AH29" s="86"/>
      <c r="AI29" s="92" t="s">
        <v>419</v>
      </c>
      <c r="AJ29" s="86" t="b">
        <v>0</v>
      </c>
      <c r="AK29" s="86">
        <v>0</v>
      </c>
      <c r="AL29" s="92" t="s">
        <v>419</v>
      </c>
      <c r="AM29" s="86" t="s">
        <v>431</v>
      </c>
      <c r="AN29" s="86" t="b">
        <v>1</v>
      </c>
      <c r="AO29" s="92" t="s">
        <v>390</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0</v>
      </c>
      <c r="BE29" s="52">
        <v>0</v>
      </c>
      <c r="BF29" s="51">
        <v>1</v>
      </c>
      <c r="BG29" s="52">
        <v>4.761904761904762</v>
      </c>
      <c r="BH29" s="51">
        <v>0</v>
      </c>
      <c r="BI29" s="52">
        <v>0</v>
      </c>
      <c r="BJ29" s="51">
        <v>20</v>
      </c>
      <c r="BK29" s="52">
        <v>95.23809523809524</v>
      </c>
      <c r="BL29" s="51">
        <v>21</v>
      </c>
    </row>
    <row r="30" spans="1:64" ht="45">
      <c r="A30" s="84" t="s">
        <v>223</v>
      </c>
      <c r="B30" s="84" t="s">
        <v>224</v>
      </c>
      <c r="C30" s="53" t="s">
        <v>1044</v>
      </c>
      <c r="D30" s="54">
        <v>3</v>
      </c>
      <c r="E30" s="65" t="s">
        <v>132</v>
      </c>
      <c r="F30" s="55">
        <v>35</v>
      </c>
      <c r="G30" s="53"/>
      <c r="H30" s="57"/>
      <c r="I30" s="56"/>
      <c r="J30" s="56"/>
      <c r="K30" s="36" t="s">
        <v>65</v>
      </c>
      <c r="L30" s="83">
        <v>30</v>
      </c>
      <c r="M30" s="83"/>
      <c r="N30" s="63"/>
      <c r="O30" s="86" t="s">
        <v>243</v>
      </c>
      <c r="P30" s="88">
        <v>43509.646157407406</v>
      </c>
      <c r="Q30" s="86" t="s">
        <v>253</v>
      </c>
      <c r="R30" s="89" t="s">
        <v>282</v>
      </c>
      <c r="S30" s="86" t="s">
        <v>300</v>
      </c>
      <c r="T30" s="86"/>
      <c r="U30" s="86"/>
      <c r="V30" s="89" t="s">
        <v>335</v>
      </c>
      <c r="W30" s="88">
        <v>43509.646157407406</v>
      </c>
      <c r="X30" s="89" t="s">
        <v>353</v>
      </c>
      <c r="Y30" s="86"/>
      <c r="Z30" s="86"/>
      <c r="AA30" s="92" t="s">
        <v>391</v>
      </c>
      <c r="AB30" s="86"/>
      <c r="AC30" s="86" t="b">
        <v>0</v>
      </c>
      <c r="AD30" s="86">
        <v>0</v>
      </c>
      <c r="AE30" s="92" t="s">
        <v>419</v>
      </c>
      <c r="AF30" s="86" t="b">
        <v>0</v>
      </c>
      <c r="AG30" s="86" t="s">
        <v>424</v>
      </c>
      <c r="AH30" s="86"/>
      <c r="AI30" s="92" t="s">
        <v>419</v>
      </c>
      <c r="AJ30" s="86" t="b">
        <v>0</v>
      </c>
      <c r="AK30" s="86">
        <v>0</v>
      </c>
      <c r="AL30" s="92" t="s">
        <v>419</v>
      </c>
      <c r="AM30" s="86" t="s">
        <v>434</v>
      </c>
      <c r="AN30" s="86" t="b">
        <v>1</v>
      </c>
      <c r="AO30" s="92" t="s">
        <v>391</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1</v>
      </c>
      <c r="BE30" s="52">
        <v>5.555555555555555</v>
      </c>
      <c r="BF30" s="51">
        <v>0</v>
      </c>
      <c r="BG30" s="52">
        <v>0</v>
      </c>
      <c r="BH30" s="51">
        <v>0</v>
      </c>
      <c r="BI30" s="52">
        <v>0</v>
      </c>
      <c r="BJ30" s="51">
        <v>17</v>
      </c>
      <c r="BK30" s="52">
        <v>94.44444444444444</v>
      </c>
      <c r="BL30" s="51">
        <v>18</v>
      </c>
    </row>
    <row r="31" spans="1:64" ht="45">
      <c r="A31" s="84" t="s">
        <v>224</v>
      </c>
      <c r="B31" s="84" t="s">
        <v>241</v>
      </c>
      <c r="C31" s="53" t="s">
        <v>1044</v>
      </c>
      <c r="D31" s="54">
        <v>3</v>
      </c>
      <c r="E31" s="65" t="s">
        <v>132</v>
      </c>
      <c r="F31" s="55">
        <v>35</v>
      </c>
      <c r="G31" s="53"/>
      <c r="H31" s="57"/>
      <c r="I31" s="56"/>
      <c r="J31" s="56"/>
      <c r="K31" s="36" t="s">
        <v>65</v>
      </c>
      <c r="L31" s="83">
        <v>31</v>
      </c>
      <c r="M31" s="83"/>
      <c r="N31" s="63"/>
      <c r="O31" s="86" t="s">
        <v>243</v>
      </c>
      <c r="P31" s="88">
        <v>43501.708969907406</v>
      </c>
      <c r="Q31" s="86" t="s">
        <v>254</v>
      </c>
      <c r="R31" s="89" t="s">
        <v>283</v>
      </c>
      <c r="S31" s="86" t="s">
        <v>301</v>
      </c>
      <c r="T31" s="86" t="s">
        <v>309</v>
      </c>
      <c r="U31" s="86"/>
      <c r="V31" s="89" t="s">
        <v>336</v>
      </c>
      <c r="W31" s="88">
        <v>43501.708969907406</v>
      </c>
      <c r="X31" s="89" t="s">
        <v>354</v>
      </c>
      <c r="Y31" s="86"/>
      <c r="Z31" s="86"/>
      <c r="AA31" s="92" t="s">
        <v>392</v>
      </c>
      <c r="AB31" s="86"/>
      <c r="AC31" s="86" t="b">
        <v>0</v>
      </c>
      <c r="AD31" s="86">
        <v>2</v>
      </c>
      <c r="AE31" s="92" t="s">
        <v>419</v>
      </c>
      <c r="AF31" s="86" t="b">
        <v>0</v>
      </c>
      <c r="AG31" s="86" t="s">
        <v>424</v>
      </c>
      <c r="AH31" s="86"/>
      <c r="AI31" s="92" t="s">
        <v>419</v>
      </c>
      <c r="AJ31" s="86" t="b">
        <v>0</v>
      </c>
      <c r="AK31" s="86">
        <v>0</v>
      </c>
      <c r="AL31" s="92" t="s">
        <v>419</v>
      </c>
      <c r="AM31" s="86" t="s">
        <v>431</v>
      </c>
      <c r="AN31" s="86" t="b">
        <v>0</v>
      </c>
      <c r="AO31" s="92" t="s">
        <v>392</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2</v>
      </c>
      <c r="BE31" s="52">
        <v>6.25</v>
      </c>
      <c r="BF31" s="51">
        <v>0</v>
      </c>
      <c r="BG31" s="52">
        <v>0</v>
      </c>
      <c r="BH31" s="51">
        <v>0</v>
      </c>
      <c r="BI31" s="52">
        <v>0</v>
      </c>
      <c r="BJ31" s="51">
        <v>30</v>
      </c>
      <c r="BK31" s="52">
        <v>93.75</v>
      </c>
      <c r="BL31" s="51">
        <v>32</v>
      </c>
    </row>
    <row r="32" spans="1:64" ht="45">
      <c r="A32" s="84" t="s">
        <v>225</v>
      </c>
      <c r="B32" s="84" t="s">
        <v>230</v>
      </c>
      <c r="C32" s="53" t="s">
        <v>1044</v>
      </c>
      <c r="D32" s="54">
        <v>3</v>
      </c>
      <c r="E32" s="65" t="s">
        <v>132</v>
      </c>
      <c r="F32" s="55">
        <v>35</v>
      </c>
      <c r="G32" s="53"/>
      <c r="H32" s="57"/>
      <c r="I32" s="56"/>
      <c r="J32" s="56"/>
      <c r="K32" s="36" t="s">
        <v>65</v>
      </c>
      <c r="L32" s="83">
        <v>32</v>
      </c>
      <c r="M32" s="83"/>
      <c r="N32" s="63"/>
      <c r="O32" s="86" t="s">
        <v>243</v>
      </c>
      <c r="P32" s="88">
        <v>43502.820069444446</v>
      </c>
      <c r="Q32" s="86" t="s">
        <v>255</v>
      </c>
      <c r="R32" s="86"/>
      <c r="S32" s="86"/>
      <c r="T32" s="86"/>
      <c r="U32" s="86"/>
      <c r="V32" s="89" t="s">
        <v>337</v>
      </c>
      <c r="W32" s="88">
        <v>43502.820069444446</v>
      </c>
      <c r="X32" s="89" t="s">
        <v>355</v>
      </c>
      <c r="Y32" s="86"/>
      <c r="Z32" s="86"/>
      <c r="AA32" s="92" t="s">
        <v>393</v>
      </c>
      <c r="AB32" s="92" t="s">
        <v>394</v>
      </c>
      <c r="AC32" s="86" t="b">
        <v>0</v>
      </c>
      <c r="AD32" s="86">
        <v>2</v>
      </c>
      <c r="AE32" s="92" t="s">
        <v>421</v>
      </c>
      <c r="AF32" s="86" t="b">
        <v>0</v>
      </c>
      <c r="AG32" s="86" t="s">
        <v>424</v>
      </c>
      <c r="AH32" s="86"/>
      <c r="AI32" s="92" t="s">
        <v>419</v>
      </c>
      <c r="AJ32" s="86" t="b">
        <v>0</v>
      </c>
      <c r="AK32" s="86">
        <v>0</v>
      </c>
      <c r="AL32" s="92" t="s">
        <v>419</v>
      </c>
      <c r="AM32" s="86" t="s">
        <v>435</v>
      </c>
      <c r="AN32" s="86" t="b">
        <v>0</v>
      </c>
      <c r="AO32" s="92" t="s">
        <v>394</v>
      </c>
      <c r="AP32" s="86" t="s">
        <v>176</v>
      </c>
      <c r="AQ32" s="86">
        <v>0</v>
      </c>
      <c r="AR32" s="86">
        <v>0</v>
      </c>
      <c r="AS32" s="86"/>
      <c r="AT32" s="86"/>
      <c r="AU32" s="86"/>
      <c r="AV32" s="86"/>
      <c r="AW32" s="86"/>
      <c r="AX32" s="86"/>
      <c r="AY32" s="86"/>
      <c r="AZ32" s="86"/>
      <c r="BA32">
        <v>1</v>
      </c>
      <c r="BB32" s="85" t="str">
        <f>REPLACE(INDEX(GroupVertices[Group],MATCH(Edges[[#This Row],[Vertex 1]],GroupVertices[Vertex],0)),1,1,"")</f>
        <v>2</v>
      </c>
      <c r="BC32" s="85" t="str">
        <f>REPLACE(INDEX(GroupVertices[Group],MATCH(Edges[[#This Row],[Vertex 2]],GroupVertices[Vertex],0)),1,1,"")</f>
        <v>2</v>
      </c>
      <c r="BD32" s="51"/>
      <c r="BE32" s="52"/>
      <c r="BF32" s="51"/>
      <c r="BG32" s="52"/>
      <c r="BH32" s="51"/>
      <c r="BI32" s="52"/>
      <c r="BJ32" s="51"/>
      <c r="BK32" s="52"/>
      <c r="BL32" s="51"/>
    </row>
    <row r="33" spans="1:64" ht="30">
      <c r="A33" s="84" t="s">
        <v>224</v>
      </c>
      <c r="B33" s="84" t="s">
        <v>230</v>
      </c>
      <c r="C33" s="53" t="s">
        <v>1046</v>
      </c>
      <c r="D33" s="54">
        <v>10</v>
      </c>
      <c r="E33" s="65" t="s">
        <v>136</v>
      </c>
      <c r="F33" s="55">
        <v>12</v>
      </c>
      <c r="G33" s="53"/>
      <c r="H33" s="57"/>
      <c r="I33" s="56"/>
      <c r="J33" s="56"/>
      <c r="K33" s="36" t="s">
        <v>65</v>
      </c>
      <c r="L33" s="83">
        <v>33</v>
      </c>
      <c r="M33" s="83"/>
      <c r="N33" s="63"/>
      <c r="O33" s="86" t="s">
        <v>243</v>
      </c>
      <c r="P33" s="88">
        <v>43502.782534722224</v>
      </c>
      <c r="Q33" s="86" t="s">
        <v>256</v>
      </c>
      <c r="R33" s="86"/>
      <c r="S33" s="86"/>
      <c r="T33" s="86"/>
      <c r="U33" s="86"/>
      <c r="V33" s="89" t="s">
        <v>336</v>
      </c>
      <c r="W33" s="88">
        <v>43502.782534722224</v>
      </c>
      <c r="X33" s="89" t="s">
        <v>356</v>
      </c>
      <c r="Y33" s="86"/>
      <c r="Z33" s="86"/>
      <c r="AA33" s="92" t="s">
        <v>394</v>
      </c>
      <c r="AB33" s="92" t="s">
        <v>418</v>
      </c>
      <c r="AC33" s="86" t="b">
        <v>0</v>
      </c>
      <c r="AD33" s="86">
        <v>0</v>
      </c>
      <c r="AE33" s="92" t="s">
        <v>422</v>
      </c>
      <c r="AF33" s="86" t="b">
        <v>0</v>
      </c>
      <c r="AG33" s="86" t="s">
        <v>424</v>
      </c>
      <c r="AH33" s="86"/>
      <c r="AI33" s="92" t="s">
        <v>419</v>
      </c>
      <c r="AJ33" s="86" t="b">
        <v>0</v>
      </c>
      <c r="AK33" s="86">
        <v>0</v>
      </c>
      <c r="AL33" s="92" t="s">
        <v>419</v>
      </c>
      <c r="AM33" s="86" t="s">
        <v>431</v>
      </c>
      <c r="AN33" s="86" t="b">
        <v>0</v>
      </c>
      <c r="AO33" s="92" t="s">
        <v>418</v>
      </c>
      <c r="AP33" s="86" t="s">
        <v>176</v>
      </c>
      <c r="AQ33" s="86">
        <v>0</v>
      </c>
      <c r="AR33" s="86">
        <v>0</v>
      </c>
      <c r="AS33" s="86"/>
      <c r="AT33" s="86"/>
      <c r="AU33" s="86"/>
      <c r="AV33" s="86"/>
      <c r="AW33" s="86"/>
      <c r="AX33" s="86"/>
      <c r="AY33" s="86"/>
      <c r="AZ33" s="86"/>
      <c r="BA33">
        <v>3</v>
      </c>
      <c r="BB33" s="85" t="str">
        <f>REPLACE(INDEX(GroupVertices[Group],MATCH(Edges[[#This Row],[Vertex 1]],GroupVertices[Vertex],0)),1,1,"")</f>
        <v>1</v>
      </c>
      <c r="BC33" s="85" t="str">
        <f>REPLACE(INDEX(GroupVertices[Group],MATCH(Edges[[#This Row],[Vertex 2]],GroupVertices[Vertex],0)),1,1,"")</f>
        <v>2</v>
      </c>
      <c r="BD33" s="51"/>
      <c r="BE33" s="52"/>
      <c r="BF33" s="51"/>
      <c r="BG33" s="52"/>
      <c r="BH33" s="51"/>
      <c r="BI33" s="52"/>
      <c r="BJ33" s="51"/>
      <c r="BK33" s="52"/>
      <c r="BL33" s="51"/>
    </row>
    <row r="34" spans="1:64" ht="30">
      <c r="A34" s="84" t="s">
        <v>224</v>
      </c>
      <c r="B34" s="84" t="s">
        <v>230</v>
      </c>
      <c r="C34" s="53" t="s">
        <v>1046</v>
      </c>
      <c r="D34" s="54">
        <v>10</v>
      </c>
      <c r="E34" s="65" t="s">
        <v>136</v>
      </c>
      <c r="F34" s="55">
        <v>12</v>
      </c>
      <c r="G34" s="53"/>
      <c r="H34" s="57"/>
      <c r="I34" s="56"/>
      <c r="J34" s="56"/>
      <c r="K34" s="36" t="s">
        <v>65</v>
      </c>
      <c r="L34" s="83">
        <v>34</v>
      </c>
      <c r="M34" s="83"/>
      <c r="N34" s="63"/>
      <c r="O34" s="86" t="s">
        <v>243</v>
      </c>
      <c r="P34" s="88">
        <v>43502.84872685185</v>
      </c>
      <c r="Q34" s="86" t="s">
        <v>257</v>
      </c>
      <c r="R34" s="86"/>
      <c r="S34" s="86"/>
      <c r="T34" s="86"/>
      <c r="U34" s="86"/>
      <c r="V34" s="89" t="s">
        <v>336</v>
      </c>
      <c r="W34" s="88">
        <v>43502.84872685185</v>
      </c>
      <c r="X34" s="89" t="s">
        <v>357</v>
      </c>
      <c r="Y34" s="86"/>
      <c r="Z34" s="86"/>
      <c r="AA34" s="92" t="s">
        <v>395</v>
      </c>
      <c r="AB34" s="92" t="s">
        <v>393</v>
      </c>
      <c r="AC34" s="86" t="b">
        <v>0</v>
      </c>
      <c r="AD34" s="86">
        <v>0</v>
      </c>
      <c r="AE34" s="92" t="s">
        <v>422</v>
      </c>
      <c r="AF34" s="86" t="b">
        <v>0</v>
      </c>
      <c r="AG34" s="86" t="s">
        <v>424</v>
      </c>
      <c r="AH34" s="86"/>
      <c r="AI34" s="92" t="s">
        <v>419</v>
      </c>
      <c r="AJ34" s="86" t="b">
        <v>0</v>
      </c>
      <c r="AK34" s="86">
        <v>0</v>
      </c>
      <c r="AL34" s="92" t="s">
        <v>419</v>
      </c>
      <c r="AM34" s="86" t="s">
        <v>431</v>
      </c>
      <c r="AN34" s="86" t="b">
        <v>0</v>
      </c>
      <c r="AO34" s="92" t="s">
        <v>393</v>
      </c>
      <c r="AP34" s="86" t="s">
        <v>176</v>
      </c>
      <c r="AQ34" s="86">
        <v>0</v>
      </c>
      <c r="AR34" s="86">
        <v>0</v>
      </c>
      <c r="AS34" s="86"/>
      <c r="AT34" s="86"/>
      <c r="AU34" s="86"/>
      <c r="AV34" s="86"/>
      <c r="AW34" s="86"/>
      <c r="AX34" s="86"/>
      <c r="AY34" s="86"/>
      <c r="AZ34" s="86"/>
      <c r="BA34">
        <v>3</v>
      </c>
      <c r="BB34" s="85" t="str">
        <f>REPLACE(INDEX(GroupVertices[Group],MATCH(Edges[[#This Row],[Vertex 1]],GroupVertices[Vertex],0)),1,1,"")</f>
        <v>1</v>
      </c>
      <c r="BC34" s="85" t="str">
        <f>REPLACE(INDEX(GroupVertices[Group],MATCH(Edges[[#This Row],[Vertex 2]],GroupVertices[Vertex],0)),1,1,"")</f>
        <v>2</v>
      </c>
      <c r="BD34" s="51"/>
      <c r="BE34" s="52"/>
      <c r="BF34" s="51"/>
      <c r="BG34" s="52"/>
      <c r="BH34" s="51"/>
      <c r="BI34" s="52"/>
      <c r="BJ34" s="51"/>
      <c r="BK34" s="52"/>
      <c r="BL34" s="51"/>
    </row>
    <row r="35" spans="1:64" ht="30">
      <c r="A35" s="84" t="s">
        <v>224</v>
      </c>
      <c r="B35" s="84" t="s">
        <v>230</v>
      </c>
      <c r="C35" s="53" t="s">
        <v>1046</v>
      </c>
      <c r="D35" s="54">
        <v>10</v>
      </c>
      <c r="E35" s="65" t="s">
        <v>136</v>
      </c>
      <c r="F35" s="55">
        <v>12</v>
      </c>
      <c r="G35" s="53"/>
      <c r="H35" s="57"/>
      <c r="I35" s="56"/>
      <c r="J35" s="56"/>
      <c r="K35" s="36" t="s">
        <v>65</v>
      </c>
      <c r="L35" s="83">
        <v>35</v>
      </c>
      <c r="M35" s="83"/>
      <c r="N35" s="63"/>
      <c r="O35" s="86" t="s">
        <v>243</v>
      </c>
      <c r="P35" s="88">
        <v>43503.02552083333</v>
      </c>
      <c r="Q35" s="86" t="s">
        <v>258</v>
      </c>
      <c r="R35" s="89" t="s">
        <v>284</v>
      </c>
      <c r="S35" s="86" t="s">
        <v>300</v>
      </c>
      <c r="T35" s="86" t="s">
        <v>310</v>
      </c>
      <c r="U35" s="86"/>
      <c r="V35" s="89" t="s">
        <v>336</v>
      </c>
      <c r="W35" s="88">
        <v>43503.02552083333</v>
      </c>
      <c r="X35" s="89" t="s">
        <v>358</v>
      </c>
      <c r="Y35" s="86"/>
      <c r="Z35" s="86"/>
      <c r="AA35" s="92" t="s">
        <v>396</v>
      </c>
      <c r="AB35" s="86"/>
      <c r="AC35" s="86" t="b">
        <v>0</v>
      </c>
      <c r="AD35" s="86">
        <v>1</v>
      </c>
      <c r="AE35" s="92" t="s">
        <v>419</v>
      </c>
      <c r="AF35" s="86" t="b">
        <v>1</v>
      </c>
      <c r="AG35" s="86" t="s">
        <v>424</v>
      </c>
      <c r="AH35" s="86"/>
      <c r="AI35" s="92" t="s">
        <v>418</v>
      </c>
      <c r="AJ35" s="86" t="b">
        <v>0</v>
      </c>
      <c r="AK35" s="86">
        <v>2</v>
      </c>
      <c r="AL35" s="92" t="s">
        <v>419</v>
      </c>
      <c r="AM35" s="86" t="s">
        <v>428</v>
      </c>
      <c r="AN35" s="86" t="b">
        <v>0</v>
      </c>
      <c r="AO35" s="92" t="s">
        <v>396</v>
      </c>
      <c r="AP35" s="86" t="s">
        <v>176</v>
      </c>
      <c r="AQ35" s="86">
        <v>0</v>
      </c>
      <c r="AR35" s="86">
        <v>0</v>
      </c>
      <c r="AS35" s="86"/>
      <c r="AT35" s="86"/>
      <c r="AU35" s="86"/>
      <c r="AV35" s="86"/>
      <c r="AW35" s="86"/>
      <c r="AX35" s="86"/>
      <c r="AY35" s="86"/>
      <c r="AZ35" s="86"/>
      <c r="BA35">
        <v>3</v>
      </c>
      <c r="BB35" s="85" t="str">
        <f>REPLACE(INDEX(GroupVertices[Group],MATCH(Edges[[#This Row],[Vertex 1]],GroupVertices[Vertex],0)),1,1,"")</f>
        <v>1</v>
      </c>
      <c r="BC35" s="85" t="str">
        <f>REPLACE(INDEX(GroupVertices[Group],MATCH(Edges[[#This Row],[Vertex 2]],GroupVertices[Vertex],0)),1,1,"")</f>
        <v>2</v>
      </c>
      <c r="BD35" s="51"/>
      <c r="BE35" s="52"/>
      <c r="BF35" s="51"/>
      <c r="BG35" s="52"/>
      <c r="BH35" s="51"/>
      <c r="BI35" s="52"/>
      <c r="BJ35" s="51"/>
      <c r="BK35" s="52"/>
      <c r="BL35" s="51"/>
    </row>
    <row r="36" spans="1:64" ht="45">
      <c r="A36" s="84" t="s">
        <v>226</v>
      </c>
      <c r="B36" s="84" t="s">
        <v>224</v>
      </c>
      <c r="C36" s="53" t="s">
        <v>1044</v>
      </c>
      <c r="D36" s="54">
        <v>3</v>
      </c>
      <c r="E36" s="65" t="s">
        <v>132</v>
      </c>
      <c r="F36" s="55">
        <v>35</v>
      </c>
      <c r="G36" s="53"/>
      <c r="H36" s="57"/>
      <c r="I36" s="56"/>
      <c r="J36" s="56"/>
      <c r="K36" s="36" t="s">
        <v>66</v>
      </c>
      <c r="L36" s="83">
        <v>36</v>
      </c>
      <c r="M36" s="83"/>
      <c r="N36" s="63"/>
      <c r="O36" s="86" t="s">
        <v>243</v>
      </c>
      <c r="P36" s="88">
        <v>43504.91018518519</v>
      </c>
      <c r="Q36" s="86" t="s">
        <v>259</v>
      </c>
      <c r="R36" s="89" t="s">
        <v>285</v>
      </c>
      <c r="S36" s="86" t="s">
        <v>302</v>
      </c>
      <c r="T36" s="86" t="s">
        <v>311</v>
      </c>
      <c r="U36" s="89" t="s">
        <v>321</v>
      </c>
      <c r="V36" s="89" t="s">
        <v>321</v>
      </c>
      <c r="W36" s="88">
        <v>43504.91018518519</v>
      </c>
      <c r="X36" s="89" t="s">
        <v>359</v>
      </c>
      <c r="Y36" s="86"/>
      <c r="Z36" s="86"/>
      <c r="AA36" s="92" t="s">
        <v>397</v>
      </c>
      <c r="AB36" s="86"/>
      <c r="AC36" s="86" t="b">
        <v>0</v>
      </c>
      <c r="AD36" s="86">
        <v>1</v>
      </c>
      <c r="AE36" s="92" t="s">
        <v>419</v>
      </c>
      <c r="AF36" s="86" t="b">
        <v>0</v>
      </c>
      <c r="AG36" s="86" t="s">
        <v>424</v>
      </c>
      <c r="AH36" s="86"/>
      <c r="AI36" s="92" t="s">
        <v>419</v>
      </c>
      <c r="AJ36" s="86" t="b">
        <v>0</v>
      </c>
      <c r="AK36" s="86">
        <v>0</v>
      </c>
      <c r="AL36" s="92" t="s">
        <v>419</v>
      </c>
      <c r="AM36" s="86" t="s">
        <v>436</v>
      </c>
      <c r="AN36" s="86" t="b">
        <v>0</v>
      </c>
      <c r="AO36" s="92" t="s">
        <v>397</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v>1</v>
      </c>
      <c r="BE36" s="52">
        <v>10</v>
      </c>
      <c r="BF36" s="51">
        <v>0</v>
      </c>
      <c r="BG36" s="52">
        <v>0</v>
      </c>
      <c r="BH36" s="51">
        <v>0</v>
      </c>
      <c r="BI36" s="52">
        <v>0</v>
      </c>
      <c r="BJ36" s="51">
        <v>9</v>
      </c>
      <c r="BK36" s="52">
        <v>90</v>
      </c>
      <c r="BL36" s="51">
        <v>10</v>
      </c>
    </row>
    <row r="37" spans="1:64" ht="30">
      <c r="A37" s="84" t="s">
        <v>224</v>
      </c>
      <c r="B37" s="84" t="s">
        <v>226</v>
      </c>
      <c r="C37" s="53" t="s">
        <v>1045</v>
      </c>
      <c r="D37" s="54">
        <v>6.5</v>
      </c>
      <c r="E37" s="65" t="s">
        <v>136</v>
      </c>
      <c r="F37" s="55">
        <v>23.5</v>
      </c>
      <c r="G37" s="53"/>
      <c r="H37" s="57"/>
      <c r="I37" s="56"/>
      <c r="J37" s="56"/>
      <c r="K37" s="36" t="s">
        <v>66</v>
      </c>
      <c r="L37" s="83">
        <v>37</v>
      </c>
      <c r="M37" s="83"/>
      <c r="N37" s="63"/>
      <c r="O37" s="86" t="s">
        <v>243</v>
      </c>
      <c r="P37" s="88">
        <v>43504.392175925925</v>
      </c>
      <c r="Q37" s="86" t="s">
        <v>260</v>
      </c>
      <c r="R37" s="89" t="s">
        <v>286</v>
      </c>
      <c r="S37" s="86" t="s">
        <v>302</v>
      </c>
      <c r="T37" s="86" t="s">
        <v>312</v>
      </c>
      <c r="U37" s="86"/>
      <c r="V37" s="89" t="s">
        <v>336</v>
      </c>
      <c r="W37" s="88">
        <v>43504.392175925925</v>
      </c>
      <c r="X37" s="89" t="s">
        <v>360</v>
      </c>
      <c r="Y37" s="86"/>
      <c r="Z37" s="86"/>
      <c r="AA37" s="92" t="s">
        <v>398</v>
      </c>
      <c r="AB37" s="86"/>
      <c r="AC37" s="86" t="b">
        <v>0</v>
      </c>
      <c r="AD37" s="86">
        <v>1</v>
      </c>
      <c r="AE37" s="92" t="s">
        <v>419</v>
      </c>
      <c r="AF37" s="86" t="b">
        <v>0</v>
      </c>
      <c r="AG37" s="86" t="s">
        <v>424</v>
      </c>
      <c r="AH37" s="86"/>
      <c r="AI37" s="92" t="s">
        <v>419</v>
      </c>
      <c r="AJ37" s="86" t="b">
        <v>0</v>
      </c>
      <c r="AK37" s="86">
        <v>0</v>
      </c>
      <c r="AL37" s="92" t="s">
        <v>419</v>
      </c>
      <c r="AM37" s="86" t="s">
        <v>431</v>
      </c>
      <c r="AN37" s="86" t="b">
        <v>0</v>
      </c>
      <c r="AO37" s="92" t="s">
        <v>398</v>
      </c>
      <c r="AP37" s="86" t="s">
        <v>176</v>
      </c>
      <c r="AQ37" s="86">
        <v>0</v>
      </c>
      <c r="AR37" s="86">
        <v>0</v>
      </c>
      <c r="AS37" s="86"/>
      <c r="AT37" s="86"/>
      <c r="AU37" s="86"/>
      <c r="AV37" s="86"/>
      <c r="AW37" s="86"/>
      <c r="AX37" s="86"/>
      <c r="AY37" s="86"/>
      <c r="AZ37" s="86"/>
      <c r="BA37">
        <v>2</v>
      </c>
      <c r="BB37" s="85" t="str">
        <f>REPLACE(INDEX(GroupVertices[Group],MATCH(Edges[[#This Row],[Vertex 1]],GroupVertices[Vertex],0)),1,1,"")</f>
        <v>1</v>
      </c>
      <c r="BC37" s="85" t="str">
        <f>REPLACE(INDEX(GroupVertices[Group],MATCH(Edges[[#This Row],[Vertex 2]],GroupVertices[Vertex],0)),1,1,"")</f>
        <v>1</v>
      </c>
      <c r="BD37" s="51">
        <v>0</v>
      </c>
      <c r="BE37" s="52">
        <v>0</v>
      </c>
      <c r="BF37" s="51">
        <v>0</v>
      </c>
      <c r="BG37" s="52">
        <v>0</v>
      </c>
      <c r="BH37" s="51">
        <v>0</v>
      </c>
      <c r="BI37" s="52">
        <v>0</v>
      </c>
      <c r="BJ37" s="51">
        <v>33</v>
      </c>
      <c r="BK37" s="52">
        <v>100</v>
      </c>
      <c r="BL37" s="51">
        <v>33</v>
      </c>
    </row>
    <row r="38" spans="1:64" ht="30">
      <c r="A38" s="84" t="s">
        <v>224</v>
      </c>
      <c r="B38" s="84" t="s">
        <v>226</v>
      </c>
      <c r="C38" s="53" t="s">
        <v>1045</v>
      </c>
      <c r="D38" s="54">
        <v>6.5</v>
      </c>
      <c r="E38" s="65" t="s">
        <v>136</v>
      </c>
      <c r="F38" s="55">
        <v>23.5</v>
      </c>
      <c r="G38" s="53"/>
      <c r="H38" s="57"/>
      <c r="I38" s="56"/>
      <c r="J38" s="56"/>
      <c r="K38" s="36" t="s">
        <v>66</v>
      </c>
      <c r="L38" s="83">
        <v>38</v>
      </c>
      <c r="M38" s="83"/>
      <c r="N38" s="63"/>
      <c r="O38" s="86" t="s">
        <v>243</v>
      </c>
      <c r="P38" s="88">
        <v>43505.54371527778</v>
      </c>
      <c r="Q38" s="86" t="s">
        <v>261</v>
      </c>
      <c r="R38" s="89" t="s">
        <v>285</v>
      </c>
      <c r="S38" s="86" t="s">
        <v>302</v>
      </c>
      <c r="T38" s="86" t="s">
        <v>311</v>
      </c>
      <c r="U38" s="89" t="s">
        <v>321</v>
      </c>
      <c r="V38" s="89" t="s">
        <v>321</v>
      </c>
      <c r="W38" s="88">
        <v>43505.54371527778</v>
      </c>
      <c r="X38" s="89" t="s">
        <v>361</v>
      </c>
      <c r="Y38" s="86"/>
      <c r="Z38" s="86"/>
      <c r="AA38" s="92" t="s">
        <v>399</v>
      </c>
      <c r="AB38" s="86"/>
      <c r="AC38" s="86" t="b">
        <v>0</v>
      </c>
      <c r="AD38" s="86">
        <v>0</v>
      </c>
      <c r="AE38" s="92" t="s">
        <v>419</v>
      </c>
      <c r="AF38" s="86" t="b">
        <v>0</v>
      </c>
      <c r="AG38" s="86" t="s">
        <v>424</v>
      </c>
      <c r="AH38" s="86"/>
      <c r="AI38" s="92" t="s">
        <v>419</v>
      </c>
      <c r="AJ38" s="86" t="b">
        <v>0</v>
      </c>
      <c r="AK38" s="86">
        <v>0</v>
      </c>
      <c r="AL38" s="92" t="s">
        <v>397</v>
      </c>
      <c r="AM38" s="86" t="s">
        <v>431</v>
      </c>
      <c r="AN38" s="86" t="b">
        <v>0</v>
      </c>
      <c r="AO38" s="92" t="s">
        <v>397</v>
      </c>
      <c r="AP38" s="86" t="s">
        <v>176</v>
      </c>
      <c r="AQ38" s="86">
        <v>0</v>
      </c>
      <c r="AR38" s="86">
        <v>0</v>
      </c>
      <c r="AS38" s="86"/>
      <c r="AT38" s="86"/>
      <c r="AU38" s="86"/>
      <c r="AV38" s="86"/>
      <c r="AW38" s="86"/>
      <c r="AX38" s="86"/>
      <c r="AY38" s="86"/>
      <c r="AZ38" s="86"/>
      <c r="BA38">
        <v>2</v>
      </c>
      <c r="BB38" s="85" t="str">
        <f>REPLACE(INDEX(GroupVertices[Group],MATCH(Edges[[#This Row],[Vertex 1]],GroupVertices[Vertex],0)),1,1,"")</f>
        <v>1</v>
      </c>
      <c r="BC38" s="85" t="str">
        <f>REPLACE(INDEX(GroupVertices[Group],MATCH(Edges[[#This Row],[Vertex 2]],GroupVertices[Vertex],0)),1,1,"")</f>
        <v>1</v>
      </c>
      <c r="BD38" s="51">
        <v>1</v>
      </c>
      <c r="BE38" s="52">
        <v>8.333333333333334</v>
      </c>
      <c r="BF38" s="51">
        <v>0</v>
      </c>
      <c r="BG38" s="52">
        <v>0</v>
      </c>
      <c r="BH38" s="51">
        <v>0</v>
      </c>
      <c r="BI38" s="52">
        <v>0</v>
      </c>
      <c r="BJ38" s="51">
        <v>11</v>
      </c>
      <c r="BK38" s="52">
        <v>91.66666666666667</v>
      </c>
      <c r="BL38" s="51">
        <v>12</v>
      </c>
    </row>
    <row r="39" spans="1:64" ht="45">
      <c r="A39" s="84" t="s">
        <v>225</v>
      </c>
      <c r="B39" s="84" t="s">
        <v>231</v>
      </c>
      <c r="C39" s="53" t="s">
        <v>1044</v>
      </c>
      <c r="D39" s="54">
        <v>3</v>
      </c>
      <c r="E39" s="65" t="s">
        <v>132</v>
      </c>
      <c r="F39" s="55">
        <v>35</v>
      </c>
      <c r="G39" s="53"/>
      <c r="H39" s="57"/>
      <c r="I39" s="56"/>
      <c r="J39" s="56"/>
      <c r="K39" s="36" t="s">
        <v>65</v>
      </c>
      <c r="L39" s="83">
        <v>39</v>
      </c>
      <c r="M39" s="83"/>
      <c r="N39" s="63"/>
      <c r="O39" s="86" t="s">
        <v>243</v>
      </c>
      <c r="P39" s="88">
        <v>43502.820069444446</v>
      </c>
      <c r="Q39" s="86" t="s">
        <v>255</v>
      </c>
      <c r="R39" s="86"/>
      <c r="S39" s="86"/>
      <c r="T39" s="86"/>
      <c r="U39" s="86"/>
      <c r="V39" s="89" t="s">
        <v>337</v>
      </c>
      <c r="W39" s="88">
        <v>43502.820069444446</v>
      </c>
      <c r="X39" s="89" t="s">
        <v>355</v>
      </c>
      <c r="Y39" s="86"/>
      <c r="Z39" s="86"/>
      <c r="AA39" s="92" t="s">
        <v>393</v>
      </c>
      <c r="AB39" s="92" t="s">
        <v>394</v>
      </c>
      <c r="AC39" s="86" t="b">
        <v>0</v>
      </c>
      <c r="AD39" s="86">
        <v>2</v>
      </c>
      <c r="AE39" s="92" t="s">
        <v>421</v>
      </c>
      <c r="AF39" s="86" t="b">
        <v>0</v>
      </c>
      <c r="AG39" s="86" t="s">
        <v>424</v>
      </c>
      <c r="AH39" s="86"/>
      <c r="AI39" s="92" t="s">
        <v>419</v>
      </c>
      <c r="AJ39" s="86" t="b">
        <v>0</v>
      </c>
      <c r="AK39" s="86">
        <v>0</v>
      </c>
      <c r="AL39" s="92" t="s">
        <v>419</v>
      </c>
      <c r="AM39" s="86" t="s">
        <v>435</v>
      </c>
      <c r="AN39" s="86" t="b">
        <v>0</v>
      </c>
      <c r="AO39" s="92" t="s">
        <v>394</v>
      </c>
      <c r="AP39" s="86" t="s">
        <v>176</v>
      </c>
      <c r="AQ39" s="86">
        <v>0</v>
      </c>
      <c r="AR39" s="86">
        <v>0</v>
      </c>
      <c r="AS39" s="86"/>
      <c r="AT39" s="86"/>
      <c r="AU39" s="86"/>
      <c r="AV39" s="86"/>
      <c r="AW39" s="86"/>
      <c r="AX39" s="86"/>
      <c r="AY39" s="86"/>
      <c r="AZ39" s="86"/>
      <c r="BA39">
        <v>1</v>
      </c>
      <c r="BB39" s="85" t="str">
        <f>REPLACE(INDEX(GroupVertices[Group],MATCH(Edges[[#This Row],[Vertex 1]],GroupVertices[Vertex],0)),1,1,"")</f>
        <v>2</v>
      </c>
      <c r="BC39" s="85" t="str">
        <f>REPLACE(INDEX(GroupVertices[Group],MATCH(Edges[[#This Row],[Vertex 2]],GroupVertices[Vertex],0)),1,1,"")</f>
        <v>2</v>
      </c>
      <c r="BD39" s="51">
        <v>1</v>
      </c>
      <c r="BE39" s="52">
        <v>5.882352941176471</v>
      </c>
      <c r="BF39" s="51">
        <v>0</v>
      </c>
      <c r="BG39" s="52">
        <v>0</v>
      </c>
      <c r="BH39" s="51">
        <v>0</v>
      </c>
      <c r="BI39" s="52">
        <v>0</v>
      </c>
      <c r="BJ39" s="51">
        <v>16</v>
      </c>
      <c r="BK39" s="52">
        <v>94.11764705882354</v>
      </c>
      <c r="BL39" s="51">
        <v>17</v>
      </c>
    </row>
    <row r="40" spans="1:64" ht="45">
      <c r="A40" s="84" t="s">
        <v>227</v>
      </c>
      <c r="B40" s="84" t="s">
        <v>231</v>
      </c>
      <c r="C40" s="53" t="s">
        <v>1044</v>
      </c>
      <c r="D40" s="54">
        <v>3</v>
      </c>
      <c r="E40" s="65" t="s">
        <v>132</v>
      </c>
      <c r="F40" s="55">
        <v>35</v>
      </c>
      <c r="G40" s="53"/>
      <c r="H40" s="57"/>
      <c r="I40" s="56"/>
      <c r="J40" s="56"/>
      <c r="K40" s="36" t="s">
        <v>65</v>
      </c>
      <c r="L40" s="83">
        <v>40</v>
      </c>
      <c r="M40" s="83"/>
      <c r="N40" s="63"/>
      <c r="O40" s="86" t="s">
        <v>243</v>
      </c>
      <c r="P40" s="88">
        <v>43510.6940625</v>
      </c>
      <c r="Q40" s="86" t="s">
        <v>262</v>
      </c>
      <c r="R40" s="89" t="s">
        <v>287</v>
      </c>
      <c r="S40" s="86" t="s">
        <v>301</v>
      </c>
      <c r="T40" s="86" t="s">
        <v>313</v>
      </c>
      <c r="U40" s="86"/>
      <c r="V40" s="89" t="s">
        <v>338</v>
      </c>
      <c r="W40" s="88">
        <v>43510.6940625</v>
      </c>
      <c r="X40" s="89" t="s">
        <v>362</v>
      </c>
      <c r="Y40" s="86"/>
      <c r="Z40" s="86"/>
      <c r="AA40" s="92" t="s">
        <v>400</v>
      </c>
      <c r="AB40" s="86"/>
      <c r="AC40" s="86" t="b">
        <v>0</v>
      </c>
      <c r="AD40" s="86">
        <v>3</v>
      </c>
      <c r="AE40" s="92" t="s">
        <v>419</v>
      </c>
      <c r="AF40" s="86" t="b">
        <v>0</v>
      </c>
      <c r="AG40" s="86" t="s">
        <v>424</v>
      </c>
      <c r="AH40" s="86"/>
      <c r="AI40" s="92" t="s">
        <v>419</v>
      </c>
      <c r="AJ40" s="86" t="b">
        <v>0</v>
      </c>
      <c r="AK40" s="86">
        <v>1</v>
      </c>
      <c r="AL40" s="92" t="s">
        <v>419</v>
      </c>
      <c r="AM40" s="86" t="s">
        <v>434</v>
      </c>
      <c r="AN40" s="86" t="b">
        <v>0</v>
      </c>
      <c r="AO40" s="92" t="s">
        <v>400</v>
      </c>
      <c r="AP40" s="86" t="s">
        <v>176</v>
      </c>
      <c r="AQ40" s="86">
        <v>0</v>
      </c>
      <c r="AR40" s="86">
        <v>0</v>
      </c>
      <c r="AS40" s="86"/>
      <c r="AT40" s="86"/>
      <c r="AU40" s="86"/>
      <c r="AV40" s="86"/>
      <c r="AW40" s="86"/>
      <c r="AX40" s="86"/>
      <c r="AY40" s="86"/>
      <c r="AZ40" s="86"/>
      <c r="BA40">
        <v>1</v>
      </c>
      <c r="BB40" s="85" t="str">
        <f>REPLACE(INDEX(GroupVertices[Group],MATCH(Edges[[#This Row],[Vertex 1]],GroupVertices[Vertex],0)),1,1,"")</f>
        <v>2</v>
      </c>
      <c r="BC40" s="85" t="str">
        <f>REPLACE(INDEX(GroupVertices[Group],MATCH(Edges[[#This Row],[Vertex 2]],GroupVertices[Vertex],0)),1,1,"")</f>
        <v>2</v>
      </c>
      <c r="BD40" s="51"/>
      <c r="BE40" s="52"/>
      <c r="BF40" s="51"/>
      <c r="BG40" s="52"/>
      <c r="BH40" s="51"/>
      <c r="BI40" s="52"/>
      <c r="BJ40" s="51"/>
      <c r="BK40" s="52"/>
      <c r="BL40" s="51"/>
    </row>
    <row r="41" spans="1:64" ht="30">
      <c r="A41" s="84" t="s">
        <v>224</v>
      </c>
      <c r="B41" s="84" t="s">
        <v>231</v>
      </c>
      <c r="C41" s="53" t="s">
        <v>1046</v>
      </c>
      <c r="D41" s="54">
        <v>10</v>
      </c>
      <c r="E41" s="65" t="s">
        <v>136</v>
      </c>
      <c r="F41" s="55">
        <v>12</v>
      </c>
      <c r="G41" s="53"/>
      <c r="H41" s="57"/>
      <c r="I41" s="56"/>
      <c r="J41" s="56"/>
      <c r="K41" s="36" t="s">
        <v>65</v>
      </c>
      <c r="L41" s="83">
        <v>41</v>
      </c>
      <c r="M41" s="83"/>
      <c r="N41" s="63"/>
      <c r="O41" s="86" t="s">
        <v>243</v>
      </c>
      <c r="P41" s="88">
        <v>43502.75030092592</v>
      </c>
      <c r="Q41" s="86" t="s">
        <v>263</v>
      </c>
      <c r="R41" s="89" t="s">
        <v>288</v>
      </c>
      <c r="S41" s="86" t="s">
        <v>301</v>
      </c>
      <c r="T41" s="86" t="s">
        <v>314</v>
      </c>
      <c r="U41" s="86"/>
      <c r="V41" s="89" t="s">
        <v>336</v>
      </c>
      <c r="W41" s="88">
        <v>43502.75030092592</v>
      </c>
      <c r="X41" s="89" t="s">
        <v>363</v>
      </c>
      <c r="Y41" s="86"/>
      <c r="Z41" s="86"/>
      <c r="AA41" s="92" t="s">
        <v>401</v>
      </c>
      <c r="AB41" s="86"/>
      <c r="AC41" s="86" t="b">
        <v>0</v>
      </c>
      <c r="AD41" s="86">
        <v>7</v>
      </c>
      <c r="AE41" s="92" t="s">
        <v>419</v>
      </c>
      <c r="AF41" s="86" t="b">
        <v>0</v>
      </c>
      <c r="AG41" s="86" t="s">
        <v>424</v>
      </c>
      <c r="AH41" s="86"/>
      <c r="AI41" s="92" t="s">
        <v>419</v>
      </c>
      <c r="AJ41" s="86" t="b">
        <v>0</v>
      </c>
      <c r="AK41" s="86">
        <v>4</v>
      </c>
      <c r="AL41" s="92" t="s">
        <v>419</v>
      </c>
      <c r="AM41" s="86" t="s">
        <v>431</v>
      </c>
      <c r="AN41" s="86" t="b">
        <v>0</v>
      </c>
      <c r="AO41" s="92" t="s">
        <v>401</v>
      </c>
      <c r="AP41" s="86" t="s">
        <v>176</v>
      </c>
      <c r="AQ41" s="86">
        <v>0</v>
      </c>
      <c r="AR41" s="86">
        <v>0</v>
      </c>
      <c r="AS41" s="86"/>
      <c r="AT41" s="86"/>
      <c r="AU41" s="86"/>
      <c r="AV41" s="86"/>
      <c r="AW41" s="86"/>
      <c r="AX41" s="86"/>
      <c r="AY41" s="86"/>
      <c r="AZ41" s="86"/>
      <c r="BA41">
        <v>5</v>
      </c>
      <c r="BB41" s="85" t="str">
        <f>REPLACE(INDEX(GroupVertices[Group],MATCH(Edges[[#This Row],[Vertex 1]],GroupVertices[Vertex],0)),1,1,"")</f>
        <v>1</v>
      </c>
      <c r="BC41" s="85" t="str">
        <f>REPLACE(INDEX(GroupVertices[Group],MATCH(Edges[[#This Row],[Vertex 2]],GroupVertices[Vertex],0)),1,1,"")</f>
        <v>2</v>
      </c>
      <c r="BD41" s="51">
        <v>3</v>
      </c>
      <c r="BE41" s="52">
        <v>9.67741935483871</v>
      </c>
      <c r="BF41" s="51">
        <v>0</v>
      </c>
      <c r="BG41" s="52">
        <v>0</v>
      </c>
      <c r="BH41" s="51">
        <v>0</v>
      </c>
      <c r="BI41" s="52">
        <v>0</v>
      </c>
      <c r="BJ41" s="51">
        <v>28</v>
      </c>
      <c r="BK41" s="52">
        <v>90.3225806451613</v>
      </c>
      <c r="BL41" s="51">
        <v>31</v>
      </c>
    </row>
    <row r="42" spans="1:64" ht="30">
      <c r="A42" s="84" t="s">
        <v>224</v>
      </c>
      <c r="B42" s="84" t="s">
        <v>231</v>
      </c>
      <c r="C42" s="53" t="s">
        <v>1046</v>
      </c>
      <c r="D42" s="54">
        <v>10</v>
      </c>
      <c r="E42" s="65" t="s">
        <v>136</v>
      </c>
      <c r="F42" s="55">
        <v>12</v>
      </c>
      <c r="G42" s="53"/>
      <c r="H42" s="57"/>
      <c r="I42" s="56"/>
      <c r="J42" s="56"/>
      <c r="K42" s="36" t="s">
        <v>65</v>
      </c>
      <c r="L42" s="83">
        <v>42</v>
      </c>
      <c r="M42" s="83"/>
      <c r="N42" s="63"/>
      <c r="O42" s="86" t="s">
        <v>243</v>
      </c>
      <c r="P42" s="88">
        <v>43502.782534722224</v>
      </c>
      <c r="Q42" s="86" t="s">
        <v>256</v>
      </c>
      <c r="R42" s="86"/>
      <c r="S42" s="86"/>
      <c r="T42" s="86"/>
      <c r="U42" s="86"/>
      <c r="V42" s="89" t="s">
        <v>336</v>
      </c>
      <c r="W42" s="88">
        <v>43502.782534722224</v>
      </c>
      <c r="X42" s="89" t="s">
        <v>356</v>
      </c>
      <c r="Y42" s="86"/>
      <c r="Z42" s="86"/>
      <c r="AA42" s="92" t="s">
        <v>394</v>
      </c>
      <c r="AB42" s="92" t="s">
        <v>418</v>
      </c>
      <c r="AC42" s="86" t="b">
        <v>0</v>
      </c>
      <c r="AD42" s="86">
        <v>0</v>
      </c>
      <c r="AE42" s="92" t="s">
        <v>422</v>
      </c>
      <c r="AF42" s="86" t="b">
        <v>0</v>
      </c>
      <c r="AG42" s="86" t="s">
        <v>424</v>
      </c>
      <c r="AH42" s="86"/>
      <c r="AI42" s="92" t="s">
        <v>419</v>
      </c>
      <c r="AJ42" s="86" t="b">
        <v>0</v>
      </c>
      <c r="AK42" s="86">
        <v>0</v>
      </c>
      <c r="AL42" s="92" t="s">
        <v>419</v>
      </c>
      <c r="AM42" s="86" t="s">
        <v>431</v>
      </c>
      <c r="AN42" s="86" t="b">
        <v>0</v>
      </c>
      <c r="AO42" s="92" t="s">
        <v>418</v>
      </c>
      <c r="AP42" s="86" t="s">
        <v>176</v>
      </c>
      <c r="AQ42" s="86">
        <v>0</v>
      </c>
      <c r="AR42" s="86">
        <v>0</v>
      </c>
      <c r="AS42" s="86"/>
      <c r="AT42" s="86"/>
      <c r="AU42" s="86"/>
      <c r="AV42" s="86"/>
      <c r="AW42" s="86"/>
      <c r="AX42" s="86"/>
      <c r="AY42" s="86"/>
      <c r="AZ42" s="86"/>
      <c r="BA42">
        <v>5</v>
      </c>
      <c r="BB42" s="85" t="str">
        <f>REPLACE(INDEX(GroupVertices[Group],MATCH(Edges[[#This Row],[Vertex 1]],GroupVertices[Vertex],0)),1,1,"")</f>
        <v>1</v>
      </c>
      <c r="BC42" s="85" t="str">
        <f>REPLACE(INDEX(GroupVertices[Group],MATCH(Edges[[#This Row],[Vertex 2]],GroupVertices[Vertex],0)),1,1,"")</f>
        <v>2</v>
      </c>
      <c r="BD42" s="51">
        <v>0</v>
      </c>
      <c r="BE42" s="52">
        <v>0</v>
      </c>
      <c r="BF42" s="51">
        <v>0</v>
      </c>
      <c r="BG42" s="52">
        <v>0</v>
      </c>
      <c r="BH42" s="51">
        <v>0</v>
      </c>
      <c r="BI42" s="52">
        <v>0</v>
      </c>
      <c r="BJ42" s="51">
        <v>10</v>
      </c>
      <c r="BK42" s="52">
        <v>100</v>
      </c>
      <c r="BL42" s="51">
        <v>10</v>
      </c>
    </row>
    <row r="43" spans="1:64" ht="30">
      <c r="A43" s="84" t="s">
        <v>224</v>
      </c>
      <c r="B43" s="84" t="s">
        <v>231</v>
      </c>
      <c r="C43" s="53" t="s">
        <v>1046</v>
      </c>
      <c r="D43" s="54">
        <v>10</v>
      </c>
      <c r="E43" s="65" t="s">
        <v>136</v>
      </c>
      <c r="F43" s="55">
        <v>12</v>
      </c>
      <c r="G43" s="53"/>
      <c r="H43" s="57"/>
      <c r="I43" s="56"/>
      <c r="J43" s="56"/>
      <c r="K43" s="36" t="s">
        <v>65</v>
      </c>
      <c r="L43" s="83">
        <v>43</v>
      </c>
      <c r="M43" s="83"/>
      <c r="N43" s="63"/>
      <c r="O43" s="86" t="s">
        <v>243</v>
      </c>
      <c r="P43" s="88">
        <v>43502.84872685185</v>
      </c>
      <c r="Q43" s="86" t="s">
        <v>257</v>
      </c>
      <c r="R43" s="86"/>
      <c r="S43" s="86"/>
      <c r="T43" s="86"/>
      <c r="U43" s="86"/>
      <c r="V43" s="89" t="s">
        <v>336</v>
      </c>
      <c r="W43" s="88">
        <v>43502.84872685185</v>
      </c>
      <c r="X43" s="89" t="s">
        <v>357</v>
      </c>
      <c r="Y43" s="86"/>
      <c r="Z43" s="86"/>
      <c r="AA43" s="92" t="s">
        <v>395</v>
      </c>
      <c r="AB43" s="92" t="s">
        <v>393</v>
      </c>
      <c r="AC43" s="86" t="b">
        <v>0</v>
      </c>
      <c r="AD43" s="86">
        <v>0</v>
      </c>
      <c r="AE43" s="92" t="s">
        <v>422</v>
      </c>
      <c r="AF43" s="86" t="b">
        <v>0</v>
      </c>
      <c r="AG43" s="86" t="s">
        <v>424</v>
      </c>
      <c r="AH43" s="86"/>
      <c r="AI43" s="92" t="s">
        <v>419</v>
      </c>
      <c r="AJ43" s="86" t="b">
        <v>0</v>
      </c>
      <c r="AK43" s="86">
        <v>0</v>
      </c>
      <c r="AL43" s="92" t="s">
        <v>419</v>
      </c>
      <c r="AM43" s="86" t="s">
        <v>431</v>
      </c>
      <c r="AN43" s="86" t="b">
        <v>0</v>
      </c>
      <c r="AO43" s="92" t="s">
        <v>393</v>
      </c>
      <c r="AP43" s="86" t="s">
        <v>176</v>
      </c>
      <c r="AQ43" s="86">
        <v>0</v>
      </c>
      <c r="AR43" s="86">
        <v>0</v>
      </c>
      <c r="AS43" s="86"/>
      <c r="AT43" s="86"/>
      <c r="AU43" s="86"/>
      <c r="AV43" s="86"/>
      <c r="AW43" s="86"/>
      <c r="AX43" s="86"/>
      <c r="AY43" s="86"/>
      <c r="AZ43" s="86"/>
      <c r="BA43">
        <v>5</v>
      </c>
      <c r="BB43" s="85" t="str">
        <f>REPLACE(INDEX(GroupVertices[Group],MATCH(Edges[[#This Row],[Vertex 1]],GroupVertices[Vertex],0)),1,1,"")</f>
        <v>1</v>
      </c>
      <c r="BC43" s="85" t="str">
        <f>REPLACE(INDEX(GroupVertices[Group],MATCH(Edges[[#This Row],[Vertex 2]],GroupVertices[Vertex],0)),1,1,"")</f>
        <v>2</v>
      </c>
      <c r="BD43" s="51">
        <v>1</v>
      </c>
      <c r="BE43" s="52">
        <v>5.2631578947368425</v>
      </c>
      <c r="BF43" s="51">
        <v>0</v>
      </c>
      <c r="BG43" s="52">
        <v>0</v>
      </c>
      <c r="BH43" s="51">
        <v>0</v>
      </c>
      <c r="BI43" s="52">
        <v>0</v>
      </c>
      <c r="BJ43" s="51">
        <v>18</v>
      </c>
      <c r="BK43" s="52">
        <v>94.73684210526316</v>
      </c>
      <c r="BL43" s="51">
        <v>19</v>
      </c>
    </row>
    <row r="44" spans="1:64" ht="30">
      <c r="A44" s="84" t="s">
        <v>224</v>
      </c>
      <c r="B44" s="84" t="s">
        <v>231</v>
      </c>
      <c r="C44" s="53" t="s">
        <v>1046</v>
      </c>
      <c r="D44" s="54">
        <v>10</v>
      </c>
      <c r="E44" s="65" t="s">
        <v>136</v>
      </c>
      <c r="F44" s="55">
        <v>12</v>
      </c>
      <c r="G44" s="53"/>
      <c r="H44" s="57"/>
      <c r="I44" s="56"/>
      <c r="J44" s="56"/>
      <c r="K44" s="36" t="s">
        <v>65</v>
      </c>
      <c r="L44" s="83">
        <v>44</v>
      </c>
      <c r="M44" s="83"/>
      <c r="N44" s="63"/>
      <c r="O44" s="86" t="s">
        <v>243</v>
      </c>
      <c r="P44" s="88">
        <v>43503.02552083333</v>
      </c>
      <c r="Q44" s="86" t="s">
        <v>258</v>
      </c>
      <c r="R44" s="89" t="s">
        <v>284</v>
      </c>
      <c r="S44" s="86" t="s">
        <v>300</v>
      </c>
      <c r="T44" s="86" t="s">
        <v>310</v>
      </c>
      <c r="U44" s="86"/>
      <c r="V44" s="89" t="s">
        <v>336</v>
      </c>
      <c r="W44" s="88">
        <v>43503.02552083333</v>
      </c>
      <c r="X44" s="89" t="s">
        <v>358</v>
      </c>
      <c r="Y44" s="86"/>
      <c r="Z44" s="86"/>
      <c r="AA44" s="92" t="s">
        <v>396</v>
      </c>
      <c r="AB44" s="86"/>
      <c r="AC44" s="86" t="b">
        <v>0</v>
      </c>
      <c r="AD44" s="86">
        <v>1</v>
      </c>
      <c r="AE44" s="92" t="s">
        <v>419</v>
      </c>
      <c r="AF44" s="86" t="b">
        <v>1</v>
      </c>
      <c r="AG44" s="86" t="s">
        <v>424</v>
      </c>
      <c r="AH44" s="86"/>
      <c r="AI44" s="92" t="s">
        <v>418</v>
      </c>
      <c r="AJ44" s="86" t="b">
        <v>0</v>
      </c>
      <c r="AK44" s="86">
        <v>2</v>
      </c>
      <c r="AL44" s="92" t="s">
        <v>419</v>
      </c>
      <c r="AM44" s="86" t="s">
        <v>428</v>
      </c>
      <c r="AN44" s="86" t="b">
        <v>0</v>
      </c>
      <c r="AO44" s="92" t="s">
        <v>396</v>
      </c>
      <c r="AP44" s="86" t="s">
        <v>176</v>
      </c>
      <c r="AQ44" s="86">
        <v>0</v>
      </c>
      <c r="AR44" s="86">
        <v>0</v>
      </c>
      <c r="AS44" s="86"/>
      <c r="AT44" s="86"/>
      <c r="AU44" s="86"/>
      <c r="AV44" s="86"/>
      <c r="AW44" s="86"/>
      <c r="AX44" s="86"/>
      <c r="AY44" s="86"/>
      <c r="AZ44" s="86"/>
      <c r="BA44">
        <v>5</v>
      </c>
      <c r="BB44" s="85" t="str">
        <f>REPLACE(INDEX(GroupVertices[Group],MATCH(Edges[[#This Row],[Vertex 1]],GroupVertices[Vertex],0)),1,1,"")</f>
        <v>1</v>
      </c>
      <c r="BC44" s="85" t="str">
        <f>REPLACE(INDEX(GroupVertices[Group],MATCH(Edges[[#This Row],[Vertex 2]],GroupVertices[Vertex],0)),1,1,"")</f>
        <v>2</v>
      </c>
      <c r="BD44" s="51">
        <v>2</v>
      </c>
      <c r="BE44" s="52">
        <v>9.523809523809524</v>
      </c>
      <c r="BF44" s="51">
        <v>0</v>
      </c>
      <c r="BG44" s="52">
        <v>0</v>
      </c>
      <c r="BH44" s="51">
        <v>0</v>
      </c>
      <c r="BI44" s="52">
        <v>0</v>
      </c>
      <c r="BJ44" s="51">
        <v>19</v>
      </c>
      <c r="BK44" s="52">
        <v>90.47619047619048</v>
      </c>
      <c r="BL44" s="51">
        <v>21</v>
      </c>
    </row>
    <row r="45" spans="1:64" ht="30">
      <c r="A45" s="84" t="s">
        <v>224</v>
      </c>
      <c r="B45" s="84" t="s">
        <v>231</v>
      </c>
      <c r="C45" s="53" t="s">
        <v>1046</v>
      </c>
      <c r="D45" s="54">
        <v>10</v>
      </c>
      <c r="E45" s="65" t="s">
        <v>136</v>
      </c>
      <c r="F45" s="55">
        <v>12</v>
      </c>
      <c r="G45" s="53"/>
      <c r="H45" s="57"/>
      <c r="I45" s="56"/>
      <c r="J45" s="56"/>
      <c r="K45" s="36" t="s">
        <v>65</v>
      </c>
      <c r="L45" s="83">
        <v>45</v>
      </c>
      <c r="M45" s="83"/>
      <c r="N45" s="63"/>
      <c r="O45" s="86" t="s">
        <v>243</v>
      </c>
      <c r="P45" s="88">
        <v>43508.89292824074</v>
      </c>
      <c r="Q45" s="86" t="s">
        <v>264</v>
      </c>
      <c r="R45" s="89" t="s">
        <v>289</v>
      </c>
      <c r="S45" s="86" t="s">
        <v>301</v>
      </c>
      <c r="T45" s="86" t="s">
        <v>315</v>
      </c>
      <c r="U45" s="86"/>
      <c r="V45" s="89" t="s">
        <v>336</v>
      </c>
      <c r="W45" s="88">
        <v>43508.89292824074</v>
      </c>
      <c r="X45" s="89" t="s">
        <v>364</v>
      </c>
      <c r="Y45" s="86"/>
      <c r="Z45" s="86"/>
      <c r="AA45" s="92" t="s">
        <v>402</v>
      </c>
      <c r="AB45" s="86"/>
      <c r="AC45" s="86" t="b">
        <v>0</v>
      </c>
      <c r="AD45" s="86">
        <v>1</v>
      </c>
      <c r="AE45" s="92" t="s">
        <v>419</v>
      </c>
      <c r="AF45" s="86" t="b">
        <v>0</v>
      </c>
      <c r="AG45" s="86" t="s">
        <v>424</v>
      </c>
      <c r="AH45" s="86"/>
      <c r="AI45" s="92" t="s">
        <v>419</v>
      </c>
      <c r="AJ45" s="86" t="b">
        <v>0</v>
      </c>
      <c r="AK45" s="86">
        <v>0</v>
      </c>
      <c r="AL45" s="92" t="s">
        <v>419</v>
      </c>
      <c r="AM45" s="86" t="s">
        <v>431</v>
      </c>
      <c r="AN45" s="86" t="b">
        <v>0</v>
      </c>
      <c r="AO45" s="92" t="s">
        <v>402</v>
      </c>
      <c r="AP45" s="86" t="s">
        <v>176</v>
      </c>
      <c r="AQ45" s="86">
        <v>0</v>
      </c>
      <c r="AR45" s="86">
        <v>0</v>
      </c>
      <c r="AS45" s="86"/>
      <c r="AT45" s="86"/>
      <c r="AU45" s="86"/>
      <c r="AV45" s="86"/>
      <c r="AW45" s="86"/>
      <c r="AX45" s="86"/>
      <c r="AY45" s="86"/>
      <c r="AZ45" s="86"/>
      <c r="BA45">
        <v>5</v>
      </c>
      <c r="BB45" s="85" t="str">
        <f>REPLACE(INDEX(GroupVertices[Group],MATCH(Edges[[#This Row],[Vertex 1]],GroupVertices[Vertex],0)),1,1,"")</f>
        <v>1</v>
      </c>
      <c r="BC45" s="85" t="str">
        <f>REPLACE(INDEX(GroupVertices[Group],MATCH(Edges[[#This Row],[Vertex 2]],GroupVertices[Vertex],0)),1,1,"")</f>
        <v>2</v>
      </c>
      <c r="BD45" s="51">
        <v>1</v>
      </c>
      <c r="BE45" s="52">
        <v>3.5714285714285716</v>
      </c>
      <c r="BF45" s="51">
        <v>1</v>
      </c>
      <c r="BG45" s="52">
        <v>3.5714285714285716</v>
      </c>
      <c r="BH45" s="51">
        <v>0</v>
      </c>
      <c r="BI45" s="52">
        <v>0</v>
      </c>
      <c r="BJ45" s="51">
        <v>26</v>
      </c>
      <c r="BK45" s="52">
        <v>92.85714285714286</v>
      </c>
      <c r="BL45" s="51">
        <v>28</v>
      </c>
    </row>
    <row r="46" spans="1:64" ht="45">
      <c r="A46" s="84" t="s">
        <v>225</v>
      </c>
      <c r="B46" s="84" t="s">
        <v>224</v>
      </c>
      <c r="C46" s="53" t="s">
        <v>1044</v>
      </c>
      <c r="D46" s="54">
        <v>3</v>
      </c>
      <c r="E46" s="65" t="s">
        <v>132</v>
      </c>
      <c r="F46" s="55">
        <v>35</v>
      </c>
      <c r="G46" s="53"/>
      <c r="H46" s="57"/>
      <c r="I46" s="56"/>
      <c r="J46" s="56"/>
      <c r="K46" s="36" t="s">
        <v>66</v>
      </c>
      <c r="L46" s="83">
        <v>46</v>
      </c>
      <c r="M46" s="83"/>
      <c r="N46" s="63"/>
      <c r="O46" s="86" t="s">
        <v>244</v>
      </c>
      <c r="P46" s="88">
        <v>43502.820069444446</v>
      </c>
      <c r="Q46" s="86" t="s">
        <v>255</v>
      </c>
      <c r="R46" s="86"/>
      <c r="S46" s="86"/>
      <c r="T46" s="86"/>
      <c r="U46" s="86"/>
      <c r="V46" s="89" t="s">
        <v>337</v>
      </c>
      <c r="W46" s="88">
        <v>43502.820069444446</v>
      </c>
      <c r="X46" s="89" t="s">
        <v>355</v>
      </c>
      <c r="Y46" s="86"/>
      <c r="Z46" s="86"/>
      <c r="AA46" s="92" t="s">
        <v>393</v>
      </c>
      <c r="AB46" s="92" t="s">
        <v>394</v>
      </c>
      <c r="AC46" s="86" t="b">
        <v>0</v>
      </c>
      <c r="AD46" s="86">
        <v>2</v>
      </c>
      <c r="AE46" s="92" t="s">
        <v>421</v>
      </c>
      <c r="AF46" s="86" t="b">
        <v>0</v>
      </c>
      <c r="AG46" s="86" t="s">
        <v>424</v>
      </c>
      <c r="AH46" s="86"/>
      <c r="AI46" s="92" t="s">
        <v>419</v>
      </c>
      <c r="AJ46" s="86" t="b">
        <v>0</v>
      </c>
      <c r="AK46" s="86">
        <v>0</v>
      </c>
      <c r="AL46" s="92" t="s">
        <v>419</v>
      </c>
      <c r="AM46" s="86" t="s">
        <v>435</v>
      </c>
      <c r="AN46" s="86" t="b">
        <v>0</v>
      </c>
      <c r="AO46" s="92" t="s">
        <v>394</v>
      </c>
      <c r="AP46" s="86" t="s">
        <v>176</v>
      </c>
      <c r="AQ46" s="86">
        <v>0</v>
      </c>
      <c r="AR46" s="86">
        <v>0</v>
      </c>
      <c r="AS46" s="86"/>
      <c r="AT46" s="86"/>
      <c r="AU46" s="86"/>
      <c r="AV46" s="86"/>
      <c r="AW46" s="86"/>
      <c r="AX46" s="86"/>
      <c r="AY46" s="86"/>
      <c r="AZ46" s="86"/>
      <c r="BA46">
        <v>1</v>
      </c>
      <c r="BB46" s="85" t="str">
        <f>REPLACE(INDEX(GroupVertices[Group],MATCH(Edges[[#This Row],[Vertex 1]],GroupVertices[Vertex],0)),1,1,"")</f>
        <v>2</v>
      </c>
      <c r="BC46" s="85" t="str">
        <f>REPLACE(INDEX(GroupVertices[Group],MATCH(Edges[[#This Row],[Vertex 2]],GroupVertices[Vertex],0)),1,1,"")</f>
        <v>1</v>
      </c>
      <c r="BD46" s="51"/>
      <c r="BE46" s="52"/>
      <c r="BF46" s="51"/>
      <c r="BG46" s="52"/>
      <c r="BH46" s="51"/>
      <c r="BI46" s="52"/>
      <c r="BJ46" s="51"/>
      <c r="BK46" s="52"/>
      <c r="BL46" s="51"/>
    </row>
    <row r="47" spans="1:64" ht="45">
      <c r="A47" s="84" t="s">
        <v>227</v>
      </c>
      <c r="B47" s="84" t="s">
        <v>225</v>
      </c>
      <c r="C47" s="53" t="s">
        <v>1044</v>
      </c>
      <c r="D47" s="54">
        <v>3</v>
      </c>
      <c r="E47" s="65" t="s">
        <v>132</v>
      </c>
      <c r="F47" s="55">
        <v>35</v>
      </c>
      <c r="G47" s="53"/>
      <c r="H47" s="57"/>
      <c r="I47" s="56"/>
      <c r="J47" s="56"/>
      <c r="K47" s="36" t="s">
        <v>65</v>
      </c>
      <c r="L47" s="83">
        <v>47</v>
      </c>
      <c r="M47" s="83"/>
      <c r="N47" s="63"/>
      <c r="O47" s="86" t="s">
        <v>243</v>
      </c>
      <c r="P47" s="88">
        <v>43510.6940625</v>
      </c>
      <c r="Q47" s="86" t="s">
        <v>262</v>
      </c>
      <c r="R47" s="89" t="s">
        <v>287</v>
      </c>
      <c r="S47" s="86" t="s">
        <v>301</v>
      </c>
      <c r="T47" s="86" t="s">
        <v>313</v>
      </c>
      <c r="U47" s="86"/>
      <c r="V47" s="89" t="s">
        <v>338</v>
      </c>
      <c r="W47" s="88">
        <v>43510.6940625</v>
      </c>
      <c r="X47" s="89" t="s">
        <v>362</v>
      </c>
      <c r="Y47" s="86"/>
      <c r="Z47" s="86"/>
      <c r="AA47" s="92" t="s">
        <v>400</v>
      </c>
      <c r="AB47" s="86"/>
      <c r="AC47" s="86" t="b">
        <v>0</v>
      </c>
      <c r="AD47" s="86">
        <v>3</v>
      </c>
      <c r="AE47" s="92" t="s">
        <v>419</v>
      </c>
      <c r="AF47" s="86" t="b">
        <v>0</v>
      </c>
      <c r="AG47" s="86" t="s">
        <v>424</v>
      </c>
      <c r="AH47" s="86"/>
      <c r="AI47" s="92" t="s">
        <v>419</v>
      </c>
      <c r="AJ47" s="86" t="b">
        <v>0</v>
      </c>
      <c r="AK47" s="86">
        <v>1</v>
      </c>
      <c r="AL47" s="92" t="s">
        <v>419</v>
      </c>
      <c r="AM47" s="86" t="s">
        <v>434</v>
      </c>
      <c r="AN47" s="86" t="b">
        <v>0</v>
      </c>
      <c r="AO47" s="92" t="s">
        <v>400</v>
      </c>
      <c r="AP47" s="86" t="s">
        <v>176</v>
      </c>
      <c r="AQ47" s="86">
        <v>0</v>
      </c>
      <c r="AR47" s="86">
        <v>0</v>
      </c>
      <c r="AS47" s="86"/>
      <c r="AT47" s="86"/>
      <c r="AU47" s="86"/>
      <c r="AV47" s="86"/>
      <c r="AW47" s="86"/>
      <c r="AX47" s="86"/>
      <c r="AY47" s="86"/>
      <c r="AZ47" s="86"/>
      <c r="BA47">
        <v>1</v>
      </c>
      <c r="BB47" s="85" t="str">
        <f>REPLACE(INDEX(GroupVertices[Group],MATCH(Edges[[#This Row],[Vertex 1]],GroupVertices[Vertex],0)),1,1,"")</f>
        <v>2</v>
      </c>
      <c r="BC47" s="85" t="str">
        <f>REPLACE(INDEX(GroupVertices[Group],MATCH(Edges[[#This Row],[Vertex 2]],GroupVertices[Vertex],0)),1,1,"")</f>
        <v>2</v>
      </c>
      <c r="BD47" s="51"/>
      <c r="BE47" s="52"/>
      <c r="BF47" s="51"/>
      <c r="BG47" s="52"/>
      <c r="BH47" s="51"/>
      <c r="BI47" s="52"/>
      <c r="BJ47" s="51"/>
      <c r="BK47" s="52"/>
      <c r="BL47" s="51"/>
    </row>
    <row r="48" spans="1:64" ht="30">
      <c r="A48" s="84" t="s">
        <v>224</v>
      </c>
      <c r="B48" s="84" t="s">
        <v>225</v>
      </c>
      <c r="C48" s="53" t="s">
        <v>1045</v>
      </c>
      <c r="D48" s="54">
        <v>6.5</v>
      </c>
      <c r="E48" s="65" t="s">
        <v>136</v>
      </c>
      <c r="F48" s="55">
        <v>23.5</v>
      </c>
      <c r="G48" s="53"/>
      <c r="H48" s="57"/>
      <c r="I48" s="56"/>
      <c r="J48" s="56"/>
      <c r="K48" s="36" t="s">
        <v>66</v>
      </c>
      <c r="L48" s="83">
        <v>48</v>
      </c>
      <c r="M48" s="83"/>
      <c r="N48" s="63"/>
      <c r="O48" s="86" t="s">
        <v>243</v>
      </c>
      <c r="P48" s="88">
        <v>43502.75030092592</v>
      </c>
      <c r="Q48" s="86" t="s">
        <v>263</v>
      </c>
      <c r="R48" s="89" t="s">
        <v>288</v>
      </c>
      <c r="S48" s="86" t="s">
        <v>301</v>
      </c>
      <c r="T48" s="86" t="s">
        <v>314</v>
      </c>
      <c r="U48" s="86"/>
      <c r="V48" s="89" t="s">
        <v>336</v>
      </c>
      <c r="W48" s="88">
        <v>43502.75030092592</v>
      </c>
      <c r="X48" s="89" t="s">
        <v>363</v>
      </c>
      <c r="Y48" s="86"/>
      <c r="Z48" s="86"/>
      <c r="AA48" s="92" t="s">
        <v>401</v>
      </c>
      <c r="AB48" s="86"/>
      <c r="AC48" s="86" t="b">
        <v>0</v>
      </c>
      <c r="AD48" s="86">
        <v>7</v>
      </c>
      <c r="AE48" s="92" t="s">
        <v>419</v>
      </c>
      <c r="AF48" s="86" t="b">
        <v>0</v>
      </c>
      <c r="AG48" s="86" t="s">
        <v>424</v>
      </c>
      <c r="AH48" s="86"/>
      <c r="AI48" s="92" t="s">
        <v>419</v>
      </c>
      <c r="AJ48" s="86" t="b">
        <v>0</v>
      </c>
      <c r="AK48" s="86">
        <v>4</v>
      </c>
      <c r="AL48" s="92" t="s">
        <v>419</v>
      </c>
      <c r="AM48" s="86" t="s">
        <v>431</v>
      </c>
      <c r="AN48" s="86" t="b">
        <v>0</v>
      </c>
      <c r="AO48" s="92" t="s">
        <v>401</v>
      </c>
      <c r="AP48" s="86" t="s">
        <v>176</v>
      </c>
      <c r="AQ48" s="86">
        <v>0</v>
      </c>
      <c r="AR48" s="86">
        <v>0</v>
      </c>
      <c r="AS48" s="86"/>
      <c r="AT48" s="86"/>
      <c r="AU48" s="86"/>
      <c r="AV48" s="86"/>
      <c r="AW48" s="86"/>
      <c r="AX48" s="86"/>
      <c r="AY48" s="86"/>
      <c r="AZ48" s="86"/>
      <c r="BA48">
        <v>2</v>
      </c>
      <c r="BB48" s="85" t="str">
        <f>REPLACE(INDEX(GroupVertices[Group],MATCH(Edges[[#This Row],[Vertex 1]],GroupVertices[Vertex],0)),1,1,"")</f>
        <v>1</v>
      </c>
      <c r="BC48" s="85" t="str">
        <f>REPLACE(INDEX(GroupVertices[Group],MATCH(Edges[[#This Row],[Vertex 2]],GroupVertices[Vertex],0)),1,1,"")</f>
        <v>2</v>
      </c>
      <c r="BD48" s="51"/>
      <c r="BE48" s="52"/>
      <c r="BF48" s="51"/>
      <c r="BG48" s="52"/>
      <c r="BH48" s="51"/>
      <c r="BI48" s="52"/>
      <c r="BJ48" s="51"/>
      <c r="BK48" s="52"/>
      <c r="BL48" s="51"/>
    </row>
    <row r="49" spans="1:64" ht="30">
      <c r="A49" s="84" t="s">
        <v>224</v>
      </c>
      <c r="B49" s="84" t="s">
        <v>225</v>
      </c>
      <c r="C49" s="53" t="s">
        <v>1045</v>
      </c>
      <c r="D49" s="54">
        <v>6.5</v>
      </c>
      <c r="E49" s="65" t="s">
        <v>136</v>
      </c>
      <c r="F49" s="55">
        <v>23.5</v>
      </c>
      <c r="G49" s="53"/>
      <c r="H49" s="57"/>
      <c r="I49" s="56"/>
      <c r="J49" s="56"/>
      <c r="K49" s="36" t="s">
        <v>66</v>
      </c>
      <c r="L49" s="83">
        <v>49</v>
      </c>
      <c r="M49" s="83"/>
      <c r="N49" s="63"/>
      <c r="O49" s="86" t="s">
        <v>244</v>
      </c>
      <c r="P49" s="88">
        <v>43502.782534722224</v>
      </c>
      <c r="Q49" s="86" t="s">
        <v>256</v>
      </c>
      <c r="R49" s="86"/>
      <c r="S49" s="86"/>
      <c r="T49" s="86"/>
      <c r="U49" s="86"/>
      <c r="V49" s="89" t="s">
        <v>336</v>
      </c>
      <c r="W49" s="88">
        <v>43502.782534722224</v>
      </c>
      <c r="X49" s="89" t="s">
        <v>356</v>
      </c>
      <c r="Y49" s="86"/>
      <c r="Z49" s="86"/>
      <c r="AA49" s="92" t="s">
        <v>394</v>
      </c>
      <c r="AB49" s="92" t="s">
        <v>418</v>
      </c>
      <c r="AC49" s="86" t="b">
        <v>0</v>
      </c>
      <c r="AD49" s="86">
        <v>0</v>
      </c>
      <c r="AE49" s="92" t="s">
        <v>422</v>
      </c>
      <c r="AF49" s="86" t="b">
        <v>0</v>
      </c>
      <c r="AG49" s="86" t="s">
        <v>424</v>
      </c>
      <c r="AH49" s="86"/>
      <c r="AI49" s="92" t="s">
        <v>419</v>
      </c>
      <c r="AJ49" s="86" t="b">
        <v>0</v>
      </c>
      <c r="AK49" s="86">
        <v>0</v>
      </c>
      <c r="AL49" s="92" t="s">
        <v>419</v>
      </c>
      <c r="AM49" s="86" t="s">
        <v>431</v>
      </c>
      <c r="AN49" s="86" t="b">
        <v>0</v>
      </c>
      <c r="AO49" s="92" t="s">
        <v>418</v>
      </c>
      <c r="AP49" s="86" t="s">
        <v>176</v>
      </c>
      <c r="AQ49" s="86">
        <v>0</v>
      </c>
      <c r="AR49" s="86">
        <v>0</v>
      </c>
      <c r="AS49" s="86"/>
      <c r="AT49" s="86"/>
      <c r="AU49" s="86"/>
      <c r="AV49" s="86"/>
      <c r="AW49" s="86"/>
      <c r="AX49" s="86"/>
      <c r="AY49" s="86"/>
      <c r="AZ49" s="86"/>
      <c r="BA49">
        <v>2</v>
      </c>
      <c r="BB49" s="85" t="str">
        <f>REPLACE(INDEX(GroupVertices[Group],MATCH(Edges[[#This Row],[Vertex 1]],GroupVertices[Vertex],0)),1,1,"")</f>
        <v>1</v>
      </c>
      <c r="BC49" s="85" t="str">
        <f>REPLACE(INDEX(GroupVertices[Group],MATCH(Edges[[#This Row],[Vertex 2]],GroupVertices[Vertex],0)),1,1,"")</f>
        <v>2</v>
      </c>
      <c r="BD49" s="51"/>
      <c r="BE49" s="52"/>
      <c r="BF49" s="51"/>
      <c r="BG49" s="52"/>
      <c r="BH49" s="51"/>
      <c r="BI49" s="52"/>
      <c r="BJ49" s="51"/>
      <c r="BK49" s="52"/>
      <c r="BL49" s="51"/>
    </row>
    <row r="50" spans="1:64" ht="30">
      <c r="A50" s="84" t="s">
        <v>224</v>
      </c>
      <c r="B50" s="84" t="s">
        <v>225</v>
      </c>
      <c r="C50" s="53" t="s">
        <v>1045</v>
      </c>
      <c r="D50" s="54">
        <v>6.5</v>
      </c>
      <c r="E50" s="65" t="s">
        <v>136</v>
      </c>
      <c r="F50" s="55">
        <v>23.5</v>
      </c>
      <c r="G50" s="53"/>
      <c r="H50" s="57"/>
      <c r="I50" s="56"/>
      <c r="J50" s="56"/>
      <c r="K50" s="36" t="s">
        <v>66</v>
      </c>
      <c r="L50" s="83">
        <v>50</v>
      </c>
      <c r="M50" s="83"/>
      <c r="N50" s="63"/>
      <c r="O50" s="86" t="s">
        <v>244</v>
      </c>
      <c r="P50" s="88">
        <v>43502.84872685185</v>
      </c>
      <c r="Q50" s="86" t="s">
        <v>257</v>
      </c>
      <c r="R50" s="86"/>
      <c r="S50" s="86"/>
      <c r="T50" s="86"/>
      <c r="U50" s="86"/>
      <c r="V50" s="89" t="s">
        <v>336</v>
      </c>
      <c r="W50" s="88">
        <v>43502.84872685185</v>
      </c>
      <c r="X50" s="89" t="s">
        <v>357</v>
      </c>
      <c r="Y50" s="86"/>
      <c r="Z50" s="86"/>
      <c r="AA50" s="92" t="s">
        <v>395</v>
      </c>
      <c r="AB50" s="92" t="s">
        <v>393</v>
      </c>
      <c r="AC50" s="86" t="b">
        <v>0</v>
      </c>
      <c r="AD50" s="86">
        <v>0</v>
      </c>
      <c r="AE50" s="92" t="s">
        <v>422</v>
      </c>
      <c r="AF50" s="86" t="b">
        <v>0</v>
      </c>
      <c r="AG50" s="86" t="s">
        <v>424</v>
      </c>
      <c r="AH50" s="86"/>
      <c r="AI50" s="92" t="s">
        <v>419</v>
      </c>
      <c r="AJ50" s="86" t="b">
        <v>0</v>
      </c>
      <c r="AK50" s="86">
        <v>0</v>
      </c>
      <c r="AL50" s="92" t="s">
        <v>419</v>
      </c>
      <c r="AM50" s="86" t="s">
        <v>431</v>
      </c>
      <c r="AN50" s="86" t="b">
        <v>0</v>
      </c>
      <c r="AO50" s="92" t="s">
        <v>393</v>
      </c>
      <c r="AP50" s="86" t="s">
        <v>176</v>
      </c>
      <c r="AQ50" s="86">
        <v>0</v>
      </c>
      <c r="AR50" s="86">
        <v>0</v>
      </c>
      <c r="AS50" s="86"/>
      <c r="AT50" s="86"/>
      <c r="AU50" s="86"/>
      <c r="AV50" s="86"/>
      <c r="AW50" s="86"/>
      <c r="AX50" s="86"/>
      <c r="AY50" s="86"/>
      <c r="AZ50" s="86"/>
      <c r="BA50">
        <v>2</v>
      </c>
      <c r="BB50" s="85" t="str">
        <f>REPLACE(INDEX(GroupVertices[Group],MATCH(Edges[[#This Row],[Vertex 1]],GroupVertices[Vertex],0)),1,1,"")</f>
        <v>1</v>
      </c>
      <c r="BC50" s="85" t="str">
        <f>REPLACE(INDEX(GroupVertices[Group],MATCH(Edges[[#This Row],[Vertex 2]],GroupVertices[Vertex],0)),1,1,"")</f>
        <v>2</v>
      </c>
      <c r="BD50" s="51"/>
      <c r="BE50" s="52"/>
      <c r="BF50" s="51"/>
      <c r="BG50" s="52"/>
      <c r="BH50" s="51"/>
      <c r="BI50" s="52"/>
      <c r="BJ50" s="51"/>
      <c r="BK50" s="52"/>
      <c r="BL50" s="51"/>
    </row>
    <row r="51" spans="1:64" ht="30">
      <c r="A51" s="84" t="s">
        <v>224</v>
      </c>
      <c r="B51" s="84" t="s">
        <v>225</v>
      </c>
      <c r="C51" s="53" t="s">
        <v>1045</v>
      </c>
      <c r="D51" s="54">
        <v>6.5</v>
      </c>
      <c r="E51" s="65" t="s">
        <v>136</v>
      </c>
      <c r="F51" s="55">
        <v>23.5</v>
      </c>
      <c r="G51" s="53"/>
      <c r="H51" s="57"/>
      <c r="I51" s="56"/>
      <c r="J51" s="56"/>
      <c r="K51" s="36" t="s">
        <v>66</v>
      </c>
      <c r="L51" s="83">
        <v>51</v>
      </c>
      <c r="M51" s="83"/>
      <c r="N51" s="63"/>
      <c r="O51" s="86" t="s">
        <v>243</v>
      </c>
      <c r="P51" s="88">
        <v>43508.89292824074</v>
      </c>
      <c r="Q51" s="86" t="s">
        <v>264</v>
      </c>
      <c r="R51" s="89" t="s">
        <v>289</v>
      </c>
      <c r="S51" s="86" t="s">
        <v>301</v>
      </c>
      <c r="T51" s="86" t="s">
        <v>315</v>
      </c>
      <c r="U51" s="86"/>
      <c r="V51" s="89" t="s">
        <v>336</v>
      </c>
      <c r="W51" s="88">
        <v>43508.89292824074</v>
      </c>
      <c r="X51" s="89" t="s">
        <v>364</v>
      </c>
      <c r="Y51" s="86"/>
      <c r="Z51" s="86"/>
      <c r="AA51" s="92" t="s">
        <v>402</v>
      </c>
      <c r="AB51" s="86"/>
      <c r="AC51" s="86" t="b">
        <v>0</v>
      </c>
      <c r="AD51" s="86">
        <v>1</v>
      </c>
      <c r="AE51" s="92" t="s">
        <v>419</v>
      </c>
      <c r="AF51" s="86" t="b">
        <v>0</v>
      </c>
      <c r="AG51" s="86" t="s">
        <v>424</v>
      </c>
      <c r="AH51" s="86"/>
      <c r="AI51" s="92" t="s">
        <v>419</v>
      </c>
      <c r="AJ51" s="86" t="b">
        <v>0</v>
      </c>
      <c r="AK51" s="86">
        <v>0</v>
      </c>
      <c r="AL51" s="92" t="s">
        <v>419</v>
      </c>
      <c r="AM51" s="86" t="s">
        <v>431</v>
      </c>
      <c r="AN51" s="86" t="b">
        <v>0</v>
      </c>
      <c r="AO51" s="92" t="s">
        <v>402</v>
      </c>
      <c r="AP51" s="86" t="s">
        <v>176</v>
      </c>
      <c r="AQ51" s="86">
        <v>0</v>
      </c>
      <c r="AR51" s="86">
        <v>0</v>
      </c>
      <c r="AS51" s="86"/>
      <c r="AT51" s="86"/>
      <c r="AU51" s="86"/>
      <c r="AV51" s="86"/>
      <c r="AW51" s="86"/>
      <c r="AX51" s="86"/>
      <c r="AY51" s="86"/>
      <c r="AZ51" s="86"/>
      <c r="BA51">
        <v>2</v>
      </c>
      <c r="BB51" s="85" t="str">
        <f>REPLACE(INDEX(GroupVertices[Group],MATCH(Edges[[#This Row],[Vertex 1]],GroupVertices[Vertex],0)),1,1,"")</f>
        <v>1</v>
      </c>
      <c r="BC51" s="85" t="str">
        <f>REPLACE(INDEX(GroupVertices[Group],MATCH(Edges[[#This Row],[Vertex 2]],GroupVertices[Vertex],0)),1,1,"")</f>
        <v>2</v>
      </c>
      <c r="BD51" s="51"/>
      <c r="BE51" s="52"/>
      <c r="BF51" s="51"/>
      <c r="BG51" s="52"/>
      <c r="BH51" s="51"/>
      <c r="BI51" s="52"/>
      <c r="BJ51" s="51"/>
      <c r="BK51" s="52"/>
      <c r="BL51" s="51"/>
    </row>
    <row r="52" spans="1:64" ht="45">
      <c r="A52" s="84" t="s">
        <v>228</v>
      </c>
      <c r="B52" s="84" t="s">
        <v>224</v>
      </c>
      <c r="C52" s="53" t="s">
        <v>1044</v>
      </c>
      <c r="D52" s="54">
        <v>3</v>
      </c>
      <c r="E52" s="65" t="s">
        <v>132</v>
      </c>
      <c r="F52" s="55">
        <v>35</v>
      </c>
      <c r="G52" s="53"/>
      <c r="H52" s="57"/>
      <c r="I52" s="56"/>
      <c r="J52" s="56"/>
      <c r="K52" s="36" t="s">
        <v>66</v>
      </c>
      <c r="L52" s="83">
        <v>52</v>
      </c>
      <c r="M52" s="83"/>
      <c r="N52" s="63"/>
      <c r="O52" s="86" t="s">
        <v>244</v>
      </c>
      <c r="P52" s="88">
        <v>43508.92152777778</v>
      </c>
      <c r="Q52" s="86" t="s">
        <v>265</v>
      </c>
      <c r="R52" s="89" t="s">
        <v>290</v>
      </c>
      <c r="S52" s="86" t="s">
        <v>303</v>
      </c>
      <c r="T52" s="86"/>
      <c r="U52" s="86"/>
      <c r="V52" s="89" t="s">
        <v>339</v>
      </c>
      <c r="W52" s="88">
        <v>43508.92152777778</v>
      </c>
      <c r="X52" s="89" t="s">
        <v>365</v>
      </c>
      <c r="Y52" s="86"/>
      <c r="Z52" s="86"/>
      <c r="AA52" s="92" t="s">
        <v>403</v>
      </c>
      <c r="AB52" s="86"/>
      <c r="AC52" s="86" t="b">
        <v>0</v>
      </c>
      <c r="AD52" s="86">
        <v>0</v>
      </c>
      <c r="AE52" s="92" t="s">
        <v>421</v>
      </c>
      <c r="AF52" s="86" t="b">
        <v>0</v>
      </c>
      <c r="AG52" s="86" t="s">
        <v>424</v>
      </c>
      <c r="AH52" s="86"/>
      <c r="AI52" s="92" t="s">
        <v>419</v>
      </c>
      <c r="AJ52" s="86" t="b">
        <v>0</v>
      </c>
      <c r="AK52" s="86">
        <v>0</v>
      </c>
      <c r="AL52" s="92" t="s">
        <v>419</v>
      </c>
      <c r="AM52" s="86" t="s">
        <v>437</v>
      </c>
      <c r="AN52" s="86" t="b">
        <v>0</v>
      </c>
      <c r="AO52" s="92" t="s">
        <v>403</v>
      </c>
      <c r="AP52" s="86" t="s">
        <v>176</v>
      </c>
      <c r="AQ52" s="86">
        <v>0</v>
      </c>
      <c r="AR52" s="86">
        <v>0</v>
      </c>
      <c r="AS52" s="86"/>
      <c r="AT52" s="86"/>
      <c r="AU52" s="86"/>
      <c r="AV52" s="86"/>
      <c r="AW52" s="86"/>
      <c r="AX52" s="86"/>
      <c r="AY52" s="86"/>
      <c r="AZ52" s="86"/>
      <c r="BA52">
        <v>1</v>
      </c>
      <c r="BB52" s="85" t="str">
        <f>REPLACE(INDEX(GroupVertices[Group],MATCH(Edges[[#This Row],[Vertex 1]],GroupVertices[Vertex],0)),1,1,"")</f>
        <v>1</v>
      </c>
      <c r="BC52" s="85" t="str">
        <f>REPLACE(INDEX(GroupVertices[Group],MATCH(Edges[[#This Row],[Vertex 2]],GroupVertices[Vertex],0)),1,1,"")</f>
        <v>1</v>
      </c>
      <c r="BD52" s="51">
        <v>0</v>
      </c>
      <c r="BE52" s="52">
        <v>0</v>
      </c>
      <c r="BF52" s="51">
        <v>0</v>
      </c>
      <c r="BG52" s="52">
        <v>0</v>
      </c>
      <c r="BH52" s="51">
        <v>0</v>
      </c>
      <c r="BI52" s="52">
        <v>0</v>
      </c>
      <c r="BJ52" s="51">
        <v>7</v>
      </c>
      <c r="BK52" s="52">
        <v>100</v>
      </c>
      <c r="BL52" s="51">
        <v>7</v>
      </c>
    </row>
    <row r="53" spans="1:64" ht="45">
      <c r="A53" s="84" t="s">
        <v>224</v>
      </c>
      <c r="B53" s="84" t="s">
        <v>228</v>
      </c>
      <c r="C53" s="53" t="s">
        <v>1044</v>
      </c>
      <c r="D53" s="54">
        <v>3</v>
      </c>
      <c r="E53" s="65" t="s">
        <v>132</v>
      </c>
      <c r="F53" s="55">
        <v>35</v>
      </c>
      <c r="G53" s="53"/>
      <c r="H53" s="57"/>
      <c r="I53" s="56"/>
      <c r="J53" s="56"/>
      <c r="K53" s="36" t="s">
        <v>66</v>
      </c>
      <c r="L53" s="83">
        <v>53</v>
      </c>
      <c r="M53" s="83"/>
      <c r="N53" s="63"/>
      <c r="O53" s="86" t="s">
        <v>243</v>
      </c>
      <c r="P53" s="88">
        <v>43509.481354166666</v>
      </c>
      <c r="Q53" s="86" t="s">
        <v>266</v>
      </c>
      <c r="R53" s="89" t="s">
        <v>290</v>
      </c>
      <c r="S53" s="86" t="s">
        <v>303</v>
      </c>
      <c r="T53" s="86"/>
      <c r="U53" s="86"/>
      <c r="V53" s="89" t="s">
        <v>336</v>
      </c>
      <c r="W53" s="88">
        <v>43509.481354166666</v>
      </c>
      <c r="X53" s="89" t="s">
        <v>366</v>
      </c>
      <c r="Y53" s="86"/>
      <c r="Z53" s="86"/>
      <c r="AA53" s="92" t="s">
        <v>404</v>
      </c>
      <c r="AB53" s="86"/>
      <c r="AC53" s="86" t="b">
        <v>0</v>
      </c>
      <c r="AD53" s="86">
        <v>0</v>
      </c>
      <c r="AE53" s="92" t="s">
        <v>419</v>
      </c>
      <c r="AF53" s="86" t="b">
        <v>0</v>
      </c>
      <c r="AG53" s="86" t="s">
        <v>424</v>
      </c>
      <c r="AH53" s="86"/>
      <c r="AI53" s="92" t="s">
        <v>419</v>
      </c>
      <c r="AJ53" s="86" t="b">
        <v>0</v>
      </c>
      <c r="AK53" s="86">
        <v>0</v>
      </c>
      <c r="AL53" s="92" t="s">
        <v>403</v>
      </c>
      <c r="AM53" s="86" t="s">
        <v>431</v>
      </c>
      <c r="AN53" s="86" t="b">
        <v>0</v>
      </c>
      <c r="AO53" s="92" t="s">
        <v>403</v>
      </c>
      <c r="AP53" s="86" t="s">
        <v>176</v>
      </c>
      <c r="AQ53" s="86">
        <v>0</v>
      </c>
      <c r="AR53" s="86">
        <v>0</v>
      </c>
      <c r="AS53" s="86"/>
      <c r="AT53" s="86"/>
      <c r="AU53" s="86"/>
      <c r="AV53" s="86"/>
      <c r="AW53" s="86"/>
      <c r="AX53" s="86"/>
      <c r="AY53" s="86"/>
      <c r="AZ53" s="86"/>
      <c r="BA53">
        <v>1</v>
      </c>
      <c r="BB53" s="85" t="str">
        <f>REPLACE(INDEX(GroupVertices[Group],MATCH(Edges[[#This Row],[Vertex 1]],GroupVertices[Vertex],0)),1,1,"")</f>
        <v>1</v>
      </c>
      <c r="BC53" s="85" t="str">
        <f>REPLACE(INDEX(GroupVertices[Group],MATCH(Edges[[#This Row],[Vertex 2]],GroupVertices[Vertex],0)),1,1,"")</f>
        <v>1</v>
      </c>
      <c r="BD53" s="51">
        <v>0</v>
      </c>
      <c r="BE53" s="52">
        <v>0</v>
      </c>
      <c r="BF53" s="51">
        <v>0</v>
      </c>
      <c r="BG53" s="52">
        <v>0</v>
      </c>
      <c r="BH53" s="51">
        <v>0</v>
      </c>
      <c r="BI53" s="52">
        <v>0</v>
      </c>
      <c r="BJ53" s="51">
        <v>9</v>
      </c>
      <c r="BK53" s="52">
        <v>100</v>
      </c>
      <c r="BL53" s="51">
        <v>9</v>
      </c>
    </row>
    <row r="54" spans="1:64" ht="45">
      <c r="A54" s="84" t="s">
        <v>224</v>
      </c>
      <c r="B54" s="84" t="s">
        <v>242</v>
      </c>
      <c r="C54" s="53" t="s">
        <v>1044</v>
      </c>
      <c r="D54" s="54">
        <v>3</v>
      </c>
      <c r="E54" s="65" t="s">
        <v>132</v>
      </c>
      <c r="F54" s="55">
        <v>35</v>
      </c>
      <c r="G54" s="53"/>
      <c r="H54" s="57"/>
      <c r="I54" s="56"/>
      <c r="J54" s="56"/>
      <c r="K54" s="36" t="s">
        <v>65</v>
      </c>
      <c r="L54" s="83">
        <v>54</v>
      </c>
      <c r="M54" s="83"/>
      <c r="N54" s="63"/>
      <c r="O54" s="86" t="s">
        <v>243</v>
      </c>
      <c r="P54" s="88">
        <v>43509.90112268519</v>
      </c>
      <c r="Q54" s="86" t="s">
        <v>267</v>
      </c>
      <c r="R54" s="86" t="s">
        <v>291</v>
      </c>
      <c r="S54" s="86" t="s">
        <v>304</v>
      </c>
      <c r="T54" s="86"/>
      <c r="U54" s="86"/>
      <c r="V54" s="89" t="s">
        <v>336</v>
      </c>
      <c r="W54" s="88">
        <v>43509.90112268519</v>
      </c>
      <c r="X54" s="89" t="s">
        <v>367</v>
      </c>
      <c r="Y54" s="86"/>
      <c r="Z54" s="86"/>
      <c r="AA54" s="92" t="s">
        <v>405</v>
      </c>
      <c r="AB54" s="86"/>
      <c r="AC54" s="86" t="b">
        <v>0</v>
      </c>
      <c r="AD54" s="86">
        <v>0</v>
      </c>
      <c r="AE54" s="92" t="s">
        <v>419</v>
      </c>
      <c r="AF54" s="86" t="b">
        <v>1</v>
      </c>
      <c r="AG54" s="86" t="s">
        <v>424</v>
      </c>
      <c r="AH54" s="86"/>
      <c r="AI54" s="92" t="s">
        <v>426</v>
      </c>
      <c r="AJ54" s="86" t="b">
        <v>0</v>
      </c>
      <c r="AK54" s="86">
        <v>0</v>
      </c>
      <c r="AL54" s="92" t="s">
        <v>419</v>
      </c>
      <c r="AM54" s="86" t="s">
        <v>431</v>
      </c>
      <c r="AN54" s="86" t="b">
        <v>0</v>
      </c>
      <c r="AO54" s="92" t="s">
        <v>405</v>
      </c>
      <c r="AP54" s="86" t="s">
        <v>176</v>
      </c>
      <c r="AQ54" s="86">
        <v>0</v>
      </c>
      <c r="AR54" s="86">
        <v>0</v>
      </c>
      <c r="AS54" s="86"/>
      <c r="AT54" s="86"/>
      <c r="AU54" s="86"/>
      <c r="AV54" s="86"/>
      <c r="AW54" s="86"/>
      <c r="AX54" s="86"/>
      <c r="AY54" s="86"/>
      <c r="AZ54" s="86"/>
      <c r="BA54">
        <v>1</v>
      </c>
      <c r="BB54" s="85" t="str">
        <f>REPLACE(INDEX(GroupVertices[Group],MATCH(Edges[[#This Row],[Vertex 1]],GroupVertices[Vertex],0)),1,1,"")</f>
        <v>1</v>
      </c>
      <c r="BC54" s="85" t="str">
        <f>REPLACE(INDEX(GroupVertices[Group],MATCH(Edges[[#This Row],[Vertex 2]],GroupVertices[Vertex],0)),1,1,"")</f>
        <v>1</v>
      </c>
      <c r="BD54" s="51">
        <v>2</v>
      </c>
      <c r="BE54" s="52">
        <v>4.878048780487805</v>
      </c>
      <c r="BF54" s="51">
        <v>1</v>
      </c>
      <c r="BG54" s="52">
        <v>2.4390243902439024</v>
      </c>
      <c r="BH54" s="51">
        <v>0</v>
      </c>
      <c r="BI54" s="52">
        <v>0</v>
      </c>
      <c r="BJ54" s="51">
        <v>38</v>
      </c>
      <c r="BK54" s="52">
        <v>92.6829268292683</v>
      </c>
      <c r="BL54" s="51">
        <v>41</v>
      </c>
    </row>
    <row r="55" spans="1:64" ht="45">
      <c r="A55" s="84" t="s">
        <v>227</v>
      </c>
      <c r="B55" s="84" t="s">
        <v>224</v>
      </c>
      <c r="C55" s="53" t="s">
        <v>1044</v>
      </c>
      <c r="D55" s="54">
        <v>3</v>
      </c>
      <c r="E55" s="65" t="s">
        <v>132</v>
      </c>
      <c r="F55" s="55">
        <v>35</v>
      </c>
      <c r="G55" s="53"/>
      <c r="H55" s="57"/>
      <c r="I55" s="56"/>
      <c r="J55" s="56"/>
      <c r="K55" s="36" t="s">
        <v>66</v>
      </c>
      <c r="L55" s="83">
        <v>55</v>
      </c>
      <c r="M55" s="83"/>
      <c r="N55" s="63"/>
      <c r="O55" s="86" t="s">
        <v>243</v>
      </c>
      <c r="P55" s="88">
        <v>43510.6940625</v>
      </c>
      <c r="Q55" s="86" t="s">
        <v>262</v>
      </c>
      <c r="R55" s="89" t="s">
        <v>287</v>
      </c>
      <c r="S55" s="86" t="s">
        <v>301</v>
      </c>
      <c r="T55" s="86" t="s">
        <v>313</v>
      </c>
      <c r="U55" s="86"/>
      <c r="V55" s="89" t="s">
        <v>338</v>
      </c>
      <c r="W55" s="88">
        <v>43510.6940625</v>
      </c>
      <c r="X55" s="89" t="s">
        <v>362</v>
      </c>
      <c r="Y55" s="86"/>
      <c r="Z55" s="86"/>
      <c r="AA55" s="92" t="s">
        <v>400</v>
      </c>
      <c r="AB55" s="86"/>
      <c r="AC55" s="86" t="b">
        <v>0</v>
      </c>
      <c r="AD55" s="86">
        <v>3</v>
      </c>
      <c r="AE55" s="92" t="s">
        <v>419</v>
      </c>
      <c r="AF55" s="86" t="b">
        <v>0</v>
      </c>
      <c r="AG55" s="86" t="s">
        <v>424</v>
      </c>
      <c r="AH55" s="86"/>
      <c r="AI55" s="92" t="s">
        <v>419</v>
      </c>
      <c r="AJ55" s="86" t="b">
        <v>0</v>
      </c>
      <c r="AK55" s="86">
        <v>1</v>
      </c>
      <c r="AL55" s="92" t="s">
        <v>419</v>
      </c>
      <c r="AM55" s="86" t="s">
        <v>434</v>
      </c>
      <c r="AN55" s="86" t="b">
        <v>0</v>
      </c>
      <c r="AO55" s="92" t="s">
        <v>400</v>
      </c>
      <c r="AP55" s="86" t="s">
        <v>176</v>
      </c>
      <c r="AQ55" s="86">
        <v>0</v>
      </c>
      <c r="AR55" s="86">
        <v>0</v>
      </c>
      <c r="AS55" s="86"/>
      <c r="AT55" s="86"/>
      <c r="AU55" s="86"/>
      <c r="AV55" s="86"/>
      <c r="AW55" s="86"/>
      <c r="AX55" s="86"/>
      <c r="AY55" s="86"/>
      <c r="AZ55" s="86"/>
      <c r="BA55">
        <v>1</v>
      </c>
      <c r="BB55" s="85" t="str">
        <f>REPLACE(INDEX(GroupVertices[Group],MATCH(Edges[[#This Row],[Vertex 1]],GroupVertices[Vertex],0)),1,1,"")</f>
        <v>2</v>
      </c>
      <c r="BC55" s="85" t="str">
        <f>REPLACE(INDEX(GroupVertices[Group],MATCH(Edges[[#This Row],[Vertex 2]],GroupVertices[Vertex],0)),1,1,"")</f>
        <v>1</v>
      </c>
      <c r="BD55" s="51">
        <v>0</v>
      </c>
      <c r="BE55" s="52">
        <v>0</v>
      </c>
      <c r="BF55" s="51">
        <v>2</v>
      </c>
      <c r="BG55" s="52">
        <v>6.896551724137931</v>
      </c>
      <c r="BH55" s="51">
        <v>0</v>
      </c>
      <c r="BI55" s="52">
        <v>0</v>
      </c>
      <c r="BJ55" s="51">
        <v>27</v>
      </c>
      <c r="BK55" s="52">
        <v>93.10344827586206</v>
      </c>
      <c r="BL55" s="51">
        <v>29</v>
      </c>
    </row>
    <row r="56" spans="1:64" ht="45">
      <c r="A56" s="84" t="s">
        <v>227</v>
      </c>
      <c r="B56" s="84" t="s">
        <v>224</v>
      </c>
      <c r="C56" s="53" t="s">
        <v>1044</v>
      </c>
      <c r="D56" s="54">
        <v>3</v>
      </c>
      <c r="E56" s="65" t="s">
        <v>132</v>
      </c>
      <c r="F56" s="55">
        <v>35</v>
      </c>
      <c r="G56" s="53"/>
      <c r="H56" s="57"/>
      <c r="I56" s="56"/>
      <c r="J56" s="56"/>
      <c r="K56" s="36" t="s">
        <v>66</v>
      </c>
      <c r="L56" s="83">
        <v>56</v>
      </c>
      <c r="M56" s="83"/>
      <c r="N56" s="63"/>
      <c r="O56" s="86" t="s">
        <v>244</v>
      </c>
      <c r="P56" s="88">
        <v>43511.18114583333</v>
      </c>
      <c r="Q56" s="86" t="s">
        <v>268</v>
      </c>
      <c r="R56" s="86"/>
      <c r="S56" s="86"/>
      <c r="T56" s="86"/>
      <c r="U56" s="86"/>
      <c r="V56" s="89" t="s">
        <v>338</v>
      </c>
      <c r="W56" s="88">
        <v>43511.18114583333</v>
      </c>
      <c r="X56" s="89" t="s">
        <v>368</v>
      </c>
      <c r="Y56" s="86"/>
      <c r="Z56" s="86"/>
      <c r="AA56" s="92" t="s">
        <v>406</v>
      </c>
      <c r="AB56" s="92" t="s">
        <v>412</v>
      </c>
      <c r="AC56" s="86" t="b">
        <v>0</v>
      </c>
      <c r="AD56" s="86">
        <v>0</v>
      </c>
      <c r="AE56" s="92" t="s">
        <v>421</v>
      </c>
      <c r="AF56" s="86" t="b">
        <v>0</v>
      </c>
      <c r="AG56" s="86" t="s">
        <v>424</v>
      </c>
      <c r="AH56" s="86"/>
      <c r="AI56" s="92" t="s">
        <v>419</v>
      </c>
      <c r="AJ56" s="86" t="b">
        <v>0</v>
      </c>
      <c r="AK56" s="86">
        <v>0</v>
      </c>
      <c r="AL56" s="92" t="s">
        <v>419</v>
      </c>
      <c r="AM56" s="86" t="s">
        <v>429</v>
      </c>
      <c r="AN56" s="86" t="b">
        <v>0</v>
      </c>
      <c r="AO56" s="92" t="s">
        <v>412</v>
      </c>
      <c r="AP56" s="86" t="s">
        <v>176</v>
      </c>
      <c r="AQ56" s="86">
        <v>0</v>
      </c>
      <c r="AR56" s="86">
        <v>0</v>
      </c>
      <c r="AS56" s="86"/>
      <c r="AT56" s="86"/>
      <c r="AU56" s="86"/>
      <c r="AV56" s="86"/>
      <c r="AW56" s="86"/>
      <c r="AX56" s="86"/>
      <c r="AY56" s="86"/>
      <c r="AZ56" s="86"/>
      <c r="BA56">
        <v>1</v>
      </c>
      <c r="BB56" s="85" t="str">
        <f>REPLACE(INDEX(GroupVertices[Group],MATCH(Edges[[#This Row],[Vertex 1]],GroupVertices[Vertex],0)),1,1,"")</f>
        <v>2</v>
      </c>
      <c r="BC56" s="85" t="str">
        <f>REPLACE(INDEX(GroupVertices[Group],MATCH(Edges[[#This Row],[Vertex 2]],GroupVertices[Vertex],0)),1,1,"")</f>
        <v>1</v>
      </c>
      <c r="BD56" s="51">
        <v>1</v>
      </c>
      <c r="BE56" s="52">
        <v>25</v>
      </c>
      <c r="BF56" s="51">
        <v>0</v>
      </c>
      <c r="BG56" s="52">
        <v>0</v>
      </c>
      <c r="BH56" s="51">
        <v>0</v>
      </c>
      <c r="BI56" s="52">
        <v>0</v>
      </c>
      <c r="BJ56" s="51">
        <v>3</v>
      </c>
      <c r="BK56" s="52">
        <v>75</v>
      </c>
      <c r="BL56" s="51">
        <v>4</v>
      </c>
    </row>
    <row r="57" spans="1:64" ht="45">
      <c r="A57" s="84" t="s">
        <v>224</v>
      </c>
      <c r="B57" s="84" t="s">
        <v>227</v>
      </c>
      <c r="C57" s="53" t="s">
        <v>1044</v>
      </c>
      <c r="D57" s="54">
        <v>3</v>
      </c>
      <c r="E57" s="65" t="s">
        <v>132</v>
      </c>
      <c r="F57" s="55">
        <v>35</v>
      </c>
      <c r="G57" s="53"/>
      <c r="H57" s="57"/>
      <c r="I57" s="56"/>
      <c r="J57" s="56"/>
      <c r="K57" s="36" t="s">
        <v>66</v>
      </c>
      <c r="L57" s="83">
        <v>57</v>
      </c>
      <c r="M57" s="83"/>
      <c r="N57" s="63"/>
      <c r="O57" s="86" t="s">
        <v>243</v>
      </c>
      <c r="P57" s="88">
        <v>43510.70274305555</v>
      </c>
      <c r="Q57" s="86" t="s">
        <v>269</v>
      </c>
      <c r="R57" s="86"/>
      <c r="S57" s="86"/>
      <c r="T57" s="86"/>
      <c r="U57" s="86"/>
      <c r="V57" s="89" t="s">
        <v>336</v>
      </c>
      <c r="W57" s="88">
        <v>43510.70274305555</v>
      </c>
      <c r="X57" s="89" t="s">
        <v>369</v>
      </c>
      <c r="Y57" s="86"/>
      <c r="Z57" s="86"/>
      <c r="AA57" s="92" t="s">
        <v>407</v>
      </c>
      <c r="AB57" s="86"/>
      <c r="AC57" s="86" t="b">
        <v>0</v>
      </c>
      <c r="AD57" s="86">
        <v>0</v>
      </c>
      <c r="AE57" s="92" t="s">
        <v>419</v>
      </c>
      <c r="AF57" s="86" t="b">
        <v>0</v>
      </c>
      <c r="AG57" s="86" t="s">
        <v>424</v>
      </c>
      <c r="AH57" s="86"/>
      <c r="AI57" s="92" t="s">
        <v>419</v>
      </c>
      <c r="AJ57" s="86" t="b">
        <v>0</v>
      </c>
      <c r="AK57" s="86">
        <v>1</v>
      </c>
      <c r="AL57" s="92" t="s">
        <v>400</v>
      </c>
      <c r="AM57" s="86" t="s">
        <v>431</v>
      </c>
      <c r="AN57" s="86" t="b">
        <v>0</v>
      </c>
      <c r="AO57" s="92" t="s">
        <v>400</v>
      </c>
      <c r="AP57" s="86" t="s">
        <v>176</v>
      </c>
      <c r="AQ57" s="86">
        <v>0</v>
      </c>
      <c r="AR57" s="86">
        <v>0</v>
      </c>
      <c r="AS57" s="86"/>
      <c r="AT57" s="86"/>
      <c r="AU57" s="86"/>
      <c r="AV57" s="86"/>
      <c r="AW57" s="86"/>
      <c r="AX57" s="86"/>
      <c r="AY57" s="86"/>
      <c r="AZ57" s="86"/>
      <c r="BA57">
        <v>1</v>
      </c>
      <c r="BB57" s="85" t="str">
        <f>REPLACE(INDEX(GroupVertices[Group],MATCH(Edges[[#This Row],[Vertex 1]],GroupVertices[Vertex],0)),1,1,"")</f>
        <v>1</v>
      </c>
      <c r="BC57" s="85" t="str">
        <f>REPLACE(INDEX(GroupVertices[Group],MATCH(Edges[[#This Row],[Vertex 2]],GroupVertices[Vertex],0)),1,1,"")</f>
        <v>2</v>
      </c>
      <c r="BD57" s="51">
        <v>0</v>
      </c>
      <c r="BE57" s="52">
        <v>0</v>
      </c>
      <c r="BF57" s="51">
        <v>1</v>
      </c>
      <c r="BG57" s="52">
        <v>4.3478260869565215</v>
      </c>
      <c r="BH57" s="51">
        <v>0</v>
      </c>
      <c r="BI57" s="52">
        <v>0</v>
      </c>
      <c r="BJ57" s="51">
        <v>22</v>
      </c>
      <c r="BK57" s="52">
        <v>95.65217391304348</v>
      </c>
      <c r="BL57" s="51">
        <v>23</v>
      </c>
    </row>
    <row r="58" spans="1:64" ht="30">
      <c r="A58" s="84" t="s">
        <v>224</v>
      </c>
      <c r="B58" s="84" t="s">
        <v>229</v>
      </c>
      <c r="C58" s="53" t="s">
        <v>1045</v>
      </c>
      <c r="D58" s="54">
        <v>6.5</v>
      </c>
      <c r="E58" s="65" t="s">
        <v>136</v>
      </c>
      <c r="F58" s="55">
        <v>23.5</v>
      </c>
      <c r="G58" s="53"/>
      <c r="H58" s="57"/>
      <c r="I58" s="56"/>
      <c r="J58" s="56"/>
      <c r="K58" s="36" t="s">
        <v>66</v>
      </c>
      <c r="L58" s="83">
        <v>58</v>
      </c>
      <c r="M58" s="83"/>
      <c r="N58" s="63"/>
      <c r="O58" s="86" t="s">
        <v>243</v>
      </c>
      <c r="P58" s="88">
        <v>43501.634618055556</v>
      </c>
      <c r="Q58" s="86" t="s">
        <v>270</v>
      </c>
      <c r="R58" s="89" t="s">
        <v>292</v>
      </c>
      <c r="S58" s="86" t="s">
        <v>301</v>
      </c>
      <c r="T58" s="86" t="s">
        <v>316</v>
      </c>
      <c r="U58" s="86"/>
      <c r="V58" s="89" t="s">
        <v>336</v>
      </c>
      <c r="W58" s="88">
        <v>43501.634618055556</v>
      </c>
      <c r="X58" s="89" t="s">
        <v>370</v>
      </c>
      <c r="Y58" s="86"/>
      <c r="Z58" s="86"/>
      <c r="AA58" s="92" t="s">
        <v>408</v>
      </c>
      <c r="AB58" s="86"/>
      <c r="AC58" s="86" t="b">
        <v>0</v>
      </c>
      <c r="AD58" s="86">
        <v>3</v>
      </c>
      <c r="AE58" s="92" t="s">
        <v>419</v>
      </c>
      <c r="AF58" s="86" t="b">
        <v>0</v>
      </c>
      <c r="AG58" s="86" t="s">
        <v>424</v>
      </c>
      <c r="AH58" s="86"/>
      <c r="AI58" s="92" t="s">
        <v>419</v>
      </c>
      <c r="AJ58" s="86" t="b">
        <v>0</v>
      </c>
      <c r="AK58" s="86">
        <v>1</v>
      </c>
      <c r="AL58" s="92" t="s">
        <v>419</v>
      </c>
      <c r="AM58" s="86" t="s">
        <v>431</v>
      </c>
      <c r="AN58" s="86" t="b">
        <v>0</v>
      </c>
      <c r="AO58" s="92" t="s">
        <v>408</v>
      </c>
      <c r="AP58" s="86" t="s">
        <v>176</v>
      </c>
      <c r="AQ58" s="86">
        <v>0</v>
      </c>
      <c r="AR58" s="86">
        <v>0</v>
      </c>
      <c r="AS58" s="86"/>
      <c r="AT58" s="86"/>
      <c r="AU58" s="86"/>
      <c r="AV58" s="86"/>
      <c r="AW58" s="86"/>
      <c r="AX58" s="86"/>
      <c r="AY58" s="86"/>
      <c r="AZ58" s="86"/>
      <c r="BA58">
        <v>2</v>
      </c>
      <c r="BB58" s="85" t="str">
        <f>REPLACE(INDEX(GroupVertices[Group],MATCH(Edges[[#This Row],[Vertex 1]],GroupVertices[Vertex],0)),1,1,"")</f>
        <v>1</v>
      </c>
      <c r="BC58" s="85" t="str">
        <f>REPLACE(INDEX(GroupVertices[Group],MATCH(Edges[[#This Row],[Vertex 2]],GroupVertices[Vertex],0)),1,1,"")</f>
        <v>1</v>
      </c>
      <c r="BD58" s="51">
        <v>1</v>
      </c>
      <c r="BE58" s="52">
        <v>5.2631578947368425</v>
      </c>
      <c r="BF58" s="51">
        <v>1</v>
      </c>
      <c r="BG58" s="52">
        <v>5.2631578947368425</v>
      </c>
      <c r="BH58" s="51">
        <v>0</v>
      </c>
      <c r="BI58" s="52">
        <v>0</v>
      </c>
      <c r="BJ58" s="51">
        <v>17</v>
      </c>
      <c r="BK58" s="52">
        <v>89.47368421052632</v>
      </c>
      <c r="BL58" s="51">
        <v>19</v>
      </c>
    </row>
    <row r="59" spans="1:64" ht="45">
      <c r="A59" s="84" t="s">
        <v>224</v>
      </c>
      <c r="B59" s="84" t="s">
        <v>229</v>
      </c>
      <c r="C59" s="53" t="s">
        <v>1044</v>
      </c>
      <c r="D59" s="54">
        <v>3</v>
      </c>
      <c r="E59" s="65" t="s">
        <v>132</v>
      </c>
      <c r="F59" s="55">
        <v>35</v>
      </c>
      <c r="G59" s="53"/>
      <c r="H59" s="57"/>
      <c r="I59" s="56"/>
      <c r="J59" s="56"/>
      <c r="K59" s="36" t="s">
        <v>66</v>
      </c>
      <c r="L59" s="83">
        <v>59</v>
      </c>
      <c r="M59" s="83"/>
      <c r="N59" s="63"/>
      <c r="O59" s="86" t="s">
        <v>244</v>
      </c>
      <c r="P59" s="88">
        <v>43501.67667824074</v>
      </c>
      <c r="Q59" s="86" t="s">
        <v>271</v>
      </c>
      <c r="R59" s="86"/>
      <c r="S59" s="86"/>
      <c r="T59" s="86"/>
      <c r="U59" s="86"/>
      <c r="V59" s="89" t="s">
        <v>336</v>
      </c>
      <c r="W59" s="88">
        <v>43501.67667824074</v>
      </c>
      <c r="X59" s="89" t="s">
        <v>371</v>
      </c>
      <c r="Y59" s="86"/>
      <c r="Z59" s="86"/>
      <c r="AA59" s="92" t="s">
        <v>409</v>
      </c>
      <c r="AB59" s="92" t="s">
        <v>416</v>
      </c>
      <c r="AC59" s="86" t="b">
        <v>0</v>
      </c>
      <c r="AD59" s="86">
        <v>1</v>
      </c>
      <c r="AE59" s="92" t="s">
        <v>423</v>
      </c>
      <c r="AF59" s="86" t="b">
        <v>0</v>
      </c>
      <c r="AG59" s="86" t="s">
        <v>424</v>
      </c>
      <c r="AH59" s="86"/>
      <c r="AI59" s="92" t="s">
        <v>419</v>
      </c>
      <c r="AJ59" s="86" t="b">
        <v>0</v>
      </c>
      <c r="AK59" s="86">
        <v>0</v>
      </c>
      <c r="AL59" s="92" t="s">
        <v>419</v>
      </c>
      <c r="AM59" s="86" t="s">
        <v>431</v>
      </c>
      <c r="AN59" s="86" t="b">
        <v>0</v>
      </c>
      <c r="AO59" s="92" t="s">
        <v>416</v>
      </c>
      <c r="AP59" s="86" t="s">
        <v>176</v>
      </c>
      <c r="AQ59" s="86">
        <v>0</v>
      </c>
      <c r="AR59" s="86">
        <v>0</v>
      </c>
      <c r="AS59" s="86"/>
      <c r="AT59" s="86"/>
      <c r="AU59" s="86"/>
      <c r="AV59" s="86"/>
      <c r="AW59" s="86"/>
      <c r="AX59" s="86"/>
      <c r="AY59" s="86"/>
      <c r="AZ59" s="86"/>
      <c r="BA59">
        <v>1</v>
      </c>
      <c r="BB59" s="85" t="str">
        <f>REPLACE(INDEX(GroupVertices[Group],MATCH(Edges[[#This Row],[Vertex 1]],GroupVertices[Vertex],0)),1,1,"")</f>
        <v>1</v>
      </c>
      <c r="BC59" s="85" t="str">
        <f>REPLACE(INDEX(GroupVertices[Group],MATCH(Edges[[#This Row],[Vertex 2]],GroupVertices[Vertex],0)),1,1,"")</f>
        <v>1</v>
      </c>
      <c r="BD59" s="51">
        <v>1</v>
      </c>
      <c r="BE59" s="52">
        <v>2.272727272727273</v>
      </c>
      <c r="BF59" s="51">
        <v>1</v>
      </c>
      <c r="BG59" s="52">
        <v>2.272727272727273</v>
      </c>
      <c r="BH59" s="51">
        <v>0</v>
      </c>
      <c r="BI59" s="52">
        <v>0</v>
      </c>
      <c r="BJ59" s="51">
        <v>42</v>
      </c>
      <c r="BK59" s="52">
        <v>95.45454545454545</v>
      </c>
      <c r="BL59" s="51">
        <v>44</v>
      </c>
    </row>
    <row r="60" spans="1:64" ht="30">
      <c r="A60" s="84" t="s">
        <v>224</v>
      </c>
      <c r="B60" s="84" t="s">
        <v>224</v>
      </c>
      <c r="C60" s="53" t="s">
        <v>1046</v>
      </c>
      <c r="D60" s="54">
        <v>10</v>
      </c>
      <c r="E60" s="65" t="s">
        <v>136</v>
      </c>
      <c r="F60" s="55">
        <v>12</v>
      </c>
      <c r="G60" s="53"/>
      <c r="H60" s="57"/>
      <c r="I60" s="56"/>
      <c r="J60" s="56"/>
      <c r="K60" s="36" t="s">
        <v>65</v>
      </c>
      <c r="L60" s="83">
        <v>60</v>
      </c>
      <c r="M60" s="83"/>
      <c r="N60" s="63"/>
      <c r="O60" s="86" t="s">
        <v>176</v>
      </c>
      <c r="P60" s="88">
        <v>43503.58888888889</v>
      </c>
      <c r="Q60" s="86" t="s">
        <v>272</v>
      </c>
      <c r="R60" s="89" t="s">
        <v>293</v>
      </c>
      <c r="S60" s="86" t="s">
        <v>305</v>
      </c>
      <c r="T60" s="86" t="s">
        <v>307</v>
      </c>
      <c r="U60" s="89" t="s">
        <v>322</v>
      </c>
      <c r="V60" s="89" t="s">
        <v>322</v>
      </c>
      <c r="W60" s="88">
        <v>43503.58888888889</v>
      </c>
      <c r="X60" s="89" t="s">
        <v>372</v>
      </c>
      <c r="Y60" s="86"/>
      <c r="Z60" s="86"/>
      <c r="AA60" s="92" t="s">
        <v>410</v>
      </c>
      <c r="AB60" s="86"/>
      <c r="AC60" s="86" t="b">
        <v>0</v>
      </c>
      <c r="AD60" s="86">
        <v>0</v>
      </c>
      <c r="AE60" s="92" t="s">
        <v>419</v>
      </c>
      <c r="AF60" s="86" t="b">
        <v>0</v>
      </c>
      <c r="AG60" s="86" t="s">
        <v>424</v>
      </c>
      <c r="AH60" s="86"/>
      <c r="AI60" s="92" t="s">
        <v>419</v>
      </c>
      <c r="AJ60" s="86" t="b">
        <v>0</v>
      </c>
      <c r="AK60" s="86">
        <v>1</v>
      </c>
      <c r="AL60" s="92" t="s">
        <v>419</v>
      </c>
      <c r="AM60" s="86" t="s">
        <v>431</v>
      </c>
      <c r="AN60" s="86" t="b">
        <v>0</v>
      </c>
      <c r="AO60" s="92" t="s">
        <v>410</v>
      </c>
      <c r="AP60" s="86" t="s">
        <v>176</v>
      </c>
      <c r="AQ60" s="86">
        <v>0</v>
      </c>
      <c r="AR60" s="86">
        <v>0</v>
      </c>
      <c r="AS60" s="86"/>
      <c r="AT60" s="86"/>
      <c r="AU60" s="86"/>
      <c r="AV60" s="86"/>
      <c r="AW60" s="86"/>
      <c r="AX60" s="86"/>
      <c r="AY60" s="86"/>
      <c r="AZ60" s="86"/>
      <c r="BA60">
        <v>4</v>
      </c>
      <c r="BB60" s="85" t="str">
        <f>REPLACE(INDEX(GroupVertices[Group],MATCH(Edges[[#This Row],[Vertex 1]],GroupVertices[Vertex],0)),1,1,"")</f>
        <v>1</v>
      </c>
      <c r="BC60" s="85" t="str">
        <f>REPLACE(INDEX(GroupVertices[Group],MATCH(Edges[[#This Row],[Vertex 2]],GroupVertices[Vertex],0)),1,1,"")</f>
        <v>1</v>
      </c>
      <c r="BD60" s="51">
        <v>0</v>
      </c>
      <c r="BE60" s="52">
        <v>0</v>
      </c>
      <c r="BF60" s="51">
        <v>0</v>
      </c>
      <c r="BG60" s="52">
        <v>0</v>
      </c>
      <c r="BH60" s="51">
        <v>0</v>
      </c>
      <c r="BI60" s="52">
        <v>0</v>
      </c>
      <c r="BJ60" s="51">
        <v>49</v>
      </c>
      <c r="BK60" s="52">
        <v>100</v>
      </c>
      <c r="BL60" s="51">
        <v>49</v>
      </c>
    </row>
    <row r="61" spans="1:64" ht="30">
      <c r="A61" s="84" t="s">
        <v>224</v>
      </c>
      <c r="B61" s="84" t="s">
        <v>224</v>
      </c>
      <c r="C61" s="53" t="s">
        <v>1046</v>
      </c>
      <c r="D61" s="54">
        <v>10</v>
      </c>
      <c r="E61" s="65" t="s">
        <v>136</v>
      </c>
      <c r="F61" s="55">
        <v>12</v>
      </c>
      <c r="G61" s="53"/>
      <c r="H61" s="57"/>
      <c r="I61" s="56"/>
      <c r="J61" s="56"/>
      <c r="K61" s="36" t="s">
        <v>65</v>
      </c>
      <c r="L61" s="83">
        <v>61</v>
      </c>
      <c r="M61" s="83"/>
      <c r="N61" s="63"/>
      <c r="O61" s="86" t="s">
        <v>176</v>
      </c>
      <c r="P61" s="88">
        <v>43505.495416666665</v>
      </c>
      <c r="Q61" s="86" t="s">
        <v>273</v>
      </c>
      <c r="R61" s="89" t="s">
        <v>294</v>
      </c>
      <c r="S61" s="86" t="s">
        <v>300</v>
      </c>
      <c r="T61" s="86" t="s">
        <v>317</v>
      </c>
      <c r="U61" s="86"/>
      <c r="V61" s="89" t="s">
        <v>336</v>
      </c>
      <c r="W61" s="88">
        <v>43505.495416666665</v>
      </c>
      <c r="X61" s="89" t="s">
        <v>373</v>
      </c>
      <c r="Y61" s="86"/>
      <c r="Z61" s="86"/>
      <c r="AA61" s="92" t="s">
        <v>411</v>
      </c>
      <c r="AB61" s="86"/>
      <c r="AC61" s="86" t="b">
        <v>0</v>
      </c>
      <c r="AD61" s="86">
        <v>0</v>
      </c>
      <c r="AE61" s="92" t="s">
        <v>419</v>
      </c>
      <c r="AF61" s="86" t="b">
        <v>0</v>
      </c>
      <c r="AG61" s="86" t="s">
        <v>424</v>
      </c>
      <c r="AH61" s="86"/>
      <c r="AI61" s="92" t="s">
        <v>419</v>
      </c>
      <c r="AJ61" s="86" t="b">
        <v>0</v>
      </c>
      <c r="AK61" s="86">
        <v>0</v>
      </c>
      <c r="AL61" s="92" t="s">
        <v>419</v>
      </c>
      <c r="AM61" s="86" t="s">
        <v>431</v>
      </c>
      <c r="AN61" s="86" t="b">
        <v>1</v>
      </c>
      <c r="AO61" s="92" t="s">
        <v>411</v>
      </c>
      <c r="AP61" s="86" t="s">
        <v>176</v>
      </c>
      <c r="AQ61" s="86">
        <v>0</v>
      </c>
      <c r="AR61" s="86">
        <v>0</v>
      </c>
      <c r="AS61" s="86"/>
      <c r="AT61" s="86"/>
      <c r="AU61" s="86"/>
      <c r="AV61" s="86"/>
      <c r="AW61" s="86"/>
      <c r="AX61" s="86"/>
      <c r="AY61" s="86"/>
      <c r="AZ61" s="86"/>
      <c r="BA61">
        <v>4</v>
      </c>
      <c r="BB61" s="85" t="str">
        <f>REPLACE(INDEX(GroupVertices[Group],MATCH(Edges[[#This Row],[Vertex 1]],GroupVertices[Vertex],0)),1,1,"")</f>
        <v>1</v>
      </c>
      <c r="BC61" s="85" t="str">
        <f>REPLACE(INDEX(GroupVertices[Group],MATCH(Edges[[#This Row],[Vertex 2]],GroupVertices[Vertex],0)),1,1,"")</f>
        <v>1</v>
      </c>
      <c r="BD61" s="51">
        <v>1</v>
      </c>
      <c r="BE61" s="52">
        <v>4.3478260869565215</v>
      </c>
      <c r="BF61" s="51">
        <v>0</v>
      </c>
      <c r="BG61" s="52">
        <v>0</v>
      </c>
      <c r="BH61" s="51">
        <v>0</v>
      </c>
      <c r="BI61" s="52">
        <v>0</v>
      </c>
      <c r="BJ61" s="51">
        <v>22</v>
      </c>
      <c r="BK61" s="52">
        <v>95.65217391304348</v>
      </c>
      <c r="BL61" s="51">
        <v>23</v>
      </c>
    </row>
    <row r="62" spans="1:64" ht="30">
      <c r="A62" s="84" t="s">
        <v>224</v>
      </c>
      <c r="B62" s="84" t="s">
        <v>224</v>
      </c>
      <c r="C62" s="53" t="s">
        <v>1046</v>
      </c>
      <c r="D62" s="54">
        <v>10</v>
      </c>
      <c r="E62" s="65" t="s">
        <v>136</v>
      </c>
      <c r="F62" s="55">
        <v>12</v>
      </c>
      <c r="G62" s="53"/>
      <c r="H62" s="57"/>
      <c r="I62" s="56"/>
      <c r="J62" s="56"/>
      <c r="K62" s="36" t="s">
        <v>65</v>
      </c>
      <c r="L62" s="83">
        <v>62</v>
      </c>
      <c r="M62" s="83"/>
      <c r="N62" s="63"/>
      <c r="O62" s="86" t="s">
        <v>176</v>
      </c>
      <c r="P62" s="88">
        <v>43510.8806712963</v>
      </c>
      <c r="Q62" s="86" t="s">
        <v>274</v>
      </c>
      <c r="R62" s="89" t="s">
        <v>295</v>
      </c>
      <c r="S62" s="86" t="s">
        <v>300</v>
      </c>
      <c r="T62" s="86" t="s">
        <v>318</v>
      </c>
      <c r="U62" s="86"/>
      <c r="V62" s="89" t="s">
        <v>336</v>
      </c>
      <c r="W62" s="88">
        <v>43510.8806712963</v>
      </c>
      <c r="X62" s="89" t="s">
        <v>374</v>
      </c>
      <c r="Y62" s="86"/>
      <c r="Z62" s="86"/>
      <c r="AA62" s="92" t="s">
        <v>412</v>
      </c>
      <c r="AB62" s="86"/>
      <c r="AC62" s="86" t="b">
        <v>0</v>
      </c>
      <c r="AD62" s="86">
        <v>1</v>
      </c>
      <c r="AE62" s="92" t="s">
        <v>419</v>
      </c>
      <c r="AF62" s="86" t="b">
        <v>1</v>
      </c>
      <c r="AG62" s="86" t="s">
        <v>424</v>
      </c>
      <c r="AH62" s="86"/>
      <c r="AI62" s="92" t="s">
        <v>427</v>
      </c>
      <c r="AJ62" s="86" t="b">
        <v>0</v>
      </c>
      <c r="AK62" s="86">
        <v>0</v>
      </c>
      <c r="AL62" s="92" t="s">
        <v>419</v>
      </c>
      <c r="AM62" s="86" t="s">
        <v>431</v>
      </c>
      <c r="AN62" s="86" t="b">
        <v>0</v>
      </c>
      <c r="AO62" s="92" t="s">
        <v>412</v>
      </c>
      <c r="AP62" s="86" t="s">
        <v>176</v>
      </c>
      <c r="AQ62" s="86">
        <v>0</v>
      </c>
      <c r="AR62" s="86">
        <v>0</v>
      </c>
      <c r="AS62" s="86"/>
      <c r="AT62" s="86"/>
      <c r="AU62" s="86"/>
      <c r="AV62" s="86"/>
      <c r="AW62" s="86"/>
      <c r="AX62" s="86"/>
      <c r="AY62" s="86"/>
      <c r="AZ62" s="86"/>
      <c r="BA62">
        <v>4</v>
      </c>
      <c r="BB62" s="85" t="str">
        <f>REPLACE(INDEX(GroupVertices[Group],MATCH(Edges[[#This Row],[Vertex 1]],GroupVertices[Vertex],0)),1,1,"")</f>
        <v>1</v>
      </c>
      <c r="BC62" s="85" t="str">
        <f>REPLACE(INDEX(GroupVertices[Group],MATCH(Edges[[#This Row],[Vertex 2]],GroupVertices[Vertex],0)),1,1,"")</f>
        <v>1</v>
      </c>
      <c r="BD62" s="51">
        <v>3</v>
      </c>
      <c r="BE62" s="52">
        <v>23.076923076923077</v>
      </c>
      <c r="BF62" s="51">
        <v>0</v>
      </c>
      <c r="BG62" s="52">
        <v>0</v>
      </c>
      <c r="BH62" s="51">
        <v>0</v>
      </c>
      <c r="BI62" s="52">
        <v>0</v>
      </c>
      <c r="BJ62" s="51">
        <v>10</v>
      </c>
      <c r="BK62" s="52">
        <v>76.92307692307692</v>
      </c>
      <c r="BL62" s="51">
        <v>13</v>
      </c>
    </row>
    <row r="63" spans="1:64" ht="30">
      <c r="A63" s="84" t="s">
        <v>224</v>
      </c>
      <c r="B63" s="84" t="s">
        <v>224</v>
      </c>
      <c r="C63" s="53" t="s">
        <v>1046</v>
      </c>
      <c r="D63" s="54">
        <v>10</v>
      </c>
      <c r="E63" s="65" t="s">
        <v>136</v>
      </c>
      <c r="F63" s="55">
        <v>12</v>
      </c>
      <c r="G63" s="53"/>
      <c r="H63" s="57"/>
      <c r="I63" s="56"/>
      <c r="J63" s="56"/>
      <c r="K63" s="36" t="s">
        <v>65</v>
      </c>
      <c r="L63" s="83">
        <v>63</v>
      </c>
      <c r="M63" s="83"/>
      <c r="N63" s="63"/>
      <c r="O63" s="86" t="s">
        <v>176</v>
      </c>
      <c r="P63" s="88">
        <v>43511.501076388886</v>
      </c>
      <c r="Q63" s="86" t="s">
        <v>275</v>
      </c>
      <c r="R63" s="86"/>
      <c r="S63" s="86"/>
      <c r="T63" s="86" t="s">
        <v>319</v>
      </c>
      <c r="U63" s="89" t="s">
        <v>323</v>
      </c>
      <c r="V63" s="89" t="s">
        <v>323</v>
      </c>
      <c r="W63" s="88">
        <v>43511.501076388886</v>
      </c>
      <c r="X63" s="89" t="s">
        <v>375</v>
      </c>
      <c r="Y63" s="86"/>
      <c r="Z63" s="86"/>
      <c r="AA63" s="92" t="s">
        <v>413</v>
      </c>
      <c r="AB63" s="86"/>
      <c r="AC63" s="86" t="b">
        <v>0</v>
      </c>
      <c r="AD63" s="86">
        <v>0</v>
      </c>
      <c r="AE63" s="92" t="s">
        <v>419</v>
      </c>
      <c r="AF63" s="86" t="b">
        <v>0</v>
      </c>
      <c r="AG63" s="86" t="s">
        <v>424</v>
      </c>
      <c r="AH63" s="86"/>
      <c r="AI63" s="92" t="s">
        <v>419</v>
      </c>
      <c r="AJ63" s="86" t="b">
        <v>0</v>
      </c>
      <c r="AK63" s="86">
        <v>0</v>
      </c>
      <c r="AL63" s="92" t="s">
        <v>419</v>
      </c>
      <c r="AM63" s="86" t="s">
        <v>431</v>
      </c>
      <c r="AN63" s="86" t="b">
        <v>0</v>
      </c>
      <c r="AO63" s="92" t="s">
        <v>413</v>
      </c>
      <c r="AP63" s="86" t="s">
        <v>176</v>
      </c>
      <c r="AQ63" s="86">
        <v>0</v>
      </c>
      <c r="AR63" s="86">
        <v>0</v>
      </c>
      <c r="AS63" s="86"/>
      <c r="AT63" s="86"/>
      <c r="AU63" s="86"/>
      <c r="AV63" s="86"/>
      <c r="AW63" s="86"/>
      <c r="AX63" s="86"/>
      <c r="AY63" s="86"/>
      <c r="AZ63" s="86"/>
      <c r="BA63">
        <v>4</v>
      </c>
      <c r="BB63" s="85" t="str">
        <f>REPLACE(INDEX(GroupVertices[Group],MATCH(Edges[[#This Row],[Vertex 1]],GroupVertices[Vertex],0)),1,1,"")</f>
        <v>1</v>
      </c>
      <c r="BC63" s="85" t="str">
        <f>REPLACE(INDEX(GroupVertices[Group],MATCH(Edges[[#This Row],[Vertex 2]],GroupVertices[Vertex],0)),1,1,"")</f>
        <v>1</v>
      </c>
      <c r="BD63" s="51">
        <v>3</v>
      </c>
      <c r="BE63" s="52">
        <v>7.317073170731708</v>
      </c>
      <c r="BF63" s="51">
        <v>1</v>
      </c>
      <c r="BG63" s="52">
        <v>2.4390243902439024</v>
      </c>
      <c r="BH63" s="51">
        <v>0</v>
      </c>
      <c r="BI63" s="52">
        <v>0</v>
      </c>
      <c r="BJ63" s="51">
        <v>37</v>
      </c>
      <c r="BK63" s="52">
        <v>90.2439024390244</v>
      </c>
      <c r="BL63" s="51">
        <v>41</v>
      </c>
    </row>
    <row r="64" spans="1:64" ht="30">
      <c r="A64" s="84" t="s">
        <v>224</v>
      </c>
      <c r="B64" s="84" t="s">
        <v>229</v>
      </c>
      <c r="C64" s="53" t="s">
        <v>1045</v>
      </c>
      <c r="D64" s="54">
        <v>6.5</v>
      </c>
      <c r="E64" s="65" t="s">
        <v>136</v>
      </c>
      <c r="F64" s="55">
        <v>23.5</v>
      </c>
      <c r="G64" s="53"/>
      <c r="H64" s="57"/>
      <c r="I64" s="56"/>
      <c r="J64" s="56"/>
      <c r="K64" s="36" t="s">
        <v>66</v>
      </c>
      <c r="L64" s="83">
        <v>64</v>
      </c>
      <c r="M64" s="83"/>
      <c r="N64" s="63"/>
      <c r="O64" s="86" t="s">
        <v>243</v>
      </c>
      <c r="P64" s="88">
        <v>43511.64863425926</v>
      </c>
      <c r="Q64" s="86" t="s">
        <v>276</v>
      </c>
      <c r="R64" s="89" t="s">
        <v>296</v>
      </c>
      <c r="S64" s="86" t="s">
        <v>300</v>
      </c>
      <c r="T64" s="86" t="s">
        <v>320</v>
      </c>
      <c r="U64" s="86"/>
      <c r="V64" s="89" t="s">
        <v>336</v>
      </c>
      <c r="W64" s="88">
        <v>43511.64863425926</v>
      </c>
      <c r="X64" s="89" t="s">
        <v>376</v>
      </c>
      <c r="Y64" s="86"/>
      <c r="Z64" s="86"/>
      <c r="AA64" s="92" t="s">
        <v>414</v>
      </c>
      <c r="AB64" s="86"/>
      <c r="AC64" s="86" t="b">
        <v>0</v>
      </c>
      <c r="AD64" s="86">
        <v>0</v>
      </c>
      <c r="AE64" s="92" t="s">
        <v>419</v>
      </c>
      <c r="AF64" s="86" t="b">
        <v>0</v>
      </c>
      <c r="AG64" s="86" t="s">
        <v>424</v>
      </c>
      <c r="AH64" s="86"/>
      <c r="AI64" s="92" t="s">
        <v>419</v>
      </c>
      <c r="AJ64" s="86" t="b">
        <v>0</v>
      </c>
      <c r="AK64" s="86">
        <v>0</v>
      </c>
      <c r="AL64" s="92" t="s">
        <v>419</v>
      </c>
      <c r="AM64" s="86" t="s">
        <v>431</v>
      </c>
      <c r="AN64" s="86" t="b">
        <v>1</v>
      </c>
      <c r="AO64" s="92" t="s">
        <v>414</v>
      </c>
      <c r="AP64" s="86" t="s">
        <v>176</v>
      </c>
      <c r="AQ64" s="86">
        <v>0</v>
      </c>
      <c r="AR64" s="86">
        <v>0</v>
      </c>
      <c r="AS64" s="86"/>
      <c r="AT64" s="86"/>
      <c r="AU64" s="86"/>
      <c r="AV64" s="86"/>
      <c r="AW64" s="86"/>
      <c r="AX64" s="86"/>
      <c r="AY64" s="86"/>
      <c r="AZ64" s="86"/>
      <c r="BA64">
        <v>2</v>
      </c>
      <c r="BB64" s="85" t="str">
        <f>REPLACE(INDEX(GroupVertices[Group],MATCH(Edges[[#This Row],[Vertex 1]],GroupVertices[Vertex],0)),1,1,"")</f>
        <v>1</v>
      </c>
      <c r="BC64" s="85" t="str">
        <f>REPLACE(INDEX(GroupVertices[Group],MATCH(Edges[[#This Row],[Vertex 2]],GroupVertices[Vertex],0)),1,1,"")</f>
        <v>1</v>
      </c>
      <c r="BD64" s="51">
        <v>0</v>
      </c>
      <c r="BE64" s="52">
        <v>0</v>
      </c>
      <c r="BF64" s="51">
        <v>1</v>
      </c>
      <c r="BG64" s="52">
        <v>5.555555555555555</v>
      </c>
      <c r="BH64" s="51">
        <v>0</v>
      </c>
      <c r="BI64" s="52">
        <v>0</v>
      </c>
      <c r="BJ64" s="51">
        <v>17</v>
      </c>
      <c r="BK64" s="52">
        <v>94.44444444444444</v>
      </c>
      <c r="BL64" s="51">
        <v>18</v>
      </c>
    </row>
    <row r="65" spans="1:64" ht="45">
      <c r="A65" s="84" t="s">
        <v>229</v>
      </c>
      <c r="B65" s="84" t="s">
        <v>224</v>
      </c>
      <c r="C65" s="53" t="s">
        <v>1044</v>
      </c>
      <c r="D65" s="54">
        <v>3</v>
      </c>
      <c r="E65" s="65" t="s">
        <v>132</v>
      </c>
      <c r="F65" s="55">
        <v>35</v>
      </c>
      <c r="G65" s="53"/>
      <c r="H65" s="57"/>
      <c r="I65" s="56"/>
      <c r="J65" s="56"/>
      <c r="K65" s="36" t="s">
        <v>66</v>
      </c>
      <c r="L65" s="83">
        <v>65</v>
      </c>
      <c r="M65" s="83"/>
      <c r="N65" s="63"/>
      <c r="O65" s="86" t="s">
        <v>243</v>
      </c>
      <c r="P65" s="88">
        <v>43511.70960648148</v>
      </c>
      <c r="Q65" s="86" t="s">
        <v>277</v>
      </c>
      <c r="R65" s="86"/>
      <c r="S65" s="86"/>
      <c r="T65" s="86" t="s">
        <v>320</v>
      </c>
      <c r="U65" s="86"/>
      <c r="V65" s="89" t="s">
        <v>340</v>
      </c>
      <c r="W65" s="88">
        <v>43511.70960648148</v>
      </c>
      <c r="X65" s="89" t="s">
        <v>377</v>
      </c>
      <c r="Y65" s="86"/>
      <c r="Z65" s="86"/>
      <c r="AA65" s="92" t="s">
        <v>415</v>
      </c>
      <c r="AB65" s="86"/>
      <c r="AC65" s="86" t="b">
        <v>0</v>
      </c>
      <c r="AD65" s="86">
        <v>0</v>
      </c>
      <c r="AE65" s="92" t="s">
        <v>419</v>
      </c>
      <c r="AF65" s="86" t="b">
        <v>0</v>
      </c>
      <c r="AG65" s="86" t="s">
        <v>424</v>
      </c>
      <c r="AH65" s="86"/>
      <c r="AI65" s="92" t="s">
        <v>419</v>
      </c>
      <c r="AJ65" s="86" t="b">
        <v>0</v>
      </c>
      <c r="AK65" s="86">
        <v>0</v>
      </c>
      <c r="AL65" s="92" t="s">
        <v>414</v>
      </c>
      <c r="AM65" s="86" t="s">
        <v>431</v>
      </c>
      <c r="AN65" s="86" t="b">
        <v>0</v>
      </c>
      <c r="AO65" s="92" t="s">
        <v>414</v>
      </c>
      <c r="AP65" s="86" t="s">
        <v>176</v>
      </c>
      <c r="AQ65" s="86">
        <v>0</v>
      </c>
      <c r="AR65" s="86">
        <v>0</v>
      </c>
      <c r="AS65" s="86"/>
      <c r="AT65" s="86"/>
      <c r="AU65" s="86"/>
      <c r="AV65" s="86"/>
      <c r="AW65" s="86"/>
      <c r="AX65" s="86"/>
      <c r="AY65" s="86"/>
      <c r="AZ65" s="86"/>
      <c r="BA65">
        <v>1</v>
      </c>
      <c r="BB65" s="85" t="str">
        <f>REPLACE(INDEX(GroupVertices[Group],MATCH(Edges[[#This Row],[Vertex 1]],GroupVertices[Vertex],0)),1,1,"")</f>
        <v>1</v>
      </c>
      <c r="BC65" s="85" t="str">
        <f>REPLACE(INDEX(GroupVertices[Group],MATCH(Edges[[#This Row],[Vertex 2]],GroupVertices[Vertex],0)),1,1,"")</f>
        <v>1</v>
      </c>
      <c r="BD65" s="51">
        <v>0</v>
      </c>
      <c r="BE65" s="52">
        <v>0</v>
      </c>
      <c r="BF65" s="51">
        <v>1</v>
      </c>
      <c r="BG65" s="52">
        <v>4.761904761904762</v>
      </c>
      <c r="BH65" s="51">
        <v>0</v>
      </c>
      <c r="BI65" s="52">
        <v>0</v>
      </c>
      <c r="BJ65" s="51">
        <v>20</v>
      </c>
      <c r="BK65" s="52">
        <v>95.23809523809524</v>
      </c>
      <c r="BL65" s="51">
        <v>21</v>
      </c>
    </row>
    <row r="66" spans="1:64" ht="45">
      <c r="A66" s="84" t="s">
        <v>229</v>
      </c>
      <c r="B66" s="84" t="s">
        <v>229</v>
      </c>
      <c r="C66" s="53" t="s">
        <v>1044</v>
      </c>
      <c r="D66" s="54">
        <v>3</v>
      </c>
      <c r="E66" s="65" t="s">
        <v>132</v>
      </c>
      <c r="F66" s="55">
        <v>35</v>
      </c>
      <c r="G66" s="53"/>
      <c r="H66" s="57"/>
      <c r="I66" s="56"/>
      <c r="J66" s="56"/>
      <c r="K66" s="36" t="s">
        <v>65</v>
      </c>
      <c r="L66" s="83">
        <v>66</v>
      </c>
      <c r="M66" s="83"/>
      <c r="N66" s="63"/>
      <c r="O66" s="86" t="s">
        <v>176</v>
      </c>
      <c r="P66" s="88">
        <v>43501.65587962963</v>
      </c>
      <c r="Q66" s="86" t="s">
        <v>278</v>
      </c>
      <c r="R66" s="89" t="s">
        <v>297</v>
      </c>
      <c r="S66" s="86" t="s">
        <v>300</v>
      </c>
      <c r="T66" s="86"/>
      <c r="U66" s="86"/>
      <c r="V66" s="89" t="s">
        <v>340</v>
      </c>
      <c r="W66" s="88">
        <v>43501.65587962963</v>
      </c>
      <c r="X66" s="89" t="s">
        <v>378</v>
      </c>
      <c r="Y66" s="86"/>
      <c r="Z66" s="86"/>
      <c r="AA66" s="92" t="s">
        <v>416</v>
      </c>
      <c r="AB66" s="86"/>
      <c r="AC66" s="86" t="b">
        <v>0</v>
      </c>
      <c r="AD66" s="86">
        <v>1</v>
      </c>
      <c r="AE66" s="92" t="s">
        <v>419</v>
      </c>
      <c r="AF66" s="86" t="b">
        <v>1</v>
      </c>
      <c r="AG66" s="86" t="s">
        <v>424</v>
      </c>
      <c r="AH66" s="86"/>
      <c r="AI66" s="92" t="s">
        <v>408</v>
      </c>
      <c r="AJ66" s="86" t="b">
        <v>0</v>
      </c>
      <c r="AK66" s="86">
        <v>0</v>
      </c>
      <c r="AL66" s="92" t="s">
        <v>419</v>
      </c>
      <c r="AM66" s="86" t="s">
        <v>432</v>
      </c>
      <c r="AN66" s="86" t="b">
        <v>0</v>
      </c>
      <c r="AO66" s="92" t="s">
        <v>416</v>
      </c>
      <c r="AP66" s="86" t="s">
        <v>176</v>
      </c>
      <c r="AQ66" s="86">
        <v>0</v>
      </c>
      <c r="AR66" s="86">
        <v>0</v>
      </c>
      <c r="AS66" s="86"/>
      <c r="AT66" s="86"/>
      <c r="AU66" s="86"/>
      <c r="AV66" s="86"/>
      <c r="AW66" s="86"/>
      <c r="AX66" s="86"/>
      <c r="AY66" s="86"/>
      <c r="AZ66" s="86"/>
      <c r="BA66">
        <v>1</v>
      </c>
      <c r="BB66" s="85" t="str">
        <f>REPLACE(INDEX(GroupVertices[Group],MATCH(Edges[[#This Row],[Vertex 1]],GroupVertices[Vertex],0)),1,1,"")</f>
        <v>1</v>
      </c>
      <c r="BC66" s="85" t="str">
        <f>REPLACE(INDEX(GroupVertices[Group],MATCH(Edges[[#This Row],[Vertex 2]],GroupVertices[Vertex],0)),1,1,"")</f>
        <v>1</v>
      </c>
      <c r="BD66" s="51">
        <v>0</v>
      </c>
      <c r="BE66" s="52">
        <v>0</v>
      </c>
      <c r="BF66" s="51">
        <v>0</v>
      </c>
      <c r="BG66" s="52">
        <v>0</v>
      </c>
      <c r="BH66" s="51">
        <v>0</v>
      </c>
      <c r="BI66" s="52">
        <v>0</v>
      </c>
      <c r="BJ66" s="51">
        <v>5</v>
      </c>
      <c r="BK66" s="52">
        <v>100</v>
      </c>
      <c r="BL66" s="51">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ErrorMessage="1" sqref="N2:N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Color" prompt="To select an optional edge color, right-click and select Select Color on the right-click menu." sqref="C3:C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Opacity" prompt="Enter an optional edge opacity between 0 (transparent) and 100 (opaque)." errorTitle="Invalid Edge Opacity" error="The optional edge opacity must be a whole number between 0 and 10." sqref="F3:F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showErrorMessage="1" promptTitle="Vertex 1 Name" prompt="Enter the name of the edge's first vertex." sqref="A3:A66"/>
    <dataValidation allowBlank="1" showInputMessage="1" showErrorMessage="1" promptTitle="Vertex 2 Name" prompt="Enter the name of the edge's second vertex." sqref="B3:B66"/>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
  </dataValidations>
  <hyperlinks>
    <hyperlink ref="R7" r:id="rId1" display="https://lnkd.in/etXkmAg"/>
    <hyperlink ref="R26" r:id="rId2" display="https://paper.li/proGective/1522339263?edition_id=57312cb0-2bbb-11e9-9bab-0cc47a0d1609"/>
    <hyperlink ref="R27" r:id="rId3" display="https://paper.li/proGective/1522339263?edition_id=57312cb0-2bbb-11e9-9bab-0cc47a0d1609"/>
    <hyperlink ref="R28" r:id="rId4" display="https://paper.li/proGective/1522339263?edition_id=57312cb0-2bbb-11e9-9bab-0cc47a0d1609"/>
    <hyperlink ref="R29" r:id="rId5" display="https://twitter.com/i/web/status/1093938023996289025"/>
    <hyperlink ref="R30" r:id="rId6" display="https://twitter.com/i/web/status/1095706779487473664"/>
    <hyperlink ref="R31" r:id="rId7" display="https://www.forbes.com/sites/blakemorgan/2019/02/05/10-customer-experience-trends-every-cmo-must-consider/#5c353cff5443"/>
    <hyperlink ref="R35" r:id="rId8" display="https://twitter.com/andrewbusby/status/1093209889348956160"/>
    <hyperlink ref="R36" r:id="rId9" display="http://greenbookblog.org/2019/02/08/why-simple-is-sometimes-best/"/>
    <hyperlink ref="R37" r:id="rId10" display="https://greenbookblog.org/2019/02/08/why-simple-is-sometimes-best/"/>
    <hyperlink ref="R38" r:id="rId11" display="http://greenbookblog.org/2019/02/08/why-simple-is-sometimes-best/"/>
    <hyperlink ref="R40" r:id="rId12" display="https://www.forbes.com/sites/andrewbusby/2019/02/06/how-did-i-do/#15bf8b563ebe"/>
    <hyperlink ref="R41" r:id="rId13" display="https://www.forbes.com/sites/andrewbusby/2019/02/06/how-did-i-do/#3e7b30153ebe"/>
    <hyperlink ref="R44" r:id="rId14" display="https://twitter.com/andrewbusby/status/1093209889348956160"/>
    <hyperlink ref="R45" r:id="rId15" display="https://www.forbes.com/sites/andrewbusby/2019/02/06/how-did-i-do/#6f9176de3ebe"/>
    <hyperlink ref="R47" r:id="rId16" display="https://www.forbes.com/sites/andrewbusby/2019/02/06/how-did-i-do/#15bf8b563ebe"/>
    <hyperlink ref="R48" r:id="rId17" display="https://www.forbes.com/sites/andrewbusby/2019/02/06/how-did-i-do/#3e7b30153ebe"/>
    <hyperlink ref="R51" r:id="rId18" display="https://www.forbes.com/sites/andrewbusby/2019/02/06/how-did-i-do/#6f9176de3ebe"/>
    <hyperlink ref="R52" r:id="rId19" display="https://eftpos.co.nz/2019/01/28/coming-soon-trurating/?utm_content=84868932&amp;utm_medium=social&amp;utm_source=twitter&amp;hss_channel=tw-150800915"/>
    <hyperlink ref="R53" r:id="rId20" display="https://eftpos.co.nz/2019/01/28/coming-soon-trurating/?utm_content=84868932&amp;utm_medium=social&amp;utm_source=twitter&amp;hss_channel=tw-150800915"/>
    <hyperlink ref="R55" r:id="rId21" display="https://www.forbes.com/sites/andrewbusby/2019/02/06/how-did-i-do/#15bf8b563ebe"/>
    <hyperlink ref="R58" r:id="rId22" display="https://www.forbes.com/sites/stevendennis/2019/01/31/the-stores-strike-back/#6ed7362b2371"/>
    <hyperlink ref="R60" r:id="rId23" display="https://trurating.workable.com/j/C243F16AF9"/>
    <hyperlink ref="R61" r:id="rId24" display="https://twitter.com/i/web/status/1094202601925693448"/>
    <hyperlink ref="R62" r:id="rId25" display="https://twitter.com/dgingiss/status/1096083020996587521"/>
    <hyperlink ref="R64" r:id="rId26" display="https://twitter.com/i/web/status/1096432455765106689"/>
    <hyperlink ref="R66" r:id="rId27" display="https://twitter.com/TruRating/status/1092803497018437634"/>
    <hyperlink ref="U36" r:id="rId28" display="https://pbs.twimg.com/media/Dy6ilIxW0AAON7v.jpg"/>
    <hyperlink ref="U38" r:id="rId29" display="https://pbs.twimg.com/media/Dy6ilIxW0AAON7v.jpg"/>
    <hyperlink ref="U60" r:id="rId30" display="https://pbs.twimg.com/media/DyzvDuFWkAAMKf0.jpg"/>
    <hyperlink ref="U63" r:id="rId31" display="https://pbs.twimg.com/media/Dzce3qcWwAUQ_g4.jpg"/>
    <hyperlink ref="V3" r:id="rId32" display="http://pbs.twimg.com/profile_images/378800000698760758/6826550e78ac2dede091fcbc3e5ea509_normal.jpeg"/>
    <hyperlink ref="V4" r:id="rId33" display="http://pbs.twimg.com/profile_images/378800000698760758/6826550e78ac2dede091fcbc3e5ea509_normal.jpeg"/>
    <hyperlink ref="V5" r:id="rId34" display="http://pbs.twimg.com/profile_images/1086208812233695232/RuLV2eqv_normal.jpg"/>
    <hyperlink ref="V6" r:id="rId35" display="http://pbs.twimg.com/profile_images/1086208812233695232/RuLV2eqv_normal.jpg"/>
    <hyperlink ref="V7" r:id="rId36" display="http://pbs.twimg.com/profile_images/521694758696009729/mD8iRcEp_normal.jpeg"/>
    <hyperlink ref="V8" r:id="rId37" display="http://pbs.twimg.com/profile_images/869403974557876229/sWBwMS8T_normal.jpg"/>
    <hyperlink ref="V9" r:id="rId38" display="http://pbs.twimg.com/profile_images/1169166272/Peter_1_normal.jpg"/>
    <hyperlink ref="V10" r:id="rId39" display="http://pbs.twimg.com/profile_images/1169166272/Peter_1_normal.jpg"/>
    <hyperlink ref="V11" r:id="rId40" display="http://pbs.twimg.com/profile_images/1406306133/MIke_Aoki_180_pixels_normal.jpg"/>
    <hyperlink ref="V12" r:id="rId41" display="http://pbs.twimg.com/profile_images/1138192543/DSCN0111_normal.JPG"/>
    <hyperlink ref="V13" r:id="rId42" display="http://pbs.twimg.com/profile_images/1138192543/DSCN0111_normal.JPG"/>
    <hyperlink ref="V14" r:id="rId43" display="http://pbs.twimg.com/profile_images/1138192543/DSCN0111_normal.JPG"/>
    <hyperlink ref="V15" r:id="rId44" display="http://pbs.twimg.com/profile_images/1138192543/DSCN0111_normal.JPG"/>
    <hyperlink ref="V16" r:id="rId45" display="http://pbs.twimg.com/profile_images/1138192543/DSCN0111_normal.JPG"/>
    <hyperlink ref="V17" r:id="rId46" display="http://pbs.twimg.com/profile_images/660759706554748928/oljnXKAM_normal.jpg"/>
    <hyperlink ref="V18" r:id="rId47" display="http://pbs.twimg.com/profile_images/500798719692779521/OxsEAgCi_normal.jpeg"/>
    <hyperlink ref="V19" r:id="rId48" display="http://pbs.twimg.com/profile_images/500798719692779521/OxsEAgCi_normal.jpeg"/>
    <hyperlink ref="V20" r:id="rId49" display="http://pbs.twimg.com/profile_images/500798719692779521/OxsEAgCi_normal.jpeg"/>
    <hyperlink ref="V21" r:id="rId50" display="http://pbs.twimg.com/profile_images/500798719692779521/OxsEAgCi_normal.jpeg"/>
    <hyperlink ref="V22" r:id="rId51" display="http://pbs.twimg.com/profile_images/500798719692779521/OxsEAgCi_normal.jpeg"/>
    <hyperlink ref="V23" r:id="rId52" display="http://pbs.twimg.com/profile_images/500798719692779521/OxsEAgCi_normal.jpeg"/>
    <hyperlink ref="V24" r:id="rId53" display="http://pbs.twimg.com/profile_images/500798719692779521/OxsEAgCi_normal.jpeg"/>
    <hyperlink ref="V25" r:id="rId54" display="http://pbs.twimg.com/profile_images/500798719692779521/OxsEAgCi_normal.jpeg"/>
    <hyperlink ref="V26" r:id="rId55" display="http://pbs.twimg.com/profile_images/884479897854504960/C-RVQ_gO_normal.jpg"/>
    <hyperlink ref="V27" r:id="rId56" display="http://pbs.twimg.com/profile_images/884479897854504960/C-RVQ_gO_normal.jpg"/>
    <hyperlink ref="V28" r:id="rId57" display="http://pbs.twimg.com/profile_images/884479897854504960/C-RVQ_gO_normal.jpg"/>
    <hyperlink ref="V29" r:id="rId58" display="http://pbs.twimg.com/profile_images/1084154346999345152/ad4ghZUc_normal.jpg"/>
    <hyperlink ref="V30" r:id="rId59" display="http://pbs.twimg.com/profile_images/941009833926344704/gicrE24c_normal.jpg"/>
    <hyperlink ref="V31" r:id="rId60" display="http://pbs.twimg.com/profile_images/1080398583000633345/qwFLWNM3_normal.jpg"/>
    <hyperlink ref="V32" r:id="rId61" display="http://pbs.twimg.com/profile_images/1044972582011916288/YLmBv_N5_normal.jpg"/>
    <hyperlink ref="V33" r:id="rId62" display="http://pbs.twimg.com/profile_images/1080398583000633345/qwFLWNM3_normal.jpg"/>
    <hyperlink ref="V34" r:id="rId63" display="http://pbs.twimg.com/profile_images/1080398583000633345/qwFLWNM3_normal.jpg"/>
    <hyperlink ref="V35" r:id="rId64" display="http://pbs.twimg.com/profile_images/1080398583000633345/qwFLWNM3_normal.jpg"/>
    <hyperlink ref="V36" r:id="rId65" display="https://pbs.twimg.com/media/Dy6ilIxW0AAON7v.jpg"/>
    <hyperlink ref="V37" r:id="rId66" display="http://pbs.twimg.com/profile_images/1080398583000633345/qwFLWNM3_normal.jpg"/>
    <hyperlink ref="V38" r:id="rId67" display="https://pbs.twimg.com/media/Dy6ilIxW0AAON7v.jpg"/>
    <hyperlink ref="V39" r:id="rId68" display="http://pbs.twimg.com/profile_images/1044972582011916288/YLmBv_N5_normal.jpg"/>
    <hyperlink ref="V40" r:id="rId69" display="http://pbs.twimg.com/profile_images/1046859275644153856/fR8Ep4aQ_normal.jpg"/>
    <hyperlink ref="V41" r:id="rId70" display="http://pbs.twimg.com/profile_images/1080398583000633345/qwFLWNM3_normal.jpg"/>
    <hyperlink ref="V42" r:id="rId71" display="http://pbs.twimg.com/profile_images/1080398583000633345/qwFLWNM3_normal.jpg"/>
    <hyperlink ref="V43" r:id="rId72" display="http://pbs.twimg.com/profile_images/1080398583000633345/qwFLWNM3_normal.jpg"/>
    <hyperlink ref="V44" r:id="rId73" display="http://pbs.twimg.com/profile_images/1080398583000633345/qwFLWNM3_normal.jpg"/>
    <hyperlink ref="V45" r:id="rId74" display="http://pbs.twimg.com/profile_images/1080398583000633345/qwFLWNM3_normal.jpg"/>
    <hyperlink ref="V46" r:id="rId75" display="http://pbs.twimg.com/profile_images/1044972582011916288/YLmBv_N5_normal.jpg"/>
    <hyperlink ref="V47" r:id="rId76" display="http://pbs.twimg.com/profile_images/1046859275644153856/fR8Ep4aQ_normal.jpg"/>
    <hyperlink ref="V48" r:id="rId77" display="http://pbs.twimg.com/profile_images/1080398583000633345/qwFLWNM3_normal.jpg"/>
    <hyperlink ref="V49" r:id="rId78" display="http://pbs.twimg.com/profile_images/1080398583000633345/qwFLWNM3_normal.jpg"/>
    <hyperlink ref="V50" r:id="rId79" display="http://pbs.twimg.com/profile_images/1080398583000633345/qwFLWNM3_normal.jpg"/>
    <hyperlink ref="V51" r:id="rId80" display="http://pbs.twimg.com/profile_images/1080398583000633345/qwFLWNM3_normal.jpg"/>
    <hyperlink ref="V52" r:id="rId81" display="http://pbs.twimg.com/profile_images/747543090194489344/IpDuB9AQ_normal.jpg"/>
    <hyperlink ref="V53" r:id="rId82" display="http://pbs.twimg.com/profile_images/1080398583000633345/qwFLWNM3_normal.jpg"/>
    <hyperlink ref="V54" r:id="rId83" display="http://pbs.twimg.com/profile_images/1080398583000633345/qwFLWNM3_normal.jpg"/>
    <hyperlink ref="V55" r:id="rId84" display="http://pbs.twimg.com/profile_images/1046859275644153856/fR8Ep4aQ_normal.jpg"/>
    <hyperlink ref="V56" r:id="rId85" display="http://pbs.twimg.com/profile_images/1046859275644153856/fR8Ep4aQ_normal.jpg"/>
    <hyperlink ref="V57" r:id="rId86" display="http://pbs.twimg.com/profile_images/1080398583000633345/qwFLWNM3_normal.jpg"/>
    <hyperlink ref="V58" r:id="rId87" display="http://pbs.twimg.com/profile_images/1080398583000633345/qwFLWNM3_normal.jpg"/>
    <hyperlink ref="V59" r:id="rId88" display="http://pbs.twimg.com/profile_images/1080398583000633345/qwFLWNM3_normal.jpg"/>
    <hyperlink ref="V60" r:id="rId89" display="https://pbs.twimg.com/media/DyzvDuFWkAAMKf0.jpg"/>
    <hyperlink ref="V61" r:id="rId90" display="http://pbs.twimg.com/profile_images/1080398583000633345/qwFLWNM3_normal.jpg"/>
    <hyperlink ref="V62" r:id="rId91" display="http://pbs.twimg.com/profile_images/1080398583000633345/qwFLWNM3_normal.jpg"/>
    <hyperlink ref="V63" r:id="rId92" display="https://pbs.twimg.com/media/Dzce3qcWwAUQ_g4.jpg"/>
    <hyperlink ref="V64" r:id="rId93" display="http://pbs.twimg.com/profile_images/1080398583000633345/qwFLWNM3_normal.jpg"/>
    <hyperlink ref="V65" r:id="rId94" display="http://pbs.twimg.com/profile_images/846463221347213312/WlAYk5Lq_normal.jpg"/>
    <hyperlink ref="V66" r:id="rId95" display="http://pbs.twimg.com/profile_images/846463221347213312/WlAYk5Lq_normal.jpg"/>
    <hyperlink ref="X3" r:id="rId96" display="https://twitter.com/#!/danfrank2/status/1093223956444659712"/>
    <hyperlink ref="X4" r:id="rId97" display="https://twitter.com/#!/danfrank2/status/1093223956444659712"/>
    <hyperlink ref="X5" r:id="rId98" display="https://twitter.com/#!/aevidomore/status/1093248660748599298"/>
    <hyperlink ref="X6" r:id="rId99" display="https://twitter.com/#!/aevidomore/status/1093248660748599298"/>
    <hyperlink ref="X7" r:id="rId100" display="https://twitter.com/#!/smckeveny/status/1093224440832450562"/>
    <hyperlink ref="X8" r:id="rId101" display="https://twitter.com/#!/jtwatkin/status/1093278249826676737"/>
    <hyperlink ref="X9" r:id="rId102" display="https://twitter.com/#!/peterpokorny/status/1093280919744462848"/>
    <hyperlink ref="X10" r:id="rId103" display="https://twitter.com/#!/peterpokorny/status/1093280919744462848"/>
    <hyperlink ref="X11" r:id="rId104" display="https://twitter.com/#!/mikeaoki/status/1093299719714062336"/>
    <hyperlink ref="X12" r:id="rId105" display="https://twitter.com/#!/justdrdave/status/1093215324353323012"/>
    <hyperlink ref="X13" r:id="rId106" display="https://twitter.com/#!/justdrdave/status/1093215324353323012"/>
    <hyperlink ref="X14" r:id="rId107" display="https://twitter.com/#!/justdrdave/status/1093401869056163840"/>
    <hyperlink ref="X15" r:id="rId108" display="https://twitter.com/#!/justdrdave/status/1093401869056163840"/>
    <hyperlink ref="X16" r:id="rId109" display="https://twitter.com/#!/justdrdave/status/1093401869056163840"/>
    <hyperlink ref="X17" r:id="rId110" display="https://twitter.com/#!/cazturner32/status/1093630405926887427"/>
    <hyperlink ref="X18" r:id="rId111" display="https://twitter.com/#!/cyourswine/status/1093687346573312001"/>
    <hyperlink ref="X19" r:id="rId112" display="https://twitter.com/#!/cyourswine/status/1093687346573312001"/>
    <hyperlink ref="X20" r:id="rId113" display="https://twitter.com/#!/cyourswine/status/1093687346573312001"/>
    <hyperlink ref="X21" r:id="rId114" display="https://twitter.com/#!/cyourswine/status/1093687346573312001"/>
    <hyperlink ref="X22" r:id="rId115" display="https://twitter.com/#!/cyourswine/status/1093687346573312001"/>
    <hyperlink ref="X23" r:id="rId116" display="https://twitter.com/#!/cyourswine/status/1093687346573312001"/>
    <hyperlink ref="X24" r:id="rId117" display="https://twitter.com/#!/cyourswine/status/1093687346573312001"/>
    <hyperlink ref="X25" r:id="rId118" display="https://twitter.com/#!/cyourswine/status/1093687346573312001"/>
    <hyperlink ref="X26" r:id="rId119" display="https://twitter.com/#!/progective/status/1093903648046964740"/>
    <hyperlink ref="X27" r:id="rId120" display="https://twitter.com/#!/progective/status/1093903648046964740"/>
    <hyperlink ref="X28" r:id="rId121" display="https://twitter.com/#!/progective/status/1093903648046964740"/>
    <hyperlink ref="X29" r:id="rId122" display="https://twitter.com/#!/bengrah54284125/status/1093938023996289025"/>
    <hyperlink ref="X30" r:id="rId123" display="https://twitter.com/#!/gk_software_usa/status/1095706779487473664"/>
    <hyperlink ref="X31" r:id="rId124" display="https://twitter.com/#!/trurating/status/1092830439767605248"/>
    <hyperlink ref="X32" r:id="rId125" display="https://twitter.com/#!/andrewbusby/status/1093233091450159106"/>
    <hyperlink ref="X33" r:id="rId126" display="https://twitter.com/#!/trurating/status/1093219487401226241"/>
    <hyperlink ref="X34" r:id="rId127" display="https://twitter.com/#!/trurating/status/1093243475934343168"/>
    <hyperlink ref="X35" r:id="rId128" display="https://twitter.com/#!/trurating/status/1093307541734322177"/>
    <hyperlink ref="X36" r:id="rId129" display="https://twitter.com/#!/greenbook/status/1093990520567803906"/>
    <hyperlink ref="X37" r:id="rId130" display="https://twitter.com/#!/trurating/status/1093802802952974336"/>
    <hyperlink ref="X38" r:id="rId131" display="https://twitter.com/#!/trurating/status/1094220105171509249"/>
    <hyperlink ref="X39" r:id="rId132" display="https://twitter.com/#!/andrewbusby/status/1093233091450159106"/>
    <hyperlink ref="X40" r:id="rId133" display="https://twitter.com/#!/dgingiss/status/1096086530312101888"/>
    <hyperlink ref="X41" r:id="rId134" display="https://twitter.com/#!/trurating/status/1093207806851698689"/>
    <hyperlink ref="X42" r:id="rId135" display="https://twitter.com/#!/trurating/status/1093219487401226241"/>
    <hyperlink ref="X43" r:id="rId136" display="https://twitter.com/#!/trurating/status/1093243475934343168"/>
    <hyperlink ref="X44" r:id="rId137" display="https://twitter.com/#!/trurating/status/1093307541734322177"/>
    <hyperlink ref="X45" r:id="rId138" display="https://twitter.com/#!/trurating/status/1095433821154144258"/>
    <hyperlink ref="X46" r:id="rId139" display="https://twitter.com/#!/andrewbusby/status/1093233091450159106"/>
    <hyperlink ref="X47" r:id="rId140" display="https://twitter.com/#!/dgingiss/status/1096086530312101888"/>
    <hyperlink ref="X48" r:id="rId141" display="https://twitter.com/#!/trurating/status/1093207806851698689"/>
    <hyperlink ref="X49" r:id="rId142" display="https://twitter.com/#!/trurating/status/1093219487401226241"/>
    <hyperlink ref="X50" r:id="rId143" display="https://twitter.com/#!/trurating/status/1093243475934343168"/>
    <hyperlink ref="X51" r:id="rId144" display="https://twitter.com/#!/trurating/status/1095433821154144258"/>
    <hyperlink ref="X52" r:id="rId145" display="https://twitter.com/#!/eftposnz/status/1095444184566321153"/>
    <hyperlink ref="X53" r:id="rId146" display="https://twitter.com/#!/trurating/status/1095647059259080704"/>
    <hyperlink ref="X54" r:id="rId147" display="https://twitter.com/#!/trurating/status/1095799178515701761"/>
    <hyperlink ref="X55" r:id="rId148" display="https://twitter.com/#!/dgingiss/status/1096086530312101888"/>
    <hyperlink ref="X56" r:id="rId149" display="https://twitter.com/#!/dgingiss/status/1096263041551876096"/>
    <hyperlink ref="X57" r:id="rId150" display="https://twitter.com/#!/trurating/status/1096089675406684160"/>
    <hyperlink ref="X58" r:id="rId151" display="https://twitter.com/#!/trurating/status/1092803497018437634"/>
    <hyperlink ref="X59" r:id="rId152" display="https://twitter.com/#!/trurating/status/1092818736585658368"/>
    <hyperlink ref="X60" r:id="rId153" display="https://twitter.com/#!/trurating/status/1093511701713035264"/>
    <hyperlink ref="X61" r:id="rId154" display="https://twitter.com/#!/trurating/status/1094202601925693448"/>
    <hyperlink ref="X62" r:id="rId155" display="https://twitter.com/#!/trurating/status/1096154153238360065"/>
    <hyperlink ref="X63" r:id="rId156" display="https://twitter.com/#!/trurating/status/1096378982868619264"/>
    <hyperlink ref="X64" r:id="rId157" display="https://twitter.com/#!/trurating/status/1096432455765106689"/>
    <hyperlink ref="X65" r:id="rId158" display="https://twitter.com/#!/stevenpdennis/status/1096454547998793728"/>
    <hyperlink ref="X66" r:id="rId159" display="https://twitter.com/#!/stevenpdennis/status/1092811201334136833"/>
  </hyperlinks>
  <printOptions/>
  <pageMargins left="0.7" right="0.7" top="0.75" bottom="0.75" header="0.3" footer="0.3"/>
  <pageSetup horizontalDpi="600" verticalDpi="600" orientation="portrait" r:id="rId163"/>
  <legacyDrawing r:id="rId161"/>
  <tableParts>
    <tablePart r:id="rId16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930</v>
      </c>
      <c r="B1" s="13" t="s">
        <v>986</v>
      </c>
      <c r="C1" s="13" t="s">
        <v>987</v>
      </c>
      <c r="D1" s="13" t="s">
        <v>144</v>
      </c>
      <c r="E1" s="13" t="s">
        <v>989</v>
      </c>
      <c r="F1" s="13" t="s">
        <v>990</v>
      </c>
      <c r="G1" s="13" t="s">
        <v>991</v>
      </c>
    </row>
    <row r="2" spans="1:7" ht="15">
      <c r="A2" s="85" t="s">
        <v>783</v>
      </c>
      <c r="B2" s="85">
        <v>32</v>
      </c>
      <c r="C2" s="132">
        <v>0.03878787878787879</v>
      </c>
      <c r="D2" s="85" t="s">
        <v>988</v>
      </c>
      <c r="E2" s="85"/>
      <c r="F2" s="85"/>
      <c r="G2" s="85"/>
    </row>
    <row r="3" spans="1:7" ht="15">
      <c r="A3" s="85" t="s">
        <v>784</v>
      </c>
      <c r="B3" s="85">
        <v>12</v>
      </c>
      <c r="C3" s="132">
        <v>0.014545454545454545</v>
      </c>
      <c r="D3" s="85" t="s">
        <v>988</v>
      </c>
      <c r="E3" s="85"/>
      <c r="F3" s="85"/>
      <c r="G3" s="85"/>
    </row>
    <row r="4" spans="1:7" ht="15">
      <c r="A4" s="85" t="s">
        <v>785</v>
      </c>
      <c r="B4" s="85">
        <v>0</v>
      </c>
      <c r="C4" s="132">
        <v>0</v>
      </c>
      <c r="D4" s="85" t="s">
        <v>988</v>
      </c>
      <c r="E4" s="85"/>
      <c r="F4" s="85"/>
      <c r="G4" s="85"/>
    </row>
    <row r="5" spans="1:7" ht="15">
      <c r="A5" s="85" t="s">
        <v>786</v>
      </c>
      <c r="B5" s="85">
        <v>781</v>
      </c>
      <c r="C5" s="132">
        <v>0.9466666666666668</v>
      </c>
      <c r="D5" s="85" t="s">
        <v>988</v>
      </c>
      <c r="E5" s="85"/>
      <c r="F5" s="85"/>
      <c r="G5" s="85"/>
    </row>
    <row r="6" spans="1:7" ht="15">
      <c r="A6" s="85" t="s">
        <v>787</v>
      </c>
      <c r="B6" s="85">
        <v>825</v>
      </c>
      <c r="C6" s="132">
        <v>1</v>
      </c>
      <c r="D6" s="85" t="s">
        <v>988</v>
      </c>
      <c r="E6" s="85"/>
      <c r="F6" s="85"/>
      <c r="G6" s="85"/>
    </row>
    <row r="7" spans="1:7" ht="15">
      <c r="A7" s="91" t="s">
        <v>224</v>
      </c>
      <c r="B7" s="91">
        <v>25</v>
      </c>
      <c r="C7" s="133">
        <v>0.014135578141624184</v>
      </c>
      <c r="D7" s="91" t="s">
        <v>988</v>
      </c>
      <c r="E7" s="91" t="b">
        <v>0</v>
      </c>
      <c r="F7" s="91" t="b">
        <v>0</v>
      </c>
      <c r="G7" s="91" t="b">
        <v>0</v>
      </c>
    </row>
    <row r="8" spans="1:7" ht="15">
      <c r="A8" s="91" t="s">
        <v>320</v>
      </c>
      <c r="B8" s="91">
        <v>16</v>
      </c>
      <c r="C8" s="133">
        <v>0.017473133029081867</v>
      </c>
      <c r="D8" s="91" t="s">
        <v>988</v>
      </c>
      <c r="E8" s="91" t="b">
        <v>0</v>
      </c>
      <c r="F8" s="91" t="b">
        <v>0</v>
      </c>
      <c r="G8" s="91" t="b">
        <v>0</v>
      </c>
    </row>
    <row r="9" spans="1:7" ht="15">
      <c r="A9" s="91" t="s">
        <v>318</v>
      </c>
      <c r="B9" s="91">
        <v>10</v>
      </c>
      <c r="C9" s="133">
        <v>0.012688460186155888</v>
      </c>
      <c r="D9" s="91" t="s">
        <v>988</v>
      </c>
      <c r="E9" s="91" t="b">
        <v>0</v>
      </c>
      <c r="F9" s="91" t="b">
        <v>0</v>
      </c>
      <c r="G9" s="91" t="b">
        <v>0</v>
      </c>
    </row>
    <row r="10" spans="1:7" ht="15">
      <c r="A10" s="91" t="s">
        <v>788</v>
      </c>
      <c r="B10" s="91">
        <v>10</v>
      </c>
      <c r="C10" s="133">
        <v>0.011760316361395743</v>
      </c>
      <c r="D10" s="91" t="s">
        <v>988</v>
      </c>
      <c r="E10" s="91" t="b">
        <v>0</v>
      </c>
      <c r="F10" s="91" t="b">
        <v>0</v>
      </c>
      <c r="G10" s="91" t="b">
        <v>0</v>
      </c>
    </row>
    <row r="11" spans="1:7" ht="15">
      <c r="A11" s="91" t="s">
        <v>789</v>
      </c>
      <c r="B11" s="91">
        <v>9</v>
      </c>
      <c r="C11" s="133">
        <v>0.0114196141675403</v>
      </c>
      <c r="D11" s="91" t="s">
        <v>988</v>
      </c>
      <c r="E11" s="91" t="b">
        <v>0</v>
      </c>
      <c r="F11" s="91" t="b">
        <v>0</v>
      </c>
      <c r="G11" s="91" t="b">
        <v>0</v>
      </c>
    </row>
    <row r="12" spans="1:7" ht="15">
      <c r="A12" s="91" t="s">
        <v>225</v>
      </c>
      <c r="B12" s="91">
        <v>9</v>
      </c>
      <c r="C12" s="133">
        <v>0.0114196141675403</v>
      </c>
      <c r="D12" s="91" t="s">
        <v>988</v>
      </c>
      <c r="E12" s="91" t="b">
        <v>0</v>
      </c>
      <c r="F12" s="91" t="b">
        <v>0</v>
      </c>
      <c r="G12" s="91" t="b">
        <v>0</v>
      </c>
    </row>
    <row r="13" spans="1:7" ht="15">
      <c r="A13" s="91" t="s">
        <v>231</v>
      </c>
      <c r="B13" s="91">
        <v>8</v>
      </c>
      <c r="C13" s="133">
        <v>0.010980829365109397</v>
      </c>
      <c r="D13" s="91" t="s">
        <v>988</v>
      </c>
      <c r="E13" s="91" t="b">
        <v>0</v>
      </c>
      <c r="F13" s="91" t="b">
        <v>0</v>
      </c>
      <c r="G13" s="91" t="b">
        <v>0</v>
      </c>
    </row>
    <row r="14" spans="1:7" ht="15">
      <c r="A14" s="91" t="s">
        <v>931</v>
      </c>
      <c r="B14" s="91">
        <v>6</v>
      </c>
      <c r="C14" s="133">
        <v>0.00975617459918661</v>
      </c>
      <c r="D14" s="91" t="s">
        <v>988</v>
      </c>
      <c r="E14" s="91" t="b">
        <v>0</v>
      </c>
      <c r="F14" s="91" t="b">
        <v>0</v>
      </c>
      <c r="G14" s="91" t="b">
        <v>0</v>
      </c>
    </row>
    <row r="15" spans="1:7" ht="15">
      <c r="A15" s="91" t="s">
        <v>798</v>
      </c>
      <c r="B15" s="91">
        <v>6</v>
      </c>
      <c r="C15" s="133">
        <v>0.00975617459918661</v>
      </c>
      <c r="D15" s="91" t="s">
        <v>988</v>
      </c>
      <c r="E15" s="91" t="b">
        <v>0</v>
      </c>
      <c r="F15" s="91" t="b">
        <v>0</v>
      </c>
      <c r="G15" s="91" t="b">
        <v>0</v>
      </c>
    </row>
    <row r="16" spans="1:7" ht="15">
      <c r="A16" s="91" t="s">
        <v>795</v>
      </c>
      <c r="B16" s="91">
        <v>6</v>
      </c>
      <c r="C16" s="133">
        <v>0.00975617459918661</v>
      </c>
      <c r="D16" s="91" t="s">
        <v>988</v>
      </c>
      <c r="E16" s="91" t="b">
        <v>0</v>
      </c>
      <c r="F16" s="91" t="b">
        <v>0</v>
      </c>
      <c r="G16" s="91" t="b">
        <v>0</v>
      </c>
    </row>
    <row r="17" spans="1:7" ht="15">
      <c r="A17" s="91" t="s">
        <v>802</v>
      </c>
      <c r="B17" s="91">
        <v>5</v>
      </c>
      <c r="C17" s="133">
        <v>0.008933200733070907</v>
      </c>
      <c r="D17" s="91" t="s">
        <v>988</v>
      </c>
      <c r="E17" s="91" t="b">
        <v>0</v>
      </c>
      <c r="F17" s="91" t="b">
        <v>0</v>
      </c>
      <c r="G17" s="91" t="b">
        <v>0</v>
      </c>
    </row>
    <row r="18" spans="1:7" ht="15">
      <c r="A18" s="91" t="s">
        <v>319</v>
      </c>
      <c r="B18" s="91">
        <v>5</v>
      </c>
      <c r="C18" s="133">
        <v>0.009916060905566407</v>
      </c>
      <c r="D18" s="91" t="s">
        <v>988</v>
      </c>
      <c r="E18" s="91" t="b">
        <v>0</v>
      </c>
      <c r="F18" s="91" t="b">
        <v>0</v>
      </c>
      <c r="G18" s="91" t="b">
        <v>0</v>
      </c>
    </row>
    <row r="19" spans="1:7" ht="15">
      <c r="A19" s="91" t="s">
        <v>932</v>
      </c>
      <c r="B19" s="91">
        <v>5</v>
      </c>
      <c r="C19" s="133">
        <v>0.008933200733070907</v>
      </c>
      <c r="D19" s="91" t="s">
        <v>988</v>
      </c>
      <c r="E19" s="91" t="b">
        <v>0</v>
      </c>
      <c r="F19" s="91" t="b">
        <v>0</v>
      </c>
      <c r="G19" s="91" t="b">
        <v>0</v>
      </c>
    </row>
    <row r="20" spans="1:7" ht="15">
      <c r="A20" s="91" t="s">
        <v>230</v>
      </c>
      <c r="B20" s="91">
        <v>5</v>
      </c>
      <c r="C20" s="133">
        <v>0.008933200733070907</v>
      </c>
      <c r="D20" s="91" t="s">
        <v>988</v>
      </c>
      <c r="E20" s="91" t="b">
        <v>0</v>
      </c>
      <c r="F20" s="91" t="b">
        <v>0</v>
      </c>
      <c r="G20" s="91" t="b">
        <v>0</v>
      </c>
    </row>
    <row r="21" spans="1:7" ht="15">
      <c r="A21" s="91" t="s">
        <v>794</v>
      </c>
      <c r="B21" s="91">
        <v>5</v>
      </c>
      <c r="C21" s="133">
        <v>0.008933200733070907</v>
      </c>
      <c r="D21" s="91" t="s">
        <v>988</v>
      </c>
      <c r="E21" s="91" t="b">
        <v>0</v>
      </c>
      <c r="F21" s="91" t="b">
        <v>0</v>
      </c>
      <c r="G21" s="91" t="b">
        <v>0</v>
      </c>
    </row>
    <row r="22" spans="1:7" ht="15">
      <c r="A22" s="91" t="s">
        <v>796</v>
      </c>
      <c r="B22" s="91">
        <v>5</v>
      </c>
      <c r="C22" s="133">
        <v>0.008933200733070907</v>
      </c>
      <c r="D22" s="91" t="s">
        <v>988</v>
      </c>
      <c r="E22" s="91" t="b">
        <v>0</v>
      </c>
      <c r="F22" s="91" t="b">
        <v>0</v>
      </c>
      <c r="G22" s="91" t="b">
        <v>0</v>
      </c>
    </row>
    <row r="23" spans="1:7" ht="15">
      <c r="A23" s="91" t="s">
        <v>797</v>
      </c>
      <c r="B23" s="91">
        <v>5</v>
      </c>
      <c r="C23" s="133">
        <v>0.008933200733070907</v>
      </c>
      <c r="D23" s="91" t="s">
        <v>988</v>
      </c>
      <c r="E23" s="91" t="b">
        <v>1</v>
      </c>
      <c r="F23" s="91" t="b">
        <v>0</v>
      </c>
      <c r="G23" s="91" t="b">
        <v>0</v>
      </c>
    </row>
    <row r="24" spans="1:7" ht="15">
      <c r="A24" s="91" t="s">
        <v>791</v>
      </c>
      <c r="B24" s="91">
        <v>4</v>
      </c>
      <c r="C24" s="133">
        <v>0.007932848724453125</v>
      </c>
      <c r="D24" s="91" t="s">
        <v>988</v>
      </c>
      <c r="E24" s="91" t="b">
        <v>0</v>
      </c>
      <c r="F24" s="91" t="b">
        <v>0</v>
      </c>
      <c r="G24" s="91" t="b">
        <v>0</v>
      </c>
    </row>
    <row r="25" spans="1:7" ht="15">
      <c r="A25" s="91" t="s">
        <v>792</v>
      </c>
      <c r="B25" s="91">
        <v>4</v>
      </c>
      <c r="C25" s="133">
        <v>0.007932848724453125</v>
      </c>
      <c r="D25" s="91" t="s">
        <v>988</v>
      </c>
      <c r="E25" s="91" t="b">
        <v>0</v>
      </c>
      <c r="F25" s="91" t="b">
        <v>0</v>
      </c>
      <c r="G25" s="91" t="b">
        <v>0</v>
      </c>
    </row>
    <row r="26" spans="1:7" ht="15">
      <c r="A26" s="91" t="s">
        <v>229</v>
      </c>
      <c r="B26" s="91">
        <v>4</v>
      </c>
      <c r="C26" s="133">
        <v>0.007932848724453125</v>
      </c>
      <c r="D26" s="91" t="s">
        <v>988</v>
      </c>
      <c r="E26" s="91" t="b">
        <v>0</v>
      </c>
      <c r="F26" s="91" t="b">
        <v>0</v>
      </c>
      <c r="G26" s="91" t="b">
        <v>0</v>
      </c>
    </row>
    <row r="27" spans="1:7" ht="15">
      <c r="A27" s="91" t="s">
        <v>933</v>
      </c>
      <c r="B27" s="91">
        <v>4</v>
      </c>
      <c r="C27" s="133">
        <v>0.007932848724453125</v>
      </c>
      <c r="D27" s="91" t="s">
        <v>988</v>
      </c>
      <c r="E27" s="91" t="b">
        <v>1</v>
      </c>
      <c r="F27" s="91" t="b">
        <v>0</v>
      </c>
      <c r="G27" s="91" t="b">
        <v>0</v>
      </c>
    </row>
    <row r="28" spans="1:7" ht="15">
      <c r="A28" s="91" t="s">
        <v>934</v>
      </c>
      <c r="B28" s="91">
        <v>4</v>
      </c>
      <c r="C28" s="133">
        <v>0.010375282766351553</v>
      </c>
      <c r="D28" s="91" t="s">
        <v>988</v>
      </c>
      <c r="E28" s="91" t="b">
        <v>0</v>
      </c>
      <c r="F28" s="91" t="b">
        <v>0</v>
      </c>
      <c r="G28" s="91" t="b">
        <v>0</v>
      </c>
    </row>
    <row r="29" spans="1:7" ht="15">
      <c r="A29" s="91" t="s">
        <v>805</v>
      </c>
      <c r="B29" s="91">
        <v>4</v>
      </c>
      <c r="C29" s="133">
        <v>0.007932848724453125</v>
      </c>
      <c r="D29" s="91" t="s">
        <v>988</v>
      </c>
      <c r="E29" s="91" t="b">
        <v>0</v>
      </c>
      <c r="F29" s="91" t="b">
        <v>0</v>
      </c>
      <c r="G29" s="91" t="b">
        <v>0</v>
      </c>
    </row>
    <row r="30" spans="1:7" ht="15">
      <c r="A30" s="91" t="s">
        <v>806</v>
      </c>
      <c r="B30" s="91">
        <v>4</v>
      </c>
      <c r="C30" s="133">
        <v>0.007932848724453125</v>
      </c>
      <c r="D30" s="91" t="s">
        <v>988</v>
      </c>
      <c r="E30" s="91" t="b">
        <v>0</v>
      </c>
      <c r="F30" s="91" t="b">
        <v>0</v>
      </c>
      <c r="G30" s="91" t="b">
        <v>0</v>
      </c>
    </row>
    <row r="31" spans="1:7" ht="15">
      <c r="A31" s="91" t="s">
        <v>810</v>
      </c>
      <c r="B31" s="91">
        <v>4</v>
      </c>
      <c r="C31" s="133">
        <v>0.007932848724453125</v>
      </c>
      <c r="D31" s="91" t="s">
        <v>988</v>
      </c>
      <c r="E31" s="91" t="b">
        <v>0</v>
      </c>
      <c r="F31" s="91" t="b">
        <v>0</v>
      </c>
      <c r="G31" s="91" t="b">
        <v>0</v>
      </c>
    </row>
    <row r="32" spans="1:7" ht="15">
      <c r="A32" s="91" t="s">
        <v>935</v>
      </c>
      <c r="B32" s="91">
        <v>3</v>
      </c>
      <c r="C32" s="133">
        <v>0.006709912831017126</v>
      </c>
      <c r="D32" s="91" t="s">
        <v>988</v>
      </c>
      <c r="E32" s="91" t="b">
        <v>0</v>
      </c>
      <c r="F32" s="91" t="b">
        <v>0</v>
      </c>
      <c r="G32" s="91" t="b">
        <v>0</v>
      </c>
    </row>
    <row r="33" spans="1:7" ht="15">
      <c r="A33" s="91" t="s">
        <v>936</v>
      </c>
      <c r="B33" s="91">
        <v>3</v>
      </c>
      <c r="C33" s="133">
        <v>0.006709912831017126</v>
      </c>
      <c r="D33" s="91" t="s">
        <v>988</v>
      </c>
      <c r="E33" s="91" t="b">
        <v>0</v>
      </c>
      <c r="F33" s="91" t="b">
        <v>0</v>
      </c>
      <c r="G33" s="91" t="b">
        <v>0</v>
      </c>
    </row>
    <row r="34" spans="1:7" ht="15">
      <c r="A34" s="91" t="s">
        <v>937</v>
      </c>
      <c r="B34" s="91">
        <v>3</v>
      </c>
      <c r="C34" s="133">
        <v>0.006709912831017126</v>
      </c>
      <c r="D34" s="91" t="s">
        <v>988</v>
      </c>
      <c r="E34" s="91" t="b">
        <v>0</v>
      </c>
      <c r="F34" s="91" t="b">
        <v>0</v>
      </c>
      <c r="G34" s="91" t="b">
        <v>0</v>
      </c>
    </row>
    <row r="35" spans="1:7" ht="15">
      <c r="A35" s="91" t="s">
        <v>938</v>
      </c>
      <c r="B35" s="91">
        <v>3</v>
      </c>
      <c r="C35" s="133">
        <v>0.006709912831017126</v>
      </c>
      <c r="D35" s="91" t="s">
        <v>988</v>
      </c>
      <c r="E35" s="91" t="b">
        <v>0</v>
      </c>
      <c r="F35" s="91" t="b">
        <v>0</v>
      </c>
      <c r="G35" s="91" t="b">
        <v>0</v>
      </c>
    </row>
    <row r="36" spans="1:7" ht="15">
      <c r="A36" s="91" t="s">
        <v>939</v>
      </c>
      <c r="B36" s="91">
        <v>3</v>
      </c>
      <c r="C36" s="133">
        <v>0.006709912831017126</v>
      </c>
      <c r="D36" s="91" t="s">
        <v>988</v>
      </c>
      <c r="E36" s="91" t="b">
        <v>0</v>
      </c>
      <c r="F36" s="91" t="b">
        <v>0</v>
      </c>
      <c r="G36" s="91" t="b">
        <v>0</v>
      </c>
    </row>
    <row r="37" spans="1:7" ht="15">
      <c r="A37" s="91" t="s">
        <v>767</v>
      </c>
      <c r="B37" s="91">
        <v>3</v>
      </c>
      <c r="C37" s="133">
        <v>0.006709912831017126</v>
      </c>
      <c r="D37" s="91" t="s">
        <v>988</v>
      </c>
      <c r="E37" s="91" t="b">
        <v>0</v>
      </c>
      <c r="F37" s="91" t="b">
        <v>0</v>
      </c>
      <c r="G37" s="91" t="b">
        <v>0</v>
      </c>
    </row>
    <row r="38" spans="1:7" ht="15">
      <c r="A38" s="91" t="s">
        <v>940</v>
      </c>
      <c r="B38" s="91">
        <v>3</v>
      </c>
      <c r="C38" s="133">
        <v>0.006709912831017126</v>
      </c>
      <c r="D38" s="91" t="s">
        <v>988</v>
      </c>
      <c r="E38" s="91" t="b">
        <v>0</v>
      </c>
      <c r="F38" s="91" t="b">
        <v>0</v>
      </c>
      <c r="G38" s="91" t="b">
        <v>0</v>
      </c>
    </row>
    <row r="39" spans="1:7" ht="15">
      <c r="A39" s="91" t="s">
        <v>941</v>
      </c>
      <c r="B39" s="91">
        <v>3</v>
      </c>
      <c r="C39" s="133">
        <v>0.006709912831017126</v>
      </c>
      <c r="D39" s="91" t="s">
        <v>988</v>
      </c>
      <c r="E39" s="91" t="b">
        <v>0</v>
      </c>
      <c r="F39" s="91" t="b">
        <v>0</v>
      </c>
      <c r="G39" s="91" t="b">
        <v>0</v>
      </c>
    </row>
    <row r="40" spans="1:7" ht="15">
      <c r="A40" s="91" t="s">
        <v>803</v>
      </c>
      <c r="B40" s="91">
        <v>3</v>
      </c>
      <c r="C40" s="133">
        <v>0.006709912831017126</v>
      </c>
      <c r="D40" s="91" t="s">
        <v>988</v>
      </c>
      <c r="E40" s="91" t="b">
        <v>0</v>
      </c>
      <c r="F40" s="91" t="b">
        <v>0</v>
      </c>
      <c r="G40" s="91" t="b">
        <v>0</v>
      </c>
    </row>
    <row r="41" spans="1:7" ht="15">
      <c r="A41" s="91" t="s">
        <v>804</v>
      </c>
      <c r="B41" s="91">
        <v>3</v>
      </c>
      <c r="C41" s="133">
        <v>0.006709912831017126</v>
      </c>
      <c r="D41" s="91" t="s">
        <v>988</v>
      </c>
      <c r="E41" s="91" t="b">
        <v>0</v>
      </c>
      <c r="F41" s="91" t="b">
        <v>0</v>
      </c>
      <c r="G41" s="91" t="b">
        <v>0</v>
      </c>
    </row>
    <row r="42" spans="1:7" ht="15">
      <c r="A42" s="91" t="s">
        <v>807</v>
      </c>
      <c r="B42" s="91">
        <v>3</v>
      </c>
      <c r="C42" s="133">
        <v>0.006709912831017126</v>
      </c>
      <c r="D42" s="91" t="s">
        <v>988</v>
      </c>
      <c r="E42" s="91" t="b">
        <v>0</v>
      </c>
      <c r="F42" s="91" t="b">
        <v>0</v>
      </c>
      <c r="G42" s="91" t="b">
        <v>0</v>
      </c>
    </row>
    <row r="43" spans="1:7" ht="15">
      <c r="A43" s="91" t="s">
        <v>808</v>
      </c>
      <c r="B43" s="91">
        <v>3</v>
      </c>
      <c r="C43" s="133">
        <v>0.006709912831017126</v>
      </c>
      <c r="D43" s="91" t="s">
        <v>988</v>
      </c>
      <c r="E43" s="91" t="b">
        <v>0</v>
      </c>
      <c r="F43" s="91" t="b">
        <v>0</v>
      </c>
      <c r="G43" s="91" t="b">
        <v>0</v>
      </c>
    </row>
    <row r="44" spans="1:7" ht="15">
      <c r="A44" s="91" t="s">
        <v>809</v>
      </c>
      <c r="B44" s="91">
        <v>3</v>
      </c>
      <c r="C44" s="133">
        <v>0.006709912831017126</v>
      </c>
      <c r="D44" s="91" t="s">
        <v>988</v>
      </c>
      <c r="E44" s="91" t="b">
        <v>0</v>
      </c>
      <c r="F44" s="91" t="b">
        <v>0</v>
      </c>
      <c r="G44" s="91" t="b">
        <v>0</v>
      </c>
    </row>
    <row r="45" spans="1:7" ht="15">
      <c r="A45" s="91" t="s">
        <v>942</v>
      </c>
      <c r="B45" s="91">
        <v>3</v>
      </c>
      <c r="C45" s="133">
        <v>0.006709912831017126</v>
      </c>
      <c r="D45" s="91" t="s">
        <v>988</v>
      </c>
      <c r="E45" s="91" t="b">
        <v>0</v>
      </c>
      <c r="F45" s="91" t="b">
        <v>0</v>
      </c>
      <c r="G45" s="91" t="b">
        <v>0</v>
      </c>
    </row>
    <row r="46" spans="1:7" ht="15">
      <c r="A46" s="91" t="s">
        <v>943</v>
      </c>
      <c r="B46" s="91">
        <v>3</v>
      </c>
      <c r="C46" s="133">
        <v>0.006709912831017126</v>
      </c>
      <c r="D46" s="91" t="s">
        <v>988</v>
      </c>
      <c r="E46" s="91" t="b">
        <v>0</v>
      </c>
      <c r="F46" s="91" t="b">
        <v>0</v>
      </c>
      <c r="G46" s="91" t="b">
        <v>0</v>
      </c>
    </row>
    <row r="47" spans="1:7" ht="15">
      <c r="A47" s="91" t="s">
        <v>944</v>
      </c>
      <c r="B47" s="91">
        <v>2</v>
      </c>
      <c r="C47" s="133">
        <v>0.0051876413831757765</v>
      </c>
      <c r="D47" s="91" t="s">
        <v>988</v>
      </c>
      <c r="E47" s="91" t="b">
        <v>0</v>
      </c>
      <c r="F47" s="91" t="b">
        <v>0</v>
      </c>
      <c r="G47" s="91" t="b">
        <v>0</v>
      </c>
    </row>
    <row r="48" spans="1:7" ht="15">
      <c r="A48" s="91" t="s">
        <v>945</v>
      </c>
      <c r="B48" s="91">
        <v>2</v>
      </c>
      <c r="C48" s="133">
        <v>0.0051876413831757765</v>
      </c>
      <c r="D48" s="91" t="s">
        <v>988</v>
      </c>
      <c r="E48" s="91" t="b">
        <v>0</v>
      </c>
      <c r="F48" s="91" t="b">
        <v>0</v>
      </c>
      <c r="G48" s="91" t="b">
        <v>0</v>
      </c>
    </row>
    <row r="49" spans="1:7" ht="15">
      <c r="A49" s="91" t="s">
        <v>946</v>
      </c>
      <c r="B49" s="91">
        <v>2</v>
      </c>
      <c r="C49" s="133">
        <v>0.0051876413831757765</v>
      </c>
      <c r="D49" s="91" t="s">
        <v>988</v>
      </c>
      <c r="E49" s="91" t="b">
        <v>0</v>
      </c>
      <c r="F49" s="91" t="b">
        <v>1</v>
      </c>
      <c r="G49" s="91" t="b">
        <v>0</v>
      </c>
    </row>
    <row r="50" spans="1:7" ht="15">
      <c r="A50" s="91" t="s">
        <v>947</v>
      </c>
      <c r="B50" s="91">
        <v>2</v>
      </c>
      <c r="C50" s="133">
        <v>0.0051876413831757765</v>
      </c>
      <c r="D50" s="91" t="s">
        <v>988</v>
      </c>
      <c r="E50" s="91" t="b">
        <v>0</v>
      </c>
      <c r="F50" s="91" t="b">
        <v>0</v>
      </c>
      <c r="G50" s="91" t="b">
        <v>0</v>
      </c>
    </row>
    <row r="51" spans="1:7" ht="15">
      <c r="A51" s="91" t="s">
        <v>948</v>
      </c>
      <c r="B51" s="91">
        <v>2</v>
      </c>
      <c r="C51" s="133">
        <v>0.0051876413831757765</v>
      </c>
      <c r="D51" s="91" t="s">
        <v>988</v>
      </c>
      <c r="E51" s="91" t="b">
        <v>0</v>
      </c>
      <c r="F51" s="91" t="b">
        <v>0</v>
      </c>
      <c r="G51" s="91" t="b">
        <v>0</v>
      </c>
    </row>
    <row r="52" spans="1:7" ht="15">
      <c r="A52" s="91" t="s">
        <v>949</v>
      </c>
      <c r="B52" s="91">
        <v>2</v>
      </c>
      <c r="C52" s="133">
        <v>0.0051876413831757765</v>
      </c>
      <c r="D52" s="91" t="s">
        <v>988</v>
      </c>
      <c r="E52" s="91" t="b">
        <v>0</v>
      </c>
      <c r="F52" s="91" t="b">
        <v>0</v>
      </c>
      <c r="G52" s="91" t="b">
        <v>0</v>
      </c>
    </row>
    <row r="53" spans="1:7" ht="15">
      <c r="A53" s="91" t="s">
        <v>950</v>
      </c>
      <c r="B53" s="91">
        <v>2</v>
      </c>
      <c r="C53" s="133">
        <v>0.0051876413831757765</v>
      </c>
      <c r="D53" s="91" t="s">
        <v>988</v>
      </c>
      <c r="E53" s="91" t="b">
        <v>0</v>
      </c>
      <c r="F53" s="91" t="b">
        <v>0</v>
      </c>
      <c r="G53" s="91" t="b">
        <v>0</v>
      </c>
    </row>
    <row r="54" spans="1:7" ht="15">
      <c r="A54" s="91" t="s">
        <v>951</v>
      </c>
      <c r="B54" s="91">
        <v>2</v>
      </c>
      <c r="C54" s="133">
        <v>0.0051876413831757765</v>
      </c>
      <c r="D54" s="91" t="s">
        <v>988</v>
      </c>
      <c r="E54" s="91" t="b">
        <v>0</v>
      </c>
      <c r="F54" s="91" t="b">
        <v>0</v>
      </c>
      <c r="G54" s="91" t="b">
        <v>0</v>
      </c>
    </row>
    <row r="55" spans="1:7" ht="15">
      <c r="A55" s="91" t="s">
        <v>952</v>
      </c>
      <c r="B55" s="91">
        <v>2</v>
      </c>
      <c r="C55" s="133">
        <v>0.0051876413831757765</v>
      </c>
      <c r="D55" s="91" t="s">
        <v>988</v>
      </c>
      <c r="E55" s="91" t="b">
        <v>1</v>
      </c>
      <c r="F55" s="91" t="b">
        <v>0</v>
      </c>
      <c r="G55" s="91" t="b">
        <v>0</v>
      </c>
    </row>
    <row r="56" spans="1:7" ht="15">
      <c r="A56" s="91" t="s">
        <v>953</v>
      </c>
      <c r="B56" s="91">
        <v>2</v>
      </c>
      <c r="C56" s="133">
        <v>0.0051876413831757765</v>
      </c>
      <c r="D56" s="91" t="s">
        <v>988</v>
      </c>
      <c r="E56" s="91" t="b">
        <v>0</v>
      </c>
      <c r="F56" s="91" t="b">
        <v>0</v>
      </c>
      <c r="G56" s="91" t="b">
        <v>0</v>
      </c>
    </row>
    <row r="57" spans="1:7" ht="15">
      <c r="A57" s="91" t="s">
        <v>954</v>
      </c>
      <c r="B57" s="91">
        <v>2</v>
      </c>
      <c r="C57" s="133">
        <v>0.0051876413831757765</v>
      </c>
      <c r="D57" s="91" t="s">
        <v>988</v>
      </c>
      <c r="E57" s="91" t="b">
        <v>0</v>
      </c>
      <c r="F57" s="91" t="b">
        <v>0</v>
      </c>
      <c r="G57" s="91" t="b">
        <v>0</v>
      </c>
    </row>
    <row r="58" spans="1:7" ht="15">
      <c r="A58" s="91" t="s">
        <v>955</v>
      </c>
      <c r="B58" s="91">
        <v>2</v>
      </c>
      <c r="C58" s="133">
        <v>0.0051876413831757765</v>
      </c>
      <c r="D58" s="91" t="s">
        <v>988</v>
      </c>
      <c r="E58" s="91" t="b">
        <v>0</v>
      </c>
      <c r="F58" s="91" t="b">
        <v>0</v>
      </c>
      <c r="G58" s="91" t="b">
        <v>0</v>
      </c>
    </row>
    <row r="59" spans="1:7" ht="15">
      <c r="A59" s="91" t="s">
        <v>956</v>
      </c>
      <c r="B59" s="91">
        <v>2</v>
      </c>
      <c r="C59" s="133">
        <v>0.0051876413831757765</v>
      </c>
      <c r="D59" s="91" t="s">
        <v>988</v>
      </c>
      <c r="E59" s="91" t="b">
        <v>0</v>
      </c>
      <c r="F59" s="91" t="b">
        <v>0</v>
      </c>
      <c r="G59" s="91" t="b">
        <v>0</v>
      </c>
    </row>
    <row r="60" spans="1:7" ht="15">
      <c r="A60" s="91" t="s">
        <v>957</v>
      </c>
      <c r="B60" s="91">
        <v>2</v>
      </c>
      <c r="C60" s="133">
        <v>0.0051876413831757765</v>
      </c>
      <c r="D60" s="91" t="s">
        <v>988</v>
      </c>
      <c r="E60" s="91" t="b">
        <v>0</v>
      </c>
      <c r="F60" s="91" t="b">
        <v>0</v>
      </c>
      <c r="G60" s="91" t="b">
        <v>0</v>
      </c>
    </row>
    <row r="61" spans="1:7" ht="15">
      <c r="A61" s="91" t="s">
        <v>958</v>
      </c>
      <c r="B61" s="91">
        <v>2</v>
      </c>
      <c r="C61" s="133">
        <v>0.0051876413831757765</v>
      </c>
      <c r="D61" s="91" t="s">
        <v>988</v>
      </c>
      <c r="E61" s="91" t="b">
        <v>0</v>
      </c>
      <c r="F61" s="91" t="b">
        <v>0</v>
      </c>
      <c r="G61" s="91" t="b">
        <v>0</v>
      </c>
    </row>
    <row r="62" spans="1:7" ht="15">
      <c r="A62" s="91" t="s">
        <v>959</v>
      </c>
      <c r="B62" s="91">
        <v>2</v>
      </c>
      <c r="C62" s="133">
        <v>0.0051876413831757765</v>
      </c>
      <c r="D62" s="91" t="s">
        <v>988</v>
      </c>
      <c r="E62" s="91" t="b">
        <v>0</v>
      </c>
      <c r="F62" s="91" t="b">
        <v>0</v>
      </c>
      <c r="G62" s="91" t="b">
        <v>0</v>
      </c>
    </row>
    <row r="63" spans="1:7" ht="15">
      <c r="A63" s="91" t="s">
        <v>960</v>
      </c>
      <c r="B63" s="91">
        <v>2</v>
      </c>
      <c r="C63" s="133">
        <v>0.0051876413831757765</v>
      </c>
      <c r="D63" s="91" t="s">
        <v>988</v>
      </c>
      <c r="E63" s="91" t="b">
        <v>0</v>
      </c>
      <c r="F63" s="91" t="b">
        <v>0</v>
      </c>
      <c r="G63" s="91" t="b">
        <v>0</v>
      </c>
    </row>
    <row r="64" spans="1:7" ht="15">
      <c r="A64" s="91" t="s">
        <v>961</v>
      </c>
      <c r="B64" s="91">
        <v>2</v>
      </c>
      <c r="C64" s="133">
        <v>0.0051876413831757765</v>
      </c>
      <c r="D64" s="91" t="s">
        <v>988</v>
      </c>
      <c r="E64" s="91" t="b">
        <v>0</v>
      </c>
      <c r="F64" s="91" t="b">
        <v>0</v>
      </c>
      <c r="G64" s="91" t="b">
        <v>0</v>
      </c>
    </row>
    <row r="65" spans="1:7" ht="15">
      <c r="A65" s="91" t="s">
        <v>962</v>
      </c>
      <c r="B65" s="91">
        <v>2</v>
      </c>
      <c r="C65" s="133">
        <v>0.0051876413831757765</v>
      </c>
      <c r="D65" s="91" t="s">
        <v>988</v>
      </c>
      <c r="E65" s="91" t="b">
        <v>0</v>
      </c>
      <c r="F65" s="91" t="b">
        <v>0</v>
      </c>
      <c r="G65" s="91" t="b">
        <v>0</v>
      </c>
    </row>
    <row r="66" spans="1:7" ht="15">
      <c r="A66" s="91" t="s">
        <v>963</v>
      </c>
      <c r="B66" s="91">
        <v>2</v>
      </c>
      <c r="C66" s="133">
        <v>0.0051876413831757765</v>
      </c>
      <c r="D66" s="91" t="s">
        <v>988</v>
      </c>
      <c r="E66" s="91" t="b">
        <v>0</v>
      </c>
      <c r="F66" s="91" t="b">
        <v>1</v>
      </c>
      <c r="G66" s="91" t="b">
        <v>0</v>
      </c>
    </row>
    <row r="67" spans="1:7" ht="15">
      <c r="A67" s="91" t="s">
        <v>964</v>
      </c>
      <c r="B67" s="91">
        <v>2</v>
      </c>
      <c r="C67" s="133">
        <v>0.0051876413831757765</v>
      </c>
      <c r="D67" s="91" t="s">
        <v>988</v>
      </c>
      <c r="E67" s="91" t="b">
        <v>0</v>
      </c>
      <c r="F67" s="91" t="b">
        <v>0</v>
      </c>
      <c r="G67" s="91" t="b">
        <v>0</v>
      </c>
    </row>
    <row r="68" spans="1:7" ht="15">
      <c r="A68" s="91" t="s">
        <v>313</v>
      </c>
      <c r="B68" s="91">
        <v>2</v>
      </c>
      <c r="C68" s="133">
        <v>0.0051876413831757765</v>
      </c>
      <c r="D68" s="91" t="s">
        <v>988</v>
      </c>
      <c r="E68" s="91" t="b">
        <v>0</v>
      </c>
      <c r="F68" s="91" t="b">
        <v>0</v>
      </c>
      <c r="G68" s="91" t="b">
        <v>0</v>
      </c>
    </row>
    <row r="69" spans="1:7" ht="15">
      <c r="A69" s="91" t="s">
        <v>965</v>
      </c>
      <c r="B69" s="91">
        <v>2</v>
      </c>
      <c r="C69" s="133">
        <v>0.0051876413831757765</v>
      </c>
      <c r="D69" s="91" t="s">
        <v>988</v>
      </c>
      <c r="E69" s="91" t="b">
        <v>0</v>
      </c>
      <c r="F69" s="91" t="b">
        <v>1</v>
      </c>
      <c r="G69" s="91" t="b">
        <v>0</v>
      </c>
    </row>
    <row r="70" spans="1:7" ht="15">
      <c r="A70" s="91" t="s">
        <v>226</v>
      </c>
      <c r="B70" s="91">
        <v>2</v>
      </c>
      <c r="C70" s="133">
        <v>0.0051876413831757765</v>
      </c>
      <c r="D70" s="91" t="s">
        <v>988</v>
      </c>
      <c r="E70" s="91" t="b">
        <v>0</v>
      </c>
      <c r="F70" s="91" t="b">
        <v>0</v>
      </c>
      <c r="G70" s="91" t="b">
        <v>0</v>
      </c>
    </row>
    <row r="71" spans="1:7" ht="15">
      <c r="A71" s="91" t="s">
        <v>966</v>
      </c>
      <c r="B71" s="91">
        <v>2</v>
      </c>
      <c r="C71" s="133">
        <v>0.0051876413831757765</v>
      </c>
      <c r="D71" s="91" t="s">
        <v>988</v>
      </c>
      <c r="E71" s="91" t="b">
        <v>1</v>
      </c>
      <c r="F71" s="91" t="b">
        <v>0</v>
      </c>
      <c r="G71" s="91" t="b">
        <v>0</v>
      </c>
    </row>
    <row r="72" spans="1:7" ht="15">
      <c r="A72" s="91" t="s">
        <v>768</v>
      </c>
      <c r="B72" s="91">
        <v>2</v>
      </c>
      <c r="C72" s="133">
        <v>0.0051876413831757765</v>
      </c>
      <c r="D72" s="91" t="s">
        <v>988</v>
      </c>
      <c r="E72" s="91" t="b">
        <v>0</v>
      </c>
      <c r="F72" s="91" t="b">
        <v>0</v>
      </c>
      <c r="G72" s="91" t="b">
        <v>0</v>
      </c>
    </row>
    <row r="73" spans="1:7" ht="15">
      <c r="A73" s="91" t="s">
        <v>769</v>
      </c>
      <c r="B73" s="91">
        <v>2</v>
      </c>
      <c r="C73" s="133">
        <v>0.0051876413831757765</v>
      </c>
      <c r="D73" s="91" t="s">
        <v>988</v>
      </c>
      <c r="E73" s="91" t="b">
        <v>0</v>
      </c>
      <c r="F73" s="91" t="b">
        <v>0</v>
      </c>
      <c r="G73" s="91" t="b">
        <v>0</v>
      </c>
    </row>
    <row r="74" spans="1:7" ht="15">
      <c r="A74" s="91" t="s">
        <v>773</v>
      </c>
      <c r="B74" s="91">
        <v>2</v>
      </c>
      <c r="C74" s="133">
        <v>0.0051876413831757765</v>
      </c>
      <c r="D74" s="91" t="s">
        <v>988</v>
      </c>
      <c r="E74" s="91" t="b">
        <v>0</v>
      </c>
      <c r="F74" s="91" t="b">
        <v>0</v>
      </c>
      <c r="G74" s="91" t="b">
        <v>0</v>
      </c>
    </row>
    <row r="75" spans="1:7" ht="15">
      <c r="A75" s="91" t="s">
        <v>967</v>
      </c>
      <c r="B75" s="91">
        <v>2</v>
      </c>
      <c r="C75" s="133">
        <v>0.0051876413831757765</v>
      </c>
      <c r="D75" s="91" t="s">
        <v>988</v>
      </c>
      <c r="E75" s="91" t="b">
        <v>0</v>
      </c>
      <c r="F75" s="91" t="b">
        <v>0</v>
      </c>
      <c r="G75" s="91" t="b">
        <v>0</v>
      </c>
    </row>
    <row r="76" spans="1:7" ht="15">
      <c r="A76" s="91" t="s">
        <v>307</v>
      </c>
      <c r="B76" s="91">
        <v>2</v>
      </c>
      <c r="C76" s="133">
        <v>0.0051876413831757765</v>
      </c>
      <c r="D76" s="91" t="s">
        <v>988</v>
      </c>
      <c r="E76" s="91" t="b">
        <v>0</v>
      </c>
      <c r="F76" s="91" t="b">
        <v>0</v>
      </c>
      <c r="G76" s="91" t="b">
        <v>0</v>
      </c>
    </row>
    <row r="77" spans="1:7" ht="15">
      <c r="A77" s="91" t="s">
        <v>968</v>
      </c>
      <c r="B77" s="91">
        <v>2</v>
      </c>
      <c r="C77" s="133">
        <v>0.0051876413831757765</v>
      </c>
      <c r="D77" s="91" t="s">
        <v>988</v>
      </c>
      <c r="E77" s="91" t="b">
        <v>0</v>
      </c>
      <c r="F77" s="91" t="b">
        <v>0</v>
      </c>
      <c r="G77" s="91" t="b">
        <v>0</v>
      </c>
    </row>
    <row r="78" spans="1:7" ht="15">
      <c r="A78" s="91" t="s">
        <v>969</v>
      </c>
      <c r="B78" s="91">
        <v>2</v>
      </c>
      <c r="C78" s="133">
        <v>0.0051876413831757765</v>
      </c>
      <c r="D78" s="91" t="s">
        <v>988</v>
      </c>
      <c r="E78" s="91" t="b">
        <v>0</v>
      </c>
      <c r="F78" s="91" t="b">
        <v>0</v>
      </c>
      <c r="G78" s="91" t="b">
        <v>0</v>
      </c>
    </row>
    <row r="79" spans="1:7" ht="15">
      <c r="A79" s="91" t="s">
        <v>970</v>
      </c>
      <c r="B79" s="91">
        <v>2</v>
      </c>
      <c r="C79" s="133">
        <v>0.0051876413831757765</v>
      </c>
      <c r="D79" s="91" t="s">
        <v>988</v>
      </c>
      <c r="E79" s="91" t="b">
        <v>0</v>
      </c>
      <c r="F79" s="91" t="b">
        <v>0</v>
      </c>
      <c r="G79" s="91" t="b">
        <v>0</v>
      </c>
    </row>
    <row r="80" spans="1:7" ht="15">
      <c r="A80" s="91" t="s">
        <v>971</v>
      </c>
      <c r="B80" s="91">
        <v>2</v>
      </c>
      <c r="C80" s="133">
        <v>0.0051876413831757765</v>
      </c>
      <c r="D80" s="91" t="s">
        <v>988</v>
      </c>
      <c r="E80" s="91" t="b">
        <v>0</v>
      </c>
      <c r="F80" s="91" t="b">
        <v>0</v>
      </c>
      <c r="G80" s="91" t="b">
        <v>0</v>
      </c>
    </row>
    <row r="81" spans="1:7" ht="15">
      <c r="A81" s="91" t="s">
        <v>972</v>
      </c>
      <c r="B81" s="91">
        <v>2</v>
      </c>
      <c r="C81" s="133">
        <v>0.0051876413831757765</v>
      </c>
      <c r="D81" s="91" t="s">
        <v>988</v>
      </c>
      <c r="E81" s="91" t="b">
        <v>0</v>
      </c>
      <c r="F81" s="91" t="b">
        <v>0</v>
      </c>
      <c r="G81" s="91" t="b">
        <v>0</v>
      </c>
    </row>
    <row r="82" spans="1:7" ht="15">
      <c r="A82" s="91" t="s">
        <v>973</v>
      </c>
      <c r="B82" s="91">
        <v>2</v>
      </c>
      <c r="C82" s="133">
        <v>0.0051876413831757765</v>
      </c>
      <c r="D82" s="91" t="s">
        <v>988</v>
      </c>
      <c r="E82" s="91" t="b">
        <v>0</v>
      </c>
      <c r="F82" s="91" t="b">
        <v>0</v>
      </c>
      <c r="G82" s="91" t="b">
        <v>0</v>
      </c>
    </row>
    <row r="83" spans="1:7" ht="15">
      <c r="A83" s="91" t="s">
        <v>974</v>
      </c>
      <c r="B83" s="91">
        <v>2</v>
      </c>
      <c r="C83" s="133">
        <v>0.0051876413831757765</v>
      </c>
      <c r="D83" s="91" t="s">
        <v>988</v>
      </c>
      <c r="E83" s="91" t="b">
        <v>0</v>
      </c>
      <c r="F83" s="91" t="b">
        <v>0</v>
      </c>
      <c r="G83" s="91" t="b">
        <v>0</v>
      </c>
    </row>
    <row r="84" spans="1:7" ht="15">
      <c r="A84" s="91" t="s">
        <v>975</v>
      </c>
      <c r="B84" s="91">
        <v>2</v>
      </c>
      <c r="C84" s="133">
        <v>0.0051876413831757765</v>
      </c>
      <c r="D84" s="91" t="s">
        <v>988</v>
      </c>
      <c r="E84" s="91" t="b">
        <v>0</v>
      </c>
      <c r="F84" s="91" t="b">
        <v>0</v>
      </c>
      <c r="G84" s="91" t="b">
        <v>0</v>
      </c>
    </row>
    <row r="85" spans="1:7" ht="15">
      <c r="A85" s="91" t="s">
        <v>976</v>
      </c>
      <c r="B85" s="91">
        <v>2</v>
      </c>
      <c r="C85" s="133">
        <v>0.0051876413831757765</v>
      </c>
      <c r="D85" s="91" t="s">
        <v>988</v>
      </c>
      <c r="E85" s="91" t="b">
        <v>0</v>
      </c>
      <c r="F85" s="91" t="b">
        <v>0</v>
      </c>
      <c r="G85" s="91" t="b">
        <v>0</v>
      </c>
    </row>
    <row r="86" spans="1:7" ht="15">
      <c r="A86" s="91" t="s">
        <v>977</v>
      </c>
      <c r="B86" s="91">
        <v>2</v>
      </c>
      <c r="C86" s="133">
        <v>0.0051876413831757765</v>
      </c>
      <c r="D86" s="91" t="s">
        <v>988</v>
      </c>
      <c r="E86" s="91" t="b">
        <v>0</v>
      </c>
      <c r="F86" s="91" t="b">
        <v>0</v>
      </c>
      <c r="G86" s="91" t="b">
        <v>0</v>
      </c>
    </row>
    <row r="87" spans="1:7" ht="15">
      <c r="A87" s="91" t="s">
        <v>770</v>
      </c>
      <c r="B87" s="91">
        <v>2</v>
      </c>
      <c r="C87" s="133">
        <v>0.0051876413831757765</v>
      </c>
      <c r="D87" s="91" t="s">
        <v>988</v>
      </c>
      <c r="E87" s="91" t="b">
        <v>1</v>
      </c>
      <c r="F87" s="91" t="b">
        <v>0</v>
      </c>
      <c r="G87" s="91" t="b">
        <v>0</v>
      </c>
    </row>
    <row r="88" spans="1:7" ht="15">
      <c r="A88" s="91" t="s">
        <v>978</v>
      </c>
      <c r="B88" s="91">
        <v>2</v>
      </c>
      <c r="C88" s="133">
        <v>0.0051876413831757765</v>
      </c>
      <c r="D88" s="91" t="s">
        <v>988</v>
      </c>
      <c r="E88" s="91" t="b">
        <v>1</v>
      </c>
      <c r="F88" s="91" t="b">
        <v>0</v>
      </c>
      <c r="G88" s="91" t="b">
        <v>0</v>
      </c>
    </row>
    <row r="89" spans="1:7" ht="15">
      <c r="A89" s="91" t="s">
        <v>979</v>
      </c>
      <c r="B89" s="91">
        <v>2</v>
      </c>
      <c r="C89" s="133">
        <v>0.0051876413831757765</v>
      </c>
      <c r="D89" s="91" t="s">
        <v>988</v>
      </c>
      <c r="E89" s="91" t="b">
        <v>0</v>
      </c>
      <c r="F89" s="91" t="b">
        <v>0</v>
      </c>
      <c r="G89" s="91" t="b">
        <v>0</v>
      </c>
    </row>
    <row r="90" spans="1:7" ht="15">
      <c r="A90" s="91" t="s">
        <v>980</v>
      </c>
      <c r="B90" s="91">
        <v>2</v>
      </c>
      <c r="C90" s="133">
        <v>0.0051876413831757765</v>
      </c>
      <c r="D90" s="91" t="s">
        <v>988</v>
      </c>
      <c r="E90" s="91" t="b">
        <v>0</v>
      </c>
      <c r="F90" s="91" t="b">
        <v>0</v>
      </c>
      <c r="G90" s="91" t="b">
        <v>0</v>
      </c>
    </row>
    <row r="91" spans="1:7" ht="15">
      <c r="A91" s="91" t="s">
        <v>981</v>
      </c>
      <c r="B91" s="91">
        <v>2</v>
      </c>
      <c r="C91" s="133">
        <v>0.0051876413831757765</v>
      </c>
      <c r="D91" s="91" t="s">
        <v>988</v>
      </c>
      <c r="E91" s="91" t="b">
        <v>0</v>
      </c>
      <c r="F91" s="91" t="b">
        <v>0</v>
      </c>
      <c r="G91" s="91" t="b">
        <v>0</v>
      </c>
    </row>
    <row r="92" spans="1:7" ht="15">
      <c r="A92" s="91" t="s">
        <v>982</v>
      </c>
      <c r="B92" s="91">
        <v>2</v>
      </c>
      <c r="C92" s="133">
        <v>0.0051876413831757765</v>
      </c>
      <c r="D92" s="91" t="s">
        <v>988</v>
      </c>
      <c r="E92" s="91" t="b">
        <v>0</v>
      </c>
      <c r="F92" s="91" t="b">
        <v>0</v>
      </c>
      <c r="G92" s="91" t="b">
        <v>0</v>
      </c>
    </row>
    <row r="93" spans="1:7" ht="15">
      <c r="A93" s="91" t="s">
        <v>983</v>
      </c>
      <c r="B93" s="91">
        <v>2</v>
      </c>
      <c r="C93" s="133">
        <v>0.0051876413831757765</v>
      </c>
      <c r="D93" s="91" t="s">
        <v>988</v>
      </c>
      <c r="E93" s="91" t="b">
        <v>0</v>
      </c>
      <c r="F93" s="91" t="b">
        <v>0</v>
      </c>
      <c r="G93" s="91" t="b">
        <v>0</v>
      </c>
    </row>
    <row r="94" spans="1:7" ht="15">
      <c r="A94" s="91" t="s">
        <v>214</v>
      </c>
      <c r="B94" s="91">
        <v>2</v>
      </c>
      <c r="C94" s="133">
        <v>0.0051876413831757765</v>
      </c>
      <c r="D94" s="91" t="s">
        <v>988</v>
      </c>
      <c r="E94" s="91" t="b">
        <v>0</v>
      </c>
      <c r="F94" s="91" t="b">
        <v>0</v>
      </c>
      <c r="G94" s="91" t="b">
        <v>0</v>
      </c>
    </row>
    <row r="95" spans="1:7" ht="15">
      <c r="A95" s="91" t="s">
        <v>984</v>
      </c>
      <c r="B95" s="91">
        <v>2</v>
      </c>
      <c r="C95" s="133">
        <v>0.00640885840412499</v>
      </c>
      <c r="D95" s="91" t="s">
        <v>988</v>
      </c>
      <c r="E95" s="91" t="b">
        <v>0</v>
      </c>
      <c r="F95" s="91" t="b">
        <v>0</v>
      </c>
      <c r="G95" s="91" t="b">
        <v>0</v>
      </c>
    </row>
    <row r="96" spans="1:7" ht="15">
      <c r="A96" s="91" t="s">
        <v>985</v>
      </c>
      <c r="B96" s="91">
        <v>2</v>
      </c>
      <c r="C96" s="133">
        <v>0.00640885840412499</v>
      </c>
      <c r="D96" s="91" t="s">
        <v>988</v>
      </c>
      <c r="E96" s="91" t="b">
        <v>0</v>
      </c>
      <c r="F96" s="91" t="b">
        <v>0</v>
      </c>
      <c r="G96" s="91" t="b">
        <v>0</v>
      </c>
    </row>
    <row r="97" spans="1:7" ht="15">
      <c r="A97" s="91" t="s">
        <v>320</v>
      </c>
      <c r="B97" s="91">
        <v>14</v>
      </c>
      <c r="C97" s="133">
        <v>0.018487395801363028</v>
      </c>
      <c r="D97" s="91" t="s">
        <v>721</v>
      </c>
      <c r="E97" s="91" t="b">
        <v>0</v>
      </c>
      <c r="F97" s="91" t="b">
        <v>0</v>
      </c>
      <c r="G97" s="91" t="b">
        <v>0</v>
      </c>
    </row>
    <row r="98" spans="1:7" ht="15">
      <c r="A98" s="91" t="s">
        <v>224</v>
      </c>
      <c r="B98" s="91">
        <v>10</v>
      </c>
      <c r="C98" s="133">
        <v>0.011843452639048738</v>
      </c>
      <c r="D98" s="91" t="s">
        <v>721</v>
      </c>
      <c r="E98" s="91" t="b">
        <v>0</v>
      </c>
      <c r="F98" s="91" t="b">
        <v>0</v>
      </c>
      <c r="G98" s="91" t="b">
        <v>0</v>
      </c>
    </row>
    <row r="99" spans="1:7" ht="15">
      <c r="A99" s="91" t="s">
        <v>318</v>
      </c>
      <c r="B99" s="91">
        <v>7</v>
      </c>
      <c r="C99" s="133">
        <v>0.012912265797674873</v>
      </c>
      <c r="D99" s="91" t="s">
        <v>721</v>
      </c>
      <c r="E99" s="91" t="b">
        <v>0</v>
      </c>
      <c r="F99" s="91" t="b">
        <v>0</v>
      </c>
      <c r="G99" s="91" t="b">
        <v>0</v>
      </c>
    </row>
    <row r="100" spans="1:7" ht="15">
      <c r="A100" s="91" t="s">
        <v>319</v>
      </c>
      <c r="B100" s="91">
        <v>5</v>
      </c>
      <c r="C100" s="133">
        <v>0.011843452639048738</v>
      </c>
      <c r="D100" s="91" t="s">
        <v>721</v>
      </c>
      <c r="E100" s="91" t="b">
        <v>0</v>
      </c>
      <c r="F100" s="91" t="b">
        <v>0</v>
      </c>
      <c r="G100" s="91" t="b">
        <v>0</v>
      </c>
    </row>
    <row r="101" spans="1:7" ht="15">
      <c r="A101" s="91" t="s">
        <v>231</v>
      </c>
      <c r="B101" s="91">
        <v>5</v>
      </c>
      <c r="C101" s="133">
        <v>0.010401339350238376</v>
      </c>
      <c r="D101" s="91" t="s">
        <v>721</v>
      </c>
      <c r="E101" s="91" t="b">
        <v>0</v>
      </c>
      <c r="F101" s="91" t="b">
        <v>0</v>
      </c>
      <c r="G101" s="91" t="b">
        <v>0</v>
      </c>
    </row>
    <row r="102" spans="1:7" ht="15">
      <c r="A102" s="91" t="s">
        <v>791</v>
      </c>
      <c r="B102" s="91">
        <v>4</v>
      </c>
      <c r="C102" s="133">
        <v>0.00947476211123899</v>
      </c>
      <c r="D102" s="91" t="s">
        <v>721</v>
      </c>
      <c r="E102" s="91" t="b">
        <v>0</v>
      </c>
      <c r="F102" s="91" t="b">
        <v>0</v>
      </c>
      <c r="G102" s="91" t="b">
        <v>0</v>
      </c>
    </row>
    <row r="103" spans="1:7" ht="15">
      <c r="A103" s="91" t="s">
        <v>792</v>
      </c>
      <c r="B103" s="91">
        <v>4</v>
      </c>
      <c r="C103" s="133">
        <v>0.00947476211123899</v>
      </c>
      <c r="D103" s="91" t="s">
        <v>721</v>
      </c>
      <c r="E103" s="91" t="b">
        <v>0</v>
      </c>
      <c r="F103" s="91" t="b">
        <v>0</v>
      </c>
      <c r="G103" s="91" t="b">
        <v>0</v>
      </c>
    </row>
    <row r="104" spans="1:7" ht="15">
      <c r="A104" s="91" t="s">
        <v>229</v>
      </c>
      <c r="B104" s="91">
        <v>4</v>
      </c>
      <c r="C104" s="133">
        <v>0.00947476211123899</v>
      </c>
      <c r="D104" s="91" t="s">
        <v>721</v>
      </c>
      <c r="E104" s="91" t="b">
        <v>0</v>
      </c>
      <c r="F104" s="91" t="b">
        <v>0</v>
      </c>
      <c r="G104" s="91" t="b">
        <v>0</v>
      </c>
    </row>
    <row r="105" spans="1:7" ht="15">
      <c r="A105" s="91" t="s">
        <v>788</v>
      </c>
      <c r="B105" s="91">
        <v>4</v>
      </c>
      <c r="C105" s="133">
        <v>0.00947476211123899</v>
      </c>
      <c r="D105" s="91" t="s">
        <v>721</v>
      </c>
      <c r="E105" s="91" t="b">
        <v>0</v>
      </c>
      <c r="F105" s="91" t="b">
        <v>0</v>
      </c>
      <c r="G105" s="91" t="b">
        <v>0</v>
      </c>
    </row>
    <row r="106" spans="1:7" ht="15">
      <c r="A106" s="91" t="s">
        <v>789</v>
      </c>
      <c r="B106" s="91">
        <v>4</v>
      </c>
      <c r="C106" s="133">
        <v>0.00947476211123899</v>
      </c>
      <c r="D106" s="91" t="s">
        <v>721</v>
      </c>
      <c r="E106" s="91" t="b">
        <v>0</v>
      </c>
      <c r="F106" s="91" t="b">
        <v>0</v>
      </c>
      <c r="G106" s="91" t="b">
        <v>0</v>
      </c>
    </row>
    <row r="107" spans="1:7" ht="15">
      <c r="A107" s="91" t="s">
        <v>225</v>
      </c>
      <c r="B107" s="91">
        <v>4</v>
      </c>
      <c r="C107" s="133">
        <v>0.00947476211123899</v>
      </c>
      <c r="D107" s="91" t="s">
        <v>721</v>
      </c>
      <c r="E107" s="91" t="b">
        <v>0</v>
      </c>
      <c r="F107" s="91" t="b">
        <v>0</v>
      </c>
      <c r="G107" s="91" t="b">
        <v>0</v>
      </c>
    </row>
    <row r="108" spans="1:7" ht="15">
      <c r="A108" s="91" t="s">
        <v>931</v>
      </c>
      <c r="B108" s="91">
        <v>3</v>
      </c>
      <c r="C108" s="133">
        <v>0.008221596017431922</v>
      </c>
      <c r="D108" s="91" t="s">
        <v>721</v>
      </c>
      <c r="E108" s="91" t="b">
        <v>0</v>
      </c>
      <c r="F108" s="91" t="b">
        <v>0</v>
      </c>
      <c r="G108" s="91" t="b">
        <v>0</v>
      </c>
    </row>
    <row r="109" spans="1:7" ht="15">
      <c r="A109" s="91" t="s">
        <v>230</v>
      </c>
      <c r="B109" s="91">
        <v>3</v>
      </c>
      <c r="C109" s="133">
        <v>0.008221596017431922</v>
      </c>
      <c r="D109" s="91" t="s">
        <v>721</v>
      </c>
      <c r="E109" s="91" t="b">
        <v>0</v>
      </c>
      <c r="F109" s="91" t="b">
        <v>0</v>
      </c>
      <c r="G109" s="91" t="b">
        <v>0</v>
      </c>
    </row>
    <row r="110" spans="1:7" ht="15">
      <c r="A110" s="91" t="s">
        <v>933</v>
      </c>
      <c r="B110" s="91">
        <v>3</v>
      </c>
      <c r="C110" s="133">
        <v>0.008221596017431922</v>
      </c>
      <c r="D110" s="91" t="s">
        <v>721</v>
      </c>
      <c r="E110" s="91" t="b">
        <v>1</v>
      </c>
      <c r="F110" s="91" t="b">
        <v>0</v>
      </c>
      <c r="G110" s="91" t="b">
        <v>0</v>
      </c>
    </row>
    <row r="111" spans="1:7" ht="15">
      <c r="A111" s="91" t="s">
        <v>939</v>
      </c>
      <c r="B111" s="91">
        <v>3</v>
      </c>
      <c r="C111" s="133">
        <v>0.008221596017431922</v>
      </c>
      <c r="D111" s="91" t="s">
        <v>721</v>
      </c>
      <c r="E111" s="91" t="b">
        <v>0</v>
      </c>
      <c r="F111" s="91" t="b">
        <v>0</v>
      </c>
      <c r="G111" s="91" t="b">
        <v>0</v>
      </c>
    </row>
    <row r="112" spans="1:7" ht="15">
      <c r="A112" s="91" t="s">
        <v>938</v>
      </c>
      <c r="B112" s="91">
        <v>3</v>
      </c>
      <c r="C112" s="133">
        <v>0.008221596017431922</v>
      </c>
      <c r="D112" s="91" t="s">
        <v>721</v>
      </c>
      <c r="E112" s="91" t="b">
        <v>0</v>
      </c>
      <c r="F112" s="91" t="b">
        <v>0</v>
      </c>
      <c r="G112" s="91" t="b">
        <v>0</v>
      </c>
    </row>
    <row r="113" spans="1:7" ht="15">
      <c r="A113" s="91" t="s">
        <v>767</v>
      </c>
      <c r="B113" s="91">
        <v>3</v>
      </c>
      <c r="C113" s="133">
        <v>0.008221596017431922</v>
      </c>
      <c r="D113" s="91" t="s">
        <v>721</v>
      </c>
      <c r="E113" s="91" t="b">
        <v>0</v>
      </c>
      <c r="F113" s="91" t="b">
        <v>0</v>
      </c>
      <c r="G113" s="91" t="b">
        <v>0</v>
      </c>
    </row>
    <row r="114" spans="1:7" ht="15">
      <c r="A114" s="91" t="s">
        <v>944</v>
      </c>
      <c r="B114" s="91">
        <v>2</v>
      </c>
      <c r="C114" s="133">
        <v>0.006529226267905097</v>
      </c>
      <c r="D114" s="91" t="s">
        <v>721</v>
      </c>
      <c r="E114" s="91" t="b">
        <v>0</v>
      </c>
      <c r="F114" s="91" t="b">
        <v>0</v>
      </c>
      <c r="G114" s="91" t="b">
        <v>0</v>
      </c>
    </row>
    <row r="115" spans="1:7" ht="15">
      <c r="A115" s="91" t="s">
        <v>945</v>
      </c>
      <c r="B115" s="91">
        <v>2</v>
      </c>
      <c r="C115" s="133">
        <v>0.006529226267905097</v>
      </c>
      <c r="D115" s="91" t="s">
        <v>721</v>
      </c>
      <c r="E115" s="91" t="b">
        <v>0</v>
      </c>
      <c r="F115" s="91" t="b">
        <v>0</v>
      </c>
      <c r="G115" s="91" t="b">
        <v>0</v>
      </c>
    </row>
    <row r="116" spans="1:7" ht="15">
      <c r="A116" s="91" t="s">
        <v>946</v>
      </c>
      <c r="B116" s="91">
        <v>2</v>
      </c>
      <c r="C116" s="133">
        <v>0.006529226267905097</v>
      </c>
      <c r="D116" s="91" t="s">
        <v>721</v>
      </c>
      <c r="E116" s="91" t="b">
        <v>0</v>
      </c>
      <c r="F116" s="91" t="b">
        <v>1</v>
      </c>
      <c r="G116" s="91" t="b">
        <v>0</v>
      </c>
    </row>
    <row r="117" spans="1:7" ht="15">
      <c r="A117" s="91" t="s">
        <v>947</v>
      </c>
      <c r="B117" s="91">
        <v>2</v>
      </c>
      <c r="C117" s="133">
        <v>0.006529226267905097</v>
      </c>
      <c r="D117" s="91" t="s">
        <v>721</v>
      </c>
      <c r="E117" s="91" t="b">
        <v>0</v>
      </c>
      <c r="F117" s="91" t="b">
        <v>0</v>
      </c>
      <c r="G117" s="91" t="b">
        <v>0</v>
      </c>
    </row>
    <row r="118" spans="1:7" ht="15">
      <c r="A118" s="91" t="s">
        <v>948</v>
      </c>
      <c r="B118" s="91">
        <v>2</v>
      </c>
      <c r="C118" s="133">
        <v>0.006529226267905097</v>
      </c>
      <c r="D118" s="91" t="s">
        <v>721</v>
      </c>
      <c r="E118" s="91" t="b">
        <v>0</v>
      </c>
      <c r="F118" s="91" t="b">
        <v>0</v>
      </c>
      <c r="G118" s="91" t="b">
        <v>0</v>
      </c>
    </row>
    <row r="119" spans="1:7" ht="15">
      <c r="A119" s="91" t="s">
        <v>967</v>
      </c>
      <c r="B119" s="91">
        <v>2</v>
      </c>
      <c r="C119" s="133">
        <v>0.006529226267905097</v>
      </c>
      <c r="D119" s="91" t="s">
        <v>721</v>
      </c>
      <c r="E119" s="91" t="b">
        <v>0</v>
      </c>
      <c r="F119" s="91" t="b">
        <v>0</v>
      </c>
      <c r="G119" s="91" t="b">
        <v>0</v>
      </c>
    </row>
    <row r="120" spans="1:7" ht="15">
      <c r="A120" s="91" t="s">
        <v>307</v>
      </c>
      <c r="B120" s="91">
        <v>2</v>
      </c>
      <c r="C120" s="133">
        <v>0.006529226267905097</v>
      </c>
      <c r="D120" s="91" t="s">
        <v>721</v>
      </c>
      <c r="E120" s="91" t="b">
        <v>0</v>
      </c>
      <c r="F120" s="91" t="b">
        <v>0</v>
      </c>
      <c r="G120" s="91" t="b">
        <v>0</v>
      </c>
    </row>
    <row r="121" spans="1:7" ht="15">
      <c r="A121" s="91" t="s">
        <v>968</v>
      </c>
      <c r="B121" s="91">
        <v>2</v>
      </c>
      <c r="C121" s="133">
        <v>0.006529226267905097</v>
      </c>
      <c r="D121" s="91" t="s">
        <v>721</v>
      </c>
      <c r="E121" s="91" t="b">
        <v>0</v>
      </c>
      <c r="F121" s="91" t="b">
        <v>0</v>
      </c>
      <c r="G121" s="91" t="b">
        <v>0</v>
      </c>
    </row>
    <row r="122" spans="1:7" ht="15">
      <c r="A122" s="91" t="s">
        <v>969</v>
      </c>
      <c r="B122" s="91">
        <v>2</v>
      </c>
      <c r="C122" s="133">
        <v>0.006529226267905097</v>
      </c>
      <c r="D122" s="91" t="s">
        <v>721</v>
      </c>
      <c r="E122" s="91" t="b">
        <v>0</v>
      </c>
      <c r="F122" s="91" t="b">
        <v>0</v>
      </c>
      <c r="G122" s="91" t="b">
        <v>0</v>
      </c>
    </row>
    <row r="123" spans="1:7" ht="15">
      <c r="A123" s="91" t="s">
        <v>970</v>
      </c>
      <c r="B123" s="91">
        <v>2</v>
      </c>
      <c r="C123" s="133">
        <v>0.006529226267905097</v>
      </c>
      <c r="D123" s="91" t="s">
        <v>721</v>
      </c>
      <c r="E123" s="91" t="b">
        <v>0</v>
      </c>
      <c r="F123" s="91" t="b">
        <v>0</v>
      </c>
      <c r="G123" s="91" t="b">
        <v>0</v>
      </c>
    </row>
    <row r="124" spans="1:7" ht="15">
      <c r="A124" s="91" t="s">
        <v>971</v>
      </c>
      <c r="B124" s="91">
        <v>2</v>
      </c>
      <c r="C124" s="133">
        <v>0.006529226267905097</v>
      </c>
      <c r="D124" s="91" t="s">
        <v>721</v>
      </c>
      <c r="E124" s="91" t="b">
        <v>0</v>
      </c>
      <c r="F124" s="91" t="b">
        <v>0</v>
      </c>
      <c r="G124" s="91" t="b">
        <v>0</v>
      </c>
    </row>
    <row r="125" spans="1:7" ht="15">
      <c r="A125" s="91" t="s">
        <v>972</v>
      </c>
      <c r="B125" s="91">
        <v>2</v>
      </c>
      <c r="C125" s="133">
        <v>0.006529226267905097</v>
      </c>
      <c r="D125" s="91" t="s">
        <v>721</v>
      </c>
      <c r="E125" s="91" t="b">
        <v>0</v>
      </c>
      <c r="F125" s="91" t="b">
        <v>0</v>
      </c>
      <c r="G125" s="91" t="b">
        <v>0</v>
      </c>
    </row>
    <row r="126" spans="1:7" ht="15">
      <c r="A126" s="91" t="s">
        <v>973</v>
      </c>
      <c r="B126" s="91">
        <v>2</v>
      </c>
      <c r="C126" s="133">
        <v>0.006529226267905097</v>
      </c>
      <c r="D126" s="91" t="s">
        <v>721</v>
      </c>
      <c r="E126" s="91" t="b">
        <v>0</v>
      </c>
      <c r="F126" s="91" t="b">
        <v>0</v>
      </c>
      <c r="G126" s="91" t="b">
        <v>0</v>
      </c>
    </row>
    <row r="127" spans="1:7" ht="15">
      <c r="A127" s="91" t="s">
        <v>974</v>
      </c>
      <c r="B127" s="91">
        <v>2</v>
      </c>
      <c r="C127" s="133">
        <v>0.006529226267905097</v>
      </c>
      <c r="D127" s="91" t="s">
        <v>721</v>
      </c>
      <c r="E127" s="91" t="b">
        <v>0</v>
      </c>
      <c r="F127" s="91" t="b">
        <v>0</v>
      </c>
      <c r="G127" s="91" t="b">
        <v>0</v>
      </c>
    </row>
    <row r="128" spans="1:7" ht="15">
      <c r="A128" s="91" t="s">
        <v>985</v>
      </c>
      <c r="B128" s="91">
        <v>2</v>
      </c>
      <c r="C128" s="133">
        <v>0.0083210714801907</v>
      </c>
      <c r="D128" s="91" t="s">
        <v>721</v>
      </c>
      <c r="E128" s="91" t="b">
        <v>0</v>
      </c>
      <c r="F128" s="91" t="b">
        <v>0</v>
      </c>
      <c r="G128" s="91" t="b">
        <v>0</v>
      </c>
    </row>
    <row r="129" spans="1:7" ht="15">
      <c r="A129" s="91" t="s">
        <v>950</v>
      </c>
      <c r="B129" s="91">
        <v>2</v>
      </c>
      <c r="C129" s="133">
        <v>0.006529226267905097</v>
      </c>
      <c r="D129" s="91" t="s">
        <v>721</v>
      </c>
      <c r="E129" s="91" t="b">
        <v>0</v>
      </c>
      <c r="F129" s="91" t="b">
        <v>0</v>
      </c>
      <c r="G129" s="91" t="b">
        <v>0</v>
      </c>
    </row>
    <row r="130" spans="1:7" ht="15">
      <c r="A130" s="91" t="s">
        <v>976</v>
      </c>
      <c r="B130" s="91">
        <v>2</v>
      </c>
      <c r="C130" s="133">
        <v>0.006529226267905097</v>
      </c>
      <c r="D130" s="91" t="s">
        <v>721</v>
      </c>
      <c r="E130" s="91" t="b">
        <v>0</v>
      </c>
      <c r="F130" s="91" t="b">
        <v>0</v>
      </c>
      <c r="G130" s="91" t="b">
        <v>0</v>
      </c>
    </row>
    <row r="131" spans="1:7" ht="15">
      <c r="A131" s="91" t="s">
        <v>981</v>
      </c>
      <c r="B131" s="91">
        <v>2</v>
      </c>
      <c r="C131" s="133">
        <v>0.006529226267905097</v>
      </c>
      <c r="D131" s="91" t="s">
        <v>721</v>
      </c>
      <c r="E131" s="91" t="b">
        <v>0</v>
      </c>
      <c r="F131" s="91" t="b">
        <v>0</v>
      </c>
      <c r="G131" s="91" t="b">
        <v>0</v>
      </c>
    </row>
    <row r="132" spans="1:7" ht="15">
      <c r="A132" s="91" t="s">
        <v>982</v>
      </c>
      <c r="B132" s="91">
        <v>2</v>
      </c>
      <c r="C132" s="133">
        <v>0.006529226267905097</v>
      </c>
      <c r="D132" s="91" t="s">
        <v>721</v>
      </c>
      <c r="E132" s="91" t="b">
        <v>0</v>
      </c>
      <c r="F132" s="91" t="b">
        <v>0</v>
      </c>
      <c r="G132" s="91" t="b">
        <v>0</v>
      </c>
    </row>
    <row r="133" spans="1:7" ht="15">
      <c r="A133" s="91" t="s">
        <v>980</v>
      </c>
      <c r="B133" s="91">
        <v>2</v>
      </c>
      <c r="C133" s="133">
        <v>0.006529226267905097</v>
      </c>
      <c r="D133" s="91" t="s">
        <v>721</v>
      </c>
      <c r="E133" s="91" t="b">
        <v>0</v>
      </c>
      <c r="F133" s="91" t="b">
        <v>0</v>
      </c>
      <c r="G133" s="91" t="b">
        <v>0</v>
      </c>
    </row>
    <row r="134" spans="1:7" ht="15">
      <c r="A134" s="91" t="s">
        <v>978</v>
      </c>
      <c r="B134" s="91">
        <v>2</v>
      </c>
      <c r="C134" s="133">
        <v>0.006529226267905097</v>
      </c>
      <c r="D134" s="91" t="s">
        <v>721</v>
      </c>
      <c r="E134" s="91" t="b">
        <v>1</v>
      </c>
      <c r="F134" s="91" t="b">
        <v>0</v>
      </c>
      <c r="G134" s="91" t="b">
        <v>0</v>
      </c>
    </row>
    <row r="135" spans="1:7" ht="15">
      <c r="A135" s="91" t="s">
        <v>949</v>
      </c>
      <c r="B135" s="91">
        <v>2</v>
      </c>
      <c r="C135" s="133">
        <v>0.006529226267905097</v>
      </c>
      <c r="D135" s="91" t="s">
        <v>721</v>
      </c>
      <c r="E135" s="91" t="b">
        <v>0</v>
      </c>
      <c r="F135" s="91" t="b">
        <v>0</v>
      </c>
      <c r="G135" s="91" t="b">
        <v>0</v>
      </c>
    </row>
    <row r="136" spans="1:7" ht="15">
      <c r="A136" s="91" t="s">
        <v>975</v>
      </c>
      <c r="B136" s="91">
        <v>2</v>
      </c>
      <c r="C136" s="133">
        <v>0.006529226267905097</v>
      </c>
      <c r="D136" s="91" t="s">
        <v>721</v>
      </c>
      <c r="E136" s="91" t="b">
        <v>0</v>
      </c>
      <c r="F136" s="91" t="b">
        <v>0</v>
      </c>
      <c r="G136" s="91" t="b">
        <v>0</v>
      </c>
    </row>
    <row r="137" spans="1:7" ht="15">
      <c r="A137" s="91" t="s">
        <v>984</v>
      </c>
      <c r="B137" s="91">
        <v>2</v>
      </c>
      <c r="C137" s="133">
        <v>0.0083210714801907</v>
      </c>
      <c r="D137" s="91" t="s">
        <v>721</v>
      </c>
      <c r="E137" s="91" t="b">
        <v>0</v>
      </c>
      <c r="F137" s="91" t="b">
        <v>0</v>
      </c>
      <c r="G137" s="91" t="b">
        <v>0</v>
      </c>
    </row>
    <row r="138" spans="1:7" ht="15">
      <c r="A138" s="91" t="s">
        <v>979</v>
      </c>
      <c r="B138" s="91">
        <v>2</v>
      </c>
      <c r="C138" s="133">
        <v>0.006529226267905097</v>
      </c>
      <c r="D138" s="91" t="s">
        <v>721</v>
      </c>
      <c r="E138" s="91" t="b">
        <v>0</v>
      </c>
      <c r="F138" s="91" t="b">
        <v>0</v>
      </c>
      <c r="G138" s="91" t="b">
        <v>0</v>
      </c>
    </row>
    <row r="139" spans="1:7" ht="15">
      <c r="A139" s="91" t="s">
        <v>795</v>
      </c>
      <c r="B139" s="91">
        <v>2</v>
      </c>
      <c r="C139" s="133">
        <v>0.006529226267905097</v>
      </c>
      <c r="D139" s="91" t="s">
        <v>721</v>
      </c>
      <c r="E139" s="91" t="b">
        <v>0</v>
      </c>
      <c r="F139" s="91" t="b">
        <v>0</v>
      </c>
      <c r="G139" s="91" t="b">
        <v>0</v>
      </c>
    </row>
    <row r="140" spans="1:7" ht="15">
      <c r="A140" s="91" t="s">
        <v>798</v>
      </c>
      <c r="B140" s="91">
        <v>2</v>
      </c>
      <c r="C140" s="133">
        <v>0.006529226267905097</v>
      </c>
      <c r="D140" s="91" t="s">
        <v>721</v>
      </c>
      <c r="E140" s="91" t="b">
        <v>0</v>
      </c>
      <c r="F140" s="91" t="b">
        <v>0</v>
      </c>
      <c r="G140" s="91" t="b">
        <v>0</v>
      </c>
    </row>
    <row r="141" spans="1:7" ht="15">
      <c r="A141" s="91" t="s">
        <v>802</v>
      </c>
      <c r="B141" s="91">
        <v>2</v>
      </c>
      <c r="C141" s="133">
        <v>0.006529226267905097</v>
      </c>
      <c r="D141" s="91" t="s">
        <v>721</v>
      </c>
      <c r="E141" s="91" t="b">
        <v>0</v>
      </c>
      <c r="F141" s="91" t="b">
        <v>0</v>
      </c>
      <c r="G141" s="91" t="b">
        <v>0</v>
      </c>
    </row>
    <row r="142" spans="1:7" ht="15">
      <c r="A142" s="91" t="s">
        <v>770</v>
      </c>
      <c r="B142" s="91">
        <v>2</v>
      </c>
      <c r="C142" s="133">
        <v>0.006529226267905097</v>
      </c>
      <c r="D142" s="91" t="s">
        <v>721</v>
      </c>
      <c r="E142" s="91" t="b">
        <v>1</v>
      </c>
      <c r="F142" s="91" t="b">
        <v>0</v>
      </c>
      <c r="G142" s="91" t="b">
        <v>0</v>
      </c>
    </row>
    <row r="143" spans="1:7" ht="15">
      <c r="A143" s="91" t="s">
        <v>773</v>
      </c>
      <c r="B143" s="91">
        <v>2</v>
      </c>
      <c r="C143" s="133">
        <v>0.006529226267905097</v>
      </c>
      <c r="D143" s="91" t="s">
        <v>721</v>
      </c>
      <c r="E143" s="91" t="b">
        <v>0</v>
      </c>
      <c r="F143" s="91" t="b">
        <v>0</v>
      </c>
      <c r="G143" s="91" t="b">
        <v>0</v>
      </c>
    </row>
    <row r="144" spans="1:7" ht="15">
      <c r="A144" s="91" t="s">
        <v>932</v>
      </c>
      <c r="B144" s="91">
        <v>2</v>
      </c>
      <c r="C144" s="133">
        <v>0.006529226267905097</v>
      </c>
      <c r="D144" s="91" t="s">
        <v>721</v>
      </c>
      <c r="E144" s="91" t="b">
        <v>0</v>
      </c>
      <c r="F144" s="91" t="b">
        <v>0</v>
      </c>
      <c r="G144" s="91" t="b">
        <v>0</v>
      </c>
    </row>
    <row r="145" spans="1:7" ht="15">
      <c r="A145" s="91" t="s">
        <v>941</v>
      </c>
      <c r="B145" s="91">
        <v>2</v>
      </c>
      <c r="C145" s="133">
        <v>0.006529226267905097</v>
      </c>
      <c r="D145" s="91" t="s">
        <v>721</v>
      </c>
      <c r="E145" s="91" t="b">
        <v>0</v>
      </c>
      <c r="F145" s="91" t="b">
        <v>0</v>
      </c>
      <c r="G145" s="91" t="b">
        <v>0</v>
      </c>
    </row>
    <row r="146" spans="1:7" ht="15">
      <c r="A146" s="91" t="s">
        <v>935</v>
      </c>
      <c r="B146" s="91">
        <v>2</v>
      </c>
      <c r="C146" s="133">
        <v>0.006529226267905097</v>
      </c>
      <c r="D146" s="91" t="s">
        <v>721</v>
      </c>
      <c r="E146" s="91" t="b">
        <v>0</v>
      </c>
      <c r="F146" s="91" t="b">
        <v>0</v>
      </c>
      <c r="G146" s="91" t="b">
        <v>0</v>
      </c>
    </row>
    <row r="147" spans="1:7" ht="15">
      <c r="A147" s="91" t="s">
        <v>937</v>
      </c>
      <c r="B147" s="91">
        <v>2</v>
      </c>
      <c r="C147" s="133">
        <v>0.006529226267905097</v>
      </c>
      <c r="D147" s="91" t="s">
        <v>721</v>
      </c>
      <c r="E147" s="91" t="b">
        <v>0</v>
      </c>
      <c r="F147" s="91" t="b">
        <v>0</v>
      </c>
      <c r="G147" s="91" t="b">
        <v>0</v>
      </c>
    </row>
    <row r="148" spans="1:7" ht="15">
      <c r="A148" s="91" t="s">
        <v>226</v>
      </c>
      <c r="B148" s="91">
        <v>2</v>
      </c>
      <c r="C148" s="133">
        <v>0.006529226267905097</v>
      </c>
      <c r="D148" s="91" t="s">
        <v>721</v>
      </c>
      <c r="E148" s="91" t="b">
        <v>0</v>
      </c>
      <c r="F148" s="91" t="b">
        <v>0</v>
      </c>
      <c r="G148" s="91" t="b">
        <v>0</v>
      </c>
    </row>
    <row r="149" spans="1:7" ht="15">
      <c r="A149" s="91" t="s">
        <v>951</v>
      </c>
      <c r="B149" s="91">
        <v>2</v>
      </c>
      <c r="C149" s="133">
        <v>0.006529226267905097</v>
      </c>
      <c r="D149" s="91" t="s">
        <v>721</v>
      </c>
      <c r="E149" s="91" t="b">
        <v>0</v>
      </c>
      <c r="F149" s="91" t="b">
        <v>0</v>
      </c>
      <c r="G149" s="91" t="b">
        <v>0</v>
      </c>
    </row>
    <row r="150" spans="1:7" ht="15">
      <c r="A150" s="91" t="s">
        <v>966</v>
      </c>
      <c r="B150" s="91">
        <v>2</v>
      </c>
      <c r="C150" s="133">
        <v>0.006529226267905097</v>
      </c>
      <c r="D150" s="91" t="s">
        <v>721</v>
      </c>
      <c r="E150" s="91" t="b">
        <v>1</v>
      </c>
      <c r="F150" s="91" t="b">
        <v>0</v>
      </c>
      <c r="G150" s="91" t="b">
        <v>0</v>
      </c>
    </row>
    <row r="151" spans="1:7" ht="15">
      <c r="A151" s="91" t="s">
        <v>768</v>
      </c>
      <c r="B151" s="91">
        <v>2</v>
      </c>
      <c r="C151" s="133">
        <v>0.006529226267905097</v>
      </c>
      <c r="D151" s="91" t="s">
        <v>721</v>
      </c>
      <c r="E151" s="91" t="b">
        <v>0</v>
      </c>
      <c r="F151" s="91" t="b">
        <v>0</v>
      </c>
      <c r="G151" s="91" t="b">
        <v>0</v>
      </c>
    </row>
    <row r="152" spans="1:7" ht="15">
      <c r="A152" s="91" t="s">
        <v>769</v>
      </c>
      <c r="B152" s="91">
        <v>2</v>
      </c>
      <c r="C152" s="133">
        <v>0.006529226267905097</v>
      </c>
      <c r="D152" s="91" t="s">
        <v>721</v>
      </c>
      <c r="E152" s="91" t="b">
        <v>0</v>
      </c>
      <c r="F152" s="91" t="b">
        <v>0</v>
      </c>
      <c r="G152" s="91" t="b">
        <v>0</v>
      </c>
    </row>
    <row r="153" spans="1:7" ht="15">
      <c r="A153" s="91" t="s">
        <v>936</v>
      </c>
      <c r="B153" s="91">
        <v>2</v>
      </c>
      <c r="C153" s="133">
        <v>0.006529226267905097</v>
      </c>
      <c r="D153" s="91" t="s">
        <v>721</v>
      </c>
      <c r="E153" s="91" t="b">
        <v>0</v>
      </c>
      <c r="F153" s="91" t="b">
        <v>0</v>
      </c>
      <c r="G153" s="91" t="b">
        <v>0</v>
      </c>
    </row>
    <row r="154" spans="1:7" ht="15">
      <c r="A154" s="91" t="s">
        <v>934</v>
      </c>
      <c r="B154" s="91">
        <v>2</v>
      </c>
      <c r="C154" s="133">
        <v>0.0083210714801907</v>
      </c>
      <c r="D154" s="91" t="s">
        <v>721</v>
      </c>
      <c r="E154" s="91" t="b">
        <v>0</v>
      </c>
      <c r="F154" s="91" t="b">
        <v>0</v>
      </c>
      <c r="G154" s="91" t="b">
        <v>0</v>
      </c>
    </row>
    <row r="155" spans="1:7" ht="15">
      <c r="A155" s="91" t="s">
        <v>953</v>
      </c>
      <c r="B155" s="91">
        <v>2</v>
      </c>
      <c r="C155" s="133">
        <v>0.006529226267905097</v>
      </c>
      <c r="D155" s="91" t="s">
        <v>721</v>
      </c>
      <c r="E155" s="91" t="b">
        <v>0</v>
      </c>
      <c r="F155" s="91" t="b">
        <v>0</v>
      </c>
      <c r="G155" s="91" t="b">
        <v>0</v>
      </c>
    </row>
    <row r="156" spans="1:7" ht="15">
      <c r="A156" s="91" t="s">
        <v>954</v>
      </c>
      <c r="B156" s="91">
        <v>2</v>
      </c>
      <c r="C156" s="133">
        <v>0.006529226267905097</v>
      </c>
      <c r="D156" s="91" t="s">
        <v>721</v>
      </c>
      <c r="E156" s="91" t="b">
        <v>0</v>
      </c>
      <c r="F156" s="91" t="b">
        <v>0</v>
      </c>
      <c r="G156" s="91" t="b">
        <v>0</v>
      </c>
    </row>
    <row r="157" spans="1:7" ht="15">
      <c r="A157" s="91" t="s">
        <v>955</v>
      </c>
      <c r="B157" s="91">
        <v>2</v>
      </c>
      <c r="C157" s="133">
        <v>0.006529226267905097</v>
      </c>
      <c r="D157" s="91" t="s">
        <v>721</v>
      </c>
      <c r="E157" s="91" t="b">
        <v>0</v>
      </c>
      <c r="F157" s="91" t="b">
        <v>0</v>
      </c>
      <c r="G157" s="91" t="b">
        <v>0</v>
      </c>
    </row>
    <row r="158" spans="1:7" ht="15">
      <c r="A158" s="91" t="s">
        <v>956</v>
      </c>
      <c r="B158" s="91">
        <v>2</v>
      </c>
      <c r="C158" s="133">
        <v>0.006529226267905097</v>
      </c>
      <c r="D158" s="91" t="s">
        <v>721</v>
      </c>
      <c r="E158" s="91" t="b">
        <v>0</v>
      </c>
      <c r="F158" s="91" t="b">
        <v>0</v>
      </c>
      <c r="G158" s="91" t="b">
        <v>0</v>
      </c>
    </row>
    <row r="159" spans="1:7" ht="15">
      <c r="A159" s="91" t="s">
        <v>224</v>
      </c>
      <c r="B159" s="91">
        <v>13</v>
      </c>
      <c r="C159" s="133">
        <v>0</v>
      </c>
      <c r="D159" s="91" t="s">
        <v>722</v>
      </c>
      <c r="E159" s="91" t="b">
        <v>0</v>
      </c>
      <c r="F159" s="91" t="b">
        <v>0</v>
      </c>
      <c r="G159" s="91" t="b">
        <v>0</v>
      </c>
    </row>
    <row r="160" spans="1:7" ht="15">
      <c r="A160" s="91" t="s">
        <v>788</v>
      </c>
      <c r="B160" s="91">
        <v>6</v>
      </c>
      <c r="C160" s="133">
        <v>0.008924195472021423</v>
      </c>
      <c r="D160" s="91" t="s">
        <v>722</v>
      </c>
      <c r="E160" s="91" t="b">
        <v>0</v>
      </c>
      <c r="F160" s="91" t="b">
        <v>0</v>
      </c>
      <c r="G160" s="91" t="b">
        <v>0</v>
      </c>
    </row>
    <row r="161" spans="1:7" ht="15">
      <c r="A161" s="91" t="s">
        <v>225</v>
      </c>
      <c r="B161" s="91">
        <v>5</v>
      </c>
      <c r="C161" s="133">
        <v>0.01214999896761457</v>
      </c>
      <c r="D161" s="91" t="s">
        <v>722</v>
      </c>
      <c r="E161" s="91" t="b">
        <v>0</v>
      </c>
      <c r="F161" s="91" t="b">
        <v>0</v>
      </c>
      <c r="G161" s="91" t="b">
        <v>0</v>
      </c>
    </row>
    <row r="162" spans="1:7" ht="15">
      <c r="A162" s="91" t="s">
        <v>789</v>
      </c>
      <c r="B162" s="91">
        <v>5</v>
      </c>
      <c r="C162" s="133">
        <v>0.01214999896761457</v>
      </c>
      <c r="D162" s="91" t="s">
        <v>722</v>
      </c>
      <c r="E162" s="91" t="b">
        <v>0</v>
      </c>
      <c r="F162" s="91" t="b">
        <v>0</v>
      </c>
      <c r="G162" s="91" t="b">
        <v>0</v>
      </c>
    </row>
    <row r="163" spans="1:7" ht="15">
      <c r="A163" s="91" t="s">
        <v>794</v>
      </c>
      <c r="B163" s="91">
        <v>4</v>
      </c>
      <c r="C163" s="133">
        <v>0.014334761698284819</v>
      </c>
      <c r="D163" s="91" t="s">
        <v>722</v>
      </c>
      <c r="E163" s="91" t="b">
        <v>0</v>
      </c>
      <c r="F163" s="91" t="b">
        <v>0</v>
      </c>
      <c r="G163" s="91" t="b">
        <v>0</v>
      </c>
    </row>
    <row r="164" spans="1:7" ht="15">
      <c r="A164" s="91" t="s">
        <v>795</v>
      </c>
      <c r="B164" s="91">
        <v>4</v>
      </c>
      <c r="C164" s="133">
        <v>0.014334761698284819</v>
      </c>
      <c r="D164" s="91" t="s">
        <v>722</v>
      </c>
      <c r="E164" s="91" t="b">
        <v>0</v>
      </c>
      <c r="F164" s="91" t="b">
        <v>0</v>
      </c>
      <c r="G164" s="91" t="b">
        <v>0</v>
      </c>
    </row>
    <row r="165" spans="1:7" ht="15">
      <c r="A165" s="91" t="s">
        <v>796</v>
      </c>
      <c r="B165" s="91">
        <v>4</v>
      </c>
      <c r="C165" s="133">
        <v>0.014334761698284819</v>
      </c>
      <c r="D165" s="91" t="s">
        <v>722</v>
      </c>
      <c r="E165" s="91" t="b">
        <v>0</v>
      </c>
      <c r="F165" s="91" t="b">
        <v>0</v>
      </c>
      <c r="G165" s="91" t="b">
        <v>0</v>
      </c>
    </row>
    <row r="166" spans="1:7" ht="15">
      <c r="A166" s="91" t="s">
        <v>797</v>
      </c>
      <c r="B166" s="91">
        <v>4</v>
      </c>
      <c r="C166" s="133">
        <v>0.014334761698284819</v>
      </c>
      <c r="D166" s="91" t="s">
        <v>722</v>
      </c>
      <c r="E166" s="91" t="b">
        <v>1</v>
      </c>
      <c r="F166" s="91" t="b">
        <v>0</v>
      </c>
      <c r="G166" s="91" t="b">
        <v>0</v>
      </c>
    </row>
    <row r="167" spans="1:7" ht="15">
      <c r="A167" s="91" t="s">
        <v>798</v>
      </c>
      <c r="B167" s="91">
        <v>4</v>
      </c>
      <c r="C167" s="133">
        <v>0.014334761698284819</v>
      </c>
      <c r="D167" s="91" t="s">
        <v>722</v>
      </c>
      <c r="E167" s="91" t="b">
        <v>0</v>
      </c>
      <c r="F167" s="91" t="b">
        <v>0</v>
      </c>
      <c r="G167" s="91" t="b">
        <v>0</v>
      </c>
    </row>
    <row r="168" spans="1:7" ht="15">
      <c r="A168" s="91" t="s">
        <v>231</v>
      </c>
      <c r="B168" s="91">
        <v>3</v>
      </c>
      <c r="C168" s="133">
        <v>0.015213169009724324</v>
      </c>
      <c r="D168" s="91" t="s">
        <v>722</v>
      </c>
      <c r="E168" s="91" t="b">
        <v>0</v>
      </c>
      <c r="F168" s="91" t="b">
        <v>0</v>
      </c>
      <c r="G168" s="91" t="b">
        <v>0</v>
      </c>
    </row>
    <row r="169" spans="1:7" ht="15">
      <c r="A169" s="91" t="s">
        <v>934</v>
      </c>
      <c r="B169" s="91">
        <v>2</v>
      </c>
      <c r="C169" s="133">
        <v>0.021502142547427227</v>
      </c>
      <c r="D169" s="91" t="s">
        <v>722</v>
      </c>
      <c r="E169" s="91" t="b">
        <v>0</v>
      </c>
      <c r="F169" s="91" t="b">
        <v>0</v>
      </c>
      <c r="G169" s="91" t="b">
        <v>0</v>
      </c>
    </row>
    <row r="170" spans="1:7" ht="15">
      <c r="A170" s="91" t="s">
        <v>230</v>
      </c>
      <c r="B170" s="91">
        <v>2</v>
      </c>
      <c r="C170" s="133">
        <v>0.014334761698284819</v>
      </c>
      <c r="D170" s="91" t="s">
        <v>722</v>
      </c>
      <c r="E170" s="91" t="b">
        <v>0</v>
      </c>
      <c r="F170" s="91" t="b">
        <v>0</v>
      </c>
      <c r="G170" s="91" t="b">
        <v>0</v>
      </c>
    </row>
    <row r="171" spans="1:7" ht="15">
      <c r="A171" s="91" t="s">
        <v>320</v>
      </c>
      <c r="B171" s="91">
        <v>2</v>
      </c>
      <c r="C171" s="133">
        <v>0.014334761698284819</v>
      </c>
      <c r="D171" s="91" t="s">
        <v>722</v>
      </c>
      <c r="E171" s="91" t="b">
        <v>0</v>
      </c>
      <c r="F171" s="91" t="b">
        <v>0</v>
      </c>
      <c r="G171" s="91" t="b">
        <v>0</v>
      </c>
    </row>
    <row r="172" spans="1:7" ht="15">
      <c r="A172" s="91" t="s">
        <v>802</v>
      </c>
      <c r="B172" s="91">
        <v>3</v>
      </c>
      <c r="C172" s="133">
        <v>0</v>
      </c>
      <c r="D172" s="91" t="s">
        <v>725</v>
      </c>
      <c r="E172" s="91" t="b">
        <v>0</v>
      </c>
      <c r="F172" s="91" t="b">
        <v>0</v>
      </c>
      <c r="G172" s="91" t="b">
        <v>0</v>
      </c>
    </row>
    <row r="173" spans="1:7" ht="15">
      <c r="A173" s="91" t="s">
        <v>803</v>
      </c>
      <c r="B173" s="91">
        <v>3</v>
      </c>
      <c r="C173" s="133">
        <v>0</v>
      </c>
      <c r="D173" s="91" t="s">
        <v>725</v>
      </c>
      <c r="E173" s="91" t="b">
        <v>0</v>
      </c>
      <c r="F173" s="91" t="b">
        <v>0</v>
      </c>
      <c r="G173" s="91" t="b">
        <v>0</v>
      </c>
    </row>
    <row r="174" spans="1:7" ht="15">
      <c r="A174" s="91" t="s">
        <v>318</v>
      </c>
      <c r="B174" s="91">
        <v>3</v>
      </c>
      <c r="C174" s="133">
        <v>0</v>
      </c>
      <c r="D174" s="91" t="s">
        <v>725</v>
      </c>
      <c r="E174" s="91" t="b">
        <v>0</v>
      </c>
      <c r="F174" s="91" t="b">
        <v>0</v>
      </c>
      <c r="G174" s="91" t="b">
        <v>0</v>
      </c>
    </row>
    <row r="175" spans="1:7" ht="15">
      <c r="A175" s="91" t="s">
        <v>804</v>
      </c>
      <c r="B175" s="91">
        <v>3</v>
      </c>
      <c r="C175" s="133">
        <v>0</v>
      </c>
      <c r="D175" s="91" t="s">
        <v>725</v>
      </c>
      <c r="E175" s="91" t="b">
        <v>0</v>
      </c>
      <c r="F175" s="91" t="b">
        <v>0</v>
      </c>
      <c r="G175" s="91" t="b">
        <v>0</v>
      </c>
    </row>
    <row r="176" spans="1:7" ht="15">
      <c r="A176" s="91" t="s">
        <v>805</v>
      </c>
      <c r="B176" s="91">
        <v>3</v>
      </c>
      <c r="C176" s="133">
        <v>0</v>
      </c>
      <c r="D176" s="91" t="s">
        <v>725</v>
      </c>
      <c r="E176" s="91" t="b">
        <v>0</v>
      </c>
      <c r="F176" s="91" t="b">
        <v>0</v>
      </c>
      <c r="G176" s="91" t="b">
        <v>0</v>
      </c>
    </row>
    <row r="177" spans="1:7" ht="15">
      <c r="A177" s="91" t="s">
        <v>806</v>
      </c>
      <c r="B177" s="91">
        <v>3</v>
      </c>
      <c r="C177" s="133">
        <v>0</v>
      </c>
      <c r="D177" s="91" t="s">
        <v>725</v>
      </c>
      <c r="E177" s="91" t="b">
        <v>0</v>
      </c>
      <c r="F177" s="91" t="b">
        <v>0</v>
      </c>
      <c r="G177" s="91" t="b">
        <v>0</v>
      </c>
    </row>
    <row r="178" spans="1:7" ht="15">
      <c r="A178" s="91" t="s">
        <v>807</v>
      </c>
      <c r="B178" s="91">
        <v>3</v>
      </c>
      <c r="C178" s="133">
        <v>0</v>
      </c>
      <c r="D178" s="91" t="s">
        <v>725</v>
      </c>
      <c r="E178" s="91" t="b">
        <v>0</v>
      </c>
      <c r="F178" s="91" t="b">
        <v>0</v>
      </c>
      <c r="G178" s="91" t="b">
        <v>0</v>
      </c>
    </row>
    <row r="179" spans="1:7" ht="15">
      <c r="A179" s="91" t="s">
        <v>808</v>
      </c>
      <c r="B179" s="91">
        <v>3</v>
      </c>
      <c r="C179" s="133">
        <v>0</v>
      </c>
      <c r="D179" s="91" t="s">
        <v>725</v>
      </c>
      <c r="E179" s="91" t="b">
        <v>0</v>
      </c>
      <c r="F179" s="91" t="b">
        <v>0</v>
      </c>
      <c r="G179" s="91" t="b">
        <v>0</v>
      </c>
    </row>
    <row r="180" spans="1:7" ht="15">
      <c r="A180" s="91" t="s">
        <v>809</v>
      </c>
      <c r="B180" s="91">
        <v>3</v>
      </c>
      <c r="C180" s="133">
        <v>0</v>
      </c>
      <c r="D180" s="91" t="s">
        <v>725</v>
      </c>
      <c r="E180" s="91" t="b">
        <v>0</v>
      </c>
      <c r="F180" s="91" t="b">
        <v>0</v>
      </c>
      <c r="G180" s="91" t="b">
        <v>0</v>
      </c>
    </row>
    <row r="181" spans="1:7" ht="15">
      <c r="A181" s="91" t="s">
        <v>810</v>
      </c>
      <c r="B181" s="91">
        <v>3</v>
      </c>
      <c r="C181" s="133">
        <v>0</v>
      </c>
      <c r="D181" s="91" t="s">
        <v>725</v>
      </c>
      <c r="E181" s="91" t="b">
        <v>0</v>
      </c>
      <c r="F181" s="91" t="b">
        <v>0</v>
      </c>
      <c r="G181" s="91" t="b">
        <v>0</v>
      </c>
    </row>
    <row r="182" spans="1:7" ht="15">
      <c r="A182" s="91" t="s">
        <v>942</v>
      </c>
      <c r="B182" s="91">
        <v>3</v>
      </c>
      <c r="C182" s="133">
        <v>0</v>
      </c>
      <c r="D182" s="91" t="s">
        <v>725</v>
      </c>
      <c r="E182" s="91" t="b">
        <v>0</v>
      </c>
      <c r="F182" s="91" t="b">
        <v>0</v>
      </c>
      <c r="G182" s="91" t="b">
        <v>0</v>
      </c>
    </row>
    <row r="183" spans="1:7" ht="15">
      <c r="A183" s="91" t="s">
        <v>943</v>
      </c>
      <c r="B183" s="91">
        <v>3</v>
      </c>
      <c r="C183" s="133">
        <v>0</v>
      </c>
      <c r="D183" s="91" t="s">
        <v>725</v>
      </c>
      <c r="E183" s="91" t="b">
        <v>0</v>
      </c>
      <c r="F183" s="91" t="b">
        <v>0</v>
      </c>
      <c r="G183" s="91" t="b">
        <v>0</v>
      </c>
    </row>
    <row r="184" spans="1:7" ht="15">
      <c r="A184" s="91" t="s">
        <v>932</v>
      </c>
      <c r="B184" s="91">
        <v>3</v>
      </c>
      <c r="C184" s="133">
        <v>0</v>
      </c>
      <c r="D184" s="91" t="s">
        <v>725</v>
      </c>
      <c r="E184" s="91" t="b">
        <v>0</v>
      </c>
      <c r="F184" s="91" t="b">
        <v>0</v>
      </c>
      <c r="G184" s="91" t="b">
        <v>0</v>
      </c>
    </row>
    <row r="185" spans="1:7" ht="15">
      <c r="A185" s="91" t="s">
        <v>931</v>
      </c>
      <c r="B185" s="91">
        <v>3</v>
      </c>
      <c r="C185" s="133">
        <v>0</v>
      </c>
      <c r="D185" s="91" t="s">
        <v>725</v>
      </c>
      <c r="E185" s="91" t="b">
        <v>0</v>
      </c>
      <c r="F185" s="91" t="b">
        <v>0</v>
      </c>
      <c r="G185" s="91" t="b">
        <v>0</v>
      </c>
    </row>
    <row r="186" spans="1:7" ht="15">
      <c r="A186" s="91" t="s">
        <v>214</v>
      </c>
      <c r="B186" s="91">
        <v>2</v>
      </c>
      <c r="C186" s="133">
        <v>0.0074932450661992014</v>
      </c>
      <c r="D186" s="91" t="s">
        <v>725</v>
      </c>
      <c r="E186" s="91" t="b">
        <v>0</v>
      </c>
      <c r="F186" s="91" t="b">
        <v>0</v>
      </c>
      <c r="G186"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992</v>
      </c>
      <c r="B1" s="13" t="s">
        <v>993</v>
      </c>
      <c r="C1" s="13" t="s">
        <v>986</v>
      </c>
      <c r="D1" s="13" t="s">
        <v>987</v>
      </c>
      <c r="E1" s="13" t="s">
        <v>994</v>
      </c>
      <c r="F1" s="13" t="s">
        <v>144</v>
      </c>
      <c r="G1" s="13" t="s">
        <v>995</v>
      </c>
      <c r="H1" s="13" t="s">
        <v>996</v>
      </c>
      <c r="I1" s="13" t="s">
        <v>997</v>
      </c>
      <c r="J1" s="13" t="s">
        <v>998</v>
      </c>
      <c r="K1" s="13" t="s">
        <v>999</v>
      </c>
      <c r="L1" s="13" t="s">
        <v>1000</v>
      </c>
    </row>
    <row r="2" spans="1:12" ht="15">
      <c r="A2" s="91" t="s">
        <v>788</v>
      </c>
      <c r="B2" s="91" t="s">
        <v>789</v>
      </c>
      <c r="C2" s="91">
        <v>8</v>
      </c>
      <c r="D2" s="133">
        <v>0.010980829365109397</v>
      </c>
      <c r="E2" s="133">
        <v>1.6068588742097312</v>
      </c>
      <c r="F2" s="91" t="s">
        <v>988</v>
      </c>
      <c r="G2" s="91" t="b">
        <v>0</v>
      </c>
      <c r="H2" s="91" t="b">
        <v>0</v>
      </c>
      <c r="I2" s="91" t="b">
        <v>0</v>
      </c>
      <c r="J2" s="91" t="b">
        <v>0</v>
      </c>
      <c r="K2" s="91" t="b">
        <v>0</v>
      </c>
      <c r="L2" s="91" t="b">
        <v>0</v>
      </c>
    </row>
    <row r="3" spans="1:12" ht="15">
      <c r="A3" s="91" t="s">
        <v>231</v>
      </c>
      <c r="B3" s="91" t="s">
        <v>230</v>
      </c>
      <c r="C3" s="91">
        <v>5</v>
      </c>
      <c r="D3" s="133">
        <v>0.008933200733070907</v>
      </c>
      <c r="E3" s="133">
        <v>1.7549214096651689</v>
      </c>
      <c r="F3" s="91" t="s">
        <v>988</v>
      </c>
      <c r="G3" s="91" t="b">
        <v>0</v>
      </c>
      <c r="H3" s="91" t="b">
        <v>0</v>
      </c>
      <c r="I3" s="91" t="b">
        <v>0</v>
      </c>
      <c r="J3" s="91" t="b">
        <v>0</v>
      </c>
      <c r="K3" s="91" t="b">
        <v>0</v>
      </c>
      <c r="L3" s="91" t="b">
        <v>0</v>
      </c>
    </row>
    <row r="4" spans="1:12" ht="15">
      <c r="A4" s="91" t="s">
        <v>794</v>
      </c>
      <c r="B4" s="91" t="s">
        <v>788</v>
      </c>
      <c r="C4" s="91">
        <v>5</v>
      </c>
      <c r="D4" s="133">
        <v>0.008933200733070907</v>
      </c>
      <c r="E4" s="133">
        <v>1.7037688872177876</v>
      </c>
      <c r="F4" s="91" t="s">
        <v>988</v>
      </c>
      <c r="G4" s="91" t="b">
        <v>0</v>
      </c>
      <c r="H4" s="91" t="b">
        <v>0</v>
      </c>
      <c r="I4" s="91" t="b">
        <v>0</v>
      </c>
      <c r="J4" s="91" t="b">
        <v>0</v>
      </c>
      <c r="K4" s="91" t="b">
        <v>0</v>
      </c>
      <c r="L4" s="91" t="b">
        <v>0</v>
      </c>
    </row>
    <row r="5" spans="1:12" ht="15">
      <c r="A5" s="91" t="s">
        <v>789</v>
      </c>
      <c r="B5" s="91" t="s">
        <v>795</v>
      </c>
      <c r="C5" s="91">
        <v>5</v>
      </c>
      <c r="D5" s="133">
        <v>0.008933200733070907</v>
      </c>
      <c r="E5" s="133">
        <v>1.6245876411701627</v>
      </c>
      <c r="F5" s="91" t="s">
        <v>988</v>
      </c>
      <c r="G5" s="91" t="b">
        <v>0</v>
      </c>
      <c r="H5" s="91" t="b">
        <v>0</v>
      </c>
      <c r="I5" s="91" t="b">
        <v>0</v>
      </c>
      <c r="J5" s="91" t="b">
        <v>0</v>
      </c>
      <c r="K5" s="91" t="b">
        <v>0</v>
      </c>
      <c r="L5" s="91" t="b">
        <v>0</v>
      </c>
    </row>
    <row r="6" spans="1:12" ht="15">
      <c r="A6" s="91" t="s">
        <v>795</v>
      </c>
      <c r="B6" s="91" t="s">
        <v>225</v>
      </c>
      <c r="C6" s="91">
        <v>5</v>
      </c>
      <c r="D6" s="133">
        <v>0.008933200733070907</v>
      </c>
      <c r="E6" s="133">
        <v>1.7337321105952308</v>
      </c>
      <c r="F6" s="91" t="s">
        <v>988</v>
      </c>
      <c r="G6" s="91" t="b">
        <v>0</v>
      </c>
      <c r="H6" s="91" t="b">
        <v>0</v>
      </c>
      <c r="I6" s="91" t="b">
        <v>0</v>
      </c>
      <c r="J6" s="91" t="b">
        <v>0</v>
      </c>
      <c r="K6" s="91" t="b">
        <v>0</v>
      </c>
      <c r="L6" s="91" t="b">
        <v>0</v>
      </c>
    </row>
    <row r="7" spans="1:12" ht="15">
      <c r="A7" s="91" t="s">
        <v>225</v>
      </c>
      <c r="B7" s="91" t="s">
        <v>796</v>
      </c>
      <c r="C7" s="91">
        <v>5</v>
      </c>
      <c r="D7" s="133">
        <v>0.008933200733070907</v>
      </c>
      <c r="E7" s="133">
        <v>1.7037688872177876</v>
      </c>
      <c r="F7" s="91" t="s">
        <v>988</v>
      </c>
      <c r="G7" s="91" t="b">
        <v>0</v>
      </c>
      <c r="H7" s="91" t="b">
        <v>0</v>
      </c>
      <c r="I7" s="91" t="b">
        <v>0</v>
      </c>
      <c r="J7" s="91" t="b">
        <v>0</v>
      </c>
      <c r="K7" s="91" t="b">
        <v>0</v>
      </c>
      <c r="L7" s="91" t="b">
        <v>0</v>
      </c>
    </row>
    <row r="8" spans="1:12" ht="15">
      <c r="A8" s="91" t="s">
        <v>796</v>
      </c>
      <c r="B8" s="91" t="s">
        <v>224</v>
      </c>
      <c r="C8" s="91">
        <v>5</v>
      </c>
      <c r="D8" s="133">
        <v>0.008933200733070907</v>
      </c>
      <c r="E8" s="133">
        <v>1.5118833609788742</v>
      </c>
      <c r="F8" s="91" t="s">
        <v>988</v>
      </c>
      <c r="G8" s="91" t="b">
        <v>0</v>
      </c>
      <c r="H8" s="91" t="b">
        <v>0</v>
      </c>
      <c r="I8" s="91" t="b">
        <v>0</v>
      </c>
      <c r="J8" s="91" t="b">
        <v>0</v>
      </c>
      <c r="K8" s="91" t="b">
        <v>0</v>
      </c>
      <c r="L8" s="91" t="b">
        <v>0</v>
      </c>
    </row>
    <row r="9" spans="1:12" ht="15">
      <c r="A9" s="91" t="s">
        <v>224</v>
      </c>
      <c r="B9" s="91" t="s">
        <v>797</v>
      </c>
      <c r="C9" s="91">
        <v>5</v>
      </c>
      <c r="D9" s="133">
        <v>0.008933200733070907</v>
      </c>
      <c r="E9" s="133">
        <v>1.3155887158349062</v>
      </c>
      <c r="F9" s="91" t="s">
        <v>988</v>
      </c>
      <c r="G9" s="91" t="b">
        <v>0</v>
      </c>
      <c r="H9" s="91" t="b">
        <v>0</v>
      </c>
      <c r="I9" s="91" t="b">
        <v>0</v>
      </c>
      <c r="J9" s="91" t="b">
        <v>1</v>
      </c>
      <c r="K9" s="91" t="b">
        <v>0</v>
      </c>
      <c r="L9" s="91" t="b">
        <v>0</v>
      </c>
    </row>
    <row r="10" spans="1:12" ht="15">
      <c r="A10" s="91" t="s">
        <v>797</v>
      </c>
      <c r="B10" s="91" t="s">
        <v>798</v>
      </c>
      <c r="C10" s="91">
        <v>5</v>
      </c>
      <c r="D10" s="133">
        <v>0.008933200733070907</v>
      </c>
      <c r="E10" s="133">
        <v>1.8798601462734688</v>
      </c>
      <c r="F10" s="91" t="s">
        <v>988</v>
      </c>
      <c r="G10" s="91" t="b">
        <v>1</v>
      </c>
      <c r="H10" s="91" t="b">
        <v>0</v>
      </c>
      <c r="I10" s="91" t="b">
        <v>0</v>
      </c>
      <c r="J10" s="91" t="b">
        <v>0</v>
      </c>
      <c r="K10" s="91" t="b">
        <v>0</v>
      </c>
      <c r="L10" s="91" t="b">
        <v>0</v>
      </c>
    </row>
    <row r="11" spans="1:12" ht="15">
      <c r="A11" s="91" t="s">
        <v>225</v>
      </c>
      <c r="B11" s="91" t="s">
        <v>231</v>
      </c>
      <c r="C11" s="91">
        <v>4</v>
      </c>
      <c r="D11" s="133">
        <v>0.007932848724453125</v>
      </c>
      <c r="E11" s="133">
        <v>1.4027388915538064</v>
      </c>
      <c r="F11" s="91" t="s">
        <v>988</v>
      </c>
      <c r="G11" s="91" t="b">
        <v>0</v>
      </c>
      <c r="H11" s="91" t="b">
        <v>0</v>
      </c>
      <c r="I11" s="91" t="b">
        <v>0</v>
      </c>
      <c r="J11" s="91" t="b">
        <v>0</v>
      </c>
      <c r="K11" s="91" t="b">
        <v>0</v>
      </c>
      <c r="L11" s="91" t="b">
        <v>0</v>
      </c>
    </row>
    <row r="12" spans="1:12" ht="15">
      <c r="A12" s="91" t="s">
        <v>932</v>
      </c>
      <c r="B12" s="91" t="s">
        <v>931</v>
      </c>
      <c r="C12" s="91">
        <v>4</v>
      </c>
      <c r="D12" s="133">
        <v>0.007932848724453125</v>
      </c>
      <c r="E12" s="133">
        <v>1.8621313793130372</v>
      </c>
      <c r="F12" s="91" t="s">
        <v>988</v>
      </c>
      <c r="G12" s="91" t="b">
        <v>0</v>
      </c>
      <c r="H12" s="91" t="b">
        <v>0</v>
      </c>
      <c r="I12" s="91" t="b">
        <v>0</v>
      </c>
      <c r="J12" s="91" t="b">
        <v>0</v>
      </c>
      <c r="K12" s="91" t="b">
        <v>0</v>
      </c>
      <c r="L12" s="91" t="b">
        <v>0</v>
      </c>
    </row>
    <row r="13" spans="1:12" ht="15">
      <c r="A13" s="91" t="s">
        <v>224</v>
      </c>
      <c r="B13" s="91" t="s">
        <v>794</v>
      </c>
      <c r="C13" s="91">
        <v>4</v>
      </c>
      <c r="D13" s="133">
        <v>0.007932848724453125</v>
      </c>
      <c r="E13" s="133">
        <v>1.3155887158349062</v>
      </c>
      <c r="F13" s="91" t="s">
        <v>988</v>
      </c>
      <c r="G13" s="91" t="b">
        <v>0</v>
      </c>
      <c r="H13" s="91" t="b">
        <v>0</v>
      </c>
      <c r="I13" s="91" t="b">
        <v>0</v>
      </c>
      <c r="J13" s="91" t="b">
        <v>0</v>
      </c>
      <c r="K13" s="91" t="b">
        <v>0</v>
      </c>
      <c r="L13" s="91" t="b">
        <v>0</v>
      </c>
    </row>
    <row r="14" spans="1:12" ht="15">
      <c r="A14" s="91" t="s">
        <v>792</v>
      </c>
      <c r="B14" s="91" t="s">
        <v>320</v>
      </c>
      <c r="C14" s="91">
        <v>3</v>
      </c>
      <c r="D14" s="133">
        <v>0.006709912831017126</v>
      </c>
      <c r="E14" s="133">
        <v>1.3569814009931311</v>
      </c>
      <c r="F14" s="91" t="s">
        <v>988</v>
      </c>
      <c r="G14" s="91" t="b">
        <v>0</v>
      </c>
      <c r="H14" s="91" t="b">
        <v>0</v>
      </c>
      <c r="I14" s="91" t="b">
        <v>0</v>
      </c>
      <c r="J14" s="91" t="b">
        <v>0</v>
      </c>
      <c r="K14" s="91" t="b">
        <v>0</v>
      </c>
      <c r="L14" s="91" t="b">
        <v>0</v>
      </c>
    </row>
    <row r="15" spans="1:12" ht="15">
      <c r="A15" s="91" t="s">
        <v>933</v>
      </c>
      <c r="B15" s="91" t="s">
        <v>935</v>
      </c>
      <c r="C15" s="91">
        <v>3</v>
      </c>
      <c r="D15" s="133">
        <v>0.006709912831017126</v>
      </c>
      <c r="E15" s="133">
        <v>2.05595140532915</v>
      </c>
      <c r="F15" s="91" t="s">
        <v>988</v>
      </c>
      <c r="G15" s="91" t="b">
        <v>1</v>
      </c>
      <c r="H15" s="91" t="b">
        <v>0</v>
      </c>
      <c r="I15" s="91" t="b">
        <v>0</v>
      </c>
      <c r="J15" s="91" t="b">
        <v>0</v>
      </c>
      <c r="K15" s="91" t="b">
        <v>0</v>
      </c>
      <c r="L15" s="91" t="b">
        <v>0</v>
      </c>
    </row>
    <row r="16" spans="1:12" ht="15">
      <c r="A16" s="91" t="s">
        <v>320</v>
      </c>
      <c r="B16" s="91" t="s">
        <v>941</v>
      </c>
      <c r="C16" s="91">
        <v>3</v>
      </c>
      <c r="D16" s="133">
        <v>0.006709912831017126</v>
      </c>
      <c r="E16" s="133">
        <v>1.5118833609788744</v>
      </c>
      <c r="F16" s="91" t="s">
        <v>988</v>
      </c>
      <c r="G16" s="91" t="b">
        <v>0</v>
      </c>
      <c r="H16" s="91" t="b">
        <v>0</v>
      </c>
      <c r="I16" s="91" t="b">
        <v>0</v>
      </c>
      <c r="J16" s="91" t="b">
        <v>0</v>
      </c>
      <c r="K16" s="91" t="b">
        <v>0</v>
      </c>
      <c r="L16" s="91" t="b">
        <v>0</v>
      </c>
    </row>
    <row r="17" spans="1:12" ht="15">
      <c r="A17" s="91" t="s">
        <v>224</v>
      </c>
      <c r="B17" s="91" t="s">
        <v>231</v>
      </c>
      <c r="C17" s="91">
        <v>3</v>
      </c>
      <c r="D17" s="133">
        <v>0.006709912831017126</v>
      </c>
      <c r="E17" s="133">
        <v>0.889619983562625</v>
      </c>
      <c r="F17" s="91" t="s">
        <v>988</v>
      </c>
      <c r="G17" s="91" t="b">
        <v>0</v>
      </c>
      <c r="H17" s="91" t="b">
        <v>0</v>
      </c>
      <c r="I17" s="91" t="b">
        <v>0</v>
      </c>
      <c r="J17" s="91" t="b">
        <v>0</v>
      </c>
      <c r="K17" s="91" t="b">
        <v>0</v>
      </c>
      <c r="L17" s="91" t="b">
        <v>0</v>
      </c>
    </row>
    <row r="18" spans="1:12" ht="15">
      <c r="A18" s="91" t="s">
        <v>802</v>
      </c>
      <c r="B18" s="91" t="s">
        <v>803</v>
      </c>
      <c r="C18" s="91">
        <v>3</v>
      </c>
      <c r="D18" s="133">
        <v>0.006709912831017126</v>
      </c>
      <c r="E18" s="133">
        <v>1.9590413923210936</v>
      </c>
      <c r="F18" s="91" t="s">
        <v>988</v>
      </c>
      <c r="G18" s="91" t="b">
        <v>0</v>
      </c>
      <c r="H18" s="91" t="b">
        <v>0</v>
      </c>
      <c r="I18" s="91" t="b">
        <v>0</v>
      </c>
      <c r="J18" s="91" t="b">
        <v>0</v>
      </c>
      <c r="K18" s="91" t="b">
        <v>0</v>
      </c>
      <c r="L18" s="91" t="b">
        <v>0</v>
      </c>
    </row>
    <row r="19" spans="1:12" ht="15">
      <c r="A19" s="91" t="s">
        <v>803</v>
      </c>
      <c r="B19" s="91" t="s">
        <v>318</v>
      </c>
      <c r="C19" s="91">
        <v>3</v>
      </c>
      <c r="D19" s="133">
        <v>0.006709912831017126</v>
      </c>
      <c r="E19" s="133">
        <v>1.6580113966571124</v>
      </c>
      <c r="F19" s="91" t="s">
        <v>988</v>
      </c>
      <c r="G19" s="91" t="b">
        <v>0</v>
      </c>
      <c r="H19" s="91" t="b">
        <v>0</v>
      </c>
      <c r="I19" s="91" t="b">
        <v>0</v>
      </c>
      <c r="J19" s="91" t="b">
        <v>0</v>
      </c>
      <c r="K19" s="91" t="b">
        <v>0</v>
      </c>
      <c r="L19" s="91" t="b">
        <v>0</v>
      </c>
    </row>
    <row r="20" spans="1:12" ht="15">
      <c r="A20" s="91" t="s">
        <v>318</v>
      </c>
      <c r="B20" s="91" t="s">
        <v>804</v>
      </c>
      <c r="C20" s="91">
        <v>3</v>
      </c>
      <c r="D20" s="133">
        <v>0.006709912831017126</v>
      </c>
      <c r="E20" s="133">
        <v>1.7549214096651689</v>
      </c>
      <c r="F20" s="91" t="s">
        <v>988</v>
      </c>
      <c r="G20" s="91" t="b">
        <v>0</v>
      </c>
      <c r="H20" s="91" t="b">
        <v>0</v>
      </c>
      <c r="I20" s="91" t="b">
        <v>0</v>
      </c>
      <c r="J20" s="91" t="b">
        <v>0</v>
      </c>
      <c r="K20" s="91" t="b">
        <v>0</v>
      </c>
      <c r="L20" s="91" t="b">
        <v>0</v>
      </c>
    </row>
    <row r="21" spans="1:12" ht="15">
      <c r="A21" s="91" t="s">
        <v>804</v>
      </c>
      <c r="B21" s="91" t="s">
        <v>805</v>
      </c>
      <c r="C21" s="91">
        <v>3</v>
      </c>
      <c r="D21" s="133">
        <v>0.006709912831017126</v>
      </c>
      <c r="E21" s="133">
        <v>2.05595140532915</v>
      </c>
      <c r="F21" s="91" t="s">
        <v>988</v>
      </c>
      <c r="G21" s="91" t="b">
        <v>0</v>
      </c>
      <c r="H21" s="91" t="b">
        <v>0</v>
      </c>
      <c r="I21" s="91" t="b">
        <v>0</v>
      </c>
      <c r="J21" s="91" t="b">
        <v>0</v>
      </c>
      <c r="K21" s="91" t="b">
        <v>0</v>
      </c>
      <c r="L21" s="91" t="b">
        <v>0</v>
      </c>
    </row>
    <row r="22" spans="1:12" ht="15">
      <c r="A22" s="91" t="s">
        <v>805</v>
      </c>
      <c r="B22" s="91" t="s">
        <v>806</v>
      </c>
      <c r="C22" s="91">
        <v>3</v>
      </c>
      <c r="D22" s="133">
        <v>0.006709912831017126</v>
      </c>
      <c r="E22" s="133">
        <v>1.93101266872085</v>
      </c>
      <c r="F22" s="91" t="s">
        <v>988</v>
      </c>
      <c r="G22" s="91" t="b">
        <v>0</v>
      </c>
      <c r="H22" s="91" t="b">
        <v>0</v>
      </c>
      <c r="I22" s="91" t="b">
        <v>0</v>
      </c>
      <c r="J22" s="91" t="b">
        <v>0</v>
      </c>
      <c r="K22" s="91" t="b">
        <v>0</v>
      </c>
      <c r="L22" s="91" t="b">
        <v>0</v>
      </c>
    </row>
    <row r="23" spans="1:12" ht="15">
      <c r="A23" s="91" t="s">
        <v>806</v>
      </c>
      <c r="B23" s="91" t="s">
        <v>807</v>
      </c>
      <c r="C23" s="91">
        <v>3</v>
      </c>
      <c r="D23" s="133">
        <v>0.006709912831017126</v>
      </c>
      <c r="E23" s="133">
        <v>2.05595140532915</v>
      </c>
      <c r="F23" s="91" t="s">
        <v>988</v>
      </c>
      <c r="G23" s="91" t="b">
        <v>0</v>
      </c>
      <c r="H23" s="91" t="b">
        <v>0</v>
      </c>
      <c r="I23" s="91" t="b">
        <v>0</v>
      </c>
      <c r="J23" s="91" t="b">
        <v>0</v>
      </c>
      <c r="K23" s="91" t="b">
        <v>0</v>
      </c>
      <c r="L23" s="91" t="b">
        <v>0</v>
      </c>
    </row>
    <row r="24" spans="1:12" ht="15">
      <c r="A24" s="91" t="s">
        <v>807</v>
      </c>
      <c r="B24" s="91" t="s">
        <v>808</v>
      </c>
      <c r="C24" s="91">
        <v>3</v>
      </c>
      <c r="D24" s="133">
        <v>0.006709912831017126</v>
      </c>
      <c r="E24" s="133">
        <v>2.18089014193745</v>
      </c>
      <c r="F24" s="91" t="s">
        <v>988</v>
      </c>
      <c r="G24" s="91" t="b">
        <v>0</v>
      </c>
      <c r="H24" s="91" t="b">
        <v>0</v>
      </c>
      <c r="I24" s="91" t="b">
        <v>0</v>
      </c>
      <c r="J24" s="91" t="b">
        <v>0</v>
      </c>
      <c r="K24" s="91" t="b">
        <v>0</v>
      </c>
      <c r="L24" s="91" t="b">
        <v>0</v>
      </c>
    </row>
    <row r="25" spans="1:12" ht="15">
      <c r="A25" s="91" t="s">
        <v>808</v>
      </c>
      <c r="B25" s="91" t="s">
        <v>809</v>
      </c>
      <c r="C25" s="91">
        <v>3</v>
      </c>
      <c r="D25" s="133">
        <v>0.006709912831017126</v>
      </c>
      <c r="E25" s="133">
        <v>2.18089014193745</v>
      </c>
      <c r="F25" s="91" t="s">
        <v>988</v>
      </c>
      <c r="G25" s="91" t="b">
        <v>0</v>
      </c>
      <c r="H25" s="91" t="b">
        <v>0</v>
      </c>
      <c r="I25" s="91" t="b">
        <v>0</v>
      </c>
      <c r="J25" s="91" t="b">
        <v>0</v>
      </c>
      <c r="K25" s="91" t="b">
        <v>0</v>
      </c>
      <c r="L25" s="91" t="b">
        <v>0</v>
      </c>
    </row>
    <row r="26" spans="1:12" ht="15">
      <c r="A26" s="91" t="s">
        <v>809</v>
      </c>
      <c r="B26" s="91" t="s">
        <v>810</v>
      </c>
      <c r="C26" s="91">
        <v>3</v>
      </c>
      <c r="D26" s="133">
        <v>0.006709912831017126</v>
      </c>
      <c r="E26" s="133">
        <v>2.05595140532915</v>
      </c>
      <c r="F26" s="91" t="s">
        <v>988</v>
      </c>
      <c r="G26" s="91" t="b">
        <v>0</v>
      </c>
      <c r="H26" s="91" t="b">
        <v>0</v>
      </c>
      <c r="I26" s="91" t="b">
        <v>0</v>
      </c>
      <c r="J26" s="91" t="b">
        <v>0</v>
      </c>
      <c r="K26" s="91" t="b">
        <v>0</v>
      </c>
      <c r="L26" s="91" t="b">
        <v>0</v>
      </c>
    </row>
    <row r="27" spans="1:12" ht="15">
      <c r="A27" s="91" t="s">
        <v>810</v>
      </c>
      <c r="B27" s="91" t="s">
        <v>942</v>
      </c>
      <c r="C27" s="91">
        <v>3</v>
      </c>
      <c r="D27" s="133">
        <v>0.006709912831017126</v>
      </c>
      <c r="E27" s="133">
        <v>2.05595140532915</v>
      </c>
      <c r="F27" s="91" t="s">
        <v>988</v>
      </c>
      <c r="G27" s="91" t="b">
        <v>0</v>
      </c>
      <c r="H27" s="91" t="b">
        <v>0</v>
      </c>
      <c r="I27" s="91" t="b">
        <v>0</v>
      </c>
      <c r="J27" s="91" t="b">
        <v>0</v>
      </c>
      <c r="K27" s="91" t="b">
        <v>0</v>
      </c>
      <c r="L27" s="91" t="b">
        <v>0</v>
      </c>
    </row>
    <row r="28" spans="1:12" ht="15">
      <c r="A28" s="91" t="s">
        <v>942</v>
      </c>
      <c r="B28" s="91" t="s">
        <v>943</v>
      </c>
      <c r="C28" s="91">
        <v>3</v>
      </c>
      <c r="D28" s="133">
        <v>0.006709912831017126</v>
      </c>
      <c r="E28" s="133">
        <v>2.18089014193745</v>
      </c>
      <c r="F28" s="91" t="s">
        <v>988</v>
      </c>
      <c r="G28" s="91" t="b">
        <v>0</v>
      </c>
      <c r="H28" s="91" t="b">
        <v>0</v>
      </c>
      <c r="I28" s="91" t="b">
        <v>0</v>
      </c>
      <c r="J28" s="91" t="b">
        <v>0</v>
      </c>
      <c r="K28" s="91" t="b">
        <v>0</v>
      </c>
      <c r="L28" s="91" t="b">
        <v>0</v>
      </c>
    </row>
    <row r="29" spans="1:12" ht="15">
      <c r="A29" s="91" t="s">
        <v>943</v>
      </c>
      <c r="B29" s="91" t="s">
        <v>932</v>
      </c>
      <c r="C29" s="91">
        <v>3</v>
      </c>
      <c r="D29" s="133">
        <v>0.006709912831017126</v>
      </c>
      <c r="E29" s="133">
        <v>2.05595140532915</v>
      </c>
      <c r="F29" s="91" t="s">
        <v>988</v>
      </c>
      <c r="G29" s="91" t="b">
        <v>0</v>
      </c>
      <c r="H29" s="91" t="b">
        <v>0</v>
      </c>
      <c r="I29" s="91" t="b">
        <v>0</v>
      </c>
      <c r="J29" s="91" t="b">
        <v>0</v>
      </c>
      <c r="K29" s="91" t="b">
        <v>0</v>
      </c>
      <c r="L29" s="91" t="b">
        <v>0</v>
      </c>
    </row>
    <row r="30" spans="1:12" ht="15">
      <c r="A30" s="91" t="s">
        <v>944</v>
      </c>
      <c r="B30" s="91" t="s">
        <v>945</v>
      </c>
      <c r="C30" s="91">
        <v>2</v>
      </c>
      <c r="D30" s="133">
        <v>0.0051876413831757765</v>
      </c>
      <c r="E30" s="133">
        <v>2.3569814009931314</v>
      </c>
      <c r="F30" s="91" t="s">
        <v>988</v>
      </c>
      <c r="G30" s="91" t="b">
        <v>0</v>
      </c>
      <c r="H30" s="91" t="b">
        <v>0</v>
      </c>
      <c r="I30" s="91" t="b">
        <v>0</v>
      </c>
      <c r="J30" s="91" t="b">
        <v>0</v>
      </c>
      <c r="K30" s="91" t="b">
        <v>0</v>
      </c>
      <c r="L30" s="91" t="b">
        <v>0</v>
      </c>
    </row>
    <row r="31" spans="1:12" ht="15">
      <c r="A31" s="91" t="s">
        <v>945</v>
      </c>
      <c r="B31" s="91" t="s">
        <v>946</v>
      </c>
      <c r="C31" s="91">
        <v>2</v>
      </c>
      <c r="D31" s="133">
        <v>0.0051876413831757765</v>
      </c>
      <c r="E31" s="133">
        <v>2.3569814009931314</v>
      </c>
      <c r="F31" s="91" t="s">
        <v>988</v>
      </c>
      <c r="G31" s="91" t="b">
        <v>0</v>
      </c>
      <c r="H31" s="91" t="b">
        <v>0</v>
      </c>
      <c r="I31" s="91" t="b">
        <v>0</v>
      </c>
      <c r="J31" s="91" t="b">
        <v>0</v>
      </c>
      <c r="K31" s="91" t="b">
        <v>1</v>
      </c>
      <c r="L31" s="91" t="b">
        <v>0</v>
      </c>
    </row>
    <row r="32" spans="1:12" ht="15">
      <c r="A32" s="91" t="s">
        <v>946</v>
      </c>
      <c r="B32" s="91" t="s">
        <v>792</v>
      </c>
      <c r="C32" s="91">
        <v>2</v>
      </c>
      <c r="D32" s="133">
        <v>0.0051876413831757765</v>
      </c>
      <c r="E32" s="133">
        <v>2.05595140532915</v>
      </c>
      <c r="F32" s="91" t="s">
        <v>988</v>
      </c>
      <c r="G32" s="91" t="b">
        <v>0</v>
      </c>
      <c r="H32" s="91" t="b">
        <v>1</v>
      </c>
      <c r="I32" s="91" t="b">
        <v>0</v>
      </c>
      <c r="J32" s="91" t="b">
        <v>0</v>
      </c>
      <c r="K32" s="91" t="b">
        <v>0</v>
      </c>
      <c r="L32" s="91" t="b">
        <v>0</v>
      </c>
    </row>
    <row r="33" spans="1:12" ht="15">
      <c r="A33" s="91" t="s">
        <v>320</v>
      </c>
      <c r="B33" s="91" t="s">
        <v>947</v>
      </c>
      <c r="C33" s="91">
        <v>2</v>
      </c>
      <c r="D33" s="133">
        <v>0.0051876413831757765</v>
      </c>
      <c r="E33" s="133">
        <v>1.5118833609788744</v>
      </c>
      <c r="F33" s="91" t="s">
        <v>988</v>
      </c>
      <c r="G33" s="91" t="b">
        <v>0</v>
      </c>
      <c r="H33" s="91" t="b">
        <v>0</v>
      </c>
      <c r="I33" s="91" t="b">
        <v>0</v>
      </c>
      <c r="J33" s="91" t="b">
        <v>0</v>
      </c>
      <c r="K33" s="91" t="b">
        <v>0</v>
      </c>
      <c r="L33" s="91" t="b">
        <v>0</v>
      </c>
    </row>
    <row r="34" spans="1:12" ht="15">
      <c r="A34" s="91" t="s">
        <v>947</v>
      </c>
      <c r="B34" s="91" t="s">
        <v>948</v>
      </c>
      <c r="C34" s="91">
        <v>2</v>
      </c>
      <c r="D34" s="133">
        <v>0.0051876413831757765</v>
      </c>
      <c r="E34" s="133">
        <v>2.3569814009931314</v>
      </c>
      <c r="F34" s="91" t="s">
        <v>988</v>
      </c>
      <c r="G34" s="91" t="b">
        <v>0</v>
      </c>
      <c r="H34" s="91" t="b">
        <v>0</v>
      </c>
      <c r="I34" s="91" t="b">
        <v>0</v>
      </c>
      <c r="J34" s="91" t="b">
        <v>0</v>
      </c>
      <c r="K34" s="91" t="b">
        <v>0</v>
      </c>
      <c r="L34" s="91" t="b">
        <v>0</v>
      </c>
    </row>
    <row r="35" spans="1:12" ht="15">
      <c r="A35" s="91" t="s">
        <v>948</v>
      </c>
      <c r="B35" s="91" t="s">
        <v>229</v>
      </c>
      <c r="C35" s="91">
        <v>2</v>
      </c>
      <c r="D35" s="133">
        <v>0.0051876413831757765</v>
      </c>
      <c r="E35" s="133">
        <v>2.18089014193745</v>
      </c>
      <c r="F35" s="91" t="s">
        <v>988</v>
      </c>
      <c r="G35" s="91" t="b">
        <v>0</v>
      </c>
      <c r="H35" s="91" t="b">
        <v>0</v>
      </c>
      <c r="I35" s="91" t="b">
        <v>0</v>
      </c>
      <c r="J35" s="91" t="b">
        <v>0</v>
      </c>
      <c r="K35" s="91" t="b">
        <v>0</v>
      </c>
      <c r="L35" s="91" t="b">
        <v>0</v>
      </c>
    </row>
    <row r="36" spans="1:12" ht="15">
      <c r="A36" s="91" t="s">
        <v>229</v>
      </c>
      <c r="B36" s="91" t="s">
        <v>320</v>
      </c>
      <c r="C36" s="91">
        <v>2</v>
      </c>
      <c r="D36" s="133">
        <v>0.0051876413831757765</v>
      </c>
      <c r="E36" s="133">
        <v>1.18089014193745</v>
      </c>
      <c r="F36" s="91" t="s">
        <v>988</v>
      </c>
      <c r="G36" s="91" t="b">
        <v>0</v>
      </c>
      <c r="H36" s="91" t="b">
        <v>0</v>
      </c>
      <c r="I36" s="91" t="b">
        <v>0</v>
      </c>
      <c r="J36" s="91" t="b">
        <v>0</v>
      </c>
      <c r="K36" s="91" t="b">
        <v>0</v>
      </c>
      <c r="L36" s="91" t="b">
        <v>0</v>
      </c>
    </row>
    <row r="37" spans="1:12" ht="15">
      <c r="A37" s="91" t="s">
        <v>224</v>
      </c>
      <c r="B37" s="91" t="s">
        <v>953</v>
      </c>
      <c r="C37" s="91">
        <v>2</v>
      </c>
      <c r="D37" s="133">
        <v>0.0051876413831757765</v>
      </c>
      <c r="E37" s="133">
        <v>1.3155887158349062</v>
      </c>
      <c r="F37" s="91" t="s">
        <v>988</v>
      </c>
      <c r="G37" s="91" t="b">
        <v>0</v>
      </c>
      <c r="H37" s="91" t="b">
        <v>0</v>
      </c>
      <c r="I37" s="91" t="b">
        <v>0</v>
      </c>
      <c r="J37" s="91" t="b">
        <v>0</v>
      </c>
      <c r="K37" s="91" t="b">
        <v>0</v>
      </c>
      <c r="L37" s="91" t="b">
        <v>0</v>
      </c>
    </row>
    <row r="38" spans="1:12" ht="15">
      <c r="A38" s="91" t="s">
        <v>953</v>
      </c>
      <c r="B38" s="91" t="s">
        <v>954</v>
      </c>
      <c r="C38" s="91">
        <v>2</v>
      </c>
      <c r="D38" s="133">
        <v>0.0051876413831757765</v>
      </c>
      <c r="E38" s="133">
        <v>2.3569814009931314</v>
      </c>
      <c r="F38" s="91" t="s">
        <v>988</v>
      </c>
      <c r="G38" s="91" t="b">
        <v>0</v>
      </c>
      <c r="H38" s="91" t="b">
        <v>0</v>
      </c>
      <c r="I38" s="91" t="b">
        <v>0</v>
      </c>
      <c r="J38" s="91" t="b">
        <v>0</v>
      </c>
      <c r="K38" s="91" t="b">
        <v>0</v>
      </c>
      <c r="L38" s="91" t="b">
        <v>0</v>
      </c>
    </row>
    <row r="39" spans="1:12" ht="15">
      <c r="A39" s="91" t="s">
        <v>954</v>
      </c>
      <c r="B39" s="91" t="s">
        <v>955</v>
      </c>
      <c r="C39" s="91">
        <v>2</v>
      </c>
      <c r="D39" s="133">
        <v>0.0051876413831757765</v>
      </c>
      <c r="E39" s="133">
        <v>2.3569814009931314</v>
      </c>
      <c r="F39" s="91" t="s">
        <v>988</v>
      </c>
      <c r="G39" s="91" t="b">
        <v>0</v>
      </c>
      <c r="H39" s="91" t="b">
        <v>0</v>
      </c>
      <c r="I39" s="91" t="b">
        <v>0</v>
      </c>
      <c r="J39" s="91" t="b">
        <v>0</v>
      </c>
      <c r="K39" s="91" t="b">
        <v>0</v>
      </c>
      <c r="L39" s="91" t="b">
        <v>0</v>
      </c>
    </row>
    <row r="40" spans="1:12" ht="15">
      <c r="A40" s="91" t="s">
        <v>955</v>
      </c>
      <c r="B40" s="91" t="s">
        <v>956</v>
      </c>
      <c r="C40" s="91">
        <v>2</v>
      </c>
      <c r="D40" s="133">
        <v>0.0051876413831757765</v>
      </c>
      <c r="E40" s="133">
        <v>2.3569814009931314</v>
      </c>
      <c r="F40" s="91" t="s">
        <v>988</v>
      </c>
      <c r="G40" s="91" t="b">
        <v>0</v>
      </c>
      <c r="H40" s="91" t="b">
        <v>0</v>
      </c>
      <c r="I40" s="91" t="b">
        <v>0</v>
      </c>
      <c r="J40" s="91" t="b">
        <v>0</v>
      </c>
      <c r="K40" s="91" t="b">
        <v>0</v>
      </c>
      <c r="L40" s="91" t="b">
        <v>0</v>
      </c>
    </row>
    <row r="41" spans="1:12" ht="15">
      <c r="A41" s="91" t="s">
        <v>957</v>
      </c>
      <c r="B41" s="91" t="s">
        <v>936</v>
      </c>
      <c r="C41" s="91">
        <v>2</v>
      </c>
      <c r="D41" s="133">
        <v>0.0051876413831757765</v>
      </c>
      <c r="E41" s="133">
        <v>2.18089014193745</v>
      </c>
      <c r="F41" s="91" t="s">
        <v>988</v>
      </c>
      <c r="G41" s="91" t="b">
        <v>0</v>
      </c>
      <c r="H41" s="91" t="b">
        <v>0</v>
      </c>
      <c r="I41" s="91" t="b">
        <v>0</v>
      </c>
      <c r="J41" s="91" t="b">
        <v>0</v>
      </c>
      <c r="K41" s="91" t="b">
        <v>0</v>
      </c>
      <c r="L41" s="91" t="b">
        <v>0</v>
      </c>
    </row>
    <row r="42" spans="1:12" ht="15">
      <c r="A42" s="91" t="s">
        <v>936</v>
      </c>
      <c r="B42" s="91" t="s">
        <v>934</v>
      </c>
      <c r="C42" s="91">
        <v>2</v>
      </c>
      <c r="D42" s="133">
        <v>0.0051876413831757765</v>
      </c>
      <c r="E42" s="133">
        <v>1.8798601462734688</v>
      </c>
      <c r="F42" s="91" t="s">
        <v>988</v>
      </c>
      <c r="G42" s="91" t="b">
        <v>0</v>
      </c>
      <c r="H42" s="91" t="b">
        <v>0</v>
      </c>
      <c r="I42" s="91" t="b">
        <v>0</v>
      </c>
      <c r="J42" s="91" t="b">
        <v>0</v>
      </c>
      <c r="K42" s="91" t="b">
        <v>0</v>
      </c>
      <c r="L42" s="91" t="b">
        <v>0</v>
      </c>
    </row>
    <row r="43" spans="1:12" ht="15">
      <c r="A43" s="91" t="s">
        <v>934</v>
      </c>
      <c r="B43" s="91" t="s">
        <v>958</v>
      </c>
      <c r="C43" s="91">
        <v>2</v>
      </c>
      <c r="D43" s="133">
        <v>0.0051876413831757765</v>
      </c>
      <c r="E43" s="133">
        <v>2.05595140532915</v>
      </c>
      <c r="F43" s="91" t="s">
        <v>988</v>
      </c>
      <c r="G43" s="91" t="b">
        <v>0</v>
      </c>
      <c r="H43" s="91" t="b">
        <v>0</v>
      </c>
      <c r="I43" s="91" t="b">
        <v>0</v>
      </c>
      <c r="J43" s="91" t="b">
        <v>0</v>
      </c>
      <c r="K43" s="91" t="b">
        <v>0</v>
      </c>
      <c r="L43" s="91" t="b">
        <v>0</v>
      </c>
    </row>
    <row r="44" spans="1:12" ht="15">
      <c r="A44" s="91" t="s">
        <v>958</v>
      </c>
      <c r="B44" s="91" t="s">
        <v>959</v>
      </c>
      <c r="C44" s="91">
        <v>2</v>
      </c>
      <c r="D44" s="133">
        <v>0.0051876413831757765</v>
      </c>
      <c r="E44" s="133">
        <v>2.3569814009931314</v>
      </c>
      <c r="F44" s="91" t="s">
        <v>988</v>
      </c>
      <c r="G44" s="91" t="b">
        <v>0</v>
      </c>
      <c r="H44" s="91" t="b">
        <v>0</v>
      </c>
      <c r="I44" s="91" t="b">
        <v>0</v>
      </c>
      <c r="J44" s="91" t="b">
        <v>0</v>
      </c>
      <c r="K44" s="91" t="b">
        <v>0</v>
      </c>
      <c r="L44" s="91" t="b">
        <v>0</v>
      </c>
    </row>
    <row r="45" spans="1:12" ht="15">
      <c r="A45" s="91" t="s">
        <v>959</v>
      </c>
      <c r="B45" s="91" t="s">
        <v>960</v>
      </c>
      <c r="C45" s="91">
        <v>2</v>
      </c>
      <c r="D45" s="133">
        <v>0.0051876413831757765</v>
      </c>
      <c r="E45" s="133">
        <v>2.3569814009931314</v>
      </c>
      <c r="F45" s="91" t="s">
        <v>988</v>
      </c>
      <c r="G45" s="91" t="b">
        <v>0</v>
      </c>
      <c r="H45" s="91" t="b">
        <v>0</v>
      </c>
      <c r="I45" s="91" t="b">
        <v>0</v>
      </c>
      <c r="J45" s="91" t="b">
        <v>0</v>
      </c>
      <c r="K45" s="91" t="b">
        <v>0</v>
      </c>
      <c r="L45" s="91" t="b">
        <v>0</v>
      </c>
    </row>
    <row r="46" spans="1:12" ht="15">
      <c r="A46" s="91" t="s">
        <v>960</v>
      </c>
      <c r="B46" s="91" t="s">
        <v>934</v>
      </c>
      <c r="C46" s="91">
        <v>2</v>
      </c>
      <c r="D46" s="133">
        <v>0.0051876413831757765</v>
      </c>
      <c r="E46" s="133">
        <v>2.05595140532915</v>
      </c>
      <c r="F46" s="91" t="s">
        <v>988</v>
      </c>
      <c r="G46" s="91" t="b">
        <v>0</v>
      </c>
      <c r="H46" s="91" t="b">
        <v>0</v>
      </c>
      <c r="I46" s="91" t="b">
        <v>0</v>
      </c>
      <c r="J46" s="91" t="b">
        <v>0</v>
      </c>
      <c r="K46" s="91" t="b">
        <v>0</v>
      </c>
      <c r="L46" s="91" t="b">
        <v>0</v>
      </c>
    </row>
    <row r="47" spans="1:12" ht="15">
      <c r="A47" s="91" t="s">
        <v>934</v>
      </c>
      <c r="B47" s="91" t="s">
        <v>961</v>
      </c>
      <c r="C47" s="91">
        <v>2</v>
      </c>
      <c r="D47" s="133">
        <v>0.0051876413831757765</v>
      </c>
      <c r="E47" s="133">
        <v>2.05595140532915</v>
      </c>
      <c r="F47" s="91" t="s">
        <v>988</v>
      </c>
      <c r="G47" s="91" t="b">
        <v>0</v>
      </c>
      <c r="H47" s="91" t="b">
        <v>0</v>
      </c>
      <c r="I47" s="91" t="b">
        <v>0</v>
      </c>
      <c r="J47" s="91" t="b">
        <v>0</v>
      </c>
      <c r="K47" s="91" t="b">
        <v>0</v>
      </c>
      <c r="L47" s="91" t="b">
        <v>0</v>
      </c>
    </row>
    <row r="48" spans="1:12" ht="15">
      <c r="A48" s="91" t="s">
        <v>961</v>
      </c>
      <c r="B48" s="91" t="s">
        <v>962</v>
      </c>
      <c r="C48" s="91">
        <v>2</v>
      </c>
      <c r="D48" s="133">
        <v>0.0051876413831757765</v>
      </c>
      <c r="E48" s="133">
        <v>2.3569814009931314</v>
      </c>
      <c r="F48" s="91" t="s">
        <v>988</v>
      </c>
      <c r="G48" s="91" t="b">
        <v>0</v>
      </c>
      <c r="H48" s="91" t="b">
        <v>0</v>
      </c>
      <c r="I48" s="91" t="b">
        <v>0</v>
      </c>
      <c r="J48" s="91" t="b">
        <v>0</v>
      </c>
      <c r="K48" s="91" t="b">
        <v>0</v>
      </c>
      <c r="L48" s="91" t="b">
        <v>0</v>
      </c>
    </row>
    <row r="49" spans="1:12" ht="15">
      <c r="A49" s="91" t="s">
        <v>962</v>
      </c>
      <c r="B49" s="91" t="s">
        <v>937</v>
      </c>
      <c r="C49" s="91">
        <v>2</v>
      </c>
      <c r="D49" s="133">
        <v>0.0051876413831757765</v>
      </c>
      <c r="E49" s="133">
        <v>2.3569814009931314</v>
      </c>
      <c r="F49" s="91" t="s">
        <v>988</v>
      </c>
      <c r="G49" s="91" t="b">
        <v>0</v>
      </c>
      <c r="H49" s="91" t="b">
        <v>0</v>
      </c>
      <c r="I49" s="91" t="b">
        <v>0</v>
      </c>
      <c r="J49" s="91" t="b">
        <v>0</v>
      </c>
      <c r="K49" s="91" t="b">
        <v>0</v>
      </c>
      <c r="L49" s="91" t="b">
        <v>0</v>
      </c>
    </row>
    <row r="50" spans="1:12" ht="15">
      <c r="A50" s="91" t="s">
        <v>937</v>
      </c>
      <c r="B50" s="91" t="s">
        <v>963</v>
      </c>
      <c r="C50" s="91">
        <v>2</v>
      </c>
      <c r="D50" s="133">
        <v>0.0051876413831757765</v>
      </c>
      <c r="E50" s="133">
        <v>2.18089014193745</v>
      </c>
      <c r="F50" s="91" t="s">
        <v>988</v>
      </c>
      <c r="G50" s="91" t="b">
        <v>0</v>
      </c>
      <c r="H50" s="91" t="b">
        <v>0</v>
      </c>
      <c r="I50" s="91" t="b">
        <v>0</v>
      </c>
      <c r="J50" s="91" t="b">
        <v>0</v>
      </c>
      <c r="K50" s="91" t="b">
        <v>1</v>
      </c>
      <c r="L50" s="91" t="b">
        <v>0</v>
      </c>
    </row>
    <row r="51" spans="1:12" ht="15">
      <c r="A51" s="91" t="s">
        <v>963</v>
      </c>
      <c r="B51" s="91" t="s">
        <v>964</v>
      </c>
      <c r="C51" s="91">
        <v>2</v>
      </c>
      <c r="D51" s="133">
        <v>0.0051876413831757765</v>
      </c>
      <c r="E51" s="133">
        <v>2.3569814009931314</v>
      </c>
      <c r="F51" s="91" t="s">
        <v>988</v>
      </c>
      <c r="G51" s="91" t="b">
        <v>0</v>
      </c>
      <c r="H51" s="91" t="b">
        <v>1</v>
      </c>
      <c r="I51" s="91" t="b">
        <v>0</v>
      </c>
      <c r="J51" s="91" t="b">
        <v>0</v>
      </c>
      <c r="K51" s="91" t="b">
        <v>0</v>
      </c>
      <c r="L51" s="91" t="b">
        <v>0</v>
      </c>
    </row>
    <row r="52" spans="1:12" ht="15">
      <c r="A52" s="91" t="s">
        <v>938</v>
      </c>
      <c r="B52" s="91" t="s">
        <v>939</v>
      </c>
      <c r="C52" s="91">
        <v>2</v>
      </c>
      <c r="D52" s="133">
        <v>0.0051876413831757765</v>
      </c>
      <c r="E52" s="133">
        <v>2.0047988828817687</v>
      </c>
      <c r="F52" s="91" t="s">
        <v>988</v>
      </c>
      <c r="G52" s="91" t="b">
        <v>0</v>
      </c>
      <c r="H52" s="91" t="b">
        <v>0</v>
      </c>
      <c r="I52" s="91" t="b">
        <v>0</v>
      </c>
      <c r="J52" s="91" t="b">
        <v>0</v>
      </c>
      <c r="K52" s="91" t="b">
        <v>0</v>
      </c>
      <c r="L52" s="91" t="b">
        <v>0</v>
      </c>
    </row>
    <row r="53" spans="1:12" ht="15">
      <c r="A53" s="91" t="s">
        <v>939</v>
      </c>
      <c r="B53" s="91" t="s">
        <v>966</v>
      </c>
      <c r="C53" s="91">
        <v>2</v>
      </c>
      <c r="D53" s="133">
        <v>0.0051876413831757765</v>
      </c>
      <c r="E53" s="133">
        <v>2.18089014193745</v>
      </c>
      <c r="F53" s="91" t="s">
        <v>988</v>
      </c>
      <c r="G53" s="91" t="b">
        <v>0</v>
      </c>
      <c r="H53" s="91" t="b">
        <v>0</v>
      </c>
      <c r="I53" s="91" t="b">
        <v>0</v>
      </c>
      <c r="J53" s="91" t="b">
        <v>1</v>
      </c>
      <c r="K53" s="91" t="b">
        <v>0</v>
      </c>
      <c r="L53" s="91" t="b">
        <v>0</v>
      </c>
    </row>
    <row r="54" spans="1:12" ht="15">
      <c r="A54" s="91" t="s">
        <v>966</v>
      </c>
      <c r="B54" s="91" t="s">
        <v>319</v>
      </c>
      <c r="C54" s="91">
        <v>2</v>
      </c>
      <c r="D54" s="133">
        <v>0.0051876413831757765</v>
      </c>
      <c r="E54" s="133">
        <v>1.9590413923210936</v>
      </c>
      <c r="F54" s="91" t="s">
        <v>988</v>
      </c>
      <c r="G54" s="91" t="b">
        <v>1</v>
      </c>
      <c r="H54" s="91" t="b">
        <v>0</v>
      </c>
      <c r="I54" s="91" t="b">
        <v>0</v>
      </c>
      <c r="J54" s="91" t="b">
        <v>0</v>
      </c>
      <c r="K54" s="91" t="b">
        <v>0</v>
      </c>
      <c r="L54" s="91" t="b">
        <v>0</v>
      </c>
    </row>
    <row r="55" spans="1:12" ht="15">
      <c r="A55" s="91" t="s">
        <v>319</v>
      </c>
      <c r="B55" s="91" t="s">
        <v>768</v>
      </c>
      <c r="C55" s="91">
        <v>2</v>
      </c>
      <c r="D55" s="133">
        <v>0.0051876413831757765</v>
      </c>
      <c r="E55" s="133">
        <v>1.9590413923210936</v>
      </c>
      <c r="F55" s="91" t="s">
        <v>988</v>
      </c>
      <c r="G55" s="91" t="b">
        <v>0</v>
      </c>
      <c r="H55" s="91" t="b">
        <v>0</v>
      </c>
      <c r="I55" s="91" t="b">
        <v>0</v>
      </c>
      <c r="J55" s="91" t="b">
        <v>0</v>
      </c>
      <c r="K55" s="91" t="b">
        <v>0</v>
      </c>
      <c r="L55" s="91" t="b">
        <v>0</v>
      </c>
    </row>
    <row r="56" spans="1:12" ht="15">
      <c r="A56" s="91" t="s">
        <v>768</v>
      </c>
      <c r="B56" s="91" t="s">
        <v>769</v>
      </c>
      <c r="C56" s="91">
        <v>2</v>
      </c>
      <c r="D56" s="133">
        <v>0.0051876413831757765</v>
      </c>
      <c r="E56" s="133">
        <v>2.3569814009931314</v>
      </c>
      <c r="F56" s="91" t="s">
        <v>988</v>
      </c>
      <c r="G56" s="91" t="b">
        <v>0</v>
      </c>
      <c r="H56" s="91" t="b">
        <v>0</v>
      </c>
      <c r="I56" s="91" t="b">
        <v>0</v>
      </c>
      <c r="J56" s="91" t="b">
        <v>0</v>
      </c>
      <c r="K56" s="91" t="b">
        <v>0</v>
      </c>
      <c r="L56" s="91" t="b">
        <v>0</v>
      </c>
    </row>
    <row r="57" spans="1:12" ht="15">
      <c r="A57" s="91" t="s">
        <v>769</v>
      </c>
      <c r="B57" s="91" t="s">
        <v>767</v>
      </c>
      <c r="C57" s="91">
        <v>2</v>
      </c>
      <c r="D57" s="133">
        <v>0.0051876413831757765</v>
      </c>
      <c r="E57" s="133">
        <v>2.18089014193745</v>
      </c>
      <c r="F57" s="91" t="s">
        <v>988</v>
      </c>
      <c r="G57" s="91" t="b">
        <v>0</v>
      </c>
      <c r="H57" s="91" t="b">
        <v>0</v>
      </c>
      <c r="I57" s="91" t="b">
        <v>0</v>
      </c>
      <c r="J57" s="91" t="b">
        <v>0</v>
      </c>
      <c r="K57" s="91" t="b">
        <v>0</v>
      </c>
      <c r="L57" s="91" t="b">
        <v>0</v>
      </c>
    </row>
    <row r="58" spans="1:12" ht="15">
      <c r="A58" s="91" t="s">
        <v>767</v>
      </c>
      <c r="B58" s="91" t="s">
        <v>224</v>
      </c>
      <c r="C58" s="91">
        <v>2</v>
      </c>
      <c r="D58" s="133">
        <v>0.0051876413831757765</v>
      </c>
      <c r="E58" s="133">
        <v>1.5118833609788744</v>
      </c>
      <c r="F58" s="91" t="s">
        <v>988</v>
      </c>
      <c r="G58" s="91" t="b">
        <v>0</v>
      </c>
      <c r="H58" s="91" t="b">
        <v>0</v>
      </c>
      <c r="I58" s="91" t="b">
        <v>0</v>
      </c>
      <c r="J58" s="91" t="b">
        <v>0</v>
      </c>
      <c r="K58" s="91" t="b">
        <v>0</v>
      </c>
      <c r="L58" s="91" t="b">
        <v>0</v>
      </c>
    </row>
    <row r="59" spans="1:12" ht="15">
      <c r="A59" s="91" t="s">
        <v>967</v>
      </c>
      <c r="B59" s="91" t="s">
        <v>307</v>
      </c>
      <c r="C59" s="91">
        <v>2</v>
      </c>
      <c r="D59" s="133">
        <v>0.0051876413831757765</v>
      </c>
      <c r="E59" s="133">
        <v>2.3569814009931314</v>
      </c>
      <c r="F59" s="91" t="s">
        <v>988</v>
      </c>
      <c r="G59" s="91" t="b">
        <v>0</v>
      </c>
      <c r="H59" s="91" t="b">
        <v>0</v>
      </c>
      <c r="I59" s="91" t="b">
        <v>0</v>
      </c>
      <c r="J59" s="91" t="b">
        <v>0</v>
      </c>
      <c r="K59" s="91" t="b">
        <v>0</v>
      </c>
      <c r="L59" s="91" t="b">
        <v>0</v>
      </c>
    </row>
    <row r="60" spans="1:12" ht="15">
      <c r="A60" s="91" t="s">
        <v>307</v>
      </c>
      <c r="B60" s="91" t="s">
        <v>968</v>
      </c>
      <c r="C60" s="91">
        <v>2</v>
      </c>
      <c r="D60" s="133">
        <v>0.0051876413831757765</v>
      </c>
      <c r="E60" s="133">
        <v>2.3569814009931314</v>
      </c>
      <c r="F60" s="91" t="s">
        <v>988</v>
      </c>
      <c r="G60" s="91" t="b">
        <v>0</v>
      </c>
      <c r="H60" s="91" t="b">
        <v>0</v>
      </c>
      <c r="I60" s="91" t="b">
        <v>0</v>
      </c>
      <c r="J60" s="91" t="b">
        <v>0</v>
      </c>
      <c r="K60" s="91" t="b">
        <v>0</v>
      </c>
      <c r="L60" s="91" t="b">
        <v>0</v>
      </c>
    </row>
    <row r="61" spans="1:12" ht="15">
      <c r="A61" s="91" t="s">
        <v>968</v>
      </c>
      <c r="B61" s="91" t="s">
        <v>969</v>
      </c>
      <c r="C61" s="91">
        <v>2</v>
      </c>
      <c r="D61" s="133">
        <v>0.0051876413831757765</v>
      </c>
      <c r="E61" s="133">
        <v>2.3569814009931314</v>
      </c>
      <c r="F61" s="91" t="s">
        <v>988</v>
      </c>
      <c r="G61" s="91" t="b">
        <v>0</v>
      </c>
      <c r="H61" s="91" t="b">
        <v>0</v>
      </c>
      <c r="I61" s="91" t="b">
        <v>0</v>
      </c>
      <c r="J61" s="91" t="b">
        <v>0</v>
      </c>
      <c r="K61" s="91" t="b">
        <v>0</v>
      </c>
      <c r="L61" s="91" t="b">
        <v>0</v>
      </c>
    </row>
    <row r="62" spans="1:12" ht="15">
      <c r="A62" s="91" t="s">
        <v>969</v>
      </c>
      <c r="B62" s="91" t="s">
        <v>970</v>
      </c>
      <c r="C62" s="91">
        <v>2</v>
      </c>
      <c r="D62" s="133">
        <v>0.0051876413831757765</v>
      </c>
      <c r="E62" s="133">
        <v>2.3569814009931314</v>
      </c>
      <c r="F62" s="91" t="s">
        <v>988</v>
      </c>
      <c r="G62" s="91" t="b">
        <v>0</v>
      </c>
      <c r="H62" s="91" t="b">
        <v>0</v>
      </c>
      <c r="I62" s="91" t="b">
        <v>0</v>
      </c>
      <c r="J62" s="91" t="b">
        <v>0</v>
      </c>
      <c r="K62" s="91" t="b">
        <v>0</v>
      </c>
      <c r="L62" s="91" t="b">
        <v>0</v>
      </c>
    </row>
    <row r="63" spans="1:12" ht="15">
      <c r="A63" s="91" t="s">
        <v>970</v>
      </c>
      <c r="B63" s="91" t="s">
        <v>971</v>
      </c>
      <c r="C63" s="91">
        <v>2</v>
      </c>
      <c r="D63" s="133">
        <v>0.0051876413831757765</v>
      </c>
      <c r="E63" s="133">
        <v>2.3569814009931314</v>
      </c>
      <c r="F63" s="91" t="s">
        <v>988</v>
      </c>
      <c r="G63" s="91" t="b">
        <v>0</v>
      </c>
      <c r="H63" s="91" t="b">
        <v>0</v>
      </c>
      <c r="I63" s="91" t="b">
        <v>0</v>
      </c>
      <c r="J63" s="91" t="b">
        <v>0</v>
      </c>
      <c r="K63" s="91" t="b">
        <v>0</v>
      </c>
      <c r="L63" s="91" t="b">
        <v>0</v>
      </c>
    </row>
    <row r="64" spans="1:12" ht="15">
      <c r="A64" s="91" t="s">
        <v>971</v>
      </c>
      <c r="B64" s="91" t="s">
        <v>791</v>
      </c>
      <c r="C64" s="91">
        <v>2</v>
      </c>
      <c r="D64" s="133">
        <v>0.0051876413831757765</v>
      </c>
      <c r="E64" s="133">
        <v>2.05595140532915</v>
      </c>
      <c r="F64" s="91" t="s">
        <v>988</v>
      </c>
      <c r="G64" s="91" t="b">
        <v>0</v>
      </c>
      <c r="H64" s="91" t="b">
        <v>0</v>
      </c>
      <c r="I64" s="91" t="b">
        <v>0</v>
      </c>
      <c r="J64" s="91" t="b">
        <v>0</v>
      </c>
      <c r="K64" s="91" t="b">
        <v>0</v>
      </c>
      <c r="L64" s="91" t="b">
        <v>0</v>
      </c>
    </row>
    <row r="65" spans="1:12" ht="15">
      <c r="A65" s="91" t="s">
        <v>791</v>
      </c>
      <c r="B65" s="91" t="s">
        <v>972</v>
      </c>
      <c r="C65" s="91">
        <v>2</v>
      </c>
      <c r="D65" s="133">
        <v>0.0051876413831757765</v>
      </c>
      <c r="E65" s="133">
        <v>2.18089014193745</v>
      </c>
      <c r="F65" s="91" t="s">
        <v>988</v>
      </c>
      <c r="G65" s="91" t="b">
        <v>0</v>
      </c>
      <c r="H65" s="91" t="b">
        <v>0</v>
      </c>
      <c r="I65" s="91" t="b">
        <v>0</v>
      </c>
      <c r="J65" s="91" t="b">
        <v>0</v>
      </c>
      <c r="K65" s="91" t="b">
        <v>0</v>
      </c>
      <c r="L65" s="91" t="b">
        <v>0</v>
      </c>
    </row>
    <row r="66" spans="1:12" ht="15">
      <c r="A66" s="91" t="s">
        <v>972</v>
      </c>
      <c r="B66" s="91" t="s">
        <v>973</v>
      </c>
      <c r="C66" s="91">
        <v>2</v>
      </c>
      <c r="D66" s="133">
        <v>0.0051876413831757765</v>
      </c>
      <c r="E66" s="133">
        <v>2.3569814009931314</v>
      </c>
      <c r="F66" s="91" t="s">
        <v>988</v>
      </c>
      <c r="G66" s="91" t="b">
        <v>0</v>
      </c>
      <c r="H66" s="91" t="b">
        <v>0</v>
      </c>
      <c r="I66" s="91" t="b">
        <v>0</v>
      </c>
      <c r="J66" s="91" t="b">
        <v>0</v>
      </c>
      <c r="K66" s="91" t="b">
        <v>0</v>
      </c>
      <c r="L66" s="91" t="b">
        <v>0</v>
      </c>
    </row>
    <row r="67" spans="1:12" ht="15">
      <c r="A67" s="91" t="s">
        <v>973</v>
      </c>
      <c r="B67" s="91" t="s">
        <v>974</v>
      </c>
      <c r="C67" s="91">
        <v>2</v>
      </c>
      <c r="D67" s="133">
        <v>0.0051876413831757765</v>
      </c>
      <c r="E67" s="133">
        <v>2.3569814009931314</v>
      </c>
      <c r="F67" s="91" t="s">
        <v>988</v>
      </c>
      <c r="G67" s="91" t="b">
        <v>0</v>
      </c>
      <c r="H67" s="91" t="b">
        <v>0</v>
      </c>
      <c r="I67" s="91" t="b">
        <v>0</v>
      </c>
      <c r="J67" s="91" t="b">
        <v>0</v>
      </c>
      <c r="K67" s="91" t="b">
        <v>0</v>
      </c>
      <c r="L67" s="91" t="b">
        <v>0</v>
      </c>
    </row>
    <row r="68" spans="1:12" ht="15">
      <c r="A68" s="91" t="s">
        <v>789</v>
      </c>
      <c r="B68" s="91" t="s">
        <v>320</v>
      </c>
      <c r="C68" s="91">
        <v>2</v>
      </c>
      <c r="D68" s="133">
        <v>0.0051876413831757765</v>
      </c>
      <c r="E68" s="133">
        <v>0.8287076238260874</v>
      </c>
      <c r="F68" s="91" t="s">
        <v>988</v>
      </c>
      <c r="G68" s="91" t="b">
        <v>0</v>
      </c>
      <c r="H68" s="91" t="b">
        <v>0</v>
      </c>
      <c r="I68" s="91" t="b">
        <v>0</v>
      </c>
      <c r="J68" s="91" t="b">
        <v>0</v>
      </c>
      <c r="K68" s="91" t="b">
        <v>0</v>
      </c>
      <c r="L68" s="91" t="b">
        <v>0</v>
      </c>
    </row>
    <row r="69" spans="1:12" ht="15">
      <c r="A69" s="91" t="s">
        <v>941</v>
      </c>
      <c r="B69" s="91" t="s">
        <v>940</v>
      </c>
      <c r="C69" s="91">
        <v>2</v>
      </c>
      <c r="D69" s="133">
        <v>0.0051876413831757765</v>
      </c>
      <c r="E69" s="133">
        <v>2.18089014193745</v>
      </c>
      <c r="F69" s="91" t="s">
        <v>988</v>
      </c>
      <c r="G69" s="91" t="b">
        <v>0</v>
      </c>
      <c r="H69" s="91" t="b">
        <v>0</v>
      </c>
      <c r="I69" s="91" t="b">
        <v>0</v>
      </c>
      <c r="J69" s="91" t="b">
        <v>0</v>
      </c>
      <c r="K69" s="91" t="b">
        <v>0</v>
      </c>
      <c r="L69" s="91" t="b">
        <v>0</v>
      </c>
    </row>
    <row r="70" spans="1:12" ht="15">
      <c r="A70" s="91" t="s">
        <v>940</v>
      </c>
      <c r="B70" s="91" t="s">
        <v>933</v>
      </c>
      <c r="C70" s="91">
        <v>2</v>
      </c>
      <c r="D70" s="133">
        <v>0.0051876413831757765</v>
      </c>
      <c r="E70" s="133">
        <v>1.8798601462734688</v>
      </c>
      <c r="F70" s="91" t="s">
        <v>988</v>
      </c>
      <c r="G70" s="91" t="b">
        <v>0</v>
      </c>
      <c r="H70" s="91" t="b">
        <v>0</v>
      </c>
      <c r="I70" s="91" t="b">
        <v>0</v>
      </c>
      <c r="J70" s="91" t="b">
        <v>1</v>
      </c>
      <c r="K70" s="91" t="b">
        <v>0</v>
      </c>
      <c r="L70" s="91" t="b">
        <v>0</v>
      </c>
    </row>
    <row r="71" spans="1:12" ht="15">
      <c r="A71" s="91" t="s">
        <v>935</v>
      </c>
      <c r="B71" s="91" t="s">
        <v>224</v>
      </c>
      <c r="C71" s="91">
        <v>2</v>
      </c>
      <c r="D71" s="133">
        <v>0.0051876413831757765</v>
      </c>
      <c r="E71" s="133">
        <v>1.335792101923193</v>
      </c>
      <c r="F71" s="91" t="s">
        <v>988</v>
      </c>
      <c r="G71" s="91" t="b">
        <v>0</v>
      </c>
      <c r="H71" s="91" t="b">
        <v>0</v>
      </c>
      <c r="I71" s="91" t="b">
        <v>0</v>
      </c>
      <c r="J71" s="91" t="b">
        <v>0</v>
      </c>
      <c r="K71" s="91" t="b">
        <v>0</v>
      </c>
      <c r="L71" s="91" t="b">
        <v>0</v>
      </c>
    </row>
    <row r="72" spans="1:12" ht="15">
      <c r="A72" s="91" t="s">
        <v>230</v>
      </c>
      <c r="B72" s="91" t="s">
        <v>977</v>
      </c>
      <c r="C72" s="91">
        <v>2</v>
      </c>
      <c r="D72" s="133">
        <v>0.0051876413831757765</v>
      </c>
      <c r="E72" s="133">
        <v>1.9590413923210936</v>
      </c>
      <c r="F72" s="91" t="s">
        <v>988</v>
      </c>
      <c r="G72" s="91" t="b">
        <v>0</v>
      </c>
      <c r="H72" s="91" t="b">
        <v>0</v>
      </c>
      <c r="I72" s="91" t="b">
        <v>0</v>
      </c>
      <c r="J72" s="91" t="b">
        <v>0</v>
      </c>
      <c r="K72" s="91" t="b">
        <v>0</v>
      </c>
      <c r="L72" s="91" t="b">
        <v>0</v>
      </c>
    </row>
    <row r="73" spans="1:12" ht="15">
      <c r="A73" s="91" t="s">
        <v>214</v>
      </c>
      <c r="B73" s="91" t="s">
        <v>802</v>
      </c>
      <c r="C73" s="91">
        <v>2</v>
      </c>
      <c r="D73" s="133">
        <v>0.0051876413831757765</v>
      </c>
      <c r="E73" s="133">
        <v>2.05595140532915</v>
      </c>
      <c r="F73" s="91" t="s">
        <v>988</v>
      </c>
      <c r="G73" s="91" t="b">
        <v>0</v>
      </c>
      <c r="H73" s="91" t="b">
        <v>0</v>
      </c>
      <c r="I73" s="91" t="b">
        <v>0</v>
      </c>
      <c r="J73" s="91" t="b">
        <v>0</v>
      </c>
      <c r="K73" s="91" t="b">
        <v>0</v>
      </c>
      <c r="L73" s="91" t="b">
        <v>0</v>
      </c>
    </row>
    <row r="74" spans="1:12" ht="15">
      <c r="A74" s="91" t="s">
        <v>792</v>
      </c>
      <c r="B74" s="91" t="s">
        <v>320</v>
      </c>
      <c r="C74" s="91">
        <v>3</v>
      </c>
      <c r="D74" s="133">
        <v>0.008221596017431922</v>
      </c>
      <c r="E74" s="133">
        <v>1.2538783001117009</v>
      </c>
      <c r="F74" s="91" t="s">
        <v>721</v>
      </c>
      <c r="G74" s="91" t="b">
        <v>0</v>
      </c>
      <c r="H74" s="91" t="b">
        <v>0</v>
      </c>
      <c r="I74" s="91" t="b">
        <v>0</v>
      </c>
      <c r="J74" s="91" t="b">
        <v>0</v>
      </c>
      <c r="K74" s="91" t="b">
        <v>0</v>
      </c>
      <c r="L74" s="91" t="b">
        <v>0</v>
      </c>
    </row>
    <row r="75" spans="1:12" ht="15">
      <c r="A75" s="91" t="s">
        <v>788</v>
      </c>
      <c r="B75" s="91" t="s">
        <v>789</v>
      </c>
      <c r="C75" s="91">
        <v>3</v>
      </c>
      <c r="D75" s="133">
        <v>0.008221596017431922</v>
      </c>
      <c r="E75" s="133">
        <v>1.765761661090575</v>
      </c>
      <c r="F75" s="91" t="s">
        <v>721</v>
      </c>
      <c r="G75" s="91" t="b">
        <v>0</v>
      </c>
      <c r="H75" s="91" t="b">
        <v>0</v>
      </c>
      <c r="I75" s="91" t="b">
        <v>0</v>
      </c>
      <c r="J75" s="91" t="b">
        <v>0</v>
      </c>
      <c r="K75" s="91" t="b">
        <v>0</v>
      </c>
      <c r="L75" s="91" t="b">
        <v>0</v>
      </c>
    </row>
    <row r="76" spans="1:12" ht="15">
      <c r="A76" s="91" t="s">
        <v>225</v>
      </c>
      <c r="B76" s="91" t="s">
        <v>231</v>
      </c>
      <c r="C76" s="91">
        <v>3</v>
      </c>
      <c r="D76" s="133">
        <v>0.008221596017431922</v>
      </c>
      <c r="E76" s="133">
        <v>1.6688516480825188</v>
      </c>
      <c r="F76" s="91" t="s">
        <v>721</v>
      </c>
      <c r="G76" s="91" t="b">
        <v>0</v>
      </c>
      <c r="H76" s="91" t="b">
        <v>0</v>
      </c>
      <c r="I76" s="91" t="b">
        <v>0</v>
      </c>
      <c r="J76" s="91" t="b">
        <v>0</v>
      </c>
      <c r="K76" s="91" t="b">
        <v>0</v>
      </c>
      <c r="L76" s="91" t="b">
        <v>0</v>
      </c>
    </row>
    <row r="77" spans="1:12" ht="15">
      <c r="A77" s="91" t="s">
        <v>231</v>
      </c>
      <c r="B77" s="91" t="s">
        <v>230</v>
      </c>
      <c r="C77" s="91">
        <v>3</v>
      </c>
      <c r="D77" s="133">
        <v>0.008221596017431922</v>
      </c>
      <c r="E77" s="133">
        <v>1.7937903846908188</v>
      </c>
      <c r="F77" s="91" t="s">
        <v>721</v>
      </c>
      <c r="G77" s="91" t="b">
        <v>0</v>
      </c>
      <c r="H77" s="91" t="b">
        <v>0</v>
      </c>
      <c r="I77" s="91" t="b">
        <v>0</v>
      </c>
      <c r="J77" s="91" t="b">
        <v>0</v>
      </c>
      <c r="K77" s="91" t="b">
        <v>0</v>
      </c>
      <c r="L77" s="91" t="b">
        <v>0</v>
      </c>
    </row>
    <row r="78" spans="1:12" ht="15">
      <c r="A78" s="91" t="s">
        <v>944</v>
      </c>
      <c r="B78" s="91" t="s">
        <v>945</v>
      </c>
      <c r="C78" s="91">
        <v>2</v>
      </c>
      <c r="D78" s="133">
        <v>0.006529226267905097</v>
      </c>
      <c r="E78" s="133">
        <v>2.1917303933628562</v>
      </c>
      <c r="F78" s="91" t="s">
        <v>721</v>
      </c>
      <c r="G78" s="91" t="b">
        <v>0</v>
      </c>
      <c r="H78" s="91" t="b">
        <v>0</v>
      </c>
      <c r="I78" s="91" t="b">
        <v>0</v>
      </c>
      <c r="J78" s="91" t="b">
        <v>0</v>
      </c>
      <c r="K78" s="91" t="b">
        <v>0</v>
      </c>
      <c r="L78" s="91" t="b">
        <v>0</v>
      </c>
    </row>
    <row r="79" spans="1:12" ht="15">
      <c r="A79" s="91" t="s">
        <v>945</v>
      </c>
      <c r="B79" s="91" t="s">
        <v>946</v>
      </c>
      <c r="C79" s="91">
        <v>2</v>
      </c>
      <c r="D79" s="133">
        <v>0.006529226267905097</v>
      </c>
      <c r="E79" s="133">
        <v>2.1917303933628562</v>
      </c>
      <c r="F79" s="91" t="s">
        <v>721</v>
      </c>
      <c r="G79" s="91" t="b">
        <v>0</v>
      </c>
      <c r="H79" s="91" t="b">
        <v>0</v>
      </c>
      <c r="I79" s="91" t="b">
        <v>0</v>
      </c>
      <c r="J79" s="91" t="b">
        <v>0</v>
      </c>
      <c r="K79" s="91" t="b">
        <v>1</v>
      </c>
      <c r="L79" s="91" t="b">
        <v>0</v>
      </c>
    </row>
    <row r="80" spans="1:12" ht="15">
      <c r="A80" s="91" t="s">
        <v>946</v>
      </c>
      <c r="B80" s="91" t="s">
        <v>792</v>
      </c>
      <c r="C80" s="91">
        <v>2</v>
      </c>
      <c r="D80" s="133">
        <v>0.006529226267905097</v>
      </c>
      <c r="E80" s="133">
        <v>1.8907003976988752</v>
      </c>
      <c r="F80" s="91" t="s">
        <v>721</v>
      </c>
      <c r="G80" s="91" t="b">
        <v>0</v>
      </c>
      <c r="H80" s="91" t="b">
        <v>1</v>
      </c>
      <c r="I80" s="91" t="b">
        <v>0</v>
      </c>
      <c r="J80" s="91" t="b">
        <v>0</v>
      </c>
      <c r="K80" s="91" t="b">
        <v>0</v>
      </c>
      <c r="L80" s="91" t="b">
        <v>0</v>
      </c>
    </row>
    <row r="81" spans="1:12" ht="15">
      <c r="A81" s="91" t="s">
        <v>320</v>
      </c>
      <c r="B81" s="91" t="s">
        <v>947</v>
      </c>
      <c r="C81" s="91">
        <v>2</v>
      </c>
      <c r="D81" s="133">
        <v>0.006529226267905097</v>
      </c>
      <c r="E81" s="133">
        <v>1.4135791429792126</v>
      </c>
      <c r="F81" s="91" t="s">
        <v>721</v>
      </c>
      <c r="G81" s="91" t="b">
        <v>0</v>
      </c>
      <c r="H81" s="91" t="b">
        <v>0</v>
      </c>
      <c r="I81" s="91" t="b">
        <v>0</v>
      </c>
      <c r="J81" s="91" t="b">
        <v>0</v>
      </c>
      <c r="K81" s="91" t="b">
        <v>0</v>
      </c>
      <c r="L81" s="91" t="b">
        <v>0</v>
      </c>
    </row>
    <row r="82" spans="1:12" ht="15">
      <c r="A82" s="91" t="s">
        <v>947</v>
      </c>
      <c r="B82" s="91" t="s">
        <v>948</v>
      </c>
      <c r="C82" s="91">
        <v>2</v>
      </c>
      <c r="D82" s="133">
        <v>0.006529226267905097</v>
      </c>
      <c r="E82" s="133">
        <v>2.1917303933628562</v>
      </c>
      <c r="F82" s="91" t="s">
        <v>721</v>
      </c>
      <c r="G82" s="91" t="b">
        <v>0</v>
      </c>
      <c r="H82" s="91" t="b">
        <v>0</v>
      </c>
      <c r="I82" s="91" t="b">
        <v>0</v>
      </c>
      <c r="J82" s="91" t="b">
        <v>0</v>
      </c>
      <c r="K82" s="91" t="b">
        <v>0</v>
      </c>
      <c r="L82" s="91" t="b">
        <v>0</v>
      </c>
    </row>
    <row r="83" spans="1:12" ht="15">
      <c r="A83" s="91" t="s">
        <v>948</v>
      </c>
      <c r="B83" s="91" t="s">
        <v>229</v>
      </c>
      <c r="C83" s="91">
        <v>2</v>
      </c>
      <c r="D83" s="133">
        <v>0.006529226267905097</v>
      </c>
      <c r="E83" s="133">
        <v>2.015639134307175</v>
      </c>
      <c r="F83" s="91" t="s">
        <v>721</v>
      </c>
      <c r="G83" s="91" t="b">
        <v>0</v>
      </c>
      <c r="H83" s="91" t="b">
        <v>0</v>
      </c>
      <c r="I83" s="91" t="b">
        <v>0</v>
      </c>
      <c r="J83" s="91" t="b">
        <v>0</v>
      </c>
      <c r="K83" s="91" t="b">
        <v>0</v>
      </c>
      <c r="L83" s="91" t="b">
        <v>0</v>
      </c>
    </row>
    <row r="84" spans="1:12" ht="15">
      <c r="A84" s="91" t="s">
        <v>229</v>
      </c>
      <c r="B84" s="91" t="s">
        <v>320</v>
      </c>
      <c r="C84" s="91">
        <v>2</v>
      </c>
      <c r="D84" s="133">
        <v>0.006529226267905097</v>
      </c>
      <c r="E84" s="133">
        <v>1.0777870410560195</v>
      </c>
      <c r="F84" s="91" t="s">
        <v>721</v>
      </c>
      <c r="G84" s="91" t="b">
        <v>0</v>
      </c>
      <c r="H84" s="91" t="b">
        <v>0</v>
      </c>
      <c r="I84" s="91" t="b">
        <v>0</v>
      </c>
      <c r="J84" s="91" t="b">
        <v>0</v>
      </c>
      <c r="K84" s="91" t="b">
        <v>0</v>
      </c>
      <c r="L84" s="91" t="b">
        <v>0</v>
      </c>
    </row>
    <row r="85" spans="1:12" ht="15">
      <c r="A85" s="91" t="s">
        <v>967</v>
      </c>
      <c r="B85" s="91" t="s">
        <v>307</v>
      </c>
      <c r="C85" s="91">
        <v>2</v>
      </c>
      <c r="D85" s="133">
        <v>0.006529226267905097</v>
      </c>
      <c r="E85" s="133">
        <v>2.1917303933628562</v>
      </c>
      <c r="F85" s="91" t="s">
        <v>721</v>
      </c>
      <c r="G85" s="91" t="b">
        <v>0</v>
      </c>
      <c r="H85" s="91" t="b">
        <v>0</v>
      </c>
      <c r="I85" s="91" t="b">
        <v>0</v>
      </c>
      <c r="J85" s="91" t="b">
        <v>0</v>
      </c>
      <c r="K85" s="91" t="b">
        <v>0</v>
      </c>
      <c r="L85" s="91" t="b">
        <v>0</v>
      </c>
    </row>
    <row r="86" spans="1:12" ht="15">
      <c r="A86" s="91" t="s">
        <v>307</v>
      </c>
      <c r="B86" s="91" t="s">
        <v>968</v>
      </c>
      <c r="C86" s="91">
        <v>2</v>
      </c>
      <c r="D86" s="133">
        <v>0.006529226267905097</v>
      </c>
      <c r="E86" s="133">
        <v>2.1917303933628562</v>
      </c>
      <c r="F86" s="91" t="s">
        <v>721</v>
      </c>
      <c r="G86" s="91" t="b">
        <v>0</v>
      </c>
      <c r="H86" s="91" t="b">
        <v>0</v>
      </c>
      <c r="I86" s="91" t="b">
        <v>0</v>
      </c>
      <c r="J86" s="91" t="b">
        <v>0</v>
      </c>
      <c r="K86" s="91" t="b">
        <v>0</v>
      </c>
      <c r="L86" s="91" t="b">
        <v>0</v>
      </c>
    </row>
    <row r="87" spans="1:12" ht="15">
      <c r="A87" s="91" t="s">
        <v>968</v>
      </c>
      <c r="B87" s="91" t="s">
        <v>969</v>
      </c>
      <c r="C87" s="91">
        <v>2</v>
      </c>
      <c r="D87" s="133">
        <v>0.006529226267905097</v>
      </c>
      <c r="E87" s="133">
        <v>2.1917303933628562</v>
      </c>
      <c r="F87" s="91" t="s">
        <v>721</v>
      </c>
      <c r="G87" s="91" t="b">
        <v>0</v>
      </c>
      <c r="H87" s="91" t="b">
        <v>0</v>
      </c>
      <c r="I87" s="91" t="b">
        <v>0</v>
      </c>
      <c r="J87" s="91" t="b">
        <v>0</v>
      </c>
      <c r="K87" s="91" t="b">
        <v>0</v>
      </c>
      <c r="L87" s="91" t="b">
        <v>0</v>
      </c>
    </row>
    <row r="88" spans="1:12" ht="15">
      <c r="A88" s="91" t="s">
        <v>969</v>
      </c>
      <c r="B88" s="91" t="s">
        <v>970</v>
      </c>
      <c r="C88" s="91">
        <v>2</v>
      </c>
      <c r="D88" s="133">
        <v>0.006529226267905097</v>
      </c>
      <c r="E88" s="133">
        <v>2.1917303933628562</v>
      </c>
      <c r="F88" s="91" t="s">
        <v>721</v>
      </c>
      <c r="G88" s="91" t="b">
        <v>0</v>
      </c>
      <c r="H88" s="91" t="b">
        <v>0</v>
      </c>
      <c r="I88" s="91" t="b">
        <v>0</v>
      </c>
      <c r="J88" s="91" t="b">
        <v>0</v>
      </c>
      <c r="K88" s="91" t="b">
        <v>0</v>
      </c>
      <c r="L88" s="91" t="b">
        <v>0</v>
      </c>
    </row>
    <row r="89" spans="1:12" ht="15">
      <c r="A89" s="91" t="s">
        <v>970</v>
      </c>
      <c r="B89" s="91" t="s">
        <v>971</v>
      </c>
      <c r="C89" s="91">
        <v>2</v>
      </c>
      <c r="D89" s="133">
        <v>0.006529226267905097</v>
      </c>
      <c r="E89" s="133">
        <v>2.1917303933628562</v>
      </c>
      <c r="F89" s="91" t="s">
        <v>721</v>
      </c>
      <c r="G89" s="91" t="b">
        <v>0</v>
      </c>
      <c r="H89" s="91" t="b">
        <v>0</v>
      </c>
      <c r="I89" s="91" t="b">
        <v>0</v>
      </c>
      <c r="J89" s="91" t="b">
        <v>0</v>
      </c>
      <c r="K89" s="91" t="b">
        <v>0</v>
      </c>
      <c r="L89" s="91" t="b">
        <v>0</v>
      </c>
    </row>
    <row r="90" spans="1:12" ht="15">
      <c r="A90" s="91" t="s">
        <v>971</v>
      </c>
      <c r="B90" s="91" t="s">
        <v>791</v>
      </c>
      <c r="C90" s="91">
        <v>2</v>
      </c>
      <c r="D90" s="133">
        <v>0.006529226267905097</v>
      </c>
      <c r="E90" s="133">
        <v>1.8907003976988752</v>
      </c>
      <c r="F90" s="91" t="s">
        <v>721</v>
      </c>
      <c r="G90" s="91" t="b">
        <v>0</v>
      </c>
      <c r="H90" s="91" t="b">
        <v>0</v>
      </c>
      <c r="I90" s="91" t="b">
        <v>0</v>
      </c>
      <c r="J90" s="91" t="b">
        <v>0</v>
      </c>
      <c r="K90" s="91" t="b">
        <v>0</v>
      </c>
      <c r="L90" s="91" t="b">
        <v>0</v>
      </c>
    </row>
    <row r="91" spans="1:12" ht="15">
      <c r="A91" s="91" t="s">
        <v>791</v>
      </c>
      <c r="B91" s="91" t="s">
        <v>972</v>
      </c>
      <c r="C91" s="91">
        <v>2</v>
      </c>
      <c r="D91" s="133">
        <v>0.006529226267905097</v>
      </c>
      <c r="E91" s="133">
        <v>2.015639134307175</v>
      </c>
      <c r="F91" s="91" t="s">
        <v>721</v>
      </c>
      <c r="G91" s="91" t="b">
        <v>0</v>
      </c>
      <c r="H91" s="91" t="b">
        <v>0</v>
      </c>
      <c r="I91" s="91" t="b">
        <v>0</v>
      </c>
      <c r="J91" s="91" t="b">
        <v>0</v>
      </c>
      <c r="K91" s="91" t="b">
        <v>0</v>
      </c>
      <c r="L91" s="91" t="b">
        <v>0</v>
      </c>
    </row>
    <row r="92" spans="1:12" ht="15">
      <c r="A92" s="91" t="s">
        <v>972</v>
      </c>
      <c r="B92" s="91" t="s">
        <v>973</v>
      </c>
      <c r="C92" s="91">
        <v>2</v>
      </c>
      <c r="D92" s="133">
        <v>0.006529226267905097</v>
      </c>
      <c r="E92" s="133">
        <v>2.1917303933628562</v>
      </c>
      <c r="F92" s="91" t="s">
        <v>721</v>
      </c>
      <c r="G92" s="91" t="b">
        <v>0</v>
      </c>
      <c r="H92" s="91" t="b">
        <v>0</v>
      </c>
      <c r="I92" s="91" t="b">
        <v>0</v>
      </c>
      <c r="J92" s="91" t="b">
        <v>0</v>
      </c>
      <c r="K92" s="91" t="b">
        <v>0</v>
      </c>
      <c r="L92" s="91" t="b">
        <v>0</v>
      </c>
    </row>
    <row r="93" spans="1:12" ht="15">
      <c r="A93" s="91" t="s">
        <v>973</v>
      </c>
      <c r="B93" s="91" t="s">
        <v>974</v>
      </c>
      <c r="C93" s="91">
        <v>2</v>
      </c>
      <c r="D93" s="133">
        <v>0.006529226267905097</v>
      </c>
      <c r="E93" s="133">
        <v>2.1917303933628562</v>
      </c>
      <c r="F93" s="91" t="s">
        <v>721</v>
      </c>
      <c r="G93" s="91" t="b">
        <v>0</v>
      </c>
      <c r="H93" s="91" t="b">
        <v>0</v>
      </c>
      <c r="I93" s="91" t="b">
        <v>0</v>
      </c>
      <c r="J93" s="91" t="b">
        <v>0</v>
      </c>
      <c r="K93" s="91" t="b">
        <v>0</v>
      </c>
      <c r="L93" s="91" t="b">
        <v>0</v>
      </c>
    </row>
    <row r="94" spans="1:12" ht="15">
      <c r="A94" s="91" t="s">
        <v>320</v>
      </c>
      <c r="B94" s="91" t="s">
        <v>941</v>
      </c>
      <c r="C94" s="91">
        <v>2</v>
      </c>
      <c r="D94" s="133">
        <v>0.006529226267905097</v>
      </c>
      <c r="E94" s="133">
        <v>1.4135791429792126</v>
      </c>
      <c r="F94" s="91" t="s">
        <v>721</v>
      </c>
      <c r="G94" s="91" t="b">
        <v>0</v>
      </c>
      <c r="H94" s="91" t="b">
        <v>0</v>
      </c>
      <c r="I94" s="91" t="b">
        <v>0</v>
      </c>
      <c r="J94" s="91" t="b">
        <v>0</v>
      </c>
      <c r="K94" s="91" t="b">
        <v>0</v>
      </c>
      <c r="L94" s="91" t="b">
        <v>0</v>
      </c>
    </row>
    <row r="95" spans="1:12" ht="15">
      <c r="A95" s="91" t="s">
        <v>933</v>
      </c>
      <c r="B95" s="91" t="s">
        <v>935</v>
      </c>
      <c r="C95" s="91">
        <v>2</v>
      </c>
      <c r="D95" s="133">
        <v>0.006529226267905097</v>
      </c>
      <c r="E95" s="133">
        <v>2.015639134307175</v>
      </c>
      <c r="F95" s="91" t="s">
        <v>721</v>
      </c>
      <c r="G95" s="91" t="b">
        <v>1</v>
      </c>
      <c r="H95" s="91" t="b">
        <v>0</v>
      </c>
      <c r="I95" s="91" t="b">
        <v>0</v>
      </c>
      <c r="J95" s="91" t="b">
        <v>0</v>
      </c>
      <c r="K95" s="91" t="b">
        <v>0</v>
      </c>
      <c r="L95" s="91" t="b">
        <v>0</v>
      </c>
    </row>
    <row r="96" spans="1:12" ht="15">
      <c r="A96" s="91" t="s">
        <v>938</v>
      </c>
      <c r="B96" s="91" t="s">
        <v>939</v>
      </c>
      <c r="C96" s="91">
        <v>2</v>
      </c>
      <c r="D96" s="133">
        <v>0.006529226267905097</v>
      </c>
      <c r="E96" s="133">
        <v>1.8395478752514938</v>
      </c>
      <c r="F96" s="91" t="s">
        <v>721</v>
      </c>
      <c r="G96" s="91" t="b">
        <v>0</v>
      </c>
      <c r="H96" s="91" t="b">
        <v>0</v>
      </c>
      <c r="I96" s="91" t="b">
        <v>0</v>
      </c>
      <c r="J96" s="91" t="b">
        <v>0</v>
      </c>
      <c r="K96" s="91" t="b">
        <v>0</v>
      </c>
      <c r="L96" s="91" t="b">
        <v>0</v>
      </c>
    </row>
    <row r="97" spans="1:12" ht="15">
      <c r="A97" s="91" t="s">
        <v>939</v>
      </c>
      <c r="B97" s="91" t="s">
        <v>966</v>
      </c>
      <c r="C97" s="91">
        <v>2</v>
      </c>
      <c r="D97" s="133">
        <v>0.006529226267905097</v>
      </c>
      <c r="E97" s="133">
        <v>2.015639134307175</v>
      </c>
      <c r="F97" s="91" t="s">
        <v>721</v>
      </c>
      <c r="G97" s="91" t="b">
        <v>0</v>
      </c>
      <c r="H97" s="91" t="b">
        <v>0</v>
      </c>
      <c r="I97" s="91" t="b">
        <v>0</v>
      </c>
      <c r="J97" s="91" t="b">
        <v>1</v>
      </c>
      <c r="K97" s="91" t="b">
        <v>0</v>
      </c>
      <c r="L97" s="91" t="b">
        <v>0</v>
      </c>
    </row>
    <row r="98" spans="1:12" ht="15">
      <c r="A98" s="91" t="s">
        <v>966</v>
      </c>
      <c r="B98" s="91" t="s">
        <v>319</v>
      </c>
      <c r="C98" s="91">
        <v>2</v>
      </c>
      <c r="D98" s="133">
        <v>0.006529226267905097</v>
      </c>
      <c r="E98" s="133">
        <v>1.7937903846908188</v>
      </c>
      <c r="F98" s="91" t="s">
        <v>721</v>
      </c>
      <c r="G98" s="91" t="b">
        <v>1</v>
      </c>
      <c r="H98" s="91" t="b">
        <v>0</v>
      </c>
      <c r="I98" s="91" t="b">
        <v>0</v>
      </c>
      <c r="J98" s="91" t="b">
        <v>0</v>
      </c>
      <c r="K98" s="91" t="b">
        <v>0</v>
      </c>
      <c r="L98" s="91" t="b">
        <v>0</v>
      </c>
    </row>
    <row r="99" spans="1:12" ht="15">
      <c r="A99" s="91" t="s">
        <v>319</v>
      </c>
      <c r="B99" s="91" t="s">
        <v>768</v>
      </c>
      <c r="C99" s="91">
        <v>2</v>
      </c>
      <c r="D99" s="133">
        <v>0.006529226267905097</v>
      </c>
      <c r="E99" s="133">
        <v>1.7937903846908188</v>
      </c>
      <c r="F99" s="91" t="s">
        <v>721</v>
      </c>
      <c r="G99" s="91" t="b">
        <v>0</v>
      </c>
      <c r="H99" s="91" t="b">
        <v>0</v>
      </c>
      <c r="I99" s="91" t="b">
        <v>0</v>
      </c>
      <c r="J99" s="91" t="b">
        <v>0</v>
      </c>
      <c r="K99" s="91" t="b">
        <v>0</v>
      </c>
      <c r="L99" s="91" t="b">
        <v>0</v>
      </c>
    </row>
    <row r="100" spans="1:12" ht="15">
      <c r="A100" s="91" t="s">
        <v>768</v>
      </c>
      <c r="B100" s="91" t="s">
        <v>769</v>
      </c>
      <c r="C100" s="91">
        <v>2</v>
      </c>
      <c r="D100" s="133">
        <v>0.006529226267905097</v>
      </c>
      <c r="E100" s="133">
        <v>2.1917303933628562</v>
      </c>
      <c r="F100" s="91" t="s">
        <v>721</v>
      </c>
      <c r="G100" s="91" t="b">
        <v>0</v>
      </c>
      <c r="H100" s="91" t="b">
        <v>0</v>
      </c>
      <c r="I100" s="91" t="b">
        <v>0</v>
      </c>
      <c r="J100" s="91" t="b">
        <v>0</v>
      </c>
      <c r="K100" s="91" t="b">
        <v>0</v>
      </c>
      <c r="L100" s="91" t="b">
        <v>0</v>
      </c>
    </row>
    <row r="101" spans="1:12" ht="15">
      <c r="A101" s="91" t="s">
        <v>769</v>
      </c>
      <c r="B101" s="91" t="s">
        <v>767</v>
      </c>
      <c r="C101" s="91">
        <v>2</v>
      </c>
      <c r="D101" s="133">
        <v>0.006529226267905097</v>
      </c>
      <c r="E101" s="133">
        <v>2.015639134307175</v>
      </c>
      <c r="F101" s="91" t="s">
        <v>721</v>
      </c>
      <c r="G101" s="91" t="b">
        <v>0</v>
      </c>
      <c r="H101" s="91" t="b">
        <v>0</v>
      </c>
      <c r="I101" s="91" t="b">
        <v>0</v>
      </c>
      <c r="J101" s="91" t="b">
        <v>0</v>
      </c>
      <c r="K101" s="91" t="b">
        <v>0</v>
      </c>
      <c r="L101" s="91" t="b">
        <v>0</v>
      </c>
    </row>
    <row r="102" spans="1:12" ht="15">
      <c r="A102" s="91" t="s">
        <v>767</v>
      </c>
      <c r="B102" s="91" t="s">
        <v>224</v>
      </c>
      <c r="C102" s="91">
        <v>2</v>
      </c>
      <c r="D102" s="133">
        <v>0.006529226267905097</v>
      </c>
      <c r="E102" s="133">
        <v>1.7146091386431939</v>
      </c>
      <c r="F102" s="91" t="s">
        <v>721</v>
      </c>
      <c r="G102" s="91" t="b">
        <v>0</v>
      </c>
      <c r="H102" s="91" t="b">
        <v>0</v>
      </c>
      <c r="I102" s="91" t="b">
        <v>0</v>
      </c>
      <c r="J102" s="91" t="b">
        <v>0</v>
      </c>
      <c r="K102" s="91" t="b">
        <v>0</v>
      </c>
      <c r="L102" s="91" t="b">
        <v>0</v>
      </c>
    </row>
    <row r="103" spans="1:12" ht="15">
      <c r="A103" s="91" t="s">
        <v>224</v>
      </c>
      <c r="B103" s="91" t="s">
        <v>953</v>
      </c>
      <c r="C103" s="91">
        <v>2</v>
      </c>
      <c r="D103" s="133">
        <v>0.006529226267905097</v>
      </c>
      <c r="E103" s="133">
        <v>1.589670402034894</v>
      </c>
      <c r="F103" s="91" t="s">
        <v>721</v>
      </c>
      <c r="G103" s="91" t="b">
        <v>0</v>
      </c>
      <c r="H103" s="91" t="b">
        <v>0</v>
      </c>
      <c r="I103" s="91" t="b">
        <v>0</v>
      </c>
      <c r="J103" s="91" t="b">
        <v>0</v>
      </c>
      <c r="K103" s="91" t="b">
        <v>0</v>
      </c>
      <c r="L103" s="91" t="b">
        <v>0</v>
      </c>
    </row>
    <row r="104" spans="1:12" ht="15">
      <c r="A104" s="91" t="s">
        <v>953</v>
      </c>
      <c r="B104" s="91" t="s">
        <v>954</v>
      </c>
      <c r="C104" s="91">
        <v>2</v>
      </c>
      <c r="D104" s="133">
        <v>0.006529226267905097</v>
      </c>
      <c r="E104" s="133">
        <v>2.1917303933628562</v>
      </c>
      <c r="F104" s="91" t="s">
        <v>721</v>
      </c>
      <c r="G104" s="91" t="b">
        <v>0</v>
      </c>
      <c r="H104" s="91" t="b">
        <v>0</v>
      </c>
      <c r="I104" s="91" t="b">
        <v>0</v>
      </c>
      <c r="J104" s="91" t="b">
        <v>0</v>
      </c>
      <c r="K104" s="91" t="b">
        <v>0</v>
      </c>
      <c r="L104" s="91" t="b">
        <v>0</v>
      </c>
    </row>
    <row r="105" spans="1:12" ht="15">
      <c r="A105" s="91" t="s">
        <v>954</v>
      </c>
      <c r="B105" s="91" t="s">
        <v>955</v>
      </c>
      <c r="C105" s="91">
        <v>2</v>
      </c>
      <c r="D105" s="133">
        <v>0.006529226267905097</v>
      </c>
      <c r="E105" s="133">
        <v>2.1917303933628562</v>
      </c>
      <c r="F105" s="91" t="s">
        <v>721</v>
      </c>
      <c r="G105" s="91" t="b">
        <v>0</v>
      </c>
      <c r="H105" s="91" t="b">
        <v>0</v>
      </c>
      <c r="I105" s="91" t="b">
        <v>0</v>
      </c>
      <c r="J105" s="91" t="b">
        <v>0</v>
      </c>
      <c r="K105" s="91" t="b">
        <v>0</v>
      </c>
      <c r="L105" s="91" t="b">
        <v>0</v>
      </c>
    </row>
    <row r="106" spans="1:12" ht="15">
      <c r="A106" s="91" t="s">
        <v>955</v>
      </c>
      <c r="B106" s="91" t="s">
        <v>956</v>
      </c>
      <c r="C106" s="91">
        <v>2</v>
      </c>
      <c r="D106" s="133">
        <v>0.006529226267905097</v>
      </c>
      <c r="E106" s="133">
        <v>2.1917303933628562</v>
      </c>
      <c r="F106" s="91" t="s">
        <v>721</v>
      </c>
      <c r="G106" s="91" t="b">
        <v>0</v>
      </c>
      <c r="H106" s="91" t="b">
        <v>0</v>
      </c>
      <c r="I106" s="91" t="b">
        <v>0</v>
      </c>
      <c r="J106" s="91" t="b">
        <v>0</v>
      </c>
      <c r="K106" s="91" t="b">
        <v>0</v>
      </c>
      <c r="L106" s="91" t="b">
        <v>0</v>
      </c>
    </row>
    <row r="107" spans="1:12" ht="15">
      <c r="A107" s="91" t="s">
        <v>788</v>
      </c>
      <c r="B107" s="91" t="s">
        <v>789</v>
      </c>
      <c r="C107" s="91">
        <v>5</v>
      </c>
      <c r="D107" s="133">
        <v>0.01214999896761457</v>
      </c>
      <c r="E107" s="133">
        <v>1.1026623418971477</v>
      </c>
      <c r="F107" s="91" t="s">
        <v>722</v>
      </c>
      <c r="G107" s="91" t="b">
        <v>0</v>
      </c>
      <c r="H107" s="91" t="b">
        <v>0</v>
      </c>
      <c r="I107" s="91" t="b">
        <v>0</v>
      </c>
      <c r="J107" s="91" t="b">
        <v>0</v>
      </c>
      <c r="K107" s="91" t="b">
        <v>0</v>
      </c>
      <c r="L107" s="91" t="b">
        <v>0</v>
      </c>
    </row>
    <row r="108" spans="1:12" ht="15">
      <c r="A108" s="91" t="s">
        <v>224</v>
      </c>
      <c r="B108" s="91" t="s">
        <v>794</v>
      </c>
      <c r="C108" s="91">
        <v>4</v>
      </c>
      <c r="D108" s="133">
        <v>0.014334761698284819</v>
      </c>
      <c r="E108" s="133">
        <v>0.8016323462331666</v>
      </c>
      <c r="F108" s="91" t="s">
        <v>722</v>
      </c>
      <c r="G108" s="91" t="b">
        <v>0</v>
      </c>
      <c r="H108" s="91" t="b">
        <v>0</v>
      </c>
      <c r="I108" s="91" t="b">
        <v>0</v>
      </c>
      <c r="J108" s="91" t="b">
        <v>0</v>
      </c>
      <c r="K108" s="91" t="b">
        <v>0</v>
      </c>
      <c r="L108" s="91" t="b">
        <v>0</v>
      </c>
    </row>
    <row r="109" spans="1:12" ht="15">
      <c r="A109" s="91" t="s">
        <v>794</v>
      </c>
      <c r="B109" s="91" t="s">
        <v>788</v>
      </c>
      <c r="C109" s="91">
        <v>4</v>
      </c>
      <c r="D109" s="133">
        <v>0.014334761698284819</v>
      </c>
      <c r="E109" s="133">
        <v>1.1026623418971477</v>
      </c>
      <c r="F109" s="91" t="s">
        <v>722</v>
      </c>
      <c r="G109" s="91" t="b">
        <v>0</v>
      </c>
      <c r="H109" s="91" t="b">
        <v>0</v>
      </c>
      <c r="I109" s="91" t="b">
        <v>0</v>
      </c>
      <c r="J109" s="91" t="b">
        <v>0</v>
      </c>
      <c r="K109" s="91" t="b">
        <v>0</v>
      </c>
      <c r="L109" s="91" t="b">
        <v>0</v>
      </c>
    </row>
    <row r="110" spans="1:12" ht="15">
      <c r="A110" s="91" t="s">
        <v>789</v>
      </c>
      <c r="B110" s="91" t="s">
        <v>795</v>
      </c>
      <c r="C110" s="91">
        <v>4</v>
      </c>
      <c r="D110" s="133">
        <v>0.014334761698284819</v>
      </c>
      <c r="E110" s="133">
        <v>1.1818435879447726</v>
      </c>
      <c r="F110" s="91" t="s">
        <v>722</v>
      </c>
      <c r="G110" s="91" t="b">
        <v>0</v>
      </c>
      <c r="H110" s="91" t="b">
        <v>0</v>
      </c>
      <c r="I110" s="91" t="b">
        <v>0</v>
      </c>
      <c r="J110" s="91" t="b">
        <v>0</v>
      </c>
      <c r="K110" s="91" t="b">
        <v>0</v>
      </c>
      <c r="L110" s="91" t="b">
        <v>0</v>
      </c>
    </row>
    <row r="111" spans="1:12" ht="15">
      <c r="A111" s="91" t="s">
        <v>795</v>
      </c>
      <c r="B111" s="91" t="s">
        <v>225</v>
      </c>
      <c r="C111" s="91">
        <v>4</v>
      </c>
      <c r="D111" s="133">
        <v>0.014334761698284819</v>
      </c>
      <c r="E111" s="133">
        <v>1.1818435879447726</v>
      </c>
      <c r="F111" s="91" t="s">
        <v>722</v>
      </c>
      <c r="G111" s="91" t="b">
        <v>0</v>
      </c>
      <c r="H111" s="91" t="b">
        <v>0</v>
      </c>
      <c r="I111" s="91" t="b">
        <v>0</v>
      </c>
      <c r="J111" s="91" t="b">
        <v>0</v>
      </c>
      <c r="K111" s="91" t="b">
        <v>0</v>
      </c>
      <c r="L111" s="91" t="b">
        <v>0</v>
      </c>
    </row>
    <row r="112" spans="1:12" ht="15">
      <c r="A112" s="91" t="s">
        <v>225</v>
      </c>
      <c r="B112" s="91" t="s">
        <v>796</v>
      </c>
      <c r="C112" s="91">
        <v>4</v>
      </c>
      <c r="D112" s="133">
        <v>0.014334761698284819</v>
      </c>
      <c r="E112" s="133">
        <v>1.1818435879447726</v>
      </c>
      <c r="F112" s="91" t="s">
        <v>722</v>
      </c>
      <c r="G112" s="91" t="b">
        <v>0</v>
      </c>
      <c r="H112" s="91" t="b">
        <v>0</v>
      </c>
      <c r="I112" s="91" t="b">
        <v>0</v>
      </c>
      <c r="J112" s="91" t="b">
        <v>0</v>
      </c>
      <c r="K112" s="91" t="b">
        <v>0</v>
      </c>
      <c r="L112" s="91" t="b">
        <v>0</v>
      </c>
    </row>
    <row r="113" spans="1:12" ht="15">
      <c r="A113" s="91" t="s">
        <v>796</v>
      </c>
      <c r="B113" s="91" t="s">
        <v>224</v>
      </c>
      <c r="C113" s="91">
        <v>4</v>
      </c>
      <c r="D113" s="133">
        <v>0.014334761698284819</v>
      </c>
      <c r="E113" s="133">
        <v>1.1026623418971477</v>
      </c>
      <c r="F113" s="91" t="s">
        <v>722</v>
      </c>
      <c r="G113" s="91" t="b">
        <v>0</v>
      </c>
      <c r="H113" s="91" t="b">
        <v>0</v>
      </c>
      <c r="I113" s="91" t="b">
        <v>0</v>
      </c>
      <c r="J113" s="91" t="b">
        <v>0</v>
      </c>
      <c r="K113" s="91" t="b">
        <v>0</v>
      </c>
      <c r="L113" s="91" t="b">
        <v>0</v>
      </c>
    </row>
    <row r="114" spans="1:12" ht="15">
      <c r="A114" s="91" t="s">
        <v>224</v>
      </c>
      <c r="B114" s="91" t="s">
        <v>797</v>
      </c>
      <c r="C114" s="91">
        <v>4</v>
      </c>
      <c r="D114" s="133">
        <v>0.014334761698284819</v>
      </c>
      <c r="E114" s="133">
        <v>0.8016323462331666</v>
      </c>
      <c r="F114" s="91" t="s">
        <v>722</v>
      </c>
      <c r="G114" s="91" t="b">
        <v>0</v>
      </c>
      <c r="H114" s="91" t="b">
        <v>0</v>
      </c>
      <c r="I114" s="91" t="b">
        <v>0</v>
      </c>
      <c r="J114" s="91" t="b">
        <v>1</v>
      </c>
      <c r="K114" s="91" t="b">
        <v>0</v>
      </c>
      <c r="L114" s="91" t="b">
        <v>0</v>
      </c>
    </row>
    <row r="115" spans="1:12" ht="15">
      <c r="A115" s="91" t="s">
        <v>797</v>
      </c>
      <c r="B115" s="91" t="s">
        <v>798</v>
      </c>
      <c r="C115" s="91">
        <v>4</v>
      </c>
      <c r="D115" s="133">
        <v>0.014334761698284819</v>
      </c>
      <c r="E115" s="133">
        <v>1.278753600952829</v>
      </c>
      <c r="F115" s="91" t="s">
        <v>722</v>
      </c>
      <c r="G115" s="91" t="b">
        <v>1</v>
      </c>
      <c r="H115" s="91" t="b">
        <v>0</v>
      </c>
      <c r="I115" s="91" t="b">
        <v>0</v>
      </c>
      <c r="J115" s="91" t="b">
        <v>0</v>
      </c>
      <c r="K115" s="91" t="b">
        <v>0</v>
      </c>
      <c r="L115" s="91" t="b">
        <v>0</v>
      </c>
    </row>
    <row r="116" spans="1:12" ht="15">
      <c r="A116" s="91" t="s">
        <v>224</v>
      </c>
      <c r="B116" s="91" t="s">
        <v>231</v>
      </c>
      <c r="C116" s="91">
        <v>2</v>
      </c>
      <c r="D116" s="133">
        <v>0.014334761698284819</v>
      </c>
      <c r="E116" s="133">
        <v>0.6255410871774852</v>
      </c>
      <c r="F116" s="91" t="s">
        <v>722</v>
      </c>
      <c r="G116" s="91" t="b">
        <v>0</v>
      </c>
      <c r="H116" s="91" t="b">
        <v>0</v>
      </c>
      <c r="I116" s="91" t="b">
        <v>0</v>
      </c>
      <c r="J116" s="91" t="b">
        <v>0</v>
      </c>
      <c r="K116" s="91" t="b">
        <v>0</v>
      </c>
      <c r="L116" s="91" t="b">
        <v>0</v>
      </c>
    </row>
    <row r="117" spans="1:12" ht="15">
      <c r="A117" s="91" t="s">
        <v>231</v>
      </c>
      <c r="B117" s="91" t="s">
        <v>230</v>
      </c>
      <c r="C117" s="91">
        <v>2</v>
      </c>
      <c r="D117" s="133">
        <v>0.014334761698284819</v>
      </c>
      <c r="E117" s="133">
        <v>1.403692337561129</v>
      </c>
      <c r="F117" s="91" t="s">
        <v>722</v>
      </c>
      <c r="G117" s="91" t="b">
        <v>0</v>
      </c>
      <c r="H117" s="91" t="b">
        <v>0</v>
      </c>
      <c r="I117" s="91" t="b">
        <v>0</v>
      </c>
      <c r="J117" s="91" t="b">
        <v>0</v>
      </c>
      <c r="K117" s="91" t="b">
        <v>0</v>
      </c>
      <c r="L117" s="91" t="b">
        <v>0</v>
      </c>
    </row>
    <row r="118" spans="1:12" ht="15">
      <c r="A118" s="91" t="s">
        <v>802</v>
      </c>
      <c r="B118" s="91" t="s">
        <v>803</v>
      </c>
      <c r="C118" s="91">
        <v>3</v>
      </c>
      <c r="D118" s="133">
        <v>0</v>
      </c>
      <c r="E118" s="133">
        <v>1.166331421766525</v>
      </c>
      <c r="F118" s="91" t="s">
        <v>725</v>
      </c>
      <c r="G118" s="91" t="b">
        <v>0</v>
      </c>
      <c r="H118" s="91" t="b">
        <v>0</v>
      </c>
      <c r="I118" s="91" t="b">
        <v>0</v>
      </c>
      <c r="J118" s="91" t="b">
        <v>0</v>
      </c>
      <c r="K118" s="91" t="b">
        <v>0</v>
      </c>
      <c r="L118" s="91" t="b">
        <v>0</v>
      </c>
    </row>
    <row r="119" spans="1:12" ht="15">
      <c r="A119" s="91" t="s">
        <v>803</v>
      </c>
      <c r="B119" s="91" t="s">
        <v>318</v>
      </c>
      <c r="C119" s="91">
        <v>3</v>
      </c>
      <c r="D119" s="133">
        <v>0</v>
      </c>
      <c r="E119" s="133">
        <v>1.166331421766525</v>
      </c>
      <c r="F119" s="91" t="s">
        <v>725</v>
      </c>
      <c r="G119" s="91" t="b">
        <v>0</v>
      </c>
      <c r="H119" s="91" t="b">
        <v>0</v>
      </c>
      <c r="I119" s="91" t="b">
        <v>0</v>
      </c>
      <c r="J119" s="91" t="b">
        <v>0</v>
      </c>
      <c r="K119" s="91" t="b">
        <v>0</v>
      </c>
      <c r="L119" s="91" t="b">
        <v>0</v>
      </c>
    </row>
    <row r="120" spans="1:12" ht="15">
      <c r="A120" s="91" t="s">
        <v>318</v>
      </c>
      <c r="B120" s="91" t="s">
        <v>804</v>
      </c>
      <c r="C120" s="91">
        <v>3</v>
      </c>
      <c r="D120" s="133">
        <v>0</v>
      </c>
      <c r="E120" s="133">
        <v>1.166331421766525</v>
      </c>
      <c r="F120" s="91" t="s">
        <v>725</v>
      </c>
      <c r="G120" s="91" t="b">
        <v>0</v>
      </c>
      <c r="H120" s="91" t="b">
        <v>0</v>
      </c>
      <c r="I120" s="91" t="b">
        <v>0</v>
      </c>
      <c r="J120" s="91" t="b">
        <v>0</v>
      </c>
      <c r="K120" s="91" t="b">
        <v>0</v>
      </c>
      <c r="L120" s="91" t="b">
        <v>0</v>
      </c>
    </row>
    <row r="121" spans="1:12" ht="15">
      <c r="A121" s="91" t="s">
        <v>804</v>
      </c>
      <c r="B121" s="91" t="s">
        <v>805</v>
      </c>
      <c r="C121" s="91">
        <v>3</v>
      </c>
      <c r="D121" s="133">
        <v>0</v>
      </c>
      <c r="E121" s="133">
        <v>1.166331421766525</v>
      </c>
      <c r="F121" s="91" t="s">
        <v>725</v>
      </c>
      <c r="G121" s="91" t="b">
        <v>0</v>
      </c>
      <c r="H121" s="91" t="b">
        <v>0</v>
      </c>
      <c r="I121" s="91" t="b">
        <v>0</v>
      </c>
      <c r="J121" s="91" t="b">
        <v>0</v>
      </c>
      <c r="K121" s="91" t="b">
        <v>0</v>
      </c>
      <c r="L121" s="91" t="b">
        <v>0</v>
      </c>
    </row>
    <row r="122" spans="1:12" ht="15">
      <c r="A122" s="91" t="s">
        <v>805</v>
      </c>
      <c r="B122" s="91" t="s">
        <v>806</v>
      </c>
      <c r="C122" s="91">
        <v>3</v>
      </c>
      <c r="D122" s="133">
        <v>0</v>
      </c>
      <c r="E122" s="133">
        <v>1.166331421766525</v>
      </c>
      <c r="F122" s="91" t="s">
        <v>725</v>
      </c>
      <c r="G122" s="91" t="b">
        <v>0</v>
      </c>
      <c r="H122" s="91" t="b">
        <v>0</v>
      </c>
      <c r="I122" s="91" t="b">
        <v>0</v>
      </c>
      <c r="J122" s="91" t="b">
        <v>0</v>
      </c>
      <c r="K122" s="91" t="b">
        <v>0</v>
      </c>
      <c r="L122" s="91" t="b">
        <v>0</v>
      </c>
    </row>
    <row r="123" spans="1:12" ht="15">
      <c r="A123" s="91" t="s">
        <v>806</v>
      </c>
      <c r="B123" s="91" t="s">
        <v>807</v>
      </c>
      <c r="C123" s="91">
        <v>3</v>
      </c>
      <c r="D123" s="133">
        <v>0</v>
      </c>
      <c r="E123" s="133">
        <v>1.166331421766525</v>
      </c>
      <c r="F123" s="91" t="s">
        <v>725</v>
      </c>
      <c r="G123" s="91" t="b">
        <v>0</v>
      </c>
      <c r="H123" s="91" t="b">
        <v>0</v>
      </c>
      <c r="I123" s="91" t="b">
        <v>0</v>
      </c>
      <c r="J123" s="91" t="b">
        <v>0</v>
      </c>
      <c r="K123" s="91" t="b">
        <v>0</v>
      </c>
      <c r="L123" s="91" t="b">
        <v>0</v>
      </c>
    </row>
    <row r="124" spans="1:12" ht="15">
      <c r="A124" s="91" t="s">
        <v>807</v>
      </c>
      <c r="B124" s="91" t="s">
        <v>808</v>
      </c>
      <c r="C124" s="91">
        <v>3</v>
      </c>
      <c r="D124" s="133">
        <v>0</v>
      </c>
      <c r="E124" s="133">
        <v>1.166331421766525</v>
      </c>
      <c r="F124" s="91" t="s">
        <v>725</v>
      </c>
      <c r="G124" s="91" t="b">
        <v>0</v>
      </c>
      <c r="H124" s="91" t="b">
        <v>0</v>
      </c>
      <c r="I124" s="91" t="b">
        <v>0</v>
      </c>
      <c r="J124" s="91" t="b">
        <v>0</v>
      </c>
      <c r="K124" s="91" t="b">
        <v>0</v>
      </c>
      <c r="L124" s="91" t="b">
        <v>0</v>
      </c>
    </row>
    <row r="125" spans="1:12" ht="15">
      <c r="A125" s="91" t="s">
        <v>808</v>
      </c>
      <c r="B125" s="91" t="s">
        <v>809</v>
      </c>
      <c r="C125" s="91">
        <v>3</v>
      </c>
      <c r="D125" s="133">
        <v>0</v>
      </c>
      <c r="E125" s="133">
        <v>1.166331421766525</v>
      </c>
      <c r="F125" s="91" t="s">
        <v>725</v>
      </c>
      <c r="G125" s="91" t="b">
        <v>0</v>
      </c>
      <c r="H125" s="91" t="b">
        <v>0</v>
      </c>
      <c r="I125" s="91" t="b">
        <v>0</v>
      </c>
      <c r="J125" s="91" t="b">
        <v>0</v>
      </c>
      <c r="K125" s="91" t="b">
        <v>0</v>
      </c>
      <c r="L125" s="91" t="b">
        <v>0</v>
      </c>
    </row>
    <row r="126" spans="1:12" ht="15">
      <c r="A126" s="91" t="s">
        <v>809</v>
      </c>
      <c r="B126" s="91" t="s">
        <v>810</v>
      </c>
      <c r="C126" s="91">
        <v>3</v>
      </c>
      <c r="D126" s="133">
        <v>0</v>
      </c>
      <c r="E126" s="133">
        <v>1.166331421766525</v>
      </c>
      <c r="F126" s="91" t="s">
        <v>725</v>
      </c>
      <c r="G126" s="91" t="b">
        <v>0</v>
      </c>
      <c r="H126" s="91" t="b">
        <v>0</v>
      </c>
      <c r="I126" s="91" t="b">
        <v>0</v>
      </c>
      <c r="J126" s="91" t="b">
        <v>0</v>
      </c>
      <c r="K126" s="91" t="b">
        <v>0</v>
      </c>
      <c r="L126" s="91" t="b">
        <v>0</v>
      </c>
    </row>
    <row r="127" spans="1:12" ht="15">
      <c r="A127" s="91" t="s">
        <v>810</v>
      </c>
      <c r="B127" s="91" t="s">
        <v>942</v>
      </c>
      <c r="C127" s="91">
        <v>3</v>
      </c>
      <c r="D127" s="133">
        <v>0</v>
      </c>
      <c r="E127" s="133">
        <v>1.166331421766525</v>
      </c>
      <c r="F127" s="91" t="s">
        <v>725</v>
      </c>
      <c r="G127" s="91" t="b">
        <v>0</v>
      </c>
      <c r="H127" s="91" t="b">
        <v>0</v>
      </c>
      <c r="I127" s="91" t="b">
        <v>0</v>
      </c>
      <c r="J127" s="91" t="b">
        <v>0</v>
      </c>
      <c r="K127" s="91" t="b">
        <v>0</v>
      </c>
      <c r="L127" s="91" t="b">
        <v>0</v>
      </c>
    </row>
    <row r="128" spans="1:12" ht="15">
      <c r="A128" s="91" t="s">
        <v>942</v>
      </c>
      <c r="B128" s="91" t="s">
        <v>943</v>
      </c>
      <c r="C128" s="91">
        <v>3</v>
      </c>
      <c r="D128" s="133">
        <v>0</v>
      </c>
      <c r="E128" s="133">
        <v>1.166331421766525</v>
      </c>
      <c r="F128" s="91" t="s">
        <v>725</v>
      </c>
      <c r="G128" s="91" t="b">
        <v>0</v>
      </c>
      <c r="H128" s="91" t="b">
        <v>0</v>
      </c>
      <c r="I128" s="91" t="b">
        <v>0</v>
      </c>
      <c r="J128" s="91" t="b">
        <v>0</v>
      </c>
      <c r="K128" s="91" t="b">
        <v>0</v>
      </c>
      <c r="L128" s="91" t="b">
        <v>0</v>
      </c>
    </row>
    <row r="129" spans="1:12" ht="15">
      <c r="A129" s="91" t="s">
        <v>943</v>
      </c>
      <c r="B129" s="91" t="s">
        <v>932</v>
      </c>
      <c r="C129" s="91">
        <v>3</v>
      </c>
      <c r="D129" s="133">
        <v>0</v>
      </c>
      <c r="E129" s="133">
        <v>1.166331421766525</v>
      </c>
      <c r="F129" s="91" t="s">
        <v>725</v>
      </c>
      <c r="G129" s="91" t="b">
        <v>0</v>
      </c>
      <c r="H129" s="91" t="b">
        <v>0</v>
      </c>
      <c r="I129" s="91" t="b">
        <v>0</v>
      </c>
      <c r="J129" s="91" t="b">
        <v>0</v>
      </c>
      <c r="K129" s="91" t="b">
        <v>0</v>
      </c>
      <c r="L129" s="91" t="b">
        <v>0</v>
      </c>
    </row>
    <row r="130" spans="1:12" ht="15">
      <c r="A130" s="91" t="s">
        <v>932</v>
      </c>
      <c r="B130" s="91" t="s">
        <v>931</v>
      </c>
      <c r="C130" s="91">
        <v>3</v>
      </c>
      <c r="D130" s="133">
        <v>0</v>
      </c>
      <c r="E130" s="133">
        <v>1.166331421766525</v>
      </c>
      <c r="F130" s="91" t="s">
        <v>725</v>
      </c>
      <c r="G130" s="91" t="b">
        <v>0</v>
      </c>
      <c r="H130" s="91" t="b">
        <v>0</v>
      </c>
      <c r="I130" s="91" t="b">
        <v>0</v>
      </c>
      <c r="J130" s="91" t="b">
        <v>0</v>
      </c>
      <c r="K130" s="91" t="b">
        <v>0</v>
      </c>
      <c r="L130" s="91" t="b">
        <v>0</v>
      </c>
    </row>
    <row r="131" spans="1:12" ht="15">
      <c r="A131" s="91" t="s">
        <v>214</v>
      </c>
      <c r="B131" s="91" t="s">
        <v>802</v>
      </c>
      <c r="C131" s="91">
        <v>2</v>
      </c>
      <c r="D131" s="133">
        <v>0.0074932450661992014</v>
      </c>
      <c r="E131" s="133">
        <v>1.3424226808222062</v>
      </c>
      <c r="F131" s="91" t="s">
        <v>725</v>
      </c>
      <c r="G131" s="91" t="b">
        <v>0</v>
      </c>
      <c r="H131" s="91" t="b">
        <v>0</v>
      </c>
      <c r="I131" s="91" t="b">
        <v>0</v>
      </c>
      <c r="J131" s="91" t="b">
        <v>0</v>
      </c>
      <c r="K131" s="91" t="b">
        <v>0</v>
      </c>
      <c r="L131"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720</v>
      </c>
      <c r="BB2" s="13" t="s">
        <v>732</v>
      </c>
      <c r="BC2" s="13" t="s">
        <v>733</v>
      </c>
      <c r="BD2" s="67" t="s">
        <v>1001</v>
      </c>
      <c r="BE2" s="67" t="s">
        <v>1002</v>
      </c>
      <c r="BF2" s="67" t="s">
        <v>1003</v>
      </c>
      <c r="BG2" s="67" t="s">
        <v>1004</v>
      </c>
      <c r="BH2" s="67" t="s">
        <v>1005</v>
      </c>
      <c r="BI2" s="67" t="s">
        <v>1006</v>
      </c>
      <c r="BJ2" s="67" t="s">
        <v>1007</v>
      </c>
      <c r="BK2" s="67" t="s">
        <v>1008</v>
      </c>
      <c r="BL2" s="67" t="s">
        <v>1009</v>
      </c>
    </row>
    <row r="3" spans="1:64" ht="15" customHeight="1">
      <c r="A3" s="84" t="s">
        <v>212</v>
      </c>
      <c r="B3" s="84" t="s">
        <v>225</v>
      </c>
      <c r="C3" s="53"/>
      <c r="D3" s="54"/>
      <c r="E3" s="65"/>
      <c r="F3" s="55"/>
      <c r="G3" s="53"/>
      <c r="H3" s="57"/>
      <c r="I3" s="56"/>
      <c r="J3" s="56"/>
      <c r="K3" s="36" t="s">
        <v>65</v>
      </c>
      <c r="L3" s="62">
        <v>3</v>
      </c>
      <c r="M3" s="62"/>
      <c r="N3" s="63"/>
      <c r="O3" s="85" t="s">
        <v>243</v>
      </c>
      <c r="P3" s="87">
        <v>43502.79486111111</v>
      </c>
      <c r="Q3" s="85" t="s">
        <v>245</v>
      </c>
      <c r="R3" s="85"/>
      <c r="S3" s="85"/>
      <c r="T3" s="85"/>
      <c r="U3" s="85"/>
      <c r="V3" s="90" t="s">
        <v>324</v>
      </c>
      <c r="W3" s="87">
        <v>43502.79486111111</v>
      </c>
      <c r="X3" s="90" t="s">
        <v>341</v>
      </c>
      <c r="Y3" s="85"/>
      <c r="Z3" s="85"/>
      <c r="AA3" s="91" t="s">
        <v>379</v>
      </c>
      <c r="AB3" s="85"/>
      <c r="AC3" s="85" t="b">
        <v>0</v>
      </c>
      <c r="AD3" s="85">
        <v>0</v>
      </c>
      <c r="AE3" s="91" t="s">
        <v>419</v>
      </c>
      <c r="AF3" s="85" t="b">
        <v>0</v>
      </c>
      <c r="AG3" s="85" t="s">
        <v>424</v>
      </c>
      <c r="AH3" s="85"/>
      <c r="AI3" s="91" t="s">
        <v>419</v>
      </c>
      <c r="AJ3" s="85" t="b">
        <v>0</v>
      </c>
      <c r="AK3" s="85">
        <v>4</v>
      </c>
      <c r="AL3" s="91" t="s">
        <v>401</v>
      </c>
      <c r="AM3" s="85" t="s">
        <v>428</v>
      </c>
      <c r="AN3" s="85" t="b">
        <v>0</v>
      </c>
      <c r="AO3" s="91" t="s">
        <v>401</v>
      </c>
      <c r="AP3" s="85" t="s">
        <v>176</v>
      </c>
      <c r="AQ3" s="85">
        <v>0</v>
      </c>
      <c r="AR3" s="85">
        <v>0</v>
      </c>
      <c r="AS3" s="85"/>
      <c r="AT3" s="85"/>
      <c r="AU3" s="85"/>
      <c r="AV3" s="85"/>
      <c r="AW3" s="85"/>
      <c r="AX3" s="85"/>
      <c r="AY3" s="85"/>
      <c r="AZ3" s="85"/>
      <c r="BA3">
        <v>1</v>
      </c>
      <c r="BB3" s="85" t="str">
        <f>REPLACE(INDEX(GroupVertices[Group],MATCH(Edges24[[#This Row],[Vertex 1]],GroupVertices[Vertex],0)),1,1,"")</f>
        <v>2</v>
      </c>
      <c r="BC3" s="85" t="str">
        <f>REPLACE(INDEX(GroupVertices[Group],MATCH(Edges24[[#This Row],[Vertex 2]],GroupVertices[Vertex],0)),1,1,"")</f>
        <v>2</v>
      </c>
      <c r="BD3" s="51"/>
      <c r="BE3" s="52"/>
      <c r="BF3" s="51"/>
      <c r="BG3" s="52"/>
      <c r="BH3" s="51"/>
      <c r="BI3" s="52"/>
      <c r="BJ3" s="51"/>
      <c r="BK3" s="52"/>
      <c r="BL3" s="51"/>
    </row>
    <row r="4" spans="1:64" ht="15" customHeight="1">
      <c r="A4" s="84" t="s">
        <v>213</v>
      </c>
      <c r="B4" s="84" t="s">
        <v>225</v>
      </c>
      <c r="C4" s="53"/>
      <c r="D4" s="54"/>
      <c r="E4" s="65"/>
      <c r="F4" s="55"/>
      <c r="G4" s="53"/>
      <c r="H4" s="57"/>
      <c r="I4" s="56"/>
      <c r="J4" s="56"/>
      <c r="K4" s="36" t="s">
        <v>65</v>
      </c>
      <c r="L4" s="83">
        <v>5</v>
      </c>
      <c r="M4" s="83"/>
      <c r="N4" s="63"/>
      <c r="O4" s="86" t="s">
        <v>243</v>
      </c>
      <c r="P4" s="88">
        <v>43502.863032407404</v>
      </c>
      <c r="Q4" s="86" t="s">
        <v>245</v>
      </c>
      <c r="R4" s="86"/>
      <c r="S4" s="86"/>
      <c r="T4" s="86"/>
      <c r="U4" s="86"/>
      <c r="V4" s="89" t="s">
        <v>325</v>
      </c>
      <c r="W4" s="88">
        <v>43502.863032407404</v>
      </c>
      <c r="X4" s="89" t="s">
        <v>342</v>
      </c>
      <c r="Y4" s="86"/>
      <c r="Z4" s="86"/>
      <c r="AA4" s="92" t="s">
        <v>380</v>
      </c>
      <c r="AB4" s="86"/>
      <c r="AC4" s="86" t="b">
        <v>0</v>
      </c>
      <c r="AD4" s="86">
        <v>0</v>
      </c>
      <c r="AE4" s="92" t="s">
        <v>419</v>
      </c>
      <c r="AF4" s="86" t="b">
        <v>0</v>
      </c>
      <c r="AG4" s="86" t="s">
        <v>424</v>
      </c>
      <c r="AH4" s="86"/>
      <c r="AI4" s="92" t="s">
        <v>419</v>
      </c>
      <c r="AJ4" s="86" t="b">
        <v>0</v>
      </c>
      <c r="AK4" s="86">
        <v>4</v>
      </c>
      <c r="AL4" s="92" t="s">
        <v>401</v>
      </c>
      <c r="AM4" s="86" t="s">
        <v>429</v>
      </c>
      <c r="AN4" s="86" t="b">
        <v>0</v>
      </c>
      <c r="AO4" s="92" t="s">
        <v>401</v>
      </c>
      <c r="AP4" s="86" t="s">
        <v>176</v>
      </c>
      <c r="AQ4" s="86">
        <v>0</v>
      </c>
      <c r="AR4" s="86">
        <v>0</v>
      </c>
      <c r="AS4" s="86"/>
      <c r="AT4" s="86"/>
      <c r="AU4" s="86"/>
      <c r="AV4" s="86"/>
      <c r="AW4" s="86"/>
      <c r="AX4" s="86"/>
      <c r="AY4" s="86"/>
      <c r="AZ4" s="86"/>
      <c r="BA4">
        <v>1</v>
      </c>
      <c r="BB4" s="85" t="str">
        <f>REPLACE(INDEX(GroupVertices[Group],MATCH(Edges24[[#This Row],[Vertex 1]],GroupVertices[Vertex],0)),1,1,"")</f>
        <v>2</v>
      </c>
      <c r="BC4" s="85" t="str">
        <f>REPLACE(INDEX(GroupVertices[Group],MATCH(Edges24[[#This Row],[Vertex 2]],GroupVertices[Vertex],0)),1,1,"")</f>
        <v>2</v>
      </c>
      <c r="BD4" s="51"/>
      <c r="BE4" s="52"/>
      <c r="BF4" s="51"/>
      <c r="BG4" s="52"/>
      <c r="BH4" s="51"/>
      <c r="BI4" s="52"/>
      <c r="BJ4" s="51"/>
      <c r="BK4" s="52"/>
      <c r="BL4" s="51"/>
    </row>
    <row r="5" spans="1:64" ht="15">
      <c r="A5" s="84" t="s">
        <v>214</v>
      </c>
      <c r="B5" s="84" t="s">
        <v>215</v>
      </c>
      <c r="C5" s="53"/>
      <c r="D5" s="54"/>
      <c r="E5" s="65"/>
      <c r="F5" s="55"/>
      <c r="G5" s="53"/>
      <c r="H5" s="57"/>
      <c r="I5" s="56"/>
      <c r="J5" s="56"/>
      <c r="K5" s="36" t="s">
        <v>66</v>
      </c>
      <c r="L5" s="83">
        <v>7</v>
      </c>
      <c r="M5" s="83"/>
      <c r="N5" s="63"/>
      <c r="O5" s="86" t="s">
        <v>243</v>
      </c>
      <c r="P5" s="88">
        <v>43502.79620370371</v>
      </c>
      <c r="Q5" s="86" t="s">
        <v>246</v>
      </c>
      <c r="R5" s="89" t="s">
        <v>279</v>
      </c>
      <c r="S5" s="86" t="s">
        <v>298</v>
      </c>
      <c r="T5" s="86" t="s">
        <v>306</v>
      </c>
      <c r="U5" s="86"/>
      <c r="V5" s="89" t="s">
        <v>326</v>
      </c>
      <c r="W5" s="88">
        <v>43502.79620370371</v>
      </c>
      <c r="X5" s="89" t="s">
        <v>343</v>
      </c>
      <c r="Y5" s="86"/>
      <c r="Z5" s="86"/>
      <c r="AA5" s="92" t="s">
        <v>381</v>
      </c>
      <c r="AB5" s="86"/>
      <c r="AC5" s="86" t="b">
        <v>0</v>
      </c>
      <c r="AD5" s="86">
        <v>2</v>
      </c>
      <c r="AE5" s="92" t="s">
        <v>419</v>
      </c>
      <c r="AF5" s="86" t="b">
        <v>0</v>
      </c>
      <c r="AG5" s="86" t="s">
        <v>424</v>
      </c>
      <c r="AH5" s="86"/>
      <c r="AI5" s="92" t="s">
        <v>419</v>
      </c>
      <c r="AJ5" s="86" t="b">
        <v>0</v>
      </c>
      <c r="AK5" s="86">
        <v>2</v>
      </c>
      <c r="AL5" s="92" t="s">
        <v>419</v>
      </c>
      <c r="AM5" s="86" t="s">
        <v>430</v>
      </c>
      <c r="AN5" s="86" t="b">
        <v>0</v>
      </c>
      <c r="AO5" s="92" t="s">
        <v>381</v>
      </c>
      <c r="AP5" s="86" t="s">
        <v>176</v>
      </c>
      <c r="AQ5" s="86">
        <v>0</v>
      </c>
      <c r="AR5" s="86">
        <v>0</v>
      </c>
      <c r="AS5" s="86"/>
      <c r="AT5" s="86"/>
      <c r="AU5" s="86"/>
      <c r="AV5" s="86"/>
      <c r="AW5" s="86"/>
      <c r="AX5" s="86"/>
      <c r="AY5" s="86"/>
      <c r="AZ5" s="86"/>
      <c r="BA5">
        <v>1</v>
      </c>
      <c r="BB5" s="85" t="str">
        <f>REPLACE(INDEX(GroupVertices[Group],MATCH(Edges24[[#This Row],[Vertex 1]],GroupVertices[Vertex],0)),1,1,"")</f>
        <v>5</v>
      </c>
      <c r="BC5" s="85" t="str">
        <f>REPLACE(INDEX(GroupVertices[Group],MATCH(Edges24[[#This Row],[Vertex 2]],GroupVertices[Vertex],0)),1,1,"")</f>
        <v>5</v>
      </c>
      <c r="BD5" s="51">
        <v>1</v>
      </c>
      <c r="BE5" s="52">
        <v>4</v>
      </c>
      <c r="BF5" s="51">
        <v>0</v>
      </c>
      <c r="BG5" s="52">
        <v>0</v>
      </c>
      <c r="BH5" s="51">
        <v>0</v>
      </c>
      <c r="BI5" s="52">
        <v>0</v>
      </c>
      <c r="BJ5" s="51">
        <v>24</v>
      </c>
      <c r="BK5" s="52">
        <v>96</v>
      </c>
      <c r="BL5" s="51">
        <v>25</v>
      </c>
    </row>
    <row r="6" spans="1:64" ht="15">
      <c r="A6" s="84" t="s">
        <v>215</v>
      </c>
      <c r="B6" s="84" t="s">
        <v>214</v>
      </c>
      <c r="C6" s="53"/>
      <c r="D6" s="54"/>
      <c r="E6" s="65"/>
      <c r="F6" s="55"/>
      <c r="G6" s="53"/>
      <c r="H6" s="57"/>
      <c r="I6" s="56"/>
      <c r="J6" s="56"/>
      <c r="K6" s="36" t="s">
        <v>66</v>
      </c>
      <c r="L6" s="83">
        <v>8</v>
      </c>
      <c r="M6" s="83"/>
      <c r="N6" s="63"/>
      <c r="O6" s="86" t="s">
        <v>243</v>
      </c>
      <c r="P6" s="88">
        <v>43502.9446875</v>
      </c>
      <c r="Q6" s="86" t="s">
        <v>247</v>
      </c>
      <c r="R6" s="86"/>
      <c r="S6" s="86"/>
      <c r="T6" s="86"/>
      <c r="U6" s="86"/>
      <c r="V6" s="89" t="s">
        <v>327</v>
      </c>
      <c r="W6" s="88">
        <v>43502.9446875</v>
      </c>
      <c r="X6" s="89" t="s">
        <v>344</v>
      </c>
      <c r="Y6" s="86"/>
      <c r="Z6" s="86"/>
      <c r="AA6" s="92" t="s">
        <v>382</v>
      </c>
      <c r="AB6" s="86"/>
      <c r="AC6" s="86" t="b">
        <v>0</v>
      </c>
      <c r="AD6" s="86">
        <v>0</v>
      </c>
      <c r="AE6" s="92" t="s">
        <v>419</v>
      </c>
      <c r="AF6" s="86" t="b">
        <v>0</v>
      </c>
      <c r="AG6" s="86" t="s">
        <v>424</v>
      </c>
      <c r="AH6" s="86"/>
      <c r="AI6" s="92" t="s">
        <v>419</v>
      </c>
      <c r="AJ6" s="86" t="b">
        <v>0</v>
      </c>
      <c r="AK6" s="86">
        <v>2</v>
      </c>
      <c r="AL6" s="92" t="s">
        <v>381</v>
      </c>
      <c r="AM6" s="86" t="s">
        <v>431</v>
      </c>
      <c r="AN6" s="86" t="b">
        <v>0</v>
      </c>
      <c r="AO6" s="92" t="s">
        <v>381</v>
      </c>
      <c r="AP6" s="86" t="s">
        <v>176</v>
      </c>
      <c r="AQ6" s="86">
        <v>0</v>
      </c>
      <c r="AR6" s="86">
        <v>0</v>
      </c>
      <c r="AS6" s="86"/>
      <c r="AT6" s="86"/>
      <c r="AU6" s="86"/>
      <c r="AV6" s="86"/>
      <c r="AW6" s="86"/>
      <c r="AX6" s="86"/>
      <c r="AY6" s="86"/>
      <c r="AZ6" s="86"/>
      <c r="BA6">
        <v>1</v>
      </c>
      <c r="BB6" s="85" t="str">
        <f>REPLACE(INDEX(GroupVertices[Group],MATCH(Edges24[[#This Row],[Vertex 1]],GroupVertices[Vertex],0)),1,1,"")</f>
        <v>5</v>
      </c>
      <c r="BC6" s="85" t="str">
        <f>REPLACE(INDEX(GroupVertices[Group],MATCH(Edges24[[#This Row],[Vertex 2]],GroupVertices[Vertex],0)),1,1,"")</f>
        <v>5</v>
      </c>
      <c r="BD6" s="51">
        <v>0</v>
      </c>
      <c r="BE6" s="52">
        <v>0</v>
      </c>
      <c r="BF6" s="51">
        <v>0</v>
      </c>
      <c r="BG6" s="52">
        <v>0</v>
      </c>
      <c r="BH6" s="51">
        <v>0</v>
      </c>
      <c r="BI6" s="52">
        <v>0</v>
      </c>
      <c r="BJ6" s="51">
        <v>23</v>
      </c>
      <c r="BK6" s="52">
        <v>100</v>
      </c>
      <c r="BL6" s="51">
        <v>23</v>
      </c>
    </row>
    <row r="7" spans="1:64" ht="15">
      <c r="A7" s="84" t="s">
        <v>216</v>
      </c>
      <c r="B7" s="84" t="s">
        <v>225</v>
      </c>
      <c r="C7" s="53"/>
      <c r="D7" s="54"/>
      <c r="E7" s="65"/>
      <c r="F7" s="55"/>
      <c r="G7" s="53"/>
      <c r="H7" s="57"/>
      <c r="I7" s="56"/>
      <c r="J7" s="56"/>
      <c r="K7" s="36" t="s">
        <v>65</v>
      </c>
      <c r="L7" s="83">
        <v>9</v>
      </c>
      <c r="M7" s="83"/>
      <c r="N7" s="63"/>
      <c r="O7" s="86" t="s">
        <v>243</v>
      </c>
      <c r="P7" s="88">
        <v>43502.952060185184</v>
      </c>
      <c r="Q7" s="86" t="s">
        <v>245</v>
      </c>
      <c r="R7" s="86"/>
      <c r="S7" s="86"/>
      <c r="T7" s="86"/>
      <c r="U7" s="86"/>
      <c r="V7" s="89" t="s">
        <v>328</v>
      </c>
      <c r="W7" s="88">
        <v>43502.952060185184</v>
      </c>
      <c r="X7" s="89" t="s">
        <v>345</v>
      </c>
      <c r="Y7" s="86"/>
      <c r="Z7" s="86"/>
      <c r="AA7" s="92" t="s">
        <v>383</v>
      </c>
      <c r="AB7" s="86"/>
      <c r="AC7" s="86" t="b">
        <v>0</v>
      </c>
      <c r="AD7" s="86">
        <v>0</v>
      </c>
      <c r="AE7" s="92" t="s">
        <v>419</v>
      </c>
      <c r="AF7" s="86" t="b">
        <v>0</v>
      </c>
      <c r="AG7" s="86" t="s">
        <v>424</v>
      </c>
      <c r="AH7" s="86"/>
      <c r="AI7" s="92" t="s">
        <v>419</v>
      </c>
      <c r="AJ7" s="86" t="b">
        <v>0</v>
      </c>
      <c r="AK7" s="86">
        <v>4</v>
      </c>
      <c r="AL7" s="92" t="s">
        <v>401</v>
      </c>
      <c r="AM7" s="86" t="s">
        <v>429</v>
      </c>
      <c r="AN7" s="86" t="b">
        <v>0</v>
      </c>
      <c r="AO7" s="92" t="s">
        <v>401</v>
      </c>
      <c r="AP7" s="86" t="s">
        <v>176</v>
      </c>
      <c r="AQ7" s="86">
        <v>0</v>
      </c>
      <c r="AR7" s="86">
        <v>0</v>
      </c>
      <c r="AS7" s="86"/>
      <c r="AT7" s="86"/>
      <c r="AU7" s="86"/>
      <c r="AV7" s="86"/>
      <c r="AW7" s="86"/>
      <c r="AX7" s="86"/>
      <c r="AY7" s="86"/>
      <c r="AZ7" s="86"/>
      <c r="BA7">
        <v>1</v>
      </c>
      <c r="BB7" s="85" t="str">
        <f>REPLACE(INDEX(GroupVertices[Group],MATCH(Edges24[[#This Row],[Vertex 1]],GroupVertices[Vertex],0)),1,1,"")</f>
        <v>2</v>
      </c>
      <c r="BC7" s="85" t="str">
        <f>REPLACE(INDEX(GroupVertices[Group],MATCH(Edges24[[#This Row],[Vertex 2]],GroupVertices[Vertex],0)),1,1,"")</f>
        <v>2</v>
      </c>
      <c r="BD7" s="51"/>
      <c r="BE7" s="52"/>
      <c r="BF7" s="51"/>
      <c r="BG7" s="52"/>
      <c r="BH7" s="51"/>
      <c r="BI7" s="52"/>
      <c r="BJ7" s="51"/>
      <c r="BK7" s="52"/>
      <c r="BL7" s="51"/>
    </row>
    <row r="8" spans="1:64" ht="15">
      <c r="A8" s="84" t="s">
        <v>217</v>
      </c>
      <c r="B8" s="84" t="s">
        <v>214</v>
      </c>
      <c r="C8" s="53"/>
      <c r="D8" s="54"/>
      <c r="E8" s="65"/>
      <c r="F8" s="55"/>
      <c r="G8" s="53"/>
      <c r="H8" s="57"/>
      <c r="I8" s="56"/>
      <c r="J8" s="56"/>
      <c r="K8" s="36" t="s">
        <v>65</v>
      </c>
      <c r="L8" s="83">
        <v>11</v>
      </c>
      <c r="M8" s="83"/>
      <c r="N8" s="63"/>
      <c r="O8" s="86" t="s">
        <v>243</v>
      </c>
      <c r="P8" s="88">
        <v>43503.00393518519</v>
      </c>
      <c r="Q8" s="86" t="s">
        <v>247</v>
      </c>
      <c r="R8" s="86"/>
      <c r="S8" s="86"/>
      <c r="T8" s="86"/>
      <c r="U8" s="86"/>
      <c r="V8" s="89" t="s">
        <v>329</v>
      </c>
      <c r="W8" s="88">
        <v>43503.00393518519</v>
      </c>
      <c r="X8" s="89" t="s">
        <v>346</v>
      </c>
      <c r="Y8" s="86"/>
      <c r="Z8" s="86"/>
      <c r="AA8" s="92" t="s">
        <v>384</v>
      </c>
      <c r="AB8" s="86"/>
      <c r="AC8" s="86" t="b">
        <v>0</v>
      </c>
      <c r="AD8" s="86">
        <v>0</v>
      </c>
      <c r="AE8" s="92" t="s">
        <v>419</v>
      </c>
      <c r="AF8" s="86" t="b">
        <v>0</v>
      </c>
      <c r="AG8" s="86" t="s">
        <v>424</v>
      </c>
      <c r="AH8" s="86"/>
      <c r="AI8" s="92" t="s">
        <v>419</v>
      </c>
      <c r="AJ8" s="86" t="b">
        <v>0</v>
      </c>
      <c r="AK8" s="86">
        <v>2</v>
      </c>
      <c r="AL8" s="92" t="s">
        <v>381</v>
      </c>
      <c r="AM8" s="86" t="s">
        <v>432</v>
      </c>
      <c r="AN8" s="86" t="b">
        <v>0</v>
      </c>
      <c r="AO8" s="92" t="s">
        <v>381</v>
      </c>
      <c r="AP8" s="86" t="s">
        <v>176</v>
      </c>
      <c r="AQ8" s="86">
        <v>0</v>
      </c>
      <c r="AR8" s="86">
        <v>0</v>
      </c>
      <c r="AS8" s="86"/>
      <c r="AT8" s="86"/>
      <c r="AU8" s="86"/>
      <c r="AV8" s="86"/>
      <c r="AW8" s="86"/>
      <c r="AX8" s="86"/>
      <c r="AY8" s="86"/>
      <c r="AZ8" s="86"/>
      <c r="BA8">
        <v>1</v>
      </c>
      <c r="BB8" s="85" t="str">
        <f>REPLACE(INDEX(GroupVertices[Group],MATCH(Edges24[[#This Row],[Vertex 1]],GroupVertices[Vertex],0)),1,1,"")</f>
        <v>5</v>
      </c>
      <c r="BC8" s="85" t="str">
        <f>REPLACE(INDEX(GroupVertices[Group],MATCH(Edges24[[#This Row],[Vertex 2]],GroupVertices[Vertex],0)),1,1,"")</f>
        <v>5</v>
      </c>
      <c r="BD8" s="51">
        <v>0</v>
      </c>
      <c r="BE8" s="52">
        <v>0</v>
      </c>
      <c r="BF8" s="51">
        <v>0</v>
      </c>
      <c r="BG8" s="52">
        <v>0</v>
      </c>
      <c r="BH8" s="51">
        <v>0</v>
      </c>
      <c r="BI8" s="52">
        <v>0</v>
      </c>
      <c r="BJ8" s="51">
        <v>23</v>
      </c>
      <c r="BK8" s="52">
        <v>100</v>
      </c>
      <c r="BL8" s="51">
        <v>23</v>
      </c>
    </row>
    <row r="9" spans="1:64" ht="15">
      <c r="A9" s="84" t="s">
        <v>218</v>
      </c>
      <c r="B9" s="84" t="s">
        <v>225</v>
      </c>
      <c r="C9" s="53"/>
      <c r="D9" s="54"/>
      <c r="E9" s="65"/>
      <c r="F9" s="55"/>
      <c r="G9" s="53"/>
      <c r="H9" s="57"/>
      <c r="I9" s="56"/>
      <c r="J9" s="56"/>
      <c r="K9" s="36" t="s">
        <v>65</v>
      </c>
      <c r="L9" s="83">
        <v>12</v>
      </c>
      <c r="M9" s="83"/>
      <c r="N9" s="63"/>
      <c r="O9" s="86" t="s">
        <v>243</v>
      </c>
      <c r="P9" s="88">
        <v>43502.77104166667</v>
      </c>
      <c r="Q9" s="86" t="s">
        <v>245</v>
      </c>
      <c r="R9" s="86"/>
      <c r="S9" s="86"/>
      <c r="T9" s="86"/>
      <c r="U9" s="86"/>
      <c r="V9" s="89" t="s">
        <v>330</v>
      </c>
      <c r="W9" s="88">
        <v>43502.77104166667</v>
      </c>
      <c r="X9" s="89" t="s">
        <v>347</v>
      </c>
      <c r="Y9" s="86"/>
      <c r="Z9" s="86"/>
      <c r="AA9" s="92" t="s">
        <v>385</v>
      </c>
      <c r="AB9" s="86"/>
      <c r="AC9" s="86" t="b">
        <v>0</v>
      </c>
      <c r="AD9" s="86">
        <v>0</v>
      </c>
      <c r="AE9" s="92" t="s">
        <v>419</v>
      </c>
      <c r="AF9" s="86" t="b">
        <v>0</v>
      </c>
      <c r="AG9" s="86" t="s">
        <v>424</v>
      </c>
      <c r="AH9" s="86"/>
      <c r="AI9" s="92" t="s">
        <v>419</v>
      </c>
      <c r="AJ9" s="86" t="b">
        <v>0</v>
      </c>
      <c r="AK9" s="86">
        <v>4</v>
      </c>
      <c r="AL9" s="92" t="s">
        <v>401</v>
      </c>
      <c r="AM9" s="86" t="s">
        <v>429</v>
      </c>
      <c r="AN9" s="86" t="b">
        <v>0</v>
      </c>
      <c r="AO9" s="92" t="s">
        <v>401</v>
      </c>
      <c r="AP9" s="86" t="s">
        <v>176</v>
      </c>
      <c r="AQ9" s="86">
        <v>0</v>
      </c>
      <c r="AR9" s="86">
        <v>0</v>
      </c>
      <c r="AS9" s="86"/>
      <c r="AT9" s="86"/>
      <c r="AU9" s="86"/>
      <c r="AV9" s="86"/>
      <c r="AW9" s="86"/>
      <c r="AX9" s="86"/>
      <c r="AY9" s="86"/>
      <c r="AZ9" s="86"/>
      <c r="BA9">
        <v>1</v>
      </c>
      <c r="BB9" s="85" t="str">
        <f>REPLACE(INDEX(GroupVertices[Group],MATCH(Edges24[[#This Row],[Vertex 1]],GroupVertices[Vertex],0)),1,1,"")</f>
        <v>2</v>
      </c>
      <c r="BC9" s="85" t="str">
        <f>REPLACE(INDEX(GroupVertices[Group],MATCH(Edges24[[#This Row],[Vertex 2]],GroupVertices[Vertex],0)),1,1,"")</f>
        <v>2</v>
      </c>
      <c r="BD9" s="51"/>
      <c r="BE9" s="52"/>
      <c r="BF9" s="51"/>
      <c r="BG9" s="52"/>
      <c r="BH9" s="51"/>
      <c r="BI9" s="52"/>
      <c r="BJ9" s="51"/>
      <c r="BK9" s="52"/>
      <c r="BL9" s="51"/>
    </row>
    <row r="10" spans="1:64" ht="15">
      <c r="A10" s="84" t="s">
        <v>218</v>
      </c>
      <c r="B10" s="84" t="s">
        <v>230</v>
      </c>
      <c r="C10" s="53"/>
      <c r="D10" s="54"/>
      <c r="E10" s="65"/>
      <c r="F10" s="55"/>
      <c r="G10" s="53"/>
      <c r="H10" s="57"/>
      <c r="I10" s="56"/>
      <c r="J10" s="56"/>
      <c r="K10" s="36" t="s">
        <v>65</v>
      </c>
      <c r="L10" s="83">
        <v>14</v>
      </c>
      <c r="M10" s="83"/>
      <c r="N10" s="63"/>
      <c r="O10" s="86" t="s">
        <v>243</v>
      </c>
      <c r="P10" s="88">
        <v>43503.28581018518</v>
      </c>
      <c r="Q10" s="86" t="s">
        <v>248</v>
      </c>
      <c r="R10" s="86"/>
      <c r="S10" s="86"/>
      <c r="T10" s="86"/>
      <c r="U10" s="86"/>
      <c r="V10" s="89" t="s">
        <v>330</v>
      </c>
      <c r="W10" s="88">
        <v>43503.28581018518</v>
      </c>
      <c r="X10" s="89" t="s">
        <v>348</v>
      </c>
      <c r="Y10" s="86"/>
      <c r="Z10" s="86"/>
      <c r="AA10" s="92" t="s">
        <v>386</v>
      </c>
      <c r="AB10" s="86"/>
      <c r="AC10" s="86" t="b">
        <v>0</v>
      </c>
      <c r="AD10" s="86">
        <v>0</v>
      </c>
      <c r="AE10" s="92" t="s">
        <v>419</v>
      </c>
      <c r="AF10" s="86" t="b">
        <v>1</v>
      </c>
      <c r="AG10" s="86" t="s">
        <v>424</v>
      </c>
      <c r="AH10" s="86"/>
      <c r="AI10" s="92" t="s">
        <v>418</v>
      </c>
      <c r="AJ10" s="86" t="b">
        <v>0</v>
      </c>
      <c r="AK10" s="86">
        <v>2</v>
      </c>
      <c r="AL10" s="92" t="s">
        <v>396</v>
      </c>
      <c r="AM10" s="86" t="s">
        <v>429</v>
      </c>
      <c r="AN10" s="86" t="b">
        <v>0</v>
      </c>
      <c r="AO10" s="92" t="s">
        <v>396</v>
      </c>
      <c r="AP10" s="86" t="s">
        <v>176</v>
      </c>
      <c r="AQ10" s="86">
        <v>0</v>
      </c>
      <c r="AR10" s="86">
        <v>0</v>
      </c>
      <c r="AS10" s="86"/>
      <c r="AT10" s="86"/>
      <c r="AU10" s="86"/>
      <c r="AV10" s="86"/>
      <c r="AW10" s="86"/>
      <c r="AX10" s="86"/>
      <c r="AY10" s="86"/>
      <c r="AZ10" s="86"/>
      <c r="BA10">
        <v>1</v>
      </c>
      <c r="BB10" s="85" t="str">
        <f>REPLACE(INDEX(GroupVertices[Group],MATCH(Edges24[[#This Row],[Vertex 1]],GroupVertices[Vertex],0)),1,1,"")</f>
        <v>2</v>
      </c>
      <c r="BC10" s="85" t="str">
        <f>REPLACE(INDEX(GroupVertices[Group],MATCH(Edges24[[#This Row],[Vertex 2]],GroupVertices[Vertex],0)),1,1,"")</f>
        <v>2</v>
      </c>
      <c r="BD10" s="51"/>
      <c r="BE10" s="52"/>
      <c r="BF10" s="51"/>
      <c r="BG10" s="52"/>
      <c r="BH10" s="51"/>
      <c r="BI10" s="52"/>
      <c r="BJ10" s="51"/>
      <c r="BK10" s="52"/>
      <c r="BL10" s="51"/>
    </row>
    <row r="11" spans="1:64" ht="15">
      <c r="A11" s="84" t="s">
        <v>219</v>
      </c>
      <c r="B11" s="84" t="s">
        <v>224</v>
      </c>
      <c r="C11" s="53"/>
      <c r="D11" s="54"/>
      <c r="E11" s="65"/>
      <c r="F11" s="55"/>
      <c r="G11" s="53"/>
      <c r="H11" s="57"/>
      <c r="I11" s="56"/>
      <c r="J11" s="56"/>
      <c r="K11" s="36" t="s">
        <v>65</v>
      </c>
      <c r="L11" s="83">
        <v>17</v>
      </c>
      <c r="M11" s="83"/>
      <c r="N11" s="63"/>
      <c r="O11" s="86" t="s">
        <v>243</v>
      </c>
      <c r="P11" s="88">
        <v>43503.91645833333</v>
      </c>
      <c r="Q11" s="86" t="s">
        <v>249</v>
      </c>
      <c r="R11" s="86"/>
      <c r="S11" s="86"/>
      <c r="T11" s="86" t="s">
        <v>307</v>
      </c>
      <c r="U11" s="86"/>
      <c r="V11" s="89" t="s">
        <v>331</v>
      </c>
      <c r="W11" s="88">
        <v>43503.91645833333</v>
      </c>
      <c r="X11" s="89" t="s">
        <v>349</v>
      </c>
      <c r="Y11" s="86"/>
      <c r="Z11" s="86"/>
      <c r="AA11" s="92" t="s">
        <v>387</v>
      </c>
      <c r="AB11" s="86"/>
      <c r="AC11" s="86" t="b">
        <v>0</v>
      </c>
      <c r="AD11" s="86">
        <v>0</v>
      </c>
      <c r="AE11" s="92" t="s">
        <v>419</v>
      </c>
      <c r="AF11" s="86" t="b">
        <v>0</v>
      </c>
      <c r="AG11" s="86" t="s">
        <v>424</v>
      </c>
      <c r="AH11" s="86"/>
      <c r="AI11" s="92" t="s">
        <v>419</v>
      </c>
      <c r="AJ11" s="86" t="b">
        <v>0</v>
      </c>
      <c r="AK11" s="86">
        <v>1</v>
      </c>
      <c r="AL11" s="92" t="s">
        <v>410</v>
      </c>
      <c r="AM11" s="86" t="s">
        <v>431</v>
      </c>
      <c r="AN11" s="86" t="b">
        <v>0</v>
      </c>
      <c r="AO11" s="92" t="s">
        <v>410</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1</v>
      </c>
      <c r="BD11" s="51">
        <v>0</v>
      </c>
      <c r="BE11" s="52">
        <v>0</v>
      </c>
      <c r="BF11" s="51">
        <v>0</v>
      </c>
      <c r="BG11" s="52">
        <v>0</v>
      </c>
      <c r="BH11" s="51">
        <v>0</v>
      </c>
      <c r="BI11" s="52">
        <v>0</v>
      </c>
      <c r="BJ11" s="51">
        <v>25</v>
      </c>
      <c r="BK11" s="52">
        <v>100</v>
      </c>
      <c r="BL11" s="51">
        <v>25</v>
      </c>
    </row>
    <row r="12" spans="1:64" ht="15">
      <c r="A12" s="84" t="s">
        <v>220</v>
      </c>
      <c r="B12" s="84" t="s">
        <v>232</v>
      </c>
      <c r="C12" s="53"/>
      <c r="D12" s="54"/>
      <c r="E12" s="65"/>
      <c r="F12" s="55"/>
      <c r="G12" s="53"/>
      <c r="H12" s="57"/>
      <c r="I12" s="56"/>
      <c r="J12" s="56"/>
      <c r="K12" s="36" t="s">
        <v>65</v>
      </c>
      <c r="L12" s="83">
        <v>18</v>
      </c>
      <c r="M12" s="83"/>
      <c r="N12" s="63"/>
      <c r="O12" s="86" t="s">
        <v>243</v>
      </c>
      <c r="P12" s="88">
        <v>43504.07357638889</v>
      </c>
      <c r="Q12" s="86" t="s">
        <v>250</v>
      </c>
      <c r="R12" s="86"/>
      <c r="S12" s="86"/>
      <c r="T12" s="86"/>
      <c r="U12" s="86"/>
      <c r="V12" s="89" t="s">
        <v>332</v>
      </c>
      <c r="W12" s="88">
        <v>43504.07357638889</v>
      </c>
      <c r="X12" s="89" t="s">
        <v>350</v>
      </c>
      <c r="Y12" s="86"/>
      <c r="Z12" s="86"/>
      <c r="AA12" s="92" t="s">
        <v>388</v>
      </c>
      <c r="AB12" s="92" t="s">
        <v>417</v>
      </c>
      <c r="AC12" s="86" t="b">
        <v>0</v>
      </c>
      <c r="AD12" s="86">
        <v>0</v>
      </c>
      <c r="AE12" s="92" t="s">
        <v>420</v>
      </c>
      <c r="AF12" s="86" t="b">
        <v>0</v>
      </c>
      <c r="AG12" s="86" t="s">
        <v>424</v>
      </c>
      <c r="AH12" s="86"/>
      <c r="AI12" s="92" t="s">
        <v>419</v>
      </c>
      <c r="AJ12" s="86" t="b">
        <v>0</v>
      </c>
      <c r="AK12" s="86">
        <v>0</v>
      </c>
      <c r="AL12" s="92" t="s">
        <v>419</v>
      </c>
      <c r="AM12" s="86" t="s">
        <v>429</v>
      </c>
      <c r="AN12" s="86" t="b">
        <v>0</v>
      </c>
      <c r="AO12" s="92" t="s">
        <v>417</v>
      </c>
      <c r="AP12" s="86" t="s">
        <v>176</v>
      </c>
      <c r="AQ12" s="86">
        <v>0</v>
      </c>
      <c r="AR12" s="86">
        <v>0</v>
      </c>
      <c r="AS12" s="86"/>
      <c r="AT12" s="86"/>
      <c r="AU12" s="86"/>
      <c r="AV12" s="86"/>
      <c r="AW12" s="86"/>
      <c r="AX12" s="86"/>
      <c r="AY12" s="86"/>
      <c r="AZ12" s="86"/>
      <c r="BA12">
        <v>1</v>
      </c>
      <c r="BB12" s="85" t="str">
        <f>REPLACE(INDEX(GroupVertices[Group],MATCH(Edges24[[#This Row],[Vertex 1]],GroupVertices[Vertex],0)),1,1,"")</f>
        <v>3</v>
      </c>
      <c r="BC12" s="85" t="str">
        <f>REPLACE(INDEX(GroupVertices[Group],MATCH(Edges24[[#This Row],[Vertex 2]],GroupVertices[Vertex],0)),1,1,"")</f>
        <v>3</v>
      </c>
      <c r="BD12" s="51"/>
      <c r="BE12" s="52"/>
      <c r="BF12" s="51"/>
      <c r="BG12" s="52"/>
      <c r="BH12" s="51"/>
      <c r="BI12" s="52"/>
      <c r="BJ12" s="51"/>
      <c r="BK12" s="52"/>
      <c r="BL12" s="51"/>
    </row>
    <row r="13" spans="1:64" ht="15">
      <c r="A13" s="84" t="s">
        <v>221</v>
      </c>
      <c r="B13" s="84" t="s">
        <v>239</v>
      </c>
      <c r="C13" s="53"/>
      <c r="D13" s="54"/>
      <c r="E13" s="65"/>
      <c r="F13" s="55"/>
      <c r="G13" s="53"/>
      <c r="H13" s="57"/>
      <c r="I13" s="56"/>
      <c r="J13" s="56"/>
      <c r="K13" s="36" t="s">
        <v>65</v>
      </c>
      <c r="L13" s="83">
        <v>26</v>
      </c>
      <c r="M13" s="83"/>
      <c r="N13" s="63"/>
      <c r="O13" s="86" t="s">
        <v>243</v>
      </c>
      <c r="P13" s="88">
        <v>43504.67046296296</v>
      </c>
      <c r="Q13" s="86" t="s">
        <v>251</v>
      </c>
      <c r="R13" s="89" t="s">
        <v>280</v>
      </c>
      <c r="S13" s="86" t="s">
        <v>299</v>
      </c>
      <c r="T13" s="86" t="s">
        <v>308</v>
      </c>
      <c r="U13" s="86"/>
      <c r="V13" s="89" t="s">
        <v>333</v>
      </c>
      <c r="W13" s="88">
        <v>43504.67046296296</v>
      </c>
      <c r="X13" s="89" t="s">
        <v>351</v>
      </c>
      <c r="Y13" s="86"/>
      <c r="Z13" s="86"/>
      <c r="AA13" s="92" t="s">
        <v>389</v>
      </c>
      <c r="AB13" s="86"/>
      <c r="AC13" s="86" t="b">
        <v>0</v>
      </c>
      <c r="AD13" s="86">
        <v>0</v>
      </c>
      <c r="AE13" s="92" t="s">
        <v>419</v>
      </c>
      <c r="AF13" s="86" t="b">
        <v>0</v>
      </c>
      <c r="AG13" s="86" t="s">
        <v>425</v>
      </c>
      <c r="AH13" s="86"/>
      <c r="AI13" s="92" t="s">
        <v>419</v>
      </c>
      <c r="AJ13" s="86" t="b">
        <v>0</v>
      </c>
      <c r="AK13" s="86">
        <v>0</v>
      </c>
      <c r="AL13" s="92" t="s">
        <v>419</v>
      </c>
      <c r="AM13" s="86" t="s">
        <v>433</v>
      </c>
      <c r="AN13" s="86" t="b">
        <v>0</v>
      </c>
      <c r="AO13" s="92" t="s">
        <v>389</v>
      </c>
      <c r="AP13" s="86" t="s">
        <v>176</v>
      </c>
      <c r="AQ13" s="86">
        <v>0</v>
      </c>
      <c r="AR13" s="86">
        <v>0</v>
      </c>
      <c r="AS13" s="86"/>
      <c r="AT13" s="86"/>
      <c r="AU13" s="86"/>
      <c r="AV13" s="86"/>
      <c r="AW13" s="86"/>
      <c r="AX13" s="86"/>
      <c r="AY13" s="86"/>
      <c r="AZ13" s="86"/>
      <c r="BA13">
        <v>1</v>
      </c>
      <c r="BB13" s="85" t="str">
        <f>REPLACE(INDEX(GroupVertices[Group],MATCH(Edges24[[#This Row],[Vertex 1]],GroupVertices[Vertex],0)),1,1,"")</f>
        <v>4</v>
      </c>
      <c r="BC13" s="85" t="str">
        <f>REPLACE(INDEX(GroupVertices[Group],MATCH(Edges24[[#This Row],[Vertex 2]],GroupVertices[Vertex],0)),1,1,"")</f>
        <v>4</v>
      </c>
      <c r="BD13" s="51"/>
      <c r="BE13" s="52"/>
      <c r="BF13" s="51"/>
      <c r="BG13" s="52"/>
      <c r="BH13" s="51"/>
      <c r="BI13" s="52"/>
      <c r="BJ13" s="51"/>
      <c r="BK13" s="52"/>
      <c r="BL13" s="51"/>
    </row>
    <row r="14" spans="1:64" ht="15">
      <c r="A14" s="84" t="s">
        <v>222</v>
      </c>
      <c r="B14" s="84" t="s">
        <v>224</v>
      </c>
      <c r="C14" s="53"/>
      <c r="D14" s="54"/>
      <c r="E14" s="65"/>
      <c r="F14" s="55"/>
      <c r="G14" s="53"/>
      <c r="H14" s="57"/>
      <c r="I14" s="56"/>
      <c r="J14" s="56"/>
      <c r="K14" s="36" t="s">
        <v>65</v>
      </c>
      <c r="L14" s="83">
        <v>29</v>
      </c>
      <c r="M14" s="83"/>
      <c r="N14" s="63"/>
      <c r="O14" s="86" t="s">
        <v>244</v>
      </c>
      <c r="P14" s="88">
        <v>43504.7653125</v>
      </c>
      <c r="Q14" s="86" t="s">
        <v>252</v>
      </c>
      <c r="R14" s="89" t="s">
        <v>281</v>
      </c>
      <c r="S14" s="86" t="s">
        <v>300</v>
      </c>
      <c r="T14" s="86"/>
      <c r="U14" s="86"/>
      <c r="V14" s="89" t="s">
        <v>334</v>
      </c>
      <c r="W14" s="88">
        <v>43504.7653125</v>
      </c>
      <c r="X14" s="89" t="s">
        <v>352</v>
      </c>
      <c r="Y14" s="86"/>
      <c r="Z14" s="86"/>
      <c r="AA14" s="92" t="s">
        <v>390</v>
      </c>
      <c r="AB14" s="86"/>
      <c r="AC14" s="86" t="b">
        <v>0</v>
      </c>
      <c r="AD14" s="86">
        <v>0</v>
      </c>
      <c r="AE14" s="92" t="s">
        <v>421</v>
      </c>
      <c r="AF14" s="86" t="b">
        <v>0</v>
      </c>
      <c r="AG14" s="86" t="s">
        <v>424</v>
      </c>
      <c r="AH14" s="86"/>
      <c r="AI14" s="92" t="s">
        <v>419</v>
      </c>
      <c r="AJ14" s="86" t="b">
        <v>0</v>
      </c>
      <c r="AK14" s="86">
        <v>0</v>
      </c>
      <c r="AL14" s="92" t="s">
        <v>419</v>
      </c>
      <c r="AM14" s="86" t="s">
        <v>431</v>
      </c>
      <c r="AN14" s="86" t="b">
        <v>1</v>
      </c>
      <c r="AO14" s="92" t="s">
        <v>390</v>
      </c>
      <c r="AP14" s="86" t="s">
        <v>176</v>
      </c>
      <c r="AQ14" s="86">
        <v>0</v>
      </c>
      <c r="AR14" s="86">
        <v>0</v>
      </c>
      <c r="AS14" s="86"/>
      <c r="AT14" s="86"/>
      <c r="AU14" s="86"/>
      <c r="AV14" s="86"/>
      <c r="AW14" s="86"/>
      <c r="AX14" s="86"/>
      <c r="AY14" s="86"/>
      <c r="AZ14" s="86"/>
      <c r="BA14">
        <v>1</v>
      </c>
      <c r="BB14" s="85" t="str">
        <f>REPLACE(INDEX(GroupVertices[Group],MATCH(Edges24[[#This Row],[Vertex 1]],GroupVertices[Vertex],0)),1,1,"")</f>
        <v>1</v>
      </c>
      <c r="BC14" s="85" t="str">
        <f>REPLACE(INDEX(GroupVertices[Group],MATCH(Edges24[[#This Row],[Vertex 2]],GroupVertices[Vertex],0)),1,1,"")</f>
        <v>1</v>
      </c>
      <c r="BD14" s="51">
        <v>0</v>
      </c>
      <c r="BE14" s="52">
        <v>0</v>
      </c>
      <c r="BF14" s="51">
        <v>1</v>
      </c>
      <c r="BG14" s="52">
        <v>4.761904761904762</v>
      </c>
      <c r="BH14" s="51">
        <v>0</v>
      </c>
      <c r="BI14" s="52">
        <v>0</v>
      </c>
      <c r="BJ14" s="51">
        <v>20</v>
      </c>
      <c r="BK14" s="52">
        <v>95.23809523809524</v>
      </c>
      <c r="BL14" s="51">
        <v>21</v>
      </c>
    </row>
    <row r="15" spans="1:64" ht="15">
      <c r="A15" s="84" t="s">
        <v>223</v>
      </c>
      <c r="B15" s="84" t="s">
        <v>224</v>
      </c>
      <c r="C15" s="53"/>
      <c r="D15" s="54"/>
      <c r="E15" s="65"/>
      <c r="F15" s="55"/>
      <c r="G15" s="53"/>
      <c r="H15" s="57"/>
      <c r="I15" s="56"/>
      <c r="J15" s="56"/>
      <c r="K15" s="36" t="s">
        <v>65</v>
      </c>
      <c r="L15" s="83">
        <v>30</v>
      </c>
      <c r="M15" s="83"/>
      <c r="N15" s="63"/>
      <c r="O15" s="86" t="s">
        <v>243</v>
      </c>
      <c r="P15" s="88">
        <v>43509.646157407406</v>
      </c>
      <c r="Q15" s="86" t="s">
        <v>253</v>
      </c>
      <c r="R15" s="89" t="s">
        <v>282</v>
      </c>
      <c r="S15" s="86" t="s">
        <v>300</v>
      </c>
      <c r="T15" s="86"/>
      <c r="U15" s="86"/>
      <c r="V15" s="89" t="s">
        <v>335</v>
      </c>
      <c r="W15" s="88">
        <v>43509.646157407406</v>
      </c>
      <c r="X15" s="89" t="s">
        <v>353</v>
      </c>
      <c r="Y15" s="86"/>
      <c r="Z15" s="86"/>
      <c r="AA15" s="92" t="s">
        <v>391</v>
      </c>
      <c r="AB15" s="86"/>
      <c r="AC15" s="86" t="b">
        <v>0</v>
      </c>
      <c r="AD15" s="86">
        <v>0</v>
      </c>
      <c r="AE15" s="92" t="s">
        <v>419</v>
      </c>
      <c r="AF15" s="86" t="b">
        <v>0</v>
      </c>
      <c r="AG15" s="86" t="s">
        <v>424</v>
      </c>
      <c r="AH15" s="86"/>
      <c r="AI15" s="92" t="s">
        <v>419</v>
      </c>
      <c r="AJ15" s="86" t="b">
        <v>0</v>
      </c>
      <c r="AK15" s="86">
        <v>0</v>
      </c>
      <c r="AL15" s="92" t="s">
        <v>419</v>
      </c>
      <c r="AM15" s="86" t="s">
        <v>434</v>
      </c>
      <c r="AN15" s="86" t="b">
        <v>1</v>
      </c>
      <c r="AO15" s="92" t="s">
        <v>391</v>
      </c>
      <c r="AP15" s="86" t="s">
        <v>176</v>
      </c>
      <c r="AQ15" s="86">
        <v>0</v>
      </c>
      <c r="AR15" s="86">
        <v>0</v>
      </c>
      <c r="AS15" s="86"/>
      <c r="AT15" s="86"/>
      <c r="AU15" s="86"/>
      <c r="AV15" s="86"/>
      <c r="AW15" s="86"/>
      <c r="AX15" s="86"/>
      <c r="AY15" s="86"/>
      <c r="AZ15" s="86"/>
      <c r="BA15">
        <v>1</v>
      </c>
      <c r="BB15" s="85" t="str">
        <f>REPLACE(INDEX(GroupVertices[Group],MATCH(Edges24[[#This Row],[Vertex 1]],GroupVertices[Vertex],0)),1,1,"")</f>
        <v>1</v>
      </c>
      <c r="BC15" s="85" t="str">
        <f>REPLACE(INDEX(GroupVertices[Group],MATCH(Edges24[[#This Row],[Vertex 2]],GroupVertices[Vertex],0)),1,1,"")</f>
        <v>1</v>
      </c>
      <c r="BD15" s="51">
        <v>1</v>
      </c>
      <c r="BE15" s="52">
        <v>5.555555555555555</v>
      </c>
      <c r="BF15" s="51">
        <v>0</v>
      </c>
      <c r="BG15" s="52">
        <v>0</v>
      </c>
      <c r="BH15" s="51">
        <v>0</v>
      </c>
      <c r="BI15" s="52">
        <v>0</v>
      </c>
      <c r="BJ15" s="51">
        <v>17</v>
      </c>
      <c r="BK15" s="52">
        <v>94.44444444444444</v>
      </c>
      <c r="BL15" s="51">
        <v>18</v>
      </c>
    </row>
    <row r="16" spans="1:64" ht="15">
      <c r="A16" s="84" t="s">
        <v>224</v>
      </c>
      <c r="B16" s="84" t="s">
        <v>241</v>
      </c>
      <c r="C16" s="53"/>
      <c r="D16" s="54"/>
      <c r="E16" s="65"/>
      <c r="F16" s="55"/>
      <c r="G16" s="53"/>
      <c r="H16" s="57"/>
      <c r="I16" s="56"/>
      <c r="J16" s="56"/>
      <c r="K16" s="36" t="s">
        <v>65</v>
      </c>
      <c r="L16" s="83">
        <v>31</v>
      </c>
      <c r="M16" s="83"/>
      <c r="N16" s="63"/>
      <c r="O16" s="86" t="s">
        <v>243</v>
      </c>
      <c r="P16" s="88">
        <v>43501.708969907406</v>
      </c>
      <c r="Q16" s="86" t="s">
        <v>254</v>
      </c>
      <c r="R16" s="89" t="s">
        <v>283</v>
      </c>
      <c r="S16" s="86" t="s">
        <v>301</v>
      </c>
      <c r="T16" s="86" t="s">
        <v>309</v>
      </c>
      <c r="U16" s="86"/>
      <c r="V16" s="89" t="s">
        <v>336</v>
      </c>
      <c r="W16" s="88">
        <v>43501.708969907406</v>
      </c>
      <c r="X16" s="89" t="s">
        <v>354</v>
      </c>
      <c r="Y16" s="86"/>
      <c r="Z16" s="86"/>
      <c r="AA16" s="92" t="s">
        <v>392</v>
      </c>
      <c r="AB16" s="86"/>
      <c r="AC16" s="86" t="b">
        <v>0</v>
      </c>
      <c r="AD16" s="86">
        <v>2</v>
      </c>
      <c r="AE16" s="92" t="s">
        <v>419</v>
      </c>
      <c r="AF16" s="86" t="b">
        <v>0</v>
      </c>
      <c r="AG16" s="86" t="s">
        <v>424</v>
      </c>
      <c r="AH16" s="86"/>
      <c r="AI16" s="92" t="s">
        <v>419</v>
      </c>
      <c r="AJ16" s="86" t="b">
        <v>0</v>
      </c>
      <c r="AK16" s="86">
        <v>0</v>
      </c>
      <c r="AL16" s="92" t="s">
        <v>419</v>
      </c>
      <c r="AM16" s="86" t="s">
        <v>431</v>
      </c>
      <c r="AN16" s="86" t="b">
        <v>0</v>
      </c>
      <c r="AO16" s="92" t="s">
        <v>392</v>
      </c>
      <c r="AP16" s="86" t="s">
        <v>176</v>
      </c>
      <c r="AQ16" s="86">
        <v>0</v>
      </c>
      <c r="AR16" s="86">
        <v>0</v>
      </c>
      <c r="AS16" s="86"/>
      <c r="AT16" s="86"/>
      <c r="AU16" s="86"/>
      <c r="AV16" s="86"/>
      <c r="AW16" s="86"/>
      <c r="AX16" s="86"/>
      <c r="AY16" s="86"/>
      <c r="AZ16" s="86"/>
      <c r="BA16">
        <v>1</v>
      </c>
      <c r="BB16" s="85" t="str">
        <f>REPLACE(INDEX(GroupVertices[Group],MATCH(Edges24[[#This Row],[Vertex 1]],GroupVertices[Vertex],0)),1,1,"")</f>
        <v>1</v>
      </c>
      <c r="BC16" s="85" t="str">
        <f>REPLACE(INDEX(GroupVertices[Group],MATCH(Edges24[[#This Row],[Vertex 2]],GroupVertices[Vertex],0)),1,1,"")</f>
        <v>1</v>
      </c>
      <c r="BD16" s="51">
        <v>2</v>
      </c>
      <c r="BE16" s="52">
        <v>6.25</v>
      </c>
      <c r="BF16" s="51">
        <v>0</v>
      </c>
      <c r="BG16" s="52">
        <v>0</v>
      </c>
      <c r="BH16" s="51">
        <v>0</v>
      </c>
      <c r="BI16" s="52">
        <v>0</v>
      </c>
      <c r="BJ16" s="51">
        <v>30</v>
      </c>
      <c r="BK16" s="52">
        <v>93.75</v>
      </c>
      <c r="BL16" s="51">
        <v>32</v>
      </c>
    </row>
    <row r="17" spans="1:64" ht="15">
      <c r="A17" s="84" t="s">
        <v>225</v>
      </c>
      <c r="B17" s="84" t="s">
        <v>230</v>
      </c>
      <c r="C17" s="53"/>
      <c r="D17" s="54"/>
      <c r="E17" s="65"/>
      <c r="F17" s="55"/>
      <c r="G17" s="53"/>
      <c r="H17" s="57"/>
      <c r="I17" s="56"/>
      <c r="J17" s="56"/>
      <c r="K17" s="36" t="s">
        <v>65</v>
      </c>
      <c r="L17" s="83">
        <v>32</v>
      </c>
      <c r="M17" s="83"/>
      <c r="N17" s="63"/>
      <c r="O17" s="86" t="s">
        <v>243</v>
      </c>
      <c r="P17" s="88">
        <v>43502.820069444446</v>
      </c>
      <c r="Q17" s="86" t="s">
        <v>255</v>
      </c>
      <c r="R17" s="86"/>
      <c r="S17" s="86"/>
      <c r="T17" s="86"/>
      <c r="U17" s="86"/>
      <c r="V17" s="89" t="s">
        <v>337</v>
      </c>
      <c r="W17" s="88">
        <v>43502.820069444446</v>
      </c>
      <c r="X17" s="89" t="s">
        <v>355</v>
      </c>
      <c r="Y17" s="86"/>
      <c r="Z17" s="86"/>
      <c r="AA17" s="92" t="s">
        <v>393</v>
      </c>
      <c r="AB17" s="92" t="s">
        <v>394</v>
      </c>
      <c r="AC17" s="86" t="b">
        <v>0</v>
      </c>
      <c r="AD17" s="86">
        <v>2</v>
      </c>
      <c r="AE17" s="92" t="s">
        <v>421</v>
      </c>
      <c r="AF17" s="86" t="b">
        <v>0</v>
      </c>
      <c r="AG17" s="86" t="s">
        <v>424</v>
      </c>
      <c r="AH17" s="86"/>
      <c r="AI17" s="92" t="s">
        <v>419</v>
      </c>
      <c r="AJ17" s="86" t="b">
        <v>0</v>
      </c>
      <c r="AK17" s="86">
        <v>0</v>
      </c>
      <c r="AL17" s="92" t="s">
        <v>419</v>
      </c>
      <c r="AM17" s="86" t="s">
        <v>435</v>
      </c>
      <c r="AN17" s="86" t="b">
        <v>0</v>
      </c>
      <c r="AO17" s="92" t="s">
        <v>394</v>
      </c>
      <c r="AP17" s="86" t="s">
        <v>176</v>
      </c>
      <c r="AQ17" s="86">
        <v>0</v>
      </c>
      <c r="AR17" s="86">
        <v>0</v>
      </c>
      <c r="AS17" s="86"/>
      <c r="AT17" s="86"/>
      <c r="AU17" s="86"/>
      <c r="AV17" s="86"/>
      <c r="AW17" s="86"/>
      <c r="AX17" s="86"/>
      <c r="AY17" s="86"/>
      <c r="AZ17" s="86"/>
      <c r="BA17">
        <v>1</v>
      </c>
      <c r="BB17" s="85" t="str">
        <f>REPLACE(INDEX(GroupVertices[Group],MATCH(Edges24[[#This Row],[Vertex 1]],GroupVertices[Vertex],0)),1,1,"")</f>
        <v>2</v>
      </c>
      <c r="BC17" s="85" t="str">
        <f>REPLACE(INDEX(GroupVertices[Group],MATCH(Edges24[[#This Row],[Vertex 2]],GroupVertices[Vertex],0)),1,1,"")</f>
        <v>2</v>
      </c>
      <c r="BD17" s="51"/>
      <c r="BE17" s="52"/>
      <c r="BF17" s="51"/>
      <c r="BG17" s="52"/>
      <c r="BH17" s="51"/>
      <c r="BI17" s="52"/>
      <c r="BJ17" s="51"/>
      <c r="BK17" s="52"/>
      <c r="BL17" s="51"/>
    </row>
    <row r="18" spans="1:64" ht="15">
      <c r="A18" s="84" t="s">
        <v>224</v>
      </c>
      <c r="B18" s="84" t="s">
        <v>230</v>
      </c>
      <c r="C18" s="53"/>
      <c r="D18" s="54"/>
      <c r="E18" s="65"/>
      <c r="F18" s="55"/>
      <c r="G18" s="53"/>
      <c r="H18" s="57"/>
      <c r="I18" s="56"/>
      <c r="J18" s="56"/>
      <c r="K18" s="36" t="s">
        <v>65</v>
      </c>
      <c r="L18" s="83">
        <v>33</v>
      </c>
      <c r="M18" s="83"/>
      <c r="N18" s="63"/>
      <c r="O18" s="86" t="s">
        <v>243</v>
      </c>
      <c r="P18" s="88">
        <v>43502.782534722224</v>
      </c>
      <c r="Q18" s="86" t="s">
        <v>256</v>
      </c>
      <c r="R18" s="86"/>
      <c r="S18" s="86"/>
      <c r="T18" s="86"/>
      <c r="U18" s="86"/>
      <c r="V18" s="89" t="s">
        <v>336</v>
      </c>
      <c r="W18" s="88">
        <v>43502.782534722224</v>
      </c>
      <c r="X18" s="89" t="s">
        <v>356</v>
      </c>
      <c r="Y18" s="86"/>
      <c r="Z18" s="86"/>
      <c r="AA18" s="92" t="s">
        <v>394</v>
      </c>
      <c r="AB18" s="92" t="s">
        <v>418</v>
      </c>
      <c r="AC18" s="86" t="b">
        <v>0</v>
      </c>
      <c r="AD18" s="86">
        <v>0</v>
      </c>
      <c r="AE18" s="92" t="s">
        <v>422</v>
      </c>
      <c r="AF18" s="86" t="b">
        <v>0</v>
      </c>
      <c r="AG18" s="86" t="s">
        <v>424</v>
      </c>
      <c r="AH18" s="86"/>
      <c r="AI18" s="92" t="s">
        <v>419</v>
      </c>
      <c r="AJ18" s="86" t="b">
        <v>0</v>
      </c>
      <c r="AK18" s="86">
        <v>0</v>
      </c>
      <c r="AL18" s="92" t="s">
        <v>419</v>
      </c>
      <c r="AM18" s="86" t="s">
        <v>431</v>
      </c>
      <c r="AN18" s="86" t="b">
        <v>0</v>
      </c>
      <c r="AO18" s="92" t="s">
        <v>418</v>
      </c>
      <c r="AP18" s="86" t="s">
        <v>176</v>
      </c>
      <c r="AQ18" s="86">
        <v>0</v>
      </c>
      <c r="AR18" s="86">
        <v>0</v>
      </c>
      <c r="AS18" s="86"/>
      <c r="AT18" s="86"/>
      <c r="AU18" s="86"/>
      <c r="AV18" s="86"/>
      <c r="AW18" s="86"/>
      <c r="AX18" s="86"/>
      <c r="AY18" s="86"/>
      <c r="AZ18" s="86"/>
      <c r="BA18">
        <v>3</v>
      </c>
      <c r="BB18" s="85" t="str">
        <f>REPLACE(INDEX(GroupVertices[Group],MATCH(Edges24[[#This Row],[Vertex 1]],GroupVertices[Vertex],0)),1,1,"")</f>
        <v>1</v>
      </c>
      <c r="BC18" s="85" t="str">
        <f>REPLACE(INDEX(GroupVertices[Group],MATCH(Edges24[[#This Row],[Vertex 2]],GroupVertices[Vertex],0)),1,1,"")</f>
        <v>2</v>
      </c>
      <c r="BD18" s="51"/>
      <c r="BE18" s="52"/>
      <c r="BF18" s="51"/>
      <c r="BG18" s="52"/>
      <c r="BH18" s="51"/>
      <c r="BI18" s="52"/>
      <c r="BJ18" s="51"/>
      <c r="BK18" s="52"/>
      <c r="BL18" s="51"/>
    </row>
    <row r="19" spans="1:64" ht="15">
      <c r="A19" s="84" t="s">
        <v>224</v>
      </c>
      <c r="B19" s="84" t="s">
        <v>230</v>
      </c>
      <c r="C19" s="53"/>
      <c r="D19" s="54"/>
      <c r="E19" s="65"/>
      <c r="F19" s="55"/>
      <c r="G19" s="53"/>
      <c r="H19" s="57"/>
      <c r="I19" s="56"/>
      <c r="J19" s="56"/>
      <c r="K19" s="36" t="s">
        <v>65</v>
      </c>
      <c r="L19" s="83">
        <v>34</v>
      </c>
      <c r="M19" s="83"/>
      <c r="N19" s="63"/>
      <c r="O19" s="86" t="s">
        <v>243</v>
      </c>
      <c r="P19" s="88">
        <v>43502.84872685185</v>
      </c>
      <c r="Q19" s="86" t="s">
        <v>257</v>
      </c>
      <c r="R19" s="86"/>
      <c r="S19" s="86"/>
      <c r="T19" s="86"/>
      <c r="U19" s="86"/>
      <c r="V19" s="89" t="s">
        <v>336</v>
      </c>
      <c r="W19" s="88">
        <v>43502.84872685185</v>
      </c>
      <c r="X19" s="89" t="s">
        <v>357</v>
      </c>
      <c r="Y19" s="86"/>
      <c r="Z19" s="86"/>
      <c r="AA19" s="92" t="s">
        <v>395</v>
      </c>
      <c r="AB19" s="92" t="s">
        <v>393</v>
      </c>
      <c r="AC19" s="86" t="b">
        <v>0</v>
      </c>
      <c r="AD19" s="86">
        <v>0</v>
      </c>
      <c r="AE19" s="92" t="s">
        <v>422</v>
      </c>
      <c r="AF19" s="86" t="b">
        <v>0</v>
      </c>
      <c r="AG19" s="86" t="s">
        <v>424</v>
      </c>
      <c r="AH19" s="86"/>
      <c r="AI19" s="92" t="s">
        <v>419</v>
      </c>
      <c r="AJ19" s="86" t="b">
        <v>0</v>
      </c>
      <c r="AK19" s="86">
        <v>0</v>
      </c>
      <c r="AL19" s="92" t="s">
        <v>419</v>
      </c>
      <c r="AM19" s="86" t="s">
        <v>431</v>
      </c>
      <c r="AN19" s="86" t="b">
        <v>0</v>
      </c>
      <c r="AO19" s="92" t="s">
        <v>393</v>
      </c>
      <c r="AP19" s="86" t="s">
        <v>176</v>
      </c>
      <c r="AQ19" s="86">
        <v>0</v>
      </c>
      <c r="AR19" s="86">
        <v>0</v>
      </c>
      <c r="AS19" s="86"/>
      <c r="AT19" s="86"/>
      <c r="AU19" s="86"/>
      <c r="AV19" s="86"/>
      <c r="AW19" s="86"/>
      <c r="AX19" s="86"/>
      <c r="AY19" s="86"/>
      <c r="AZ19" s="86"/>
      <c r="BA19">
        <v>3</v>
      </c>
      <c r="BB19" s="85" t="str">
        <f>REPLACE(INDEX(GroupVertices[Group],MATCH(Edges24[[#This Row],[Vertex 1]],GroupVertices[Vertex],0)),1,1,"")</f>
        <v>1</v>
      </c>
      <c r="BC19" s="85" t="str">
        <f>REPLACE(INDEX(GroupVertices[Group],MATCH(Edges24[[#This Row],[Vertex 2]],GroupVertices[Vertex],0)),1,1,"")</f>
        <v>2</v>
      </c>
      <c r="BD19" s="51"/>
      <c r="BE19" s="52"/>
      <c r="BF19" s="51"/>
      <c r="BG19" s="52"/>
      <c r="BH19" s="51"/>
      <c r="BI19" s="52"/>
      <c r="BJ19" s="51"/>
      <c r="BK19" s="52"/>
      <c r="BL19" s="51"/>
    </row>
    <row r="20" spans="1:64" ht="15">
      <c r="A20" s="84" t="s">
        <v>224</v>
      </c>
      <c r="B20" s="84" t="s">
        <v>230</v>
      </c>
      <c r="C20" s="53"/>
      <c r="D20" s="54"/>
      <c r="E20" s="65"/>
      <c r="F20" s="55"/>
      <c r="G20" s="53"/>
      <c r="H20" s="57"/>
      <c r="I20" s="56"/>
      <c r="J20" s="56"/>
      <c r="K20" s="36" t="s">
        <v>65</v>
      </c>
      <c r="L20" s="83">
        <v>35</v>
      </c>
      <c r="M20" s="83"/>
      <c r="N20" s="63"/>
      <c r="O20" s="86" t="s">
        <v>243</v>
      </c>
      <c r="P20" s="88">
        <v>43503.02552083333</v>
      </c>
      <c r="Q20" s="86" t="s">
        <v>258</v>
      </c>
      <c r="R20" s="89" t="s">
        <v>284</v>
      </c>
      <c r="S20" s="86" t="s">
        <v>300</v>
      </c>
      <c r="T20" s="86" t="s">
        <v>310</v>
      </c>
      <c r="U20" s="86"/>
      <c r="V20" s="89" t="s">
        <v>336</v>
      </c>
      <c r="W20" s="88">
        <v>43503.02552083333</v>
      </c>
      <c r="X20" s="89" t="s">
        <v>358</v>
      </c>
      <c r="Y20" s="86"/>
      <c r="Z20" s="86"/>
      <c r="AA20" s="92" t="s">
        <v>396</v>
      </c>
      <c r="AB20" s="86"/>
      <c r="AC20" s="86" t="b">
        <v>0</v>
      </c>
      <c r="AD20" s="86">
        <v>1</v>
      </c>
      <c r="AE20" s="92" t="s">
        <v>419</v>
      </c>
      <c r="AF20" s="86" t="b">
        <v>1</v>
      </c>
      <c r="AG20" s="86" t="s">
        <v>424</v>
      </c>
      <c r="AH20" s="86"/>
      <c r="AI20" s="92" t="s">
        <v>418</v>
      </c>
      <c r="AJ20" s="86" t="b">
        <v>0</v>
      </c>
      <c r="AK20" s="86">
        <v>2</v>
      </c>
      <c r="AL20" s="92" t="s">
        <v>419</v>
      </c>
      <c r="AM20" s="86" t="s">
        <v>428</v>
      </c>
      <c r="AN20" s="86" t="b">
        <v>0</v>
      </c>
      <c r="AO20" s="92" t="s">
        <v>396</v>
      </c>
      <c r="AP20" s="86" t="s">
        <v>176</v>
      </c>
      <c r="AQ20" s="86">
        <v>0</v>
      </c>
      <c r="AR20" s="86">
        <v>0</v>
      </c>
      <c r="AS20" s="86"/>
      <c r="AT20" s="86"/>
      <c r="AU20" s="86"/>
      <c r="AV20" s="86"/>
      <c r="AW20" s="86"/>
      <c r="AX20" s="86"/>
      <c r="AY20" s="86"/>
      <c r="AZ20" s="86"/>
      <c r="BA20">
        <v>3</v>
      </c>
      <c r="BB20" s="85" t="str">
        <f>REPLACE(INDEX(GroupVertices[Group],MATCH(Edges24[[#This Row],[Vertex 1]],GroupVertices[Vertex],0)),1,1,"")</f>
        <v>1</v>
      </c>
      <c r="BC20" s="85" t="str">
        <f>REPLACE(INDEX(GroupVertices[Group],MATCH(Edges24[[#This Row],[Vertex 2]],GroupVertices[Vertex],0)),1,1,"")</f>
        <v>2</v>
      </c>
      <c r="BD20" s="51"/>
      <c r="BE20" s="52"/>
      <c r="BF20" s="51"/>
      <c r="BG20" s="52"/>
      <c r="BH20" s="51"/>
      <c r="BI20" s="52"/>
      <c r="BJ20" s="51"/>
      <c r="BK20" s="52"/>
      <c r="BL20" s="51"/>
    </row>
    <row r="21" spans="1:64" ht="15">
      <c r="A21" s="84" t="s">
        <v>226</v>
      </c>
      <c r="B21" s="84" t="s">
        <v>224</v>
      </c>
      <c r="C21" s="53"/>
      <c r="D21" s="54"/>
      <c r="E21" s="65"/>
      <c r="F21" s="55"/>
      <c r="G21" s="53"/>
      <c r="H21" s="57"/>
      <c r="I21" s="56"/>
      <c r="J21" s="56"/>
      <c r="K21" s="36" t="s">
        <v>66</v>
      </c>
      <c r="L21" s="83">
        <v>36</v>
      </c>
      <c r="M21" s="83"/>
      <c r="N21" s="63"/>
      <c r="O21" s="86" t="s">
        <v>243</v>
      </c>
      <c r="P21" s="88">
        <v>43504.91018518519</v>
      </c>
      <c r="Q21" s="86" t="s">
        <v>259</v>
      </c>
      <c r="R21" s="89" t="s">
        <v>285</v>
      </c>
      <c r="S21" s="86" t="s">
        <v>302</v>
      </c>
      <c r="T21" s="86" t="s">
        <v>311</v>
      </c>
      <c r="U21" s="89" t="s">
        <v>321</v>
      </c>
      <c r="V21" s="89" t="s">
        <v>321</v>
      </c>
      <c r="W21" s="88">
        <v>43504.91018518519</v>
      </c>
      <c r="X21" s="89" t="s">
        <v>359</v>
      </c>
      <c r="Y21" s="86"/>
      <c r="Z21" s="86"/>
      <c r="AA21" s="92" t="s">
        <v>397</v>
      </c>
      <c r="AB21" s="86"/>
      <c r="AC21" s="86" t="b">
        <v>0</v>
      </c>
      <c r="AD21" s="86">
        <v>1</v>
      </c>
      <c r="AE21" s="92" t="s">
        <v>419</v>
      </c>
      <c r="AF21" s="86" t="b">
        <v>0</v>
      </c>
      <c r="AG21" s="86" t="s">
        <v>424</v>
      </c>
      <c r="AH21" s="86"/>
      <c r="AI21" s="92" t="s">
        <v>419</v>
      </c>
      <c r="AJ21" s="86" t="b">
        <v>0</v>
      </c>
      <c r="AK21" s="86">
        <v>0</v>
      </c>
      <c r="AL21" s="92" t="s">
        <v>419</v>
      </c>
      <c r="AM21" s="86" t="s">
        <v>436</v>
      </c>
      <c r="AN21" s="86" t="b">
        <v>0</v>
      </c>
      <c r="AO21" s="92" t="s">
        <v>397</v>
      </c>
      <c r="AP21" s="86" t="s">
        <v>176</v>
      </c>
      <c r="AQ21" s="86">
        <v>0</v>
      </c>
      <c r="AR21" s="86">
        <v>0</v>
      </c>
      <c r="AS21" s="86"/>
      <c r="AT21" s="86"/>
      <c r="AU21" s="86"/>
      <c r="AV21" s="86"/>
      <c r="AW21" s="86"/>
      <c r="AX21" s="86"/>
      <c r="AY21" s="86"/>
      <c r="AZ21" s="86"/>
      <c r="BA21">
        <v>1</v>
      </c>
      <c r="BB21" s="85" t="str">
        <f>REPLACE(INDEX(GroupVertices[Group],MATCH(Edges24[[#This Row],[Vertex 1]],GroupVertices[Vertex],0)),1,1,"")</f>
        <v>1</v>
      </c>
      <c r="BC21" s="85" t="str">
        <f>REPLACE(INDEX(GroupVertices[Group],MATCH(Edges24[[#This Row],[Vertex 2]],GroupVertices[Vertex],0)),1,1,"")</f>
        <v>1</v>
      </c>
      <c r="BD21" s="51">
        <v>1</v>
      </c>
      <c r="BE21" s="52">
        <v>10</v>
      </c>
      <c r="BF21" s="51">
        <v>0</v>
      </c>
      <c r="BG21" s="52">
        <v>0</v>
      </c>
      <c r="BH21" s="51">
        <v>0</v>
      </c>
      <c r="BI21" s="52">
        <v>0</v>
      </c>
      <c r="BJ21" s="51">
        <v>9</v>
      </c>
      <c r="BK21" s="52">
        <v>90</v>
      </c>
      <c r="BL21" s="51">
        <v>10</v>
      </c>
    </row>
    <row r="22" spans="1:64" ht="15">
      <c r="A22" s="84" t="s">
        <v>224</v>
      </c>
      <c r="B22" s="84" t="s">
        <v>226</v>
      </c>
      <c r="C22" s="53"/>
      <c r="D22" s="54"/>
      <c r="E22" s="65"/>
      <c r="F22" s="55"/>
      <c r="G22" s="53"/>
      <c r="H22" s="57"/>
      <c r="I22" s="56"/>
      <c r="J22" s="56"/>
      <c r="K22" s="36" t="s">
        <v>66</v>
      </c>
      <c r="L22" s="83">
        <v>37</v>
      </c>
      <c r="M22" s="83"/>
      <c r="N22" s="63"/>
      <c r="O22" s="86" t="s">
        <v>243</v>
      </c>
      <c r="P22" s="88">
        <v>43504.392175925925</v>
      </c>
      <c r="Q22" s="86" t="s">
        <v>260</v>
      </c>
      <c r="R22" s="89" t="s">
        <v>286</v>
      </c>
      <c r="S22" s="86" t="s">
        <v>302</v>
      </c>
      <c r="T22" s="86" t="s">
        <v>312</v>
      </c>
      <c r="U22" s="86"/>
      <c r="V22" s="89" t="s">
        <v>336</v>
      </c>
      <c r="W22" s="88">
        <v>43504.392175925925</v>
      </c>
      <c r="X22" s="89" t="s">
        <v>360</v>
      </c>
      <c r="Y22" s="86"/>
      <c r="Z22" s="86"/>
      <c r="AA22" s="92" t="s">
        <v>398</v>
      </c>
      <c r="AB22" s="86"/>
      <c r="AC22" s="86" t="b">
        <v>0</v>
      </c>
      <c r="AD22" s="86">
        <v>1</v>
      </c>
      <c r="AE22" s="92" t="s">
        <v>419</v>
      </c>
      <c r="AF22" s="86" t="b">
        <v>0</v>
      </c>
      <c r="AG22" s="86" t="s">
        <v>424</v>
      </c>
      <c r="AH22" s="86"/>
      <c r="AI22" s="92" t="s">
        <v>419</v>
      </c>
      <c r="AJ22" s="86" t="b">
        <v>0</v>
      </c>
      <c r="AK22" s="86">
        <v>0</v>
      </c>
      <c r="AL22" s="92" t="s">
        <v>419</v>
      </c>
      <c r="AM22" s="86" t="s">
        <v>431</v>
      </c>
      <c r="AN22" s="86" t="b">
        <v>0</v>
      </c>
      <c r="AO22" s="92" t="s">
        <v>398</v>
      </c>
      <c r="AP22" s="86" t="s">
        <v>176</v>
      </c>
      <c r="AQ22" s="86">
        <v>0</v>
      </c>
      <c r="AR22" s="86">
        <v>0</v>
      </c>
      <c r="AS22" s="86"/>
      <c r="AT22" s="86"/>
      <c r="AU22" s="86"/>
      <c r="AV22" s="86"/>
      <c r="AW22" s="86"/>
      <c r="AX22" s="86"/>
      <c r="AY22" s="86"/>
      <c r="AZ22" s="86"/>
      <c r="BA22">
        <v>2</v>
      </c>
      <c r="BB22" s="85" t="str">
        <f>REPLACE(INDEX(GroupVertices[Group],MATCH(Edges24[[#This Row],[Vertex 1]],GroupVertices[Vertex],0)),1,1,"")</f>
        <v>1</v>
      </c>
      <c r="BC22" s="85" t="str">
        <f>REPLACE(INDEX(GroupVertices[Group],MATCH(Edges24[[#This Row],[Vertex 2]],GroupVertices[Vertex],0)),1,1,"")</f>
        <v>1</v>
      </c>
      <c r="BD22" s="51">
        <v>0</v>
      </c>
      <c r="BE22" s="52">
        <v>0</v>
      </c>
      <c r="BF22" s="51">
        <v>0</v>
      </c>
      <c r="BG22" s="52">
        <v>0</v>
      </c>
      <c r="BH22" s="51">
        <v>0</v>
      </c>
      <c r="BI22" s="52">
        <v>0</v>
      </c>
      <c r="BJ22" s="51">
        <v>33</v>
      </c>
      <c r="BK22" s="52">
        <v>100</v>
      </c>
      <c r="BL22" s="51">
        <v>33</v>
      </c>
    </row>
    <row r="23" spans="1:64" ht="15">
      <c r="A23" s="84" t="s">
        <v>224</v>
      </c>
      <c r="B23" s="84" t="s">
        <v>226</v>
      </c>
      <c r="C23" s="53"/>
      <c r="D23" s="54"/>
      <c r="E23" s="65"/>
      <c r="F23" s="55"/>
      <c r="G23" s="53"/>
      <c r="H23" s="57"/>
      <c r="I23" s="56"/>
      <c r="J23" s="56"/>
      <c r="K23" s="36" t="s">
        <v>66</v>
      </c>
      <c r="L23" s="83">
        <v>38</v>
      </c>
      <c r="M23" s="83"/>
      <c r="N23" s="63"/>
      <c r="O23" s="86" t="s">
        <v>243</v>
      </c>
      <c r="P23" s="88">
        <v>43505.54371527778</v>
      </c>
      <c r="Q23" s="86" t="s">
        <v>261</v>
      </c>
      <c r="R23" s="89" t="s">
        <v>285</v>
      </c>
      <c r="S23" s="86" t="s">
        <v>302</v>
      </c>
      <c r="T23" s="86" t="s">
        <v>311</v>
      </c>
      <c r="U23" s="89" t="s">
        <v>321</v>
      </c>
      <c r="V23" s="89" t="s">
        <v>321</v>
      </c>
      <c r="W23" s="88">
        <v>43505.54371527778</v>
      </c>
      <c r="X23" s="89" t="s">
        <v>361</v>
      </c>
      <c r="Y23" s="86"/>
      <c r="Z23" s="86"/>
      <c r="AA23" s="92" t="s">
        <v>399</v>
      </c>
      <c r="AB23" s="86"/>
      <c r="AC23" s="86" t="b">
        <v>0</v>
      </c>
      <c r="AD23" s="86">
        <v>0</v>
      </c>
      <c r="AE23" s="92" t="s">
        <v>419</v>
      </c>
      <c r="AF23" s="86" t="b">
        <v>0</v>
      </c>
      <c r="AG23" s="86" t="s">
        <v>424</v>
      </c>
      <c r="AH23" s="86"/>
      <c r="AI23" s="92" t="s">
        <v>419</v>
      </c>
      <c r="AJ23" s="86" t="b">
        <v>0</v>
      </c>
      <c r="AK23" s="86">
        <v>0</v>
      </c>
      <c r="AL23" s="92" t="s">
        <v>397</v>
      </c>
      <c r="AM23" s="86" t="s">
        <v>431</v>
      </c>
      <c r="AN23" s="86" t="b">
        <v>0</v>
      </c>
      <c r="AO23" s="92" t="s">
        <v>397</v>
      </c>
      <c r="AP23" s="86" t="s">
        <v>176</v>
      </c>
      <c r="AQ23" s="86">
        <v>0</v>
      </c>
      <c r="AR23" s="86">
        <v>0</v>
      </c>
      <c r="AS23" s="86"/>
      <c r="AT23" s="86"/>
      <c r="AU23" s="86"/>
      <c r="AV23" s="86"/>
      <c r="AW23" s="86"/>
      <c r="AX23" s="86"/>
      <c r="AY23" s="86"/>
      <c r="AZ23" s="86"/>
      <c r="BA23">
        <v>2</v>
      </c>
      <c r="BB23" s="85" t="str">
        <f>REPLACE(INDEX(GroupVertices[Group],MATCH(Edges24[[#This Row],[Vertex 1]],GroupVertices[Vertex],0)),1,1,"")</f>
        <v>1</v>
      </c>
      <c r="BC23" s="85" t="str">
        <f>REPLACE(INDEX(GroupVertices[Group],MATCH(Edges24[[#This Row],[Vertex 2]],GroupVertices[Vertex],0)),1,1,"")</f>
        <v>1</v>
      </c>
      <c r="BD23" s="51">
        <v>1</v>
      </c>
      <c r="BE23" s="52">
        <v>8.333333333333334</v>
      </c>
      <c r="BF23" s="51">
        <v>0</v>
      </c>
      <c r="BG23" s="52">
        <v>0</v>
      </c>
      <c r="BH23" s="51">
        <v>0</v>
      </c>
      <c r="BI23" s="52">
        <v>0</v>
      </c>
      <c r="BJ23" s="51">
        <v>11</v>
      </c>
      <c r="BK23" s="52">
        <v>91.66666666666667</v>
      </c>
      <c r="BL23" s="51">
        <v>12</v>
      </c>
    </row>
    <row r="24" spans="1:64" ht="15">
      <c r="A24" s="84" t="s">
        <v>227</v>
      </c>
      <c r="B24" s="84" t="s">
        <v>231</v>
      </c>
      <c r="C24" s="53"/>
      <c r="D24" s="54"/>
      <c r="E24" s="65"/>
      <c r="F24" s="55"/>
      <c r="G24" s="53"/>
      <c r="H24" s="57"/>
      <c r="I24" s="56"/>
      <c r="J24" s="56"/>
      <c r="K24" s="36" t="s">
        <v>65</v>
      </c>
      <c r="L24" s="83">
        <v>40</v>
      </c>
      <c r="M24" s="83"/>
      <c r="N24" s="63"/>
      <c r="O24" s="86" t="s">
        <v>243</v>
      </c>
      <c r="P24" s="88">
        <v>43510.6940625</v>
      </c>
      <c r="Q24" s="86" t="s">
        <v>262</v>
      </c>
      <c r="R24" s="89" t="s">
        <v>287</v>
      </c>
      <c r="S24" s="86" t="s">
        <v>301</v>
      </c>
      <c r="T24" s="86" t="s">
        <v>313</v>
      </c>
      <c r="U24" s="86"/>
      <c r="V24" s="89" t="s">
        <v>338</v>
      </c>
      <c r="W24" s="88">
        <v>43510.6940625</v>
      </c>
      <c r="X24" s="89" t="s">
        <v>362</v>
      </c>
      <c r="Y24" s="86"/>
      <c r="Z24" s="86"/>
      <c r="AA24" s="92" t="s">
        <v>400</v>
      </c>
      <c r="AB24" s="86"/>
      <c r="AC24" s="86" t="b">
        <v>0</v>
      </c>
      <c r="AD24" s="86">
        <v>3</v>
      </c>
      <c r="AE24" s="92" t="s">
        <v>419</v>
      </c>
      <c r="AF24" s="86" t="b">
        <v>0</v>
      </c>
      <c r="AG24" s="86" t="s">
        <v>424</v>
      </c>
      <c r="AH24" s="86"/>
      <c r="AI24" s="92" t="s">
        <v>419</v>
      </c>
      <c r="AJ24" s="86" t="b">
        <v>0</v>
      </c>
      <c r="AK24" s="86">
        <v>1</v>
      </c>
      <c r="AL24" s="92" t="s">
        <v>419</v>
      </c>
      <c r="AM24" s="86" t="s">
        <v>434</v>
      </c>
      <c r="AN24" s="86" t="b">
        <v>0</v>
      </c>
      <c r="AO24" s="92" t="s">
        <v>400</v>
      </c>
      <c r="AP24" s="86" t="s">
        <v>176</v>
      </c>
      <c r="AQ24" s="86">
        <v>0</v>
      </c>
      <c r="AR24" s="86">
        <v>0</v>
      </c>
      <c r="AS24" s="86"/>
      <c r="AT24" s="86"/>
      <c r="AU24" s="86"/>
      <c r="AV24" s="86"/>
      <c r="AW24" s="86"/>
      <c r="AX24" s="86"/>
      <c r="AY24" s="86"/>
      <c r="AZ24" s="86"/>
      <c r="BA24">
        <v>1</v>
      </c>
      <c r="BB24" s="85" t="str">
        <f>REPLACE(INDEX(GroupVertices[Group],MATCH(Edges24[[#This Row],[Vertex 1]],GroupVertices[Vertex],0)),1,1,"")</f>
        <v>2</v>
      </c>
      <c r="BC24" s="85" t="str">
        <f>REPLACE(INDEX(GroupVertices[Group],MATCH(Edges24[[#This Row],[Vertex 2]],GroupVertices[Vertex],0)),1,1,"")</f>
        <v>2</v>
      </c>
      <c r="BD24" s="51"/>
      <c r="BE24" s="52"/>
      <c r="BF24" s="51"/>
      <c r="BG24" s="52"/>
      <c r="BH24" s="51"/>
      <c r="BI24" s="52"/>
      <c r="BJ24" s="51"/>
      <c r="BK24" s="52"/>
      <c r="BL24" s="51"/>
    </row>
    <row r="25" spans="1:64" ht="15">
      <c r="A25" s="84" t="s">
        <v>224</v>
      </c>
      <c r="B25" s="84" t="s">
        <v>231</v>
      </c>
      <c r="C25" s="53"/>
      <c r="D25" s="54"/>
      <c r="E25" s="65"/>
      <c r="F25" s="55"/>
      <c r="G25" s="53"/>
      <c r="H25" s="57"/>
      <c r="I25" s="56"/>
      <c r="J25" s="56"/>
      <c r="K25" s="36" t="s">
        <v>65</v>
      </c>
      <c r="L25" s="83">
        <v>41</v>
      </c>
      <c r="M25" s="83"/>
      <c r="N25" s="63"/>
      <c r="O25" s="86" t="s">
        <v>243</v>
      </c>
      <c r="P25" s="88">
        <v>43502.75030092592</v>
      </c>
      <c r="Q25" s="86" t="s">
        <v>263</v>
      </c>
      <c r="R25" s="89" t="s">
        <v>288</v>
      </c>
      <c r="S25" s="86" t="s">
        <v>301</v>
      </c>
      <c r="T25" s="86" t="s">
        <v>314</v>
      </c>
      <c r="U25" s="86"/>
      <c r="V25" s="89" t="s">
        <v>336</v>
      </c>
      <c r="W25" s="88">
        <v>43502.75030092592</v>
      </c>
      <c r="X25" s="89" t="s">
        <v>363</v>
      </c>
      <c r="Y25" s="86"/>
      <c r="Z25" s="86"/>
      <c r="AA25" s="92" t="s">
        <v>401</v>
      </c>
      <c r="AB25" s="86"/>
      <c r="AC25" s="86" t="b">
        <v>0</v>
      </c>
      <c r="AD25" s="86">
        <v>7</v>
      </c>
      <c r="AE25" s="92" t="s">
        <v>419</v>
      </c>
      <c r="AF25" s="86" t="b">
        <v>0</v>
      </c>
      <c r="AG25" s="86" t="s">
        <v>424</v>
      </c>
      <c r="AH25" s="86"/>
      <c r="AI25" s="92" t="s">
        <v>419</v>
      </c>
      <c r="AJ25" s="86" t="b">
        <v>0</v>
      </c>
      <c r="AK25" s="86">
        <v>4</v>
      </c>
      <c r="AL25" s="92" t="s">
        <v>419</v>
      </c>
      <c r="AM25" s="86" t="s">
        <v>431</v>
      </c>
      <c r="AN25" s="86" t="b">
        <v>0</v>
      </c>
      <c r="AO25" s="92" t="s">
        <v>401</v>
      </c>
      <c r="AP25" s="86" t="s">
        <v>176</v>
      </c>
      <c r="AQ25" s="86">
        <v>0</v>
      </c>
      <c r="AR25" s="86">
        <v>0</v>
      </c>
      <c r="AS25" s="86"/>
      <c r="AT25" s="86"/>
      <c r="AU25" s="86"/>
      <c r="AV25" s="86"/>
      <c r="AW25" s="86"/>
      <c r="AX25" s="86"/>
      <c r="AY25" s="86"/>
      <c r="AZ25" s="86"/>
      <c r="BA25">
        <v>5</v>
      </c>
      <c r="BB25" s="85" t="str">
        <f>REPLACE(INDEX(GroupVertices[Group],MATCH(Edges24[[#This Row],[Vertex 1]],GroupVertices[Vertex],0)),1,1,"")</f>
        <v>1</v>
      </c>
      <c r="BC25" s="85" t="str">
        <f>REPLACE(INDEX(GroupVertices[Group],MATCH(Edges24[[#This Row],[Vertex 2]],GroupVertices[Vertex],0)),1,1,"")</f>
        <v>2</v>
      </c>
      <c r="BD25" s="51">
        <v>3</v>
      </c>
      <c r="BE25" s="52">
        <v>9.67741935483871</v>
      </c>
      <c r="BF25" s="51">
        <v>0</v>
      </c>
      <c r="BG25" s="52">
        <v>0</v>
      </c>
      <c r="BH25" s="51">
        <v>0</v>
      </c>
      <c r="BI25" s="52">
        <v>0</v>
      </c>
      <c r="BJ25" s="51">
        <v>28</v>
      </c>
      <c r="BK25" s="52">
        <v>90.3225806451613</v>
      </c>
      <c r="BL25" s="51">
        <v>31</v>
      </c>
    </row>
    <row r="26" spans="1:64" ht="15">
      <c r="A26" s="84" t="s">
        <v>224</v>
      </c>
      <c r="B26" s="84" t="s">
        <v>231</v>
      </c>
      <c r="C26" s="53"/>
      <c r="D26" s="54"/>
      <c r="E26" s="65"/>
      <c r="F26" s="55"/>
      <c r="G26" s="53"/>
      <c r="H26" s="57"/>
      <c r="I26" s="56"/>
      <c r="J26" s="56"/>
      <c r="K26" s="36" t="s">
        <v>65</v>
      </c>
      <c r="L26" s="83">
        <v>45</v>
      </c>
      <c r="M26" s="83"/>
      <c r="N26" s="63"/>
      <c r="O26" s="86" t="s">
        <v>243</v>
      </c>
      <c r="P26" s="88">
        <v>43508.89292824074</v>
      </c>
      <c r="Q26" s="86" t="s">
        <v>264</v>
      </c>
      <c r="R26" s="89" t="s">
        <v>289</v>
      </c>
      <c r="S26" s="86" t="s">
        <v>301</v>
      </c>
      <c r="T26" s="86" t="s">
        <v>315</v>
      </c>
      <c r="U26" s="86"/>
      <c r="V26" s="89" t="s">
        <v>336</v>
      </c>
      <c r="W26" s="88">
        <v>43508.89292824074</v>
      </c>
      <c r="X26" s="89" t="s">
        <v>364</v>
      </c>
      <c r="Y26" s="86"/>
      <c r="Z26" s="86"/>
      <c r="AA26" s="92" t="s">
        <v>402</v>
      </c>
      <c r="AB26" s="86"/>
      <c r="AC26" s="86" t="b">
        <v>0</v>
      </c>
      <c r="AD26" s="86">
        <v>1</v>
      </c>
      <c r="AE26" s="92" t="s">
        <v>419</v>
      </c>
      <c r="AF26" s="86" t="b">
        <v>0</v>
      </c>
      <c r="AG26" s="86" t="s">
        <v>424</v>
      </c>
      <c r="AH26" s="86"/>
      <c r="AI26" s="92" t="s">
        <v>419</v>
      </c>
      <c r="AJ26" s="86" t="b">
        <v>0</v>
      </c>
      <c r="AK26" s="86">
        <v>0</v>
      </c>
      <c r="AL26" s="92" t="s">
        <v>419</v>
      </c>
      <c r="AM26" s="86" t="s">
        <v>431</v>
      </c>
      <c r="AN26" s="86" t="b">
        <v>0</v>
      </c>
      <c r="AO26" s="92" t="s">
        <v>402</v>
      </c>
      <c r="AP26" s="86" t="s">
        <v>176</v>
      </c>
      <c r="AQ26" s="86">
        <v>0</v>
      </c>
      <c r="AR26" s="86">
        <v>0</v>
      </c>
      <c r="AS26" s="86"/>
      <c r="AT26" s="86"/>
      <c r="AU26" s="86"/>
      <c r="AV26" s="86"/>
      <c r="AW26" s="86"/>
      <c r="AX26" s="86"/>
      <c r="AY26" s="86"/>
      <c r="AZ26" s="86"/>
      <c r="BA26">
        <v>5</v>
      </c>
      <c r="BB26" s="85" t="str">
        <f>REPLACE(INDEX(GroupVertices[Group],MATCH(Edges24[[#This Row],[Vertex 1]],GroupVertices[Vertex],0)),1,1,"")</f>
        <v>1</v>
      </c>
      <c r="BC26" s="85" t="str">
        <f>REPLACE(INDEX(GroupVertices[Group],MATCH(Edges24[[#This Row],[Vertex 2]],GroupVertices[Vertex],0)),1,1,"")</f>
        <v>2</v>
      </c>
      <c r="BD26" s="51">
        <v>1</v>
      </c>
      <c r="BE26" s="52">
        <v>3.5714285714285716</v>
      </c>
      <c r="BF26" s="51">
        <v>1</v>
      </c>
      <c r="BG26" s="52">
        <v>3.5714285714285716</v>
      </c>
      <c r="BH26" s="51">
        <v>0</v>
      </c>
      <c r="BI26" s="52">
        <v>0</v>
      </c>
      <c r="BJ26" s="51">
        <v>26</v>
      </c>
      <c r="BK26" s="52">
        <v>92.85714285714286</v>
      </c>
      <c r="BL26" s="51">
        <v>28</v>
      </c>
    </row>
    <row r="27" spans="1:64" ht="15">
      <c r="A27" s="84" t="s">
        <v>228</v>
      </c>
      <c r="B27" s="84" t="s">
        <v>224</v>
      </c>
      <c r="C27" s="53"/>
      <c r="D27" s="54"/>
      <c r="E27" s="65"/>
      <c r="F27" s="55"/>
      <c r="G27" s="53"/>
      <c r="H27" s="57"/>
      <c r="I27" s="56"/>
      <c r="J27" s="56"/>
      <c r="K27" s="36" t="s">
        <v>66</v>
      </c>
      <c r="L27" s="83">
        <v>52</v>
      </c>
      <c r="M27" s="83"/>
      <c r="N27" s="63"/>
      <c r="O27" s="86" t="s">
        <v>244</v>
      </c>
      <c r="P27" s="88">
        <v>43508.92152777778</v>
      </c>
      <c r="Q27" s="86" t="s">
        <v>265</v>
      </c>
      <c r="R27" s="89" t="s">
        <v>290</v>
      </c>
      <c r="S27" s="86" t="s">
        <v>303</v>
      </c>
      <c r="T27" s="86"/>
      <c r="U27" s="86"/>
      <c r="V27" s="89" t="s">
        <v>339</v>
      </c>
      <c r="W27" s="88">
        <v>43508.92152777778</v>
      </c>
      <c r="X27" s="89" t="s">
        <v>365</v>
      </c>
      <c r="Y27" s="86"/>
      <c r="Z27" s="86"/>
      <c r="AA27" s="92" t="s">
        <v>403</v>
      </c>
      <c r="AB27" s="86"/>
      <c r="AC27" s="86" t="b">
        <v>0</v>
      </c>
      <c r="AD27" s="86">
        <v>0</v>
      </c>
      <c r="AE27" s="92" t="s">
        <v>421</v>
      </c>
      <c r="AF27" s="86" t="b">
        <v>0</v>
      </c>
      <c r="AG27" s="86" t="s">
        <v>424</v>
      </c>
      <c r="AH27" s="86"/>
      <c r="AI27" s="92" t="s">
        <v>419</v>
      </c>
      <c r="AJ27" s="86" t="b">
        <v>0</v>
      </c>
      <c r="AK27" s="86">
        <v>0</v>
      </c>
      <c r="AL27" s="92" t="s">
        <v>419</v>
      </c>
      <c r="AM27" s="86" t="s">
        <v>437</v>
      </c>
      <c r="AN27" s="86" t="b">
        <v>0</v>
      </c>
      <c r="AO27" s="92" t="s">
        <v>403</v>
      </c>
      <c r="AP27" s="86" t="s">
        <v>176</v>
      </c>
      <c r="AQ27" s="86">
        <v>0</v>
      </c>
      <c r="AR27" s="86">
        <v>0</v>
      </c>
      <c r="AS27" s="86"/>
      <c r="AT27" s="86"/>
      <c r="AU27" s="86"/>
      <c r="AV27" s="86"/>
      <c r="AW27" s="86"/>
      <c r="AX27" s="86"/>
      <c r="AY27" s="86"/>
      <c r="AZ27" s="86"/>
      <c r="BA27">
        <v>1</v>
      </c>
      <c r="BB27" s="85" t="str">
        <f>REPLACE(INDEX(GroupVertices[Group],MATCH(Edges24[[#This Row],[Vertex 1]],GroupVertices[Vertex],0)),1,1,"")</f>
        <v>1</v>
      </c>
      <c r="BC27" s="85" t="str">
        <f>REPLACE(INDEX(GroupVertices[Group],MATCH(Edges24[[#This Row],[Vertex 2]],GroupVertices[Vertex],0)),1,1,"")</f>
        <v>1</v>
      </c>
      <c r="BD27" s="51">
        <v>0</v>
      </c>
      <c r="BE27" s="52">
        <v>0</v>
      </c>
      <c r="BF27" s="51">
        <v>0</v>
      </c>
      <c r="BG27" s="52">
        <v>0</v>
      </c>
      <c r="BH27" s="51">
        <v>0</v>
      </c>
      <c r="BI27" s="52">
        <v>0</v>
      </c>
      <c r="BJ27" s="51">
        <v>7</v>
      </c>
      <c r="BK27" s="52">
        <v>100</v>
      </c>
      <c r="BL27" s="51">
        <v>7</v>
      </c>
    </row>
    <row r="28" spans="1:64" ht="15">
      <c r="A28" s="84" t="s">
        <v>224</v>
      </c>
      <c r="B28" s="84" t="s">
        <v>228</v>
      </c>
      <c r="C28" s="53"/>
      <c r="D28" s="54"/>
      <c r="E28" s="65"/>
      <c r="F28" s="55"/>
      <c r="G28" s="53"/>
      <c r="H28" s="57"/>
      <c r="I28" s="56"/>
      <c r="J28" s="56"/>
      <c r="K28" s="36" t="s">
        <v>66</v>
      </c>
      <c r="L28" s="83">
        <v>53</v>
      </c>
      <c r="M28" s="83"/>
      <c r="N28" s="63"/>
      <c r="O28" s="86" t="s">
        <v>243</v>
      </c>
      <c r="P28" s="88">
        <v>43509.481354166666</v>
      </c>
      <c r="Q28" s="86" t="s">
        <v>266</v>
      </c>
      <c r="R28" s="89" t="s">
        <v>290</v>
      </c>
      <c r="S28" s="86" t="s">
        <v>303</v>
      </c>
      <c r="T28" s="86"/>
      <c r="U28" s="86"/>
      <c r="V28" s="89" t="s">
        <v>336</v>
      </c>
      <c r="W28" s="88">
        <v>43509.481354166666</v>
      </c>
      <c r="X28" s="89" t="s">
        <v>366</v>
      </c>
      <c r="Y28" s="86"/>
      <c r="Z28" s="86"/>
      <c r="AA28" s="92" t="s">
        <v>404</v>
      </c>
      <c r="AB28" s="86"/>
      <c r="AC28" s="86" t="b">
        <v>0</v>
      </c>
      <c r="AD28" s="86">
        <v>0</v>
      </c>
      <c r="AE28" s="92" t="s">
        <v>419</v>
      </c>
      <c r="AF28" s="86" t="b">
        <v>0</v>
      </c>
      <c r="AG28" s="86" t="s">
        <v>424</v>
      </c>
      <c r="AH28" s="86"/>
      <c r="AI28" s="92" t="s">
        <v>419</v>
      </c>
      <c r="AJ28" s="86" t="b">
        <v>0</v>
      </c>
      <c r="AK28" s="86">
        <v>0</v>
      </c>
      <c r="AL28" s="92" t="s">
        <v>403</v>
      </c>
      <c r="AM28" s="86" t="s">
        <v>431</v>
      </c>
      <c r="AN28" s="86" t="b">
        <v>0</v>
      </c>
      <c r="AO28" s="92" t="s">
        <v>403</v>
      </c>
      <c r="AP28" s="86" t="s">
        <v>176</v>
      </c>
      <c r="AQ28" s="86">
        <v>0</v>
      </c>
      <c r="AR28" s="86">
        <v>0</v>
      </c>
      <c r="AS28" s="86"/>
      <c r="AT28" s="86"/>
      <c r="AU28" s="86"/>
      <c r="AV28" s="86"/>
      <c r="AW28" s="86"/>
      <c r="AX28" s="86"/>
      <c r="AY28" s="86"/>
      <c r="AZ28" s="86"/>
      <c r="BA28">
        <v>1</v>
      </c>
      <c r="BB28" s="85" t="str">
        <f>REPLACE(INDEX(GroupVertices[Group],MATCH(Edges24[[#This Row],[Vertex 1]],GroupVertices[Vertex],0)),1,1,"")</f>
        <v>1</v>
      </c>
      <c r="BC28" s="85" t="str">
        <f>REPLACE(INDEX(GroupVertices[Group],MATCH(Edges24[[#This Row],[Vertex 2]],GroupVertices[Vertex],0)),1,1,"")</f>
        <v>1</v>
      </c>
      <c r="BD28" s="51">
        <v>0</v>
      </c>
      <c r="BE28" s="52">
        <v>0</v>
      </c>
      <c r="BF28" s="51">
        <v>0</v>
      </c>
      <c r="BG28" s="52">
        <v>0</v>
      </c>
      <c r="BH28" s="51">
        <v>0</v>
      </c>
      <c r="BI28" s="52">
        <v>0</v>
      </c>
      <c r="BJ28" s="51">
        <v>9</v>
      </c>
      <c r="BK28" s="52">
        <v>100</v>
      </c>
      <c r="BL28" s="51">
        <v>9</v>
      </c>
    </row>
    <row r="29" spans="1:64" ht="15">
      <c r="A29" s="84" t="s">
        <v>224</v>
      </c>
      <c r="B29" s="84" t="s">
        <v>242</v>
      </c>
      <c r="C29" s="53"/>
      <c r="D29" s="54"/>
      <c r="E29" s="65"/>
      <c r="F29" s="55"/>
      <c r="G29" s="53"/>
      <c r="H29" s="57"/>
      <c r="I29" s="56"/>
      <c r="J29" s="56"/>
      <c r="K29" s="36" t="s">
        <v>65</v>
      </c>
      <c r="L29" s="83">
        <v>54</v>
      </c>
      <c r="M29" s="83"/>
      <c r="N29" s="63"/>
      <c r="O29" s="86" t="s">
        <v>243</v>
      </c>
      <c r="P29" s="88">
        <v>43509.90112268519</v>
      </c>
      <c r="Q29" s="86" t="s">
        <v>267</v>
      </c>
      <c r="R29" s="86" t="s">
        <v>291</v>
      </c>
      <c r="S29" s="86" t="s">
        <v>304</v>
      </c>
      <c r="T29" s="86"/>
      <c r="U29" s="86"/>
      <c r="V29" s="89" t="s">
        <v>336</v>
      </c>
      <c r="W29" s="88">
        <v>43509.90112268519</v>
      </c>
      <c r="X29" s="89" t="s">
        <v>367</v>
      </c>
      <c r="Y29" s="86"/>
      <c r="Z29" s="86"/>
      <c r="AA29" s="92" t="s">
        <v>405</v>
      </c>
      <c r="AB29" s="86"/>
      <c r="AC29" s="86" t="b">
        <v>0</v>
      </c>
      <c r="AD29" s="86">
        <v>0</v>
      </c>
      <c r="AE29" s="92" t="s">
        <v>419</v>
      </c>
      <c r="AF29" s="86" t="b">
        <v>1</v>
      </c>
      <c r="AG29" s="86" t="s">
        <v>424</v>
      </c>
      <c r="AH29" s="86"/>
      <c r="AI29" s="92" t="s">
        <v>426</v>
      </c>
      <c r="AJ29" s="86" t="b">
        <v>0</v>
      </c>
      <c r="AK29" s="86">
        <v>0</v>
      </c>
      <c r="AL29" s="92" t="s">
        <v>419</v>
      </c>
      <c r="AM29" s="86" t="s">
        <v>431</v>
      </c>
      <c r="AN29" s="86" t="b">
        <v>0</v>
      </c>
      <c r="AO29" s="92" t="s">
        <v>405</v>
      </c>
      <c r="AP29" s="86" t="s">
        <v>176</v>
      </c>
      <c r="AQ29" s="86">
        <v>0</v>
      </c>
      <c r="AR29" s="86">
        <v>0</v>
      </c>
      <c r="AS29" s="86"/>
      <c r="AT29" s="86"/>
      <c r="AU29" s="86"/>
      <c r="AV29" s="86"/>
      <c r="AW29" s="86"/>
      <c r="AX29" s="86"/>
      <c r="AY29" s="86"/>
      <c r="AZ29" s="86"/>
      <c r="BA29">
        <v>1</v>
      </c>
      <c r="BB29" s="85" t="str">
        <f>REPLACE(INDEX(GroupVertices[Group],MATCH(Edges24[[#This Row],[Vertex 1]],GroupVertices[Vertex],0)),1,1,"")</f>
        <v>1</v>
      </c>
      <c r="BC29" s="85" t="str">
        <f>REPLACE(INDEX(GroupVertices[Group],MATCH(Edges24[[#This Row],[Vertex 2]],GroupVertices[Vertex],0)),1,1,"")</f>
        <v>1</v>
      </c>
      <c r="BD29" s="51">
        <v>2</v>
      </c>
      <c r="BE29" s="52">
        <v>4.878048780487805</v>
      </c>
      <c r="BF29" s="51">
        <v>1</v>
      </c>
      <c r="BG29" s="52">
        <v>2.4390243902439024</v>
      </c>
      <c r="BH29" s="51">
        <v>0</v>
      </c>
      <c r="BI29" s="52">
        <v>0</v>
      </c>
      <c r="BJ29" s="51">
        <v>38</v>
      </c>
      <c r="BK29" s="52">
        <v>92.6829268292683</v>
      </c>
      <c r="BL29" s="51">
        <v>41</v>
      </c>
    </row>
    <row r="30" spans="1:64" ht="15">
      <c r="A30" s="84" t="s">
        <v>227</v>
      </c>
      <c r="B30" s="84" t="s">
        <v>224</v>
      </c>
      <c r="C30" s="53"/>
      <c r="D30" s="54"/>
      <c r="E30" s="65"/>
      <c r="F30" s="55"/>
      <c r="G30" s="53"/>
      <c r="H30" s="57"/>
      <c r="I30" s="56"/>
      <c r="J30" s="56"/>
      <c r="K30" s="36" t="s">
        <v>66</v>
      </c>
      <c r="L30" s="83">
        <v>56</v>
      </c>
      <c r="M30" s="83"/>
      <c r="N30" s="63"/>
      <c r="O30" s="86" t="s">
        <v>244</v>
      </c>
      <c r="P30" s="88">
        <v>43511.18114583333</v>
      </c>
      <c r="Q30" s="86" t="s">
        <v>268</v>
      </c>
      <c r="R30" s="86"/>
      <c r="S30" s="86"/>
      <c r="T30" s="86"/>
      <c r="U30" s="86"/>
      <c r="V30" s="89" t="s">
        <v>338</v>
      </c>
      <c r="W30" s="88">
        <v>43511.18114583333</v>
      </c>
      <c r="X30" s="89" t="s">
        <v>368</v>
      </c>
      <c r="Y30" s="86"/>
      <c r="Z30" s="86"/>
      <c r="AA30" s="92" t="s">
        <v>406</v>
      </c>
      <c r="AB30" s="92" t="s">
        <v>412</v>
      </c>
      <c r="AC30" s="86" t="b">
        <v>0</v>
      </c>
      <c r="AD30" s="86">
        <v>0</v>
      </c>
      <c r="AE30" s="92" t="s">
        <v>421</v>
      </c>
      <c r="AF30" s="86" t="b">
        <v>0</v>
      </c>
      <c r="AG30" s="86" t="s">
        <v>424</v>
      </c>
      <c r="AH30" s="86"/>
      <c r="AI30" s="92" t="s">
        <v>419</v>
      </c>
      <c r="AJ30" s="86" t="b">
        <v>0</v>
      </c>
      <c r="AK30" s="86">
        <v>0</v>
      </c>
      <c r="AL30" s="92" t="s">
        <v>419</v>
      </c>
      <c r="AM30" s="86" t="s">
        <v>429</v>
      </c>
      <c r="AN30" s="86" t="b">
        <v>0</v>
      </c>
      <c r="AO30" s="92" t="s">
        <v>412</v>
      </c>
      <c r="AP30" s="86" t="s">
        <v>176</v>
      </c>
      <c r="AQ30" s="86">
        <v>0</v>
      </c>
      <c r="AR30" s="86">
        <v>0</v>
      </c>
      <c r="AS30" s="86"/>
      <c r="AT30" s="86"/>
      <c r="AU30" s="86"/>
      <c r="AV30" s="86"/>
      <c r="AW30" s="86"/>
      <c r="AX30" s="86"/>
      <c r="AY30" s="86"/>
      <c r="AZ30" s="86"/>
      <c r="BA30">
        <v>1</v>
      </c>
      <c r="BB30" s="85" t="str">
        <f>REPLACE(INDEX(GroupVertices[Group],MATCH(Edges24[[#This Row],[Vertex 1]],GroupVertices[Vertex],0)),1,1,"")</f>
        <v>2</v>
      </c>
      <c r="BC30" s="85" t="str">
        <f>REPLACE(INDEX(GroupVertices[Group],MATCH(Edges24[[#This Row],[Vertex 2]],GroupVertices[Vertex],0)),1,1,"")</f>
        <v>1</v>
      </c>
      <c r="BD30" s="51">
        <v>1</v>
      </c>
      <c r="BE30" s="52">
        <v>25</v>
      </c>
      <c r="BF30" s="51">
        <v>0</v>
      </c>
      <c r="BG30" s="52">
        <v>0</v>
      </c>
      <c r="BH30" s="51">
        <v>0</v>
      </c>
      <c r="BI30" s="52">
        <v>0</v>
      </c>
      <c r="BJ30" s="51">
        <v>3</v>
      </c>
      <c r="BK30" s="52">
        <v>75</v>
      </c>
      <c r="BL30" s="51">
        <v>4</v>
      </c>
    </row>
    <row r="31" spans="1:64" ht="15">
      <c r="A31" s="84" t="s">
        <v>224</v>
      </c>
      <c r="B31" s="84" t="s">
        <v>227</v>
      </c>
      <c r="C31" s="53"/>
      <c r="D31" s="54"/>
      <c r="E31" s="65"/>
      <c r="F31" s="55"/>
      <c r="G31" s="53"/>
      <c r="H31" s="57"/>
      <c r="I31" s="56"/>
      <c r="J31" s="56"/>
      <c r="K31" s="36" t="s">
        <v>66</v>
      </c>
      <c r="L31" s="83">
        <v>57</v>
      </c>
      <c r="M31" s="83"/>
      <c r="N31" s="63"/>
      <c r="O31" s="86" t="s">
        <v>243</v>
      </c>
      <c r="P31" s="88">
        <v>43510.70274305555</v>
      </c>
      <c r="Q31" s="86" t="s">
        <v>269</v>
      </c>
      <c r="R31" s="86"/>
      <c r="S31" s="86"/>
      <c r="T31" s="86"/>
      <c r="U31" s="86"/>
      <c r="V31" s="89" t="s">
        <v>336</v>
      </c>
      <c r="W31" s="88">
        <v>43510.70274305555</v>
      </c>
      <c r="X31" s="89" t="s">
        <v>369</v>
      </c>
      <c r="Y31" s="86"/>
      <c r="Z31" s="86"/>
      <c r="AA31" s="92" t="s">
        <v>407</v>
      </c>
      <c r="AB31" s="86"/>
      <c r="AC31" s="86" t="b">
        <v>0</v>
      </c>
      <c r="AD31" s="86">
        <v>0</v>
      </c>
      <c r="AE31" s="92" t="s">
        <v>419</v>
      </c>
      <c r="AF31" s="86" t="b">
        <v>0</v>
      </c>
      <c r="AG31" s="86" t="s">
        <v>424</v>
      </c>
      <c r="AH31" s="86"/>
      <c r="AI31" s="92" t="s">
        <v>419</v>
      </c>
      <c r="AJ31" s="86" t="b">
        <v>0</v>
      </c>
      <c r="AK31" s="86">
        <v>1</v>
      </c>
      <c r="AL31" s="92" t="s">
        <v>400</v>
      </c>
      <c r="AM31" s="86" t="s">
        <v>431</v>
      </c>
      <c r="AN31" s="86" t="b">
        <v>0</v>
      </c>
      <c r="AO31" s="92" t="s">
        <v>400</v>
      </c>
      <c r="AP31" s="86" t="s">
        <v>176</v>
      </c>
      <c r="AQ31" s="86">
        <v>0</v>
      </c>
      <c r="AR31" s="86">
        <v>0</v>
      </c>
      <c r="AS31" s="86"/>
      <c r="AT31" s="86"/>
      <c r="AU31" s="86"/>
      <c r="AV31" s="86"/>
      <c r="AW31" s="86"/>
      <c r="AX31" s="86"/>
      <c r="AY31" s="86"/>
      <c r="AZ31" s="86"/>
      <c r="BA31">
        <v>1</v>
      </c>
      <c r="BB31" s="85" t="str">
        <f>REPLACE(INDEX(GroupVertices[Group],MATCH(Edges24[[#This Row],[Vertex 1]],GroupVertices[Vertex],0)),1,1,"")</f>
        <v>1</v>
      </c>
      <c r="BC31" s="85" t="str">
        <f>REPLACE(INDEX(GroupVertices[Group],MATCH(Edges24[[#This Row],[Vertex 2]],GroupVertices[Vertex],0)),1,1,"")</f>
        <v>2</v>
      </c>
      <c r="BD31" s="51">
        <v>0</v>
      </c>
      <c r="BE31" s="52">
        <v>0</v>
      </c>
      <c r="BF31" s="51">
        <v>1</v>
      </c>
      <c r="BG31" s="52">
        <v>4.3478260869565215</v>
      </c>
      <c r="BH31" s="51">
        <v>0</v>
      </c>
      <c r="BI31" s="52">
        <v>0</v>
      </c>
      <c r="BJ31" s="51">
        <v>22</v>
      </c>
      <c r="BK31" s="52">
        <v>95.65217391304348</v>
      </c>
      <c r="BL31" s="51">
        <v>23</v>
      </c>
    </row>
    <row r="32" spans="1:64" ht="15">
      <c r="A32" s="84" t="s">
        <v>224</v>
      </c>
      <c r="B32" s="84" t="s">
        <v>229</v>
      </c>
      <c r="C32" s="53"/>
      <c r="D32" s="54"/>
      <c r="E32" s="65"/>
      <c r="F32" s="55"/>
      <c r="G32" s="53"/>
      <c r="H32" s="57"/>
      <c r="I32" s="56"/>
      <c r="J32" s="56"/>
      <c r="K32" s="36" t="s">
        <v>66</v>
      </c>
      <c r="L32" s="83">
        <v>58</v>
      </c>
      <c r="M32" s="83"/>
      <c r="N32" s="63"/>
      <c r="O32" s="86" t="s">
        <v>243</v>
      </c>
      <c r="P32" s="88">
        <v>43501.634618055556</v>
      </c>
      <c r="Q32" s="86" t="s">
        <v>270</v>
      </c>
      <c r="R32" s="89" t="s">
        <v>292</v>
      </c>
      <c r="S32" s="86" t="s">
        <v>301</v>
      </c>
      <c r="T32" s="86" t="s">
        <v>316</v>
      </c>
      <c r="U32" s="86"/>
      <c r="V32" s="89" t="s">
        <v>336</v>
      </c>
      <c r="W32" s="88">
        <v>43501.634618055556</v>
      </c>
      <c r="X32" s="89" t="s">
        <v>370</v>
      </c>
      <c r="Y32" s="86"/>
      <c r="Z32" s="86"/>
      <c r="AA32" s="92" t="s">
        <v>408</v>
      </c>
      <c r="AB32" s="86"/>
      <c r="AC32" s="86" t="b">
        <v>0</v>
      </c>
      <c r="AD32" s="86">
        <v>3</v>
      </c>
      <c r="AE32" s="92" t="s">
        <v>419</v>
      </c>
      <c r="AF32" s="86" t="b">
        <v>0</v>
      </c>
      <c r="AG32" s="86" t="s">
        <v>424</v>
      </c>
      <c r="AH32" s="86"/>
      <c r="AI32" s="92" t="s">
        <v>419</v>
      </c>
      <c r="AJ32" s="86" t="b">
        <v>0</v>
      </c>
      <c r="AK32" s="86">
        <v>1</v>
      </c>
      <c r="AL32" s="92" t="s">
        <v>419</v>
      </c>
      <c r="AM32" s="86" t="s">
        <v>431</v>
      </c>
      <c r="AN32" s="86" t="b">
        <v>0</v>
      </c>
      <c r="AO32" s="92" t="s">
        <v>408</v>
      </c>
      <c r="AP32" s="86" t="s">
        <v>176</v>
      </c>
      <c r="AQ32" s="86">
        <v>0</v>
      </c>
      <c r="AR32" s="86">
        <v>0</v>
      </c>
      <c r="AS32" s="86"/>
      <c r="AT32" s="86"/>
      <c r="AU32" s="86"/>
      <c r="AV32" s="86"/>
      <c r="AW32" s="86"/>
      <c r="AX32" s="86"/>
      <c r="AY32" s="86"/>
      <c r="AZ32" s="86"/>
      <c r="BA32">
        <v>2</v>
      </c>
      <c r="BB32" s="85" t="str">
        <f>REPLACE(INDEX(GroupVertices[Group],MATCH(Edges24[[#This Row],[Vertex 1]],GroupVertices[Vertex],0)),1,1,"")</f>
        <v>1</v>
      </c>
      <c r="BC32" s="85" t="str">
        <f>REPLACE(INDEX(GroupVertices[Group],MATCH(Edges24[[#This Row],[Vertex 2]],GroupVertices[Vertex],0)),1,1,"")</f>
        <v>1</v>
      </c>
      <c r="BD32" s="51">
        <v>1</v>
      </c>
      <c r="BE32" s="52">
        <v>5.2631578947368425</v>
      </c>
      <c r="BF32" s="51">
        <v>1</v>
      </c>
      <c r="BG32" s="52">
        <v>5.2631578947368425</v>
      </c>
      <c r="BH32" s="51">
        <v>0</v>
      </c>
      <c r="BI32" s="52">
        <v>0</v>
      </c>
      <c r="BJ32" s="51">
        <v>17</v>
      </c>
      <c r="BK32" s="52">
        <v>89.47368421052632</v>
      </c>
      <c r="BL32" s="51">
        <v>19</v>
      </c>
    </row>
    <row r="33" spans="1:64" ht="15">
      <c r="A33" s="84" t="s">
        <v>224</v>
      </c>
      <c r="B33" s="84" t="s">
        <v>229</v>
      </c>
      <c r="C33" s="53"/>
      <c r="D33" s="54"/>
      <c r="E33" s="65"/>
      <c r="F33" s="55"/>
      <c r="G33" s="53"/>
      <c r="H33" s="57"/>
      <c r="I33" s="56"/>
      <c r="J33" s="56"/>
      <c r="K33" s="36" t="s">
        <v>66</v>
      </c>
      <c r="L33" s="83">
        <v>59</v>
      </c>
      <c r="M33" s="83"/>
      <c r="N33" s="63"/>
      <c r="O33" s="86" t="s">
        <v>244</v>
      </c>
      <c r="P33" s="88">
        <v>43501.67667824074</v>
      </c>
      <c r="Q33" s="86" t="s">
        <v>271</v>
      </c>
      <c r="R33" s="86"/>
      <c r="S33" s="86"/>
      <c r="T33" s="86"/>
      <c r="U33" s="86"/>
      <c r="V33" s="89" t="s">
        <v>336</v>
      </c>
      <c r="W33" s="88">
        <v>43501.67667824074</v>
      </c>
      <c r="X33" s="89" t="s">
        <v>371</v>
      </c>
      <c r="Y33" s="86"/>
      <c r="Z33" s="86"/>
      <c r="AA33" s="92" t="s">
        <v>409</v>
      </c>
      <c r="AB33" s="92" t="s">
        <v>416</v>
      </c>
      <c r="AC33" s="86" t="b">
        <v>0</v>
      </c>
      <c r="AD33" s="86">
        <v>1</v>
      </c>
      <c r="AE33" s="92" t="s">
        <v>423</v>
      </c>
      <c r="AF33" s="86" t="b">
        <v>0</v>
      </c>
      <c r="AG33" s="86" t="s">
        <v>424</v>
      </c>
      <c r="AH33" s="86"/>
      <c r="AI33" s="92" t="s">
        <v>419</v>
      </c>
      <c r="AJ33" s="86" t="b">
        <v>0</v>
      </c>
      <c r="AK33" s="86">
        <v>0</v>
      </c>
      <c r="AL33" s="92" t="s">
        <v>419</v>
      </c>
      <c r="AM33" s="86" t="s">
        <v>431</v>
      </c>
      <c r="AN33" s="86" t="b">
        <v>0</v>
      </c>
      <c r="AO33" s="92" t="s">
        <v>416</v>
      </c>
      <c r="AP33" s="86" t="s">
        <v>176</v>
      </c>
      <c r="AQ33" s="86">
        <v>0</v>
      </c>
      <c r="AR33" s="86">
        <v>0</v>
      </c>
      <c r="AS33" s="86"/>
      <c r="AT33" s="86"/>
      <c r="AU33" s="86"/>
      <c r="AV33" s="86"/>
      <c r="AW33" s="86"/>
      <c r="AX33" s="86"/>
      <c r="AY33" s="86"/>
      <c r="AZ33" s="86"/>
      <c r="BA33">
        <v>1</v>
      </c>
      <c r="BB33" s="85" t="str">
        <f>REPLACE(INDEX(GroupVertices[Group],MATCH(Edges24[[#This Row],[Vertex 1]],GroupVertices[Vertex],0)),1,1,"")</f>
        <v>1</v>
      </c>
      <c r="BC33" s="85" t="str">
        <f>REPLACE(INDEX(GroupVertices[Group],MATCH(Edges24[[#This Row],[Vertex 2]],GroupVertices[Vertex],0)),1,1,"")</f>
        <v>1</v>
      </c>
      <c r="BD33" s="51">
        <v>1</v>
      </c>
      <c r="BE33" s="52">
        <v>2.272727272727273</v>
      </c>
      <c r="BF33" s="51">
        <v>1</v>
      </c>
      <c r="BG33" s="52">
        <v>2.272727272727273</v>
      </c>
      <c r="BH33" s="51">
        <v>0</v>
      </c>
      <c r="BI33" s="52">
        <v>0</v>
      </c>
      <c r="BJ33" s="51">
        <v>42</v>
      </c>
      <c r="BK33" s="52">
        <v>95.45454545454545</v>
      </c>
      <c r="BL33" s="51">
        <v>44</v>
      </c>
    </row>
    <row r="34" spans="1:64" ht="15">
      <c r="A34" s="84" t="s">
        <v>224</v>
      </c>
      <c r="B34" s="84" t="s">
        <v>224</v>
      </c>
      <c r="C34" s="53"/>
      <c r="D34" s="54"/>
      <c r="E34" s="65"/>
      <c r="F34" s="55"/>
      <c r="G34" s="53"/>
      <c r="H34" s="57"/>
      <c r="I34" s="56"/>
      <c r="J34" s="56"/>
      <c r="K34" s="36" t="s">
        <v>65</v>
      </c>
      <c r="L34" s="83">
        <v>60</v>
      </c>
      <c r="M34" s="83"/>
      <c r="N34" s="63"/>
      <c r="O34" s="86" t="s">
        <v>176</v>
      </c>
      <c r="P34" s="88">
        <v>43503.58888888889</v>
      </c>
      <c r="Q34" s="86" t="s">
        <v>272</v>
      </c>
      <c r="R34" s="89" t="s">
        <v>293</v>
      </c>
      <c r="S34" s="86" t="s">
        <v>305</v>
      </c>
      <c r="T34" s="86" t="s">
        <v>307</v>
      </c>
      <c r="U34" s="89" t="s">
        <v>322</v>
      </c>
      <c r="V34" s="89" t="s">
        <v>322</v>
      </c>
      <c r="W34" s="88">
        <v>43503.58888888889</v>
      </c>
      <c r="X34" s="89" t="s">
        <v>372</v>
      </c>
      <c r="Y34" s="86"/>
      <c r="Z34" s="86"/>
      <c r="AA34" s="92" t="s">
        <v>410</v>
      </c>
      <c r="AB34" s="86"/>
      <c r="AC34" s="86" t="b">
        <v>0</v>
      </c>
      <c r="AD34" s="86">
        <v>0</v>
      </c>
      <c r="AE34" s="92" t="s">
        <v>419</v>
      </c>
      <c r="AF34" s="86" t="b">
        <v>0</v>
      </c>
      <c r="AG34" s="86" t="s">
        <v>424</v>
      </c>
      <c r="AH34" s="86"/>
      <c r="AI34" s="92" t="s">
        <v>419</v>
      </c>
      <c r="AJ34" s="86" t="b">
        <v>0</v>
      </c>
      <c r="AK34" s="86">
        <v>1</v>
      </c>
      <c r="AL34" s="92" t="s">
        <v>419</v>
      </c>
      <c r="AM34" s="86" t="s">
        <v>431</v>
      </c>
      <c r="AN34" s="86" t="b">
        <v>0</v>
      </c>
      <c r="AO34" s="92" t="s">
        <v>410</v>
      </c>
      <c r="AP34" s="86" t="s">
        <v>176</v>
      </c>
      <c r="AQ34" s="86">
        <v>0</v>
      </c>
      <c r="AR34" s="86">
        <v>0</v>
      </c>
      <c r="AS34" s="86"/>
      <c r="AT34" s="86"/>
      <c r="AU34" s="86"/>
      <c r="AV34" s="86"/>
      <c r="AW34" s="86"/>
      <c r="AX34" s="86"/>
      <c r="AY34" s="86"/>
      <c r="AZ34" s="86"/>
      <c r="BA34">
        <v>4</v>
      </c>
      <c r="BB34" s="85" t="str">
        <f>REPLACE(INDEX(GroupVertices[Group],MATCH(Edges24[[#This Row],[Vertex 1]],GroupVertices[Vertex],0)),1,1,"")</f>
        <v>1</v>
      </c>
      <c r="BC34" s="85" t="str">
        <f>REPLACE(INDEX(GroupVertices[Group],MATCH(Edges24[[#This Row],[Vertex 2]],GroupVertices[Vertex],0)),1,1,"")</f>
        <v>1</v>
      </c>
      <c r="BD34" s="51">
        <v>0</v>
      </c>
      <c r="BE34" s="52">
        <v>0</v>
      </c>
      <c r="BF34" s="51">
        <v>0</v>
      </c>
      <c r="BG34" s="52">
        <v>0</v>
      </c>
      <c r="BH34" s="51">
        <v>0</v>
      </c>
      <c r="BI34" s="52">
        <v>0</v>
      </c>
      <c r="BJ34" s="51">
        <v>49</v>
      </c>
      <c r="BK34" s="52">
        <v>100</v>
      </c>
      <c r="BL34" s="51">
        <v>49</v>
      </c>
    </row>
    <row r="35" spans="1:64" ht="15">
      <c r="A35" s="84" t="s">
        <v>224</v>
      </c>
      <c r="B35" s="84" t="s">
        <v>224</v>
      </c>
      <c r="C35" s="53"/>
      <c r="D35" s="54"/>
      <c r="E35" s="65"/>
      <c r="F35" s="55"/>
      <c r="G35" s="53"/>
      <c r="H35" s="57"/>
      <c r="I35" s="56"/>
      <c r="J35" s="56"/>
      <c r="K35" s="36" t="s">
        <v>65</v>
      </c>
      <c r="L35" s="83">
        <v>61</v>
      </c>
      <c r="M35" s="83"/>
      <c r="N35" s="63"/>
      <c r="O35" s="86" t="s">
        <v>176</v>
      </c>
      <c r="P35" s="88">
        <v>43505.495416666665</v>
      </c>
      <c r="Q35" s="86" t="s">
        <v>273</v>
      </c>
      <c r="R35" s="89" t="s">
        <v>294</v>
      </c>
      <c r="S35" s="86" t="s">
        <v>300</v>
      </c>
      <c r="T35" s="86" t="s">
        <v>317</v>
      </c>
      <c r="U35" s="86"/>
      <c r="V35" s="89" t="s">
        <v>336</v>
      </c>
      <c r="W35" s="88">
        <v>43505.495416666665</v>
      </c>
      <c r="X35" s="89" t="s">
        <v>373</v>
      </c>
      <c r="Y35" s="86"/>
      <c r="Z35" s="86"/>
      <c r="AA35" s="92" t="s">
        <v>411</v>
      </c>
      <c r="AB35" s="86"/>
      <c r="AC35" s="86" t="b">
        <v>0</v>
      </c>
      <c r="AD35" s="86">
        <v>0</v>
      </c>
      <c r="AE35" s="92" t="s">
        <v>419</v>
      </c>
      <c r="AF35" s="86" t="b">
        <v>0</v>
      </c>
      <c r="AG35" s="86" t="s">
        <v>424</v>
      </c>
      <c r="AH35" s="86"/>
      <c r="AI35" s="92" t="s">
        <v>419</v>
      </c>
      <c r="AJ35" s="86" t="b">
        <v>0</v>
      </c>
      <c r="AK35" s="86">
        <v>0</v>
      </c>
      <c r="AL35" s="92" t="s">
        <v>419</v>
      </c>
      <c r="AM35" s="86" t="s">
        <v>431</v>
      </c>
      <c r="AN35" s="86" t="b">
        <v>1</v>
      </c>
      <c r="AO35" s="92" t="s">
        <v>411</v>
      </c>
      <c r="AP35" s="86" t="s">
        <v>176</v>
      </c>
      <c r="AQ35" s="86">
        <v>0</v>
      </c>
      <c r="AR35" s="86">
        <v>0</v>
      </c>
      <c r="AS35" s="86"/>
      <c r="AT35" s="86"/>
      <c r="AU35" s="86"/>
      <c r="AV35" s="86"/>
      <c r="AW35" s="86"/>
      <c r="AX35" s="86"/>
      <c r="AY35" s="86"/>
      <c r="AZ35" s="86"/>
      <c r="BA35">
        <v>4</v>
      </c>
      <c r="BB35" s="85" t="str">
        <f>REPLACE(INDEX(GroupVertices[Group],MATCH(Edges24[[#This Row],[Vertex 1]],GroupVertices[Vertex],0)),1,1,"")</f>
        <v>1</v>
      </c>
      <c r="BC35" s="85" t="str">
        <f>REPLACE(INDEX(GroupVertices[Group],MATCH(Edges24[[#This Row],[Vertex 2]],GroupVertices[Vertex],0)),1,1,"")</f>
        <v>1</v>
      </c>
      <c r="BD35" s="51">
        <v>1</v>
      </c>
      <c r="BE35" s="52">
        <v>4.3478260869565215</v>
      </c>
      <c r="BF35" s="51">
        <v>0</v>
      </c>
      <c r="BG35" s="52">
        <v>0</v>
      </c>
      <c r="BH35" s="51">
        <v>0</v>
      </c>
      <c r="BI35" s="52">
        <v>0</v>
      </c>
      <c r="BJ35" s="51">
        <v>22</v>
      </c>
      <c r="BK35" s="52">
        <v>95.65217391304348</v>
      </c>
      <c r="BL35" s="51">
        <v>23</v>
      </c>
    </row>
    <row r="36" spans="1:64" ht="15">
      <c r="A36" s="84" t="s">
        <v>224</v>
      </c>
      <c r="B36" s="84" t="s">
        <v>224</v>
      </c>
      <c r="C36" s="53"/>
      <c r="D36" s="54"/>
      <c r="E36" s="65"/>
      <c r="F36" s="55"/>
      <c r="G36" s="53"/>
      <c r="H36" s="57"/>
      <c r="I36" s="56"/>
      <c r="J36" s="56"/>
      <c r="K36" s="36" t="s">
        <v>65</v>
      </c>
      <c r="L36" s="83">
        <v>62</v>
      </c>
      <c r="M36" s="83"/>
      <c r="N36" s="63"/>
      <c r="O36" s="86" t="s">
        <v>176</v>
      </c>
      <c r="P36" s="88">
        <v>43510.8806712963</v>
      </c>
      <c r="Q36" s="86" t="s">
        <v>274</v>
      </c>
      <c r="R36" s="89" t="s">
        <v>295</v>
      </c>
      <c r="S36" s="86" t="s">
        <v>300</v>
      </c>
      <c r="T36" s="86" t="s">
        <v>318</v>
      </c>
      <c r="U36" s="86"/>
      <c r="V36" s="89" t="s">
        <v>336</v>
      </c>
      <c r="W36" s="88">
        <v>43510.8806712963</v>
      </c>
      <c r="X36" s="89" t="s">
        <v>374</v>
      </c>
      <c r="Y36" s="86"/>
      <c r="Z36" s="86"/>
      <c r="AA36" s="92" t="s">
        <v>412</v>
      </c>
      <c r="AB36" s="86"/>
      <c r="AC36" s="86" t="b">
        <v>0</v>
      </c>
      <c r="AD36" s="86">
        <v>1</v>
      </c>
      <c r="AE36" s="92" t="s">
        <v>419</v>
      </c>
      <c r="AF36" s="86" t="b">
        <v>1</v>
      </c>
      <c r="AG36" s="86" t="s">
        <v>424</v>
      </c>
      <c r="AH36" s="86"/>
      <c r="AI36" s="92" t="s">
        <v>427</v>
      </c>
      <c r="AJ36" s="86" t="b">
        <v>0</v>
      </c>
      <c r="AK36" s="86">
        <v>0</v>
      </c>
      <c r="AL36" s="92" t="s">
        <v>419</v>
      </c>
      <c r="AM36" s="86" t="s">
        <v>431</v>
      </c>
      <c r="AN36" s="86" t="b">
        <v>0</v>
      </c>
      <c r="AO36" s="92" t="s">
        <v>412</v>
      </c>
      <c r="AP36" s="86" t="s">
        <v>176</v>
      </c>
      <c r="AQ36" s="86">
        <v>0</v>
      </c>
      <c r="AR36" s="86">
        <v>0</v>
      </c>
      <c r="AS36" s="86"/>
      <c r="AT36" s="86"/>
      <c r="AU36" s="86"/>
      <c r="AV36" s="86"/>
      <c r="AW36" s="86"/>
      <c r="AX36" s="86"/>
      <c r="AY36" s="86"/>
      <c r="AZ36" s="86"/>
      <c r="BA36">
        <v>4</v>
      </c>
      <c r="BB36" s="85" t="str">
        <f>REPLACE(INDEX(GroupVertices[Group],MATCH(Edges24[[#This Row],[Vertex 1]],GroupVertices[Vertex],0)),1,1,"")</f>
        <v>1</v>
      </c>
      <c r="BC36" s="85" t="str">
        <f>REPLACE(INDEX(GroupVertices[Group],MATCH(Edges24[[#This Row],[Vertex 2]],GroupVertices[Vertex],0)),1,1,"")</f>
        <v>1</v>
      </c>
      <c r="BD36" s="51">
        <v>3</v>
      </c>
      <c r="BE36" s="52">
        <v>23.076923076923077</v>
      </c>
      <c r="BF36" s="51">
        <v>0</v>
      </c>
      <c r="BG36" s="52">
        <v>0</v>
      </c>
      <c r="BH36" s="51">
        <v>0</v>
      </c>
      <c r="BI36" s="52">
        <v>0</v>
      </c>
      <c r="BJ36" s="51">
        <v>10</v>
      </c>
      <c r="BK36" s="52">
        <v>76.92307692307692</v>
      </c>
      <c r="BL36" s="51">
        <v>13</v>
      </c>
    </row>
    <row r="37" spans="1:64" ht="15">
      <c r="A37" s="84" t="s">
        <v>224</v>
      </c>
      <c r="B37" s="84" t="s">
        <v>224</v>
      </c>
      <c r="C37" s="53"/>
      <c r="D37" s="54"/>
      <c r="E37" s="65"/>
      <c r="F37" s="55"/>
      <c r="G37" s="53"/>
      <c r="H37" s="57"/>
      <c r="I37" s="56"/>
      <c r="J37" s="56"/>
      <c r="K37" s="36" t="s">
        <v>65</v>
      </c>
      <c r="L37" s="83">
        <v>63</v>
      </c>
      <c r="M37" s="83"/>
      <c r="N37" s="63"/>
      <c r="O37" s="86" t="s">
        <v>176</v>
      </c>
      <c r="P37" s="88">
        <v>43511.501076388886</v>
      </c>
      <c r="Q37" s="86" t="s">
        <v>275</v>
      </c>
      <c r="R37" s="86"/>
      <c r="S37" s="86"/>
      <c r="T37" s="86" t="s">
        <v>319</v>
      </c>
      <c r="U37" s="89" t="s">
        <v>323</v>
      </c>
      <c r="V37" s="89" t="s">
        <v>323</v>
      </c>
      <c r="W37" s="88">
        <v>43511.501076388886</v>
      </c>
      <c r="X37" s="89" t="s">
        <v>375</v>
      </c>
      <c r="Y37" s="86"/>
      <c r="Z37" s="86"/>
      <c r="AA37" s="92" t="s">
        <v>413</v>
      </c>
      <c r="AB37" s="86"/>
      <c r="AC37" s="86" t="b">
        <v>0</v>
      </c>
      <c r="AD37" s="86">
        <v>0</v>
      </c>
      <c r="AE37" s="92" t="s">
        <v>419</v>
      </c>
      <c r="AF37" s="86" t="b">
        <v>0</v>
      </c>
      <c r="AG37" s="86" t="s">
        <v>424</v>
      </c>
      <c r="AH37" s="86"/>
      <c r="AI37" s="92" t="s">
        <v>419</v>
      </c>
      <c r="AJ37" s="86" t="b">
        <v>0</v>
      </c>
      <c r="AK37" s="86">
        <v>0</v>
      </c>
      <c r="AL37" s="92" t="s">
        <v>419</v>
      </c>
      <c r="AM37" s="86" t="s">
        <v>431</v>
      </c>
      <c r="AN37" s="86" t="b">
        <v>0</v>
      </c>
      <c r="AO37" s="92" t="s">
        <v>413</v>
      </c>
      <c r="AP37" s="86" t="s">
        <v>176</v>
      </c>
      <c r="AQ37" s="86">
        <v>0</v>
      </c>
      <c r="AR37" s="86">
        <v>0</v>
      </c>
      <c r="AS37" s="86"/>
      <c r="AT37" s="86"/>
      <c r="AU37" s="86"/>
      <c r="AV37" s="86"/>
      <c r="AW37" s="86"/>
      <c r="AX37" s="86"/>
      <c r="AY37" s="86"/>
      <c r="AZ37" s="86"/>
      <c r="BA37">
        <v>4</v>
      </c>
      <c r="BB37" s="85" t="str">
        <f>REPLACE(INDEX(GroupVertices[Group],MATCH(Edges24[[#This Row],[Vertex 1]],GroupVertices[Vertex],0)),1,1,"")</f>
        <v>1</v>
      </c>
      <c r="BC37" s="85" t="str">
        <f>REPLACE(INDEX(GroupVertices[Group],MATCH(Edges24[[#This Row],[Vertex 2]],GroupVertices[Vertex],0)),1,1,"")</f>
        <v>1</v>
      </c>
      <c r="BD37" s="51">
        <v>3</v>
      </c>
      <c r="BE37" s="52">
        <v>7.317073170731708</v>
      </c>
      <c r="BF37" s="51">
        <v>1</v>
      </c>
      <c r="BG37" s="52">
        <v>2.4390243902439024</v>
      </c>
      <c r="BH37" s="51">
        <v>0</v>
      </c>
      <c r="BI37" s="52">
        <v>0</v>
      </c>
      <c r="BJ37" s="51">
        <v>37</v>
      </c>
      <c r="BK37" s="52">
        <v>90.2439024390244</v>
      </c>
      <c r="BL37" s="51">
        <v>41</v>
      </c>
    </row>
    <row r="38" spans="1:64" ht="15">
      <c r="A38" s="84" t="s">
        <v>224</v>
      </c>
      <c r="B38" s="84" t="s">
        <v>229</v>
      </c>
      <c r="C38" s="53"/>
      <c r="D38" s="54"/>
      <c r="E38" s="65"/>
      <c r="F38" s="55"/>
      <c r="G38" s="53"/>
      <c r="H38" s="57"/>
      <c r="I38" s="56"/>
      <c r="J38" s="56"/>
      <c r="K38" s="36" t="s">
        <v>66</v>
      </c>
      <c r="L38" s="83">
        <v>64</v>
      </c>
      <c r="M38" s="83"/>
      <c r="N38" s="63"/>
      <c r="O38" s="86" t="s">
        <v>243</v>
      </c>
      <c r="P38" s="88">
        <v>43511.64863425926</v>
      </c>
      <c r="Q38" s="86" t="s">
        <v>276</v>
      </c>
      <c r="R38" s="89" t="s">
        <v>296</v>
      </c>
      <c r="S38" s="86" t="s">
        <v>300</v>
      </c>
      <c r="T38" s="86" t="s">
        <v>320</v>
      </c>
      <c r="U38" s="86"/>
      <c r="V38" s="89" t="s">
        <v>336</v>
      </c>
      <c r="W38" s="88">
        <v>43511.64863425926</v>
      </c>
      <c r="X38" s="89" t="s">
        <v>376</v>
      </c>
      <c r="Y38" s="86"/>
      <c r="Z38" s="86"/>
      <c r="AA38" s="92" t="s">
        <v>414</v>
      </c>
      <c r="AB38" s="86"/>
      <c r="AC38" s="86" t="b">
        <v>0</v>
      </c>
      <c r="AD38" s="86">
        <v>0</v>
      </c>
      <c r="AE38" s="92" t="s">
        <v>419</v>
      </c>
      <c r="AF38" s="86" t="b">
        <v>0</v>
      </c>
      <c r="AG38" s="86" t="s">
        <v>424</v>
      </c>
      <c r="AH38" s="86"/>
      <c r="AI38" s="92" t="s">
        <v>419</v>
      </c>
      <c r="AJ38" s="86" t="b">
        <v>0</v>
      </c>
      <c r="AK38" s="86">
        <v>0</v>
      </c>
      <c r="AL38" s="92" t="s">
        <v>419</v>
      </c>
      <c r="AM38" s="86" t="s">
        <v>431</v>
      </c>
      <c r="AN38" s="86" t="b">
        <v>1</v>
      </c>
      <c r="AO38" s="92" t="s">
        <v>414</v>
      </c>
      <c r="AP38" s="86" t="s">
        <v>176</v>
      </c>
      <c r="AQ38" s="86">
        <v>0</v>
      </c>
      <c r="AR38" s="86">
        <v>0</v>
      </c>
      <c r="AS38" s="86"/>
      <c r="AT38" s="86"/>
      <c r="AU38" s="86"/>
      <c r="AV38" s="86"/>
      <c r="AW38" s="86"/>
      <c r="AX38" s="86"/>
      <c r="AY38" s="86"/>
      <c r="AZ38" s="86"/>
      <c r="BA38">
        <v>2</v>
      </c>
      <c r="BB38" s="85" t="str">
        <f>REPLACE(INDEX(GroupVertices[Group],MATCH(Edges24[[#This Row],[Vertex 1]],GroupVertices[Vertex],0)),1,1,"")</f>
        <v>1</v>
      </c>
      <c r="BC38" s="85" t="str">
        <f>REPLACE(INDEX(GroupVertices[Group],MATCH(Edges24[[#This Row],[Vertex 2]],GroupVertices[Vertex],0)),1,1,"")</f>
        <v>1</v>
      </c>
      <c r="BD38" s="51">
        <v>0</v>
      </c>
      <c r="BE38" s="52">
        <v>0</v>
      </c>
      <c r="BF38" s="51">
        <v>1</v>
      </c>
      <c r="BG38" s="52">
        <v>5.555555555555555</v>
      </c>
      <c r="BH38" s="51">
        <v>0</v>
      </c>
      <c r="BI38" s="52">
        <v>0</v>
      </c>
      <c r="BJ38" s="51">
        <v>17</v>
      </c>
      <c r="BK38" s="52">
        <v>94.44444444444444</v>
      </c>
      <c r="BL38" s="51">
        <v>18</v>
      </c>
    </row>
    <row r="39" spans="1:64" ht="15">
      <c r="A39" s="84" t="s">
        <v>229</v>
      </c>
      <c r="B39" s="84" t="s">
        <v>224</v>
      </c>
      <c r="C39" s="53"/>
      <c r="D39" s="54"/>
      <c r="E39" s="65"/>
      <c r="F39" s="55"/>
      <c r="G39" s="53"/>
      <c r="H39" s="57"/>
      <c r="I39" s="56"/>
      <c r="J39" s="56"/>
      <c r="K39" s="36" t="s">
        <v>66</v>
      </c>
      <c r="L39" s="83">
        <v>65</v>
      </c>
      <c r="M39" s="83"/>
      <c r="N39" s="63"/>
      <c r="O39" s="86" t="s">
        <v>243</v>
      </c>
      <c r="P39" s="88">
        <v>43511.70960648148</v>
      </c>
      <c r="Q39" s="86" t="s">
        <v>277</v>
      </c>
      <c r="R39" s="86"/>
      <c r="S39" s="86"/>
      <c r="T39" s="86" t="s">
        <v>320</v>
      </c>
      <c r="U39" s="86"/>
      <c r="V39" s="89" t="s">
        <v>340</v>
      </c>
      <c r="W39" s="88">
        <v>43511.70960648148</v>
      </c>
      <c r="X39" s="89" t="s">
        <v>377</v>
      </c>
      <c r="Y39" s="86"/>
      <c r="Z39" s="86"/>
      <c r="AA39" s="92" t="s">
        <v>415</v>
      </c>
      <c r="AB39" s="86"/>
      <c r="AC39" s="86" t="b">
        <v>0</v>
      </c>
      <c r="AD39" s="86">
        <v>0</v>
      </c>
      <c r="AE39" s="92" t="s">
        <v>419</v>
      </c>
      <c r="AF39" s="86" t="b">
        <v>0</v>
      </c>
      <c r="AG39" s="86" t="s">
        <v>424</v>
      </c>
      <c r="AH39" s="86"/>
      <c r="AI39" s="92" t="s">
        <v>419</v>
      </c>
      <c r="AJ39" s="86" t="b">
        <v>0</v>
      </c>
      <c r="AK39" s="86">
        <v>0</v>
      </c>
      <c r="AL39" s="92" t="s">
        <v>414</v>
      </c>
      <c r="AM39" s="86" t="s">
        <v>431</v>
      </c>
      <c r="AN39" s="86" t="b">
        <v>0</v>
      </c>
      <c r="AO39" s="92" t="s">
        <v>414</v>
      </c>
      <c r="AP39" s="86" t="s">
        <v>176</v>
      </c>
      <c r="AQ39" s="86">
        <v>0</v>
      </c>
      <c r="AR39" s="86">
        <v>0</v>
      </c>
      <c r="AS39" s="86"/>
      <c r="AT39" s="86"/>
      <c r="AU39" s="86"/>
      <c r="AV39" s="86"/>
      <c r="AW39" s="86"/>
      <c r="AX39" s="86"/>
      <c r="AY39" s="86"/>
      <c r="AZ39" s="86"/>
      <c r="BA39">
        <v>1</v>
      </c>
      <c r="BB39" s="85" t="str">
        <f>REPLACE(INDEX(GroupVertices[Group],MATCH(Edges24[[#This Row],[Vertex 1]],GroupVertices[Vertex],0)),1,1,"")</f>
        <v>1</v>
      </c>
      <c r="BC39" s="85" t="str">
        <f>REPLACE(INDEX(GroupVertices[Group],MATCH(Edges24[[#This Row],[Vertex 2]],GroupVertices[Vertex],0)),1,1,"")</f>
        <v>1</v>
      </c>
      <c r="BD39" s="51">
        <v>0</v>
      </c>
      <c r="BE39" s="52">
        <v>0</v>
      </c>
      <c r="BF39" s="51">
        <v>1</v>
      </c>
      <c r="BG39" s="52">
        <v>4.761904761904762</v>
      </c>
      <c r="BH39" s="51">
        <v>0</v>
      </c>
      <c r="BI39" s="52">
        <v>0</v>
      </c>
      <c r="BJ39" s="51">
        <v>20</v>
      </c>
      <c r="BK39" s="52">
        <v>95.23809523809524</v>
      </c>
      <c r="BL39" s="51">
        <v>21</v>
      </c>
    </row>
    <row r="40" spans="1:64" ht="15">
      <c r="A40" s="84" t="s">
        <v>229</v>
      </c>
      <c r="B40" s="84" t="s">
        <v>229</v>
      </c>
      <c r="C40" s="53"/>
      <c r="D40" s="54"/>
      <c r="E40" s="65"/>
      <c r="F40" s="55"/>
      <c r="G40" s="53"/>
      <c r="H40" s="57"/>
      <c r="I40" s="56"/>
      <c r="J40" s="56"/>
      <c r="K40" s="36" t="s">
        <v>65</v>
      </c>
      <c r="L40" s="83">
        <v>66</v>
      </c>
      <c r="M40" s="83"/>
      <c r="N40" s="63"/>
      <c r="O40" s="86" t="s">
        <v>176</v>
      </c>
      <c r="P40" s="88">
        <v>43501.65587962963</v>
      </c>
      <c r="Q40" s="86" t="s">
        <v>278</v>
      </c>
      <c r="R40" s="89" t="s">
        <v>297</v>
      </c>
      <c r="S40" s="86" t="s">
        <v>300</v>
      </c>
      <c r="T40" s="86"/>
      <c r="U40" s="86"/>
      <c r="V40" s="89" t="s">
        <v>340</v>
      </c>
      <c r="W40" s="88">
        <v>43501.65587962963</v>
      </c>
      <c r="X40" s="89" t="s">
        <v>378</v>
      </c>
      <c r="Y40" s="86"/>
      <c r="Z40" s="86"/>
      <c r="AA40" s="92" t="s">
        <v>416</v>
      </c>
      <c r="AB40" s="86"/>
      <c r="AC40" s="86" t="b">
        <v>0</v>
      </c>
      <c r="AD40" s="86">
        <v>1</v>
      </c>
      <c r="AE40" s="92" t="s">
        <v>419</v>
      </c>
      <c r="AF40" s="86" t="b">
        <v>1</v>
      </c>
      <c r="AG40" s="86" t="s">
        <v>424</v>
      </c>
      <c r="AH40" s="86"/>
      <c r="AI40" s="92" t="s">
        <v>408</v>
      </c>
      <c r="AJ40" s="86" t="b">
        <v>0</v>
      </c>
      <c r="AK40" s="86">
        <v>0</v>
      </c>
      <c r="AL40" s="92" t="s">
        <v>419</v>
      </c>
      <c r="AM40" s="86" t="s">
        <v>432</v>
      </c>
      <c r="AN40" s="86" t="b">
        <v>0</v>
      </c>
      <c r="AO40" s="92" t="s">
        <v>416</v>
      </c>
      <c r="AP40" s="86" t="s">
        <v>176</v>
      </c>
      <c r="AQ40" s="86">
        <v>0</v>
      </c>
      <c r="AR40" s="86">
        <v>0</v>
      </c>
      <c r="AS40" s="86"/>
      <c r="AT40" s="86"/>
      <c r="AU40" s="86"/>
      <c r="AV40" s="86"/>
      <c r="AW40" s="86"/>
      <c r="AX40" s="86"/>
      <c r="AY40" s="86"/>
      <c r="AZ40" s="86"/>
      <c r="BA40">
        <v>1</v>
      </c>
      <c r="BB40" s="85" t="str">
        <f>REPLACE(INDEX(GroupVertices[Group],MATCH(Edges24[[#This Row],[Vertex 1]],GroupVertices[Vertex],0)),1,1,"")</f>
        <v>1</v>
      </c>
      <c r="BC40" s="85" t="str">
        <f>REPLACE(INDEX(GroupVertices[Group],MATCH(Edges24[[#This Row],[Vertex 2]],GroupVertices[Vertex],0)),1,1,"")</f>
        <v>1</v>
      </c>
      <c r="BD40" s="51">
        <v>0</v>
      </c>
      <c r="BE40" s="52">
        <v>0</v>
      </c>
      <c r="BF40" s="51">
        <v>0</v>
      </c>
      <c r="BG40" s="52">
        <v>0</v>
      </c>
      <c r="BH40" s="51">
        <v>0</v>
      </c>
      <c r="BI40" s="52">
        <v>0</v>
      </c>
      <c r="BJ40" s="51">
        <v>5</v>
      </c>
      <c r="BK40" s="52">
        <v>100</v>
      </c>
      <c r="BL40" s="51">
        <v>5</v>
      </c>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hyperlinks>
    <hyperlink ref="R5" r:id="rId1" display="https://lnkd.in/etXkmAg"/>
    <hyperlink ref="R13" r:id="rId2" display="https://paper.li/proGective/1522339263?edition_id=57312cb0-2bbb-11e9-9bab-0cc47a0d1609"/>
    <hyperlink ref="R14" r:id="rId3" display="https://twitter.com/i/web/status/1093938023996289025"/>
    <hyperlink ref="R15" r:id="rId4" display="https://twitter.com/i/web/status/1095706779487473664"/>
    <hyperlink ref="R16" r:id="rId5" display="https://www.forbes.com/sites/blakemorgan/2019/02/05/10-customer-experience-trends-every-cmo-must-consider/#5c353cff5443"/>
    <hyperlink ref="R20" r:id="rId6" display="https://twitter.com/andrewbusby/status/1093209889348956160"/>
    <hyperlink ref="R21" r:id="rId7" display="http://greenbookblog.org/2019/02/08/why-simple-is-sometimes-best/"/>
    <hyperlink ref="R22" r:id="rId8" display="https://greenbookblog.org/2019/02/08/why-simple-is-sometimes-best/"/>
    <hyperlink ref="R23" r:id="rId9" display="http://greenbookblog.org/2019/02/08/why-simple-is-sometimes-best/"/>
    <hyperlink ref="R24" r:id="rId10" display="https://www.forbes.com/sites/andrewbusby/2019/02/06/how-did-i-do/#15bf8b563ebe"/>
    <hyperlink ref="R25" r:id="rId11" display="https://www.forbes.com/sites/andrewbusby/2019/02/06/how-did-i-do/#3e7b30153ebe"/>
    <hyperlink ref="R26" r:id="rId12" display="https://www.forbes.com/sites/andrewbusby/2019/02/06/how-did-i-do/#6f9176de3ebe"/>
    <hyperlink ref="R27" r:id="rId13" display="https://eftpos.co.nz/2019/01/28/coming-soon-trurating/?utm_content=84868932&amp;utm_medium=social&amp;utm_source=twitter&amp;hss_channel=tw-150800915"/>
    <hyperlink ref="R28" r:id="rId14" display="https://eftpos.co.nz/2019/01/28/coming-soon-trurating/?utm_content=84868932&amp;utm_medium=social&amp;utm_source=twitter&amp;hss_channel=tw-150800915"/>
    <hyperlink ref="R32" r:id="rId15" display="https://www.forbes.com/sites/stevendennis/2019/01/31/the-stores-strike-back/#6ed7362b2371"/>
    <hyperlink ref="R34" r:id="rId16" display="https://trurating.workable.com/j/C243F16AF9"/>
    <hyperlink ref="R35" r:id="rId17" display="https://twitter.com/i/web/status/1094202601925693448"/>
    <hyperlink ref="R36" r:id="rId18" display="https://twitter.com/dgingiss/status/1096083020996587521"/>
    <hyperlink ref="R38" r:id="rId19" display="https://twitter.com/i/web/status/1096432455765106689"/>
    <hyperlink ref="R40" r:id="rId20" display="https://twitter.com/TruRating/status/1092803497018437634"/>
    <hyperlink ref="U21" r:id="rId21" display="https://pbs.twimg.com/media/Dy6ilIxW0AAON7v.jpg"/>
    <hyperlink ref="U23" r:id="rId22" display="https://pbs.twimg.com/media/Dy6ilIxW0AAON7v.jpg"/>
    <hyperlink ref="U34" r:id="rId23" display="https://pbs.twimg.com/media/DyzvDuFWkAAMKf0.jpg"/>
    <hyperlink ref="U37" r:id="rId24" display="https://pbs.twimg.com/media/Dzce3qcWwAUQ_g4.jpg"/>
    <hyperlink ref="V3" r:id="rId25" display="http://pbs.twimg.com/profile_images/378800000698760758/6826550e78ac2dede091fcbc3e5ea509_normal.jpeg"/>
    <hyperlink ref="V4" r:id="rId26" display="http://pbs.twimg.com/profile_images/1086208812233695232/RuLV2eqv_normal.jpg"/>
    <hyperlink ref="V5" r:id="rId27" display="http://pbs.twimg.com/profile_images/521694758696009729/mD8iRcEp_normal.jpeg"/>
    <hyperlink ref="V6" r:id="rId28" display="http://pbs.twimg.com/profile_images/869403974557876229/sWBwMS8T_normal.jpg"/>
    <hyperlink ref="V7" r:id="rId29" display="http://pbs.twimg.com/profile_images/1169166272/Peter_1_normal.jpg"/>
    <hyperlink ref="V8" r:id="rId30" display="http://pbs.twimg.com/profile_images/1406306133/MIke_Aoki_180_pixels_normal.jpg"/>
    <hyperlink ref="V9" r:id="rId31" display="http://pbs.twimg.com/profile_images/1138192543/DSCN0111_normal.JPG"/>
    <hyperlink ref="V10" r:id="rId32" display="http://pbs.twimg.com/profile_images/1138192543/DSCN0111_normal.JPG"/>
    <hyperlink ref="V11" r:id="rId33" display="http://pbs.twimg.com/profile_images/660759706554748928/oljnXKAM_normal.jpg"/>
    <hyperlink ref="V12" r:id="rId34" display="http://pbs.twimg.com/profile_images/500798719692779521/OxsEAgCi_normal.jpeg"/>
    <hyperlink ref="V13" r:id="rId35" display="http://pbs.twimg.com/profile_images/884479897854504960/C-RVQ_gO_normal.jpg"/>
    <hyperlink ref="V14" r:id="rId36" display="http://pbs.twimg.com/profile_images/1084154346999345152/ad4ghZUc_normal.jpg"/>
    <hyperlink ref="V15" r:id="rId37" display="http://pbs.twimg.com/profile_images/941009833926344704/gicrE24c_normal.jpg"/>
    <hyperlink ref="V16" r:id="rId38" display="http://pbs.twimg.com/profile_images/1080398583000633345/qwFLWNM3_normal.jpg"/>
    <hyperlink ref="V17" r:id="rId39" display="http://pbs.twimg.com/profile_images/1044972582011916288/YLmBv_N5_normal.jpg"/>
    <hyperlink ref="V18" r:id="rId40" display="http://pbs.twimg.com/profile_images/1080398583000633345/qwFLWNM3_normal.jpg"/>
    <hyperlink ref="V19" r:id="rId41" display="http://pbs.twimg.com/profile_images/1080398583000633345/qwFLWNM3_normal.jpg"/>
    <hyperlink ref="V20" r:id="rId42" display="http://pbs.twimg.com/profile_images/1080398583000633345/qwFLWNM3_normal.jpg"/>
    <hyperlink ref="V21" r:id="rId43" display="https://pbs.twimg.com/media/Dy6ilIxW0AAON7v.jpg"/>
    <hyperlink ref="V22" r:id="rId44" display="http://pbs.twimg.com/profile_images/1080398583000633345/qwFLWNM3_normal.jpg"/>
    <hyperlink ref="V23" r:id="rId45" display="https://pbs.twimg.com/media/Dy6ilIxW0AAON7v.jpg"/>
    <hyperlink ref="V24" r:id="rId46" display="http://pbs.twimg.com/profile_images/1046859275644153856/fR8Ep4aQ_normal.jpg"/>
    <hyperlink ref="V25" r:id="rId47" display="http://pbs.twimg.com/profile_images/1080398583000633345/qwFLWNM3_normal.jpg"/>
    <hyperlink ref="V26" r:id="rId48" display="http://pbs.twimg.com/profile_images/1080398583000633345/qwFLWNM3_normal.jpg"/>
    <hyperlink ref="V27" r:id="rId49" display="http://pbs.twimg.com/profile_images/747543090194489344/IpDuB9AQ_normal.jpg"/>
    <hyperlink ref="V28" r:id="rId50" display="http://pbs.twimg.com/profile_images/1080398583000633345/qwFLWNM3_normal.jpg"/>
    <hyperlink ref="V29" r:id="rId51" display="http://pbs.twimg.com/profile_images/1080398583000633345/qwFLWNM3_normal.jpg"/>
    <hyperlink ref="V30" r:id="rId52" display="http://pbs.twimg.com/profile_images/1046859275644153856/fR8Ep4aQ_normal.jpg"/>
    <hyperlink ref="V31" r:id="rId53" display="http://pbs.twimg.com/profile_images/1080398583000633345/qwFLWNM3_normal.jpg"/>
    <hyperlink ref="V32" r:id="rId54" display="http://pbs.twimg.com/profile_images/1080398583000633345/qwFLWNM3_normal.jpg"/>
    <hyperlink ref="V33" r:id="rId55" display="http://pbs.twimg.com/profile_images/1080398583000633345/qwFLWNM3_normal.jpg"/>
    <hyperlink ref="V34" r:id="rId56" display="https://pbs.twimg.com/media/DyzvDuFWkAAMKf0.jpg"/>
    <hyperlink ref="V35" r:id="rId57" display="http://pbs.twimg.com/profile_images/1080398583000633345/qwFLWNM3_normal.jpg"/>
    <hyperlink ref="V36" r:id="rId58" display="http://pbs.twimg.com/profile_images/1080398583000633345/qwFLWNM3_normal.jpg"/>
    <hyperlink ref="V37" r:id="rId59" display="https://pbs.twimg.com/media/Dzce3qcWwAUQ_g4.jpg"/>
    <hyperlink ref="V38" r:id="rId60" display="http://pbs.twimg.com/profile_images/1080398583000633345/qwFLWNM3_normal.jpg"/>
    <hyperlink ref="V39" r:id="rId61" display="http://pbs.twimg.com/profile_images/846463221347213312/WlAYk5Lq_normal.jpg"/>
    <hyperlink ref="V40" r:id="rId62" display="http://pbs.twimg.com/profile_images/846463221347213312/WlAYk5Lq_normal.jpg"/>
    <hyperlink ref="X3" r:id="rId63" display="https://twitter.com/#!/danfrank2/status/1093223956444659712"/>
    <hyperlink ref="X4" r:id="rId64" display="https://twitter.com/#!/aevidomore/status/1093248660748599298"/>
    <hyperlink ref="X5" r:id="rId65" display="https://twitter.com/#!/smckeveny/status/1093224440832450562"/>
    <hyperlink ref="X6" r:id="rId66" display="https://twitter.com/#!/jtwatkin/status/1093278249826676737"/>
    <hyperlink ref="X7" r:id="rId67" display="https://twitter.com/#!/peterpokorny/status/1093280919744462848"/>
    <hyperlink ref="X8" r:id="rId68" display="https://twitter.com/#!/mikeaoki/status/1093299719714062336"/>
    <hyperlink ref="X9" r:id="rId69" display="https://twitter.com/#!/justdrdave/status/1093215324353323012"/>
    <hyperlink ref="X10" r:id="rId70" display="https://twitter.com/#!/justdrdave/status/1093401869056163840"/>
    <hyperlink ref="X11" r:id="rId71" display="https://twitter.com/#!/cazturner32/status/1093630405926887427"/>
    <hyperlink ref="X12" r:id="rId72" display="https://twitter.com/#!/cyourswine/status/1093687346573312001"/>
    <hyperlink ref="X13" r:id="rId73" display="https://twitter.com/#!/progective/status/1093903648046964740"/>
    <hyperlink ref="X14" r:id="rId74" display="https://twitter.com/#!/bengrah54284125/status/1093938023996289025"/>
    <hyperlink ref="X15" r:id="rId75" display="https://twitter.com/#!/gk_software_usa/status/1095706779487473664"/>
    <hyperlink ref="X16" r:id="rId76" display="https://twitter.com/#!/trurating/status/1092830439767605248"/>
    <hyperlink ref="X17" r:id="rId77" display="https://twitter.com/#!/andrewbusby/status/1093233091450159106"/>
    <hyperlink ref="X18" r:id="rId78" display="https://twitter.com/#!/trurating/status/1093219487401226241"/>
    <hyperlink ref="X19" r:id="rId79" display="https://twitter.com/#!/trurating/status/1093243475934343168"/>
    <hyperlink ref="X20" r:id="rId80" display="https://twitter.com/#!/trurating/status/1093307541734322177"/>
    <hyperlink ref="X21" r:id="rId81" display="https://twitter.com/#!/greenbook/status/1093990520567803906"/>
    <hyperlink ref="X22" r:id="rId82" display="https://twitter.com/#!/trurating/status/1093802802952974336"/>
    <hyperlink ref="X23" r:id="rId83" display="https://twitter.com/#!/trurating/status/1094220105171509249"/>
    <hyperlink ref="X24" r:id="rId84" display="https://twitter.com/#!/dgingiss/status/1096086530312101888"/>
    <hyperlink ref="X25" r:id="rId85" display="https://twitter.com/#!/trurating/status/1093207806851698689"/>
    <hyperlink ref="X26" r:id="rId86" display="https://twitter.com/#!/trurating/status/1095433821154144258"/>
    <hyperlink ref="X27" r:id="rId87" display="https://twitter.com/#!/eftposnz/status/1095444184566321153"/>
    <hyperlink ref="X28" r:id="rId88" display="https://twitter.com/#!/trurating/status/1095647059259080704"/>
    <hyperlink ref="X29" r:id="rId89" display="https://twitter.com/#!/trurating/status/1095799178515701761"/>
    <hyperlink ref="X30" r:id="rId90" display="https://twitter.com/#!/dgingiss/status/1096263041551876096"/>
    <hyperlink ref="X31" r:id="rId91" display="https://twitter.com/#!/trurating/status/1096089675406684160"/>
    <hyperlink ref="X32" r:id="rId92" display="https://twitter.com/#!/trurating/status/1092803497018437634"/>
    <hyperlink ref="X33" r:id="rId93" display="https://twitter.com/#!/trurating/status/1092818736585658368"/>
    <hyperlink ref="X34" r:id="rId94" display="https://twitter.com/#!/trurating/status/1093511701713035264"/>
    <hyperlink ref="X35" r:id="rId95" display="https://twitter.com/#!/trurating/status/1094202601925693448"/>
    <hyperlink ref="X36" r:id="rId96" display="https://twitter.com/#!/trurating/status/1096154153238360065"/>
    <hyperlink ref="X37" r:id="rId97" display="https://twitter.com/#!/trurating/status/1096378982868619264"/>
    <hyperlink ref="X38" r:id="rId98" display="https://twitter.com/#!/trurating/status/1096432455765106689"/>
    <hyperlink ref="X39" r:id="rId99" display="https://twitter.com/#!/stevenpdennis/status/1096454547998793728"/>
    <hyperlink ref="X40" r:id="rId100" display="https://twitter.com/#!/stevenpdennis/status/1092811201334136833"/>
  </hyperlinks>
  <printOptions/>
  <pageMargins left="0.7" right="0.7" top="0.75" bottom="0.75" header="0.3" footer="0.3"/>
  <pageSetup horizontalDpi="600" verticalDpi="600" orientation="portrait" r:id="rId104"/>
  <legacyDrawing r:id="rId102"/>
  <tableParts>
    <tablePart r:id="rId10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1012</v>
      </c>
      <c r="B1" s="13" t="s">
        <v>34</v>
      </c>
    </row>
    <row r="2" spans="1:2" ht="15">
      <c r="A2" s="124" t="s">
        <v>224</v>
      </c>
      <c r="B2" s="85">
        <v>601.333333</v>
      </c>
    </row>
    <row r="3" spans="1:2" ht="15">
      <c r="A3" s="124" t="s">
        <v>220</v>
      </c>
      <c r="B3" s="85">
        <v>322</v>
      </c>
    </row>
    <row r="4" spans="1:2" ht="15">
      <c r="A4" s="124" t="s">
        <v>221</v>
      </c>
      <c r="B4" s="85">
        <v>102</v>
      </c>
    </row>
    <row r="5" spans="1:2" ht="15">
      <c r="A5" s="124" t="s">
        <v>225</v>
      </c>
      <c r="B5" s="85">
        <v>17.333333</v>
      </c>
    </row>
    <row r="6" spans="1:2" ht="15">
      <c r="A6" s="124" t="s">
        <v>214</v>
      </c>
      <c r="B6" s="85">
        <v>2</v>
      </c>
    </row>
    <row r="7" spans="1:2" ht="15">
      <c r="A7" s="124" t="s">
        <v>231</v>
      </c>
      <c r="B7" s="85">
        <v>0.666667</v>
      </c>
    </row>
    <row r="8" spans="1:2" ht="15">
      <c r="A8" s="124" t="s">
        <v>218</v>
      </c>
      <c r="B8" s="85">
        <v>0.666667</v>
      </c>
    </row>
    <row r="9" spans="1:2" ht="15">
      <c r="A9" s="124" t="s">
        <v>238</v>
      </c>
      <c r="B9" s="85">
        <v>0</v>
      </c>
    </row>
    <row r="10" spans="1:2" ht="15">
      <c r="A10" s="124" t="s">
        <v>222</v>
      </c>
      <c r="B10" s="85">
        <v>0</v>
      </c>
    </row>
    <row r="11" spans="1:2" ht="15">
      <c r="A11" s="124" t="s">
        <v>239</v>
      </c>
      <c r="B11"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1014</v>
      </c>
      <c r="B25" t="s">
        <v>1013</v>
      </c>
    </row>
    <row r="26" spans="1:2" ht="15">
      <c r="A26" s="136" t="s">
        <v>1016</v>
      </c>
      <c r="B26" s="3"/>
    </row>
    <row r="27" spans="1:2" ht="15">
      <c r="A27" s="137" t="s">
        <v>1017</v>
      </c>
      <c r="B27" s="3"/>
    </row>
    <row r="28" spans="1:2" ht="15">
      <c r="A28" s="138" t="s">
        <v>1018</v>
      </c>
      <c r="B28" s="3"/>
    </row>
    <row r="29" spans="1:2" ht="15">
      <c r="A29" s="139" t="s">
        <v>1019</v>
      </c>
      <c r="B29" s="3">
        <v>2</v>
      </c>
    </row>
    <row r="30" spans="1:2" ht="15">
      <c r="A30" s="139" t="s">
        <v>1020</v>
      </c>
      <c r="B30" s="3">
        <v>1</v>
      </c>
    </row>
    <row r="31" spans="1:2" ht="15">
      <c r="A31" s="139" t="s">
        <v>1021</v>
      </c>
      <c r="B31" s="3">
        <v>1</v>
      </c>
    </row>
    <row r="32" spans="1:2" ht="15">
      <c r="A32" s="138" t="s">
        <v>1022</v>
      </c>
      <c r="B32" s="3"/>
    </row>
    <row r="33" spans="1:2" ht="15">
      <c r="A33" s="139" t="s">
        <v>1023</v>
      </c>
      <c r="B33" s="3">
        <v>3</v>
      </c>
    </row>
    <row r="34" spans="1:2" ht="15">
      <c r="A34" s="139" t="s">
        <v>1024</v>
      </c>
      <c r="B34" s="3">
        <v>3</v>
      </c>
    </row>
    <row r="35" spans="1:2" ht="15">
      <c r="A35" s="139" t="s">
        <v>1025</v>
      </c>
      <c r="B35" s="3">
        <v>2</v>
      </c>
    </row>
    <row r="36" spans="1:2" ht="15">
      <c r="A36" s="139" t="s">
        <v>1026</v>
      </c>
      <c r="B36" s="3">
        <v>2</v>
      </c>
    </row>
    <row r="37" spans="1:2" ht="15">
      <c r="A37" s="138" t="s">
        <v>1027</v>
      </c>
      <c r="B37" s="3"/>
    </row>
    <row r="38" spans="1:2" ht="15">
      <c r="A38" s="139" t="s">
        <v>1028</v>
      </c>
      <c r="B38" s="3">
        <v>2</v>
      </c>
    </row>
    <row r="39" spans="1:2" ht="15">
      <c r="A39" s="139" t="s">
        <v>1029</v>
      </c>
      <c r="B39" s="3">
        <v>1</v>
      </c>
    </row>
    <row r="40" spans="1:2" ht="15">
      <c r="A40" s="139" t="s">
        <v>1030</v>
      </c>
      <c r="B40" s="3">
        <v>1</v>
      </c>
    </row>
    <row r="41" spans="1:2" ht="15">
      <c r="A41" s="139" t="s">
        <v>1031</v>
      </c>
      <c r="B41" s="3">
        <v>1</v>
      </c>
    </row>
    <row r="42" spans="1:2" ht="15">
      <c r="A42" s="138" t="s">
        <v>1032</v>
      </c>
      <c r="B42" s="3"/>
    </row>
    <row r="43" spans="1:2" ht="15">
      <c r="A43" s="139" t="s">
        <v>1033</v>
      </c>
      <c r="B43" s="3">
        <v>1</v>
      </c>
    </row>
    <row r="44" spans="1:2" ht="15">
      <c r="A44" s="139" t="s">
        <v>1034</v>
      </c>
      <c r="B44" s="3">
        <v>1</v>
      </c>
    </row>
    <row r="45" spans="1:2" ht="15">
      <c r="A45" s="139" t="s">
        <v>1020</v>
      </c>
      <c r="B45" s="3">
        <v>1</v>
      </c>
    </row>
    <row r="46" spans="1:2" ht="15">
      <c r="A46" s="139" t="s">
        <v>1023</v>
      </c>
      <c r="B46" s="3">
        <v>1</v>
      </c>
    </row>
    <row r="47" spans="1:2" ht="15">
      <c r="A47" s="139" t="s">
        <v>1031</v>
      </c>
      <c r="B47" s="3">
        <v>1</v>
      </c>
    </row>
    <row r="48" spans="1:2" ht="15">
      <c r="A48" s="138" t="s">
        <v>1035</v>
      </c>
      <c r="B48" s="3"/>
    </row>
    <row r="49" spans="1:2" ht="15">
      <c r="A49" s="139" t="s">
        <v>1036</v>
      </c>
      <c r="B49" s="3">
        <v>1</v>
      </c>
    </row>
    <row r="50" spans="1:2" ht="15">
      <c r="A50" s="139" t="s">
        <v>1037</v>
      </c>
      <c r="B50" s="3">
        <v>1</v>
      </c>
    </row>
    <row r="51" spans="1:2" ht="15">
      <c r="A51" s="138" t="s">
        <v>1038</v>
      </c>
      <c r="B51" s="3"/>
    </row>
    <row r="52" spans="1:2" ht="15">
      <c r="A52" s="139" t="s">
        <v>1031</v>
      </c>
      <c r="B52" s="3">
        <v>1</v>
      </c>
    </row>
    <row r="53" spans="1:2" ht="15">
      <c r="A53" s="139" t="s">
        <v>1026</v>
      </c>
      <c r="B53" s="3">
        <v>1</v>
      </c>
    </row>
    <row r="54" spans="1:2" ht="15">
      <c r="A54" s="138" t="s">
        <v>1039</v>
      </c>
      <c r="B54" s="3"/>
    </row>
    <row r="55" spans="1:2" ht="15">
      <c r="A55" s="139" t="s">
        <v>1036</v>
      </c>
      <c r="B55" s="3">
        <v>1</v>
      </c>
    </row>
    <row r="56" spans="1:2" ht="15">
      <c r="A56" s="139" t="s">
        <v>1019</v>
      </c>
      <c r="B56" s="3">
        <v>1</v>
      </c>
    </row>
    <row r="57" spans="1:2" ht="15">
      <c r="A57" s="139" t="s">
        <v>1031</v>
      </c>
      <c r="B57" s="3">
        <v>1</v>
      </c>
    </row>
    <row r="58" spans="1:2" ht="15">
      <c r="A58" s="138" t="s">
        <v>1040</v>
      </c>
      <c r="B58" s="3"/>
    </row>
    <row r="59" spans="1:2" ht="15">
      <c r="A59" s="139" t="s">
        <v>1020</v>
      </c>
      <c r="B59" s="3">
        <v>2</v>
      </c>
    </row>
    <row r="60" spans="1:2" ht="15">
      <c r="A60" s="139" t="s">
        <v>1031</v>
      </c>
      <c r="B60" s="3">
        <v>1</v>
      </c>
    </row>
    <row r="61" spans="1:2" ht="15">
      <c r="A61" s="138" t="s">
        <v>1041</v>
      </c>
      <c r="B61" s="3"/>
    </row>
    <row r="62" spans="1:2" ht="15">
      <c r="A62" s="139" t="s">
        <v>1042</v>
      </c>
      <c r="B62" s="3">
        <v>1</v>
      </c>
    </row>
    <row r="63" spans="1:2" ht="15">
      <c r="A63" s="139" t="s">
        <v>1043</v>
      </c>
      <c r="B63" s="3">
        <v>1</v>
      </c>
    </row>
    <row r="64" spans="1:2" ht="15">
      <c r="A64" s="139" t="s">
        <v>1019</v>
      </c>
      <c r="B64" s="3">
        <v>1</v>
      </c>
    </row>
    <row r="65" spans="1:2" ht="15">
      <c r="A65" s="139" t="s">
        <v>1021</v>
      </c>
      <c r="B65" s="3">
        <v>1</v>
      </c>
    </row>
    <row r="66" spans="1:2" ht="15">
      <c r="A66" s="136" t="s">
        <v>1015</v>
      </c>
      <c r="B66" s="3">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438</v>
      </c>
      <c r="AE2" s="13" t="s">
        <v>439</v>
      </c>
      <c r="AF2" s="13" t="s">
        <v>440</v>
      </c>
      <c r="AG2" s="13" t="s">
        <v>441</v>
      </c>
      <c r="AH2" s="13" t="s">
        <v>442</v>
      </c>
      <c r="AI2" s="13" t="s">
        <v>443</v>
      </c>
      <c r="AJ2" s="13" t="s">
        <v>444</v>
      </c>
      <c r="AK2" s="13" t="s">
        <v>445</v>
      </c>
      <c r="AL2" s="13" t="s">
        <v>446</v>
      </c>
      <c r="AM2" s="13" t="s">
        <v>447</v>
      </c>
      <c r="AN2" s="13" t="s">
        <v>448</v>
      </c>
      <c r="AO2" s="13" t="s">
        <v>449</v>
      </c>
      <c r="AP2" s="13" t="s">
        <v>450</v>
      </c>
      <c r="AQ2" s="13" t="s">
        <v>451</v>
      </c>
      <c r="AR2" s="13" t="s">
        <v>452</v>
      </c>
      <c r="AS2" s="13" t="s">
        <v>192</v>
      </c>
      <c r="AT2" s="13" t="s">
        <v>453</v>
      </c>
      <c r="AU2" s="13" t="s">
        <v>454</v>
      </c>
      <c r="AV2" s="13" t="s">
        <v>455</v>
      </c>
      <c r="AW2" s="13" t="s">
        <v>456</v>
      </c>
      <c r="AX2" s="13" t="s">
        <v>457</v>
      </c>
      <c r="AY2" s="13" t="s">
        <v>458</v>
      </c>
      <c r="AZ2" s="13" t="s">
        <v>731</v>
      </c>
      <c r="BA2" s="130" t="s">
        <v>886</v>
      </c>
      <c r="BB2" s="130" t="s">
        <v>888</v>
      </c>
      <c r="BC2" s="130" t="s">
        <v>889</v>
      </c>
      <c r="BD2" s="130" t="s">
        <v>891</v>
      </c>
      <c r="BE2" s="130" t="s">
        <v>892</v>
      </c>
      <c r="BF2" s="130" t="s">
        <v>894</v>
      </c>
      <c r="BG2" s="130" t="s">
        <v>895</v>
      </c>
      <c r="BH2" s="130" t="s">
        <v>910</v>
      </c>
      <c r="BI2" s="130" t="s">
        <v>913</v>
      </c>
      <c r="BJ2" s="130" t="s">
        <v>928</v>
      </c>
      <c r="BK2" s="130" t="s">
        <v>1001</v>
      </c>
      <c r="BL2" s="130" t="s">
        <v>1002</v>
      </c>
      <c r="BM2" s="130" t="s">
        <v>1003</v>
      </c>
      <c r="BN2" s="130" t="s">
        <v>1004</v>
      </c>
      <c r="BO2" s="130" t="s">
        <v>1005</v>
      </c>
      <c r="BP2" s="130" t="s">
        <v>1006</v>
      </c>
      <c r="BQ2" s="130" t="s">
        <v>1007</v>
      </c>
      <c r="BR2" s="130" t="s">
        <v>1008</v>
      </c>
      <c r="BS2" s="130" t="s">
        <v>1010</v>
      </c>
      <c r="BT2" s="3"/>
      <c r="BU2" s="3"/>
    </row>
    <row r="3" spans="1:73" ht="15" customHeight="1">
      <c r="A3" s="50" t="s">
        <v>212</v>
      </c>
      <c r="B3" s="53"/>
      <c r="C3" s="53" t="s">
        <v>64</v>
      </c>
      <c r="D3" s="54">
        <v>170.6146106736658</v>
      </c>
      <c r="E3" s="55"/>
      <c r="F3" s="112" t="s">
        <v>324</v>
      </c>
      <c r="G3" s="53"/>
      <c r="H3" s="57" t="s">
        <v>212</v>
      </c>
      <c r="I3" s="56"/>
      <c r="J3" s="56"/>
      <c r="K3" s="114" t="s">
        <v>651</v>
      </c>
      <c r="L3" s="59">
        <v>1</v>
      </c>
      <c r="M3" s="60">
        <v>3040.631591796875</v>
      </c>
      <c r="N3" s="60">
        <v>3047.37939453125</v>
      </c>
      <c r="O3" s="58"/>
      <c r="P3" s="61"/>
      <c r="Q3" s="61"/>
      <c r="R3" s="51"/>
      <c r="S3" s="51">
        <v>0</v>
      </c>
      <c r="T3" s="51">
        <v>2</v>
      </c>
      <c r="U3" s="52">
        <v>0</v>
      </c>
      <c r="V3" s="52">
        <v>0.016393</v>
      </c>
      <c r="W3" s="52">
        <v>0.04525</v>
      </c>
      <c r="X3" s="52">
        <v>0.668877</v>
      </c>
      <c r="Y3" s="52">
        <v>1</v>
      </c>
      <c r="Z3" s="52">
        <v>0</v>
      </c>
      <c r="AA3" s="62">
        <v>3</v>
      </c>
      <c r="AB3" s="62"/>
      <c r="AC3" s="63"/>
      <c r="AD3" s="85" t="s">
        <v>459</v>
      </c>
      <c r="AE3" s="85">
        <v>1141</v>
      </c>
      <c r="AF3" s="85">
        <v>294</v>
      </c>
      <c r="AG3" s="85">
        <v>424</v>
      </c>
      <c r="AH3" s="85">
        <v>2431</v>
      </c>
      <c r="AI3" s="85"/>
      <c r="AJ3" s="85"/>
      <c r="AK3" s="85" t="s">
        <v>517</v>
      </c>
      <c r="AL3" s="85"/>
      <c r="AM3" s="85"/>
      <c r="AN3" s="87">
        <v>40427.384363425925</v>
      </c>
      <c r="AO3" s="90" t="s">
        <v>570</v>
      </c>
      <c r="AP3" s="85" t="b">
        <v>0</v>
      </c>
      <c r="AQ3" s="85" t="b">
        <v>0</v>
      </c>
      <c r="AR3" s="85" t="b">
        <v>0</v>
      </c>
      <c r="AS3" s="85" t="s">
        <v>424</v>
      </c>
      <c r="AT3" s="85">
        <v>9</v>
      </c>
      <c r="AU3" s="90" t="s">
        <v>598</v>
      </c>
      <c r="AV3" s="85" t="b">
        <v>0</v>
      </c>
      <c r="AW3" s="85" t="s">
        <v>619</v>
      </c>
      <c r="AX3" s="90" t="s">
        <v>620</v>
      </c>
      <c r="AY3" s="85" t="s">
        <v>66</v>
      </c>
      <c r="AZ3" s="85" t="str">
        <f>REPLACE(INDEX(GroupVertices[Group],MATCH(Vertices[[#This Row],[Vertex]],GroupVertices[Vertex],0)),1,1,"")</f>
        <v>2</v>
      </c>
      <c r="BA3" s="51"/>
      <c r="BB3" s="51"/>
      <c r="BC3" s="51"/>
      <c r="BD3" s="51"/>
      <c r="BE3" s="51"/>
      <c r="BF3" s="51"/>
      <c r="BG3" s="131" t="s">
        <v>896</v>
      </c>
      <c r="BH3" s="131" t="s">
        <v>896</v>
      </c>
      <c r="BI3" s="131" t="s">
        <v>914</v>
      </c>
      <c r="BJ3" s="131" t="s">
        <v>914</v>
      </c>
      <c r="BK3" s="131">
        <v>1</v>
      </c>
      <c r="BL3" s="134">
        <v>5.2631578947368425</v>
      </c>
      <c r="BM3" s="131">
        <v>0</v>
      </c>
      <c r="BN3" s="134">
        <v>0</v>
      </c>
      <c r="BO3" s="131">
        <v>0</v>
      </c>
      <c r="BP3" s="134">
        <v>0</v>
      </c>
      <c r="BQ3" s="131">
        <v>18</v>
      </c>
      <c r="BR3" s="134">
        <v>94.73684210526316</v>
      </c>
      <c r="BS3" s="131">
        <v>19</v>
      </c>
      <c r="BT3" s="3"/>
      <c r="BU3" s="3"/>
    </row>
    <row r="4" spans="1:76" ht="15">
      <c r="A4" s="14" t="s">
        <v>225</v>
      </c>
      <c r="B4" s="15"/>
      <c r="C4" s="15" t="s">
        <v>64</v>
      </c>
      <c r="D4" s="93">
        <v>989.3692038495188</v>
      </c>
      <c r="E4" s="81"/>
      <c r="F4" s="112" t="s">
        <v>337</v>
      </c>
      <c r="G4" s="15"/>
      <c r="H4" s="16" t="s">
        <v>225</v>
      </c>
      <c r="I4" s="66"/>
      <c r="J4" s="66"/>
      <c r="K4" s="114" t="s">
        <v>652</v>
      </c>
      <c r="L4" s="94">
        <v>289.19068197904136</v>
      </c>
      <c r="M4" s="95">
        <v>5528.5400390625</v>
      </c>
      <c r="N4" s="95">
        <v>2618.493896484375</v>
      </c>
      <c r="O4" s="77"/>
      <c r="P4" s="96"/>
      <c r="Q4" s="96"/>
      <c r="R4" s="97"/>
      <c r="S4" s="51">
        <v>6</v>
      </c>
      <c r="T4" s="51">
        <v>3</v>
      </c>
      <c r="U4" s="52">
        <v>17.333333</v>
      </c>
      <c r="V4" s="52">
        <v>0.018182</v>
      </c>
      <c r="W4" s="52">
        <v>0.095346</v>
      </c>
      <c r="X4" s="52">
        <v>2.300067</v>
      </c>
      <c r="Y4" s="52">
        <v>0.19642857142857142</v>
      </c>
      <c r="Z4" s="52">
        <v>0.125</v>
      </c>
      <c r="AA4" s="82">
        <v>4</v>
      </c>
      <c r="AB4" s="82"/>
      <c r="AC4" s="98"/>
      <c r="AD4" s="85" t="s">
        <v>460</v>
      </c>
      <c r="AE4" s="85">
        <v>24242</v>
      </c>
      <c r="AF4" s="85">
        <v>27096</v>
      </c>
      <c r="AG4" s="85">
        <v>26585</v>
      </c>
      <c r="AH4" s="85">
        <v>10445</v>
      </c>
      <c r="AI4" s="85"/>
      <c r="AJ4" s="85" t="s">
        <v>490</v>
      </c>
      <c r="AK4" s="85" t="s">
        <v>518</v>
      </c>
      <c r="AL4" s="90" t="s">
        <v>541</v>
      </c>
      <c r="AM4" s="85"/>
      <c r="AN4" s="87">
        <v>40439.44225694444</v>
      </c>
      <c r="AO4" s="90" t="s">
        <v>571</v>
      </c>
      <c r="AP4" s="85" t="b">
        <v>0</v>
      </c>
      <c r="AQ4" s="85" t="b">
        <v>0</v>
      </c>
      <c r="AR4" s="85" t="b">
        <v>1</v>
      </c>
      <c r="AS4" s="85" t="s">
        <v>424</v>
      </c>
      <c r="AT4" s="85">
        <v>496</v>
      </c>
      <c r="AU4" s="90" t="s">
        <v>599</v>
      </c>
      <c r="AV4" s="85" t="b">
        <v>0</v>
      </c>
      <c r="AW4" s="85" t="s">
        <v>619</v>
      </c>
      <c r="AX4" s="90" t="s">
        <v>621</v>
      </c>
      <c r="AY4" s="85" t="s">
        <v>66</v>
      </c>
      <c r="AZ4" s="85" t="str">
        <f>REPLACE(INDEX(GroupVertices[Group],MATCH(Vertices[[#This Row],[Vertex]],GroupVertices[Vertex],0)),1,1,"")</f>
        <v>2</v>
      </c>
      <c r="BA4" s="51"/>
      <c r="BB4" s="51"/>
      <c r="BC4" s="51"/>
      <c r="BD4" s="51"/>
      <c r="BE4" s="51"/>
      <c r="BF4" s="51"/>
      <c r="BG4" s="131" t="s">
        <v>897</v>
      </c>
      <c r="BH4" s="131" t="s">
        <v>897</v>
      </c>
      <c r="BI4" s="131" t="s">
        <v>915</v>
      </c>
      <c r="BJ4" s="131" t="s">
        <v>915</v>
      </c>
      <c r="BK4" s="131">
        <v>1</v>
      </c>
      <c r="BL4" s="134">
        <v>5.882352941176471</v>
      </c>
      <c r="BM4" s="131">
        <v>0</v>
      </c>
      <c r="BN4" s="134">
        <v>0</v>
      </c>
      <c r="BO4" s="131">
        <v>0</v>
      </c>
      <c r="BP4" s="134">
        <v>0</v>
      </c>
      <c r="BQ4" s="131">
        <v>16</v>
      </c>
      <c r="BR4" s="134">
        <v>94.11764705882354</v>
      </c>
      <c r="BS4" s="131">
        <v>17</v>
      </c>
      <c r="BT4" s="2"/>
      <c r="BU4" s="3"/>
      <c r="BV4" s="3"/>
      <c r="BW4" s="3"/>
      <c r="BX4" s="3"/>
    </row>
    <row r="5" spans="1:76" ht="15">
      <c r="A5" s="14" t="s">
        <v>224</v>
      </c>
      <c r="B5" s="15"/>
      <c r="C5" s="15" t="s">
        <v>64</v>
      </c>
      <c r="D5" s="93">
        <v>195.63363954505687</v>
      </c>
      <c r="E5" s="81"/>
      <c r="F5" s="112" t="s">
        <v>336</v>
      </c>
      <c r="G5" s="15"/>
      <c r="H5" s="16" t="s">
        <v>224</v>
      </c>
      <c r="I5" s="66"/>
      <c r="J5" s="66"/>
      <c r="K5" s="114" t="s">
        <v>653</v>
      </c>
      <c r="L5" s="94">
        <v>9999</v>
      </c>
      <c r="M5" s="95">
        <v>1520.315185546875</v>
      </c>
      <c r="N5" s="95">
        <v>4999.505859375</v>
      </c>
      <c r="O5" s="77"/>
      <c r="P5" s="96"/>
      <c r="Q5" s="96"/>
      <c r="R5" s="97"/>
      <c r="S5" s="51">
        <v>15</v>
      </c>
      <c r="T5" s="51">
        <v>10</v>
      </c>
      <c r="U5" s="52">
        <v>601.333333</v>
      </c>
      <c r="V5" s="52">
        <v>0.027778</v>
      </c>
      <c r="W5" s="52">
        <v>0.164546</v>
      </c>
      <c r="X5" s="52">
        <v>6.135807</v>
      </c>
      <c r="Y5" s="52">
        <v>0.032679738562091505</v>
      </c>
      <c r="Z5" s="52">
        <v>0.2777777777777778</v>
      </c>
      <c r="AA5" s="82">
        <v>5</v>
      </c>
      <c r="AB5" s="82"/>
      <c r="AC5" s="98"/>
      <c r="AD5" s="85" t="s">
        <v>461</v>
      </c>
      <c r="AE5" s="85">
        <v>1496</v>
      </c>
      <c r="AF5" s="85">
        <v>1113</v>
      </c>
      <c r="AG5" s="85">
        <v>1532</v>
      </c>
      <c r="AH5" s="85">
        <v>1599</v>
      </c>
      <c r="AI5" s="85"/>
      <c r="AJ5" s="85" t="s">
        <v>491</v>
      </c>
      <c r="AK5" s="85"/>
      <c r="AL5" s="90" t="s">
        <v>542</v>
      </c>
      <c r="AM5" s="85"/>
      <c r="AN5" s="87">
        <v>41521.31619212963</v>
      </c>
      <c r="AO5" s="90" t="s">
        <v>572</v>
      </c>
      <c r="AP5" s="85" t="b">
        <v>0</v>
      </c>
      <c r="AQ5" s="85" t="b">
        <v>0</v>
      </c>
      <c r="AR5" s="85" t="b">
        <v>1</v>
      </c>
      <c r="AS5" s="85" t="s">
        <v>424</v>
      </c>
      <c r="AT5" s="85">
        <v>91</v>
      </c>
      <c r="AU5" s="90" t="s">
        <v>598</v>
      </c>
      <c r="AV5" s="85" t="b">
        <v>0</v>
      </c>
      <c r="AW5" s="85" t="s">
        <v>619</v>
      </c>
      <c r="AX5" s="90" t="s">
        <v>622</v>
      </c>
      <c r="AY5" s="85" t="s">
        <v>66</v>
      </c>
      <c r="AZ5" s="85" t="str">
        <f>REPLACE(INDEX(GroupVertices[Group],MATCH(Vertices[[#This Row],[Vertex]],GroupVertices[Vertex],0)),1,1,"")</f>
        <v>1</v>
      </c>
      <c r="BA5" s="51" t="s">
        <v>887</v>
      </c>
      <c r="BB5" s="51" t="s">
        <v>887</v>
      </c>
      <c r="BC5" s="51" t="s">
        <v>890</v>
      </c>
      <c r="BD5" s="51" t="s">
        <v>890</v>
      </c>
      <c r="BE5" s="51" t="s">
        <v>893</v>
      </c>
      <c r="BF5" s="51" t="s">
        <v>893</v>
      </c>
      <c r="BG5" s="131" t="s">
        <v>898</v>
      </c>
      <c r="BH5" s="131" t="s">
        <v>911</v>
      </c>
      <c r="BI5" s="131" t="s">
        <v>916</v>
      </c>
      <c r="BJ5" s="131" t="s">
        <v>916</v>
      </c>
      <c r="BK5" s="131">
        <v>21</v>
      </c>
      <c r="BL5" s="134">
        <v>4.506437768240343</v>
      </c>
      <c r="BM5" s="131">
        <v>7</v>
      </c>
      <c r="BN5" s="134">
        <v>1.502145922746781</v>
      </c>
      <c r="BO5" s="131">
        <v>0</v>
      </c>
      <c r="BP5" s="134">
        <v>0</v>
      </c>
      <c r="BQ5" s="131">
        <v>438</v>
      </c>
      <c r="BR5" s="134">
        <v>93.99141630901288</v>
      </c>
      <c r="BS5" s="131">
        <v>466</v>
      </c>
      <c r="BT5" s="2"/>
      <c r="BU5" s="3"/>
      <c r="BV5" s="3"/>
      <c r="BW5" s="3"/>
      <c r="BX5" s="3"/>
    </row>
    <row r="6" spans="1:76" ht="15">
      <c r="A6" s="14" t="s">
        <v>213</v>
      </c>
      <c r="B6" s="15"/>
      <c r="C6" s="15" t="s">
        <v>64</v>
      </c>
      <c r="D6" s="93">
        <v>181.64253426655</v>
      </c>
      <c r="E6" s="81"/>
      <c r="F6" s="112" t="s">
        <v>325</v>
      </c>
      <c r="G6" s="15"/>
      <c r="H6" s="16" t="s">
        <v>213</v>
      </c>
      <c r="I6" s="66"/>
      <c r="J6" s="66"/>
      <c r="K6" s="114" t="s">
        <v>654</v>
      </c>
      <c r="L6" s="94">
        <v>1</v>
      </c>
      <c r="M6" s="95">
        <v>3686.445068359375</v>
      </c>
      <c r="N6" s="95">
        <v>907.6197509765625</v>
      </c>
      <c r="O6" s="77"/>
      <c r="P6" s="96"/>
      <c r="Q6" s="96"/>
      <c r="R6" s="97"/>
      <c r="S6" s="51">
        <v>0</v>
      </c>
      <c r="T6" s="51">
        <v>2</v>
      </c>
      <c r="U6" s="52">
        <v>0</v>
      </c>
      <c r="V6" s="52">
        <v>0.016393</v>
      </c>
      <c r="W6" s="52">
        <v>0.04525</v>
      </c>
      <c r="X6" s="52">
        <v>0.668877</v>
      </c>
      <c r="Y6" s="52">
        <v>1</v>
      </c>
      <c r="Z6" s="52">
        <v>0</v>
      </c>
      <c r="AA6" s="82">
        <v>6</v>
      </c>
      <c r="AB6" s="82"/>
      <c r="AC6" s="98"/>
      <c r="AD6" s="85" t="s">
        <v>462</v>
      </c>
      <c r="AE6" s="85">
        <v>767</v>
      </c>
      <c r="AF6" s="85">
        <v>655</v>
      </c>
      <c r="AG6" s="85">
        <v>1625</v>
      </c>
      <c r="AH6" s="85">
        <v>1682</v>
      </c>
      <c r="AI6" s="85"/>
      <c r="AJ6" s="85" t="s">
        <v>492</v>
      </c>
      <c r="AK6" s="85" t="s">
        <v>519</v>
      </c>
      <c r="AL6" s="90" t="s">
        <v>543</v>
      </c>
      <c r="AM6" s="85"/>
      <c r="AN6" s="87">
        <v>42506.62541666667</v>
      </c>
      <c r="AO6" s="90" t="s">
        <v>573</v>
      </c>
      <c r="AP6" s="85" t="b">
        <v>0</v>
      </c>
      <c r="AQ6" s="85" t="b">
        <v>0</v>
      </c>
      <c r="AR6" s="85" t="b">
        <v>1</v>
      </c>
      <c r="AS6" s="85" t="s">
        <v>424</v>
      </c>
      <c r="AT6" s="85">
        <v>73</v>
      </c>
      <c r="AU6" s="90" t="s">
        <v>598</v>
      </c>
      <c r="AV6" s="85" t="b">
        <v>0</v>
      </c>
      <c r="AW6" s="85" t="s">
        <v>619</v>
      </c>
      <c r="AX6" s="90" t="s">
        <v>623</v>
      </c>
      <c r="AY6" s="85" t="s">
        <v>66</v>
      </c>
      <c r="AZ6" s="85" t="str">
        <f>REPLACE(INDEX(GroupVertices[Group],MATCH(Vertices[[#This Row],[Vertex]],GroupVertices[Vertex],0)),1,1,"")</f>
        <v>2</v>
      </c>
      <c r="BA6" s="51"/>
      <c r="BB6" s="51"/>
      <c r="BC6" s="51"/>
      <c r="BD6" s="51"/>
      <c r="BE6" s="51"/>
      <c r="BF6" s="51"/>
      <c r="BG6" s="131" t="s">
        <v>896</v>
      </c>
      <c r="BH6" s="131" t="s">
        <v>896</v>
      </c>
      <c r="BI6" s="131" t="s">
        <v>914</v>
      </c>
      <c r="BJ6" s="131" t="s">
        <v>914</v>
      </c>
      <c r="BK6" s="131">
        <v>1</v>
      </c>
      <c r="BL6" s="134">
        <v>5.2631578947368425</v>
      </c>
      <c r="BM6" s="131">
        <v>0</v>
      </c>
      <c r="BN6" s="134">
        <v>0</v>
      </c>
      <c r="BO6" s="131">
        <v>0</v>
      </c>
      <c r="BP6" s="134">
        <v>0</v>
      </c>
      <c r="BQ6" s="131">
        <v>18</v>
      </c>
      <c r="BR6" s="134">
        <v>94.73684210526316</v>
      </c>
      <c r="BS6" s="131">
        <v>19</v>
      </c>
      <c r="BT6" s="2"/>
      <c r="BU6" s="3"/>
      <c r="BV6" s="3"/>
      <c r="BW6" s="3"/>
      <c r="BX6" s="3"/>
    </row>
    <row r="7" spans="1:76" ht="15">
      <c r="A7" s="14" t="s">
        <v>214</v>
      </c>
      <c r="B7" s="15"/>
      <c r="C7" s="15" t="s">
        <v>64</v>
      </c>
      <c r="D7" s="93">
        <v>162.79425488480607</v>
      </c>
      <c r="E7" s="81"/>
      <c r="F7" s="112" t="s">
        <v>326</v>
      </c>
      <c r="G7" s="15"/>
      <c r="H7" s="16" t="s">
        <v>214</v>
      </c>
      <c r="I7" s="66"/>
      <c r="J7" s="66"/>
      <c r="K7" s="114" t="s">
        <v>655</v>
      </c>
      <c r="L7" s="94">
        <v>34.252771637058075</v>
      </c>
      <c r="M7" s="95">
        <v>8952.970703125</v>
      </c>
      <c r="N7" s="95">
        <v>5920.9765625</v>
      </c>
      <c r="O7" s="77"/>
      <c r="P7" s="96"/>
      <c r="Q7" s="96"/>
      <c r="R7" s="97"/>
      <c r="S7" s="51">
        <v>2</v>
      </c>
      <c r="T7" s="51">
        <v>1</v>
      </c>
      <c r="U7" s="52">
        <v>2</v>
      </c>
      <c r="V7" s="52">
        <v>0.5</v>
      </c>
      <c r="W7" s="52">
        <v>0</v>
      </c>
      <c r="X7" s="52">
        <v>1.459432</v>
      </c>
      <c r="Y7" s="52">
        <v>0</v>
      </c>
      <c r="Z7" s="52">
        <v>0.5</v>
      </c>
      <c r="AA7" s="82">
        <v>7</v>
      </c>
      <c r="AB7" s="82"/>
      <c r="AC7" s="98"/>
      <c r="AD7" s="85" t="s">
        <v>463</v>
      </c>
      <c r="AE7" s="85">
        <v>48</v>
      </c>
      <c r="AF7" s="85">
        <v>38</v>
      </c>
      <c r="AG7" s="85">
        <v>80</v>
      </c>
      <c r="AH7" s="85">
        <v>15</v>
      </c>
      <c r="AI7" s="85"/>
      <c r="AJ7" s="85" t="s">
        <v>493</v>
      </c>
      <c r="AK7" s="85" t="s">
        <v>520</v>
      </c>
      <c r="AL7" s="90" t="s">
        <v>544</v>
      </c>
      <c r="AM7" s="85"/>
      <c r="AN7" s="87">
        <v>40121.632893518516</v>
      </c>
      <c r="AO7" s="85"/>
      <c r="AP7" s="85" t="b">
        <v>1</v>
      </c>
      <c r="AQ7" s="85" t="b">
        <v>0</v>
      </c>
      <c r="AR7" s="85" t="b">
        <v>0</v>
      </c>
      <c r="AS7" s="85" t="s">
        <v>424</v>
      </c>
      <c r="AT7" s="85">
        <v>3</v>
      </c>
      <c r="AU7" s="90" t="s">
        <v>598</v>
      </c>
      <c r="AV7" s="85" t="b">
        <v>0</v>
      </c>
      <c r="AW7" s="85" t="s">
        <v>619</v>
      </c>
      <c r="AX7" s="90" t="s">
        <v>624</v>
      </c>
      <c r="AY7" s="85" t="s">
        <v>66</v>
      </c>
      <c r="AZ7" s="85" t="str">
        <f>REPLACE(INDEX(GroupVertices[Group],MATCH(Vertices[[#This Row],[Vertex]],GroupVertices[Vertex],0)),1,1,"")</f>
        <v>5</v>
      </c>
      <c r="BA7" s="51" t="s">
        <v>279</v>
      </c>
      <c r="BB7" s="51" t="s">
        <v>279</v>
      </c>
      <c r="BC7" s="51" t="s">
        <v>298</v>
      </c>
      <c r="BD7" s="51" t="s">
        <v>298</v>
      </c>
      <c r="BE7" s="51" t="s">
        <v>306</v>
      </c>
      <c r="BF7" s="51" t="s">
        <v>306</v>
      </c>
      <c r="BG7" s="131" t="s">
        <v>814</v>
      </c>
      <c r="BH7" s="131" t="s">
        <v>814</v>
      </c>
      <c r="BI7" s="131" t="s">
        <v>853</v>
      </c>
      <c r="BJ7" s="131" t="s">
        <v>853</v>
      </c>
      <c r="BK7" s="131">
        <v>1</v>
      </c>
      <c r="BL7" s="134">
        <v>4</v>
      </c>
      <c r="BM7" s="131">
        <v>0</v>
      </c>
      <c r="BN7" s="134">
        <v>0</v>
      </c>
      <c r="BO7" s="131">
        <v>0</v>
      </c>
      <c r="BP7" s="134">
        <v>0</v>
      </c>
      <c r="BQ7" s="131">
        <v>24</v>
      </c>
      <c r="BR7" s="134">
        <v>96</v>
      </c>
      <c r="BS7" s="131">
        <v>25</v>
      </c>
      <c r="BT7" s="2"/>
      <c r="BU7" s="3"/>
      <c r="BV7" s="3"/>
      <c r="BW7" s="3"/>
      <c r="BX7" s="3"/>
    </row>
    <row r="8" spans="1:76" ht="15">
      <c r="A8" s="14" t="s">
        <v>215</v>
      </c>
      <c r="B8" s="15"/>
      <c r="C8" s="15" t="s">
        <v>64</v>
      </c>
      <c r="D8" s="93">
        <v>712.2964421114027</v>
      </c>
      <c r="E8" s="81"/>
      <c r="F8" s="112" t="s">
        <v>327</v>
      </c>
      <c r="G8" s="15"/>
      <c r="H8" s="16" t="s">
        <v>215</v>
      </c>
      <c r="I8" s="66"/>
      <c r="J8" s="66"/>
      <c r="K8" s="114" t="s">
        <v>656</v>
      </c>
      <c r="L8" s="94">
        <v>1</v>
      </c>
      <c r="M8" s="95">
        <v>8952.970703125</v>
      </c>
      <c r="N8" s="95">
        <v>8901.0703125</v>
      </c>
      <c r="O8" s="77"/>
      <c r="P8" s="96"/>
      <c r="Q8" s="96"/>
      <c r="R8" s="97"/>
      <c r="S8" s="51">
        <v>1</v>
      </c>
      <c r="T8" s="51">
        <v>1</v>
      </c>
      <c r="U8" s="52">
        <v>0</v>
      </c>
      <c r="V8" s="52">
        <v>0.333333</v>
      </c>
      <c r="W8" s="52">
        <v>0</v>
      </c>
      <c r="X8" s="52">
        <v>0.770257</v>
      </c>
      <c r="Y8" s="52">
        <v>0</v>
      </c>
      <c r="Z8" s="52">
        <v>1</v>
      </c>
      <c r="AA8" s="82">
        <v>8</v>
      </c>
      <c r="AB8" s="82"/>
      <c r="AC8" s="98"/>
      <c r="AD8" s="85" t="s">
        <v>464</v>
      </c>
      <c r="AE8" s="85">
        <v>17028</v>
      </c>
      <c r="AF8" s="85">
        <v>18026</v>
      </c>
      <c r="AG8" s="85">
        <v>22677</v>
      </c>
      <c r="AH8" s="85">
        <v>21268</v>
      </c>
      <c r="AI8" s="85"/>
      <c r="AJ8" s="85" t="s">
        <v>494</v>
      </c>
      <c r="AK8" s="85" t="s">
        <v>521</v>
      </c>
      <c r="AL8" s="90" t="s">
        <v>545</v>
      </c>
      <c r="AM8" s="85"/>
      <c r="AN8" s="87">
        <v>39994.69761574074</v>
      </c>
      <c r="AO8" s="90" t="s">
        <v>574</v>
      </c>
      <c r="AP8" s="85" t="b">
        <v>0</v>
      </c>
      <c r="AQ8" s="85" t="b">
        <v>0</v>
      </c>
      <c r="AR8" s="85" t="b">
        <v>0</v>
      </c>
      <c r="AS8" s="85" t="s">
        <v>424</v>
      </c>
      <c r="AT8" s="85">
        <v>595</v>
      </c>
      <c r="AU8" s="90" t="s">
        <v>598</v>
      </c>
      <c r="AV8" s="85" t="b">
        <v>0</v>
      </c>
      <c r="AW8" s="85" t="s">
        <v>619</v>
      </c>
      <c r="AX8" s="90" t="s">
        <v>625</v>
      </c>
      <c r="AY8" s="85" t="s">
        <v>66</v>
      </c>
      <c r="AZ8" s="85" t="str">
        <f>REPLACE(INDEX(GroupVertices[Group],MATCH(Vertices[[#This Row],[Vertex]],GroupVertices[Vertex],0)),1,1,"")</f>
        <v>5</v>
      </c>
      <c r="BA8" s="51"/>
      <c r="BB8" s="51"/>
      <c r="BC8" s="51"/>
      <c r="BD8" s="51"/>
      <c r="BE8" s="51"/>
      <c r="BF8" s="51"/>
      <c r="BG8" s="131" t="s">
        <v>899</v>
      </c>
      <c r="BH8" s="131" t="s">
        <v>899</v>
      </c>
      <c r="BI8" s="131" t="s">
        <v>917</v>
      </c>
      <c r="BJ8" s="131" t="s">
        <v>917</v>
      </c>
      <c r="BK8" s="131">
        <v>0</v>
      </c>
      <c r="BL8" s="134">
        <v>0</v>
      </c>
      <c r="BM8" s="131">
        <v>0</v>
      </c>
      <c r="BN8" s="134">
        <v>0</v>
      </c>
      <c r="BO8" s="131">
        <v>0</v>
      </c>
      <c r="BP8" s="134">
        <v>0</v>
      </c>
      <c r="BQ8" s="131">
        <v>23</v>
      </c>
      <c r="BR8" s="134">
        <v>100</v>
      </c>
      <c r="BS8" s="131">
        <v>23</v>
      </c>
      <c r="BT8" s="2"/>
      <c r="BU8" s="3"/>
      <c r="BV8" s="3"/>
      <c r="BW8" s="3"/>
      <c r="BX8" s="3"/>
    </row>
    <row r="9" spans="1:76" ht="15">
      <c r="A9" s="14" t="s">
        <v>216</v>
      </c>
      <c r="B9" s="15"/>
      <c r="C9" s="15" t="s">
        <v>64</v>
      </c>
      <c r="D9" s="93">
        <v>189.09631087780693</v>
      </c>
      <c r="E9" s="81"/>
      <c r="F9" s="112" t="s">
        <v>328</v>
      </c>
      <c r="G9" s="15"/>
      <c r="H9" s="16" t="s">
        <v>216</v>
      </c>
      <c r="I9" s="66"/>
      <c r="J9" s="66"/>
      <c r="K9" s="114" t="s">
        <v>657</v>
      </c>
      <c r="L9" s="94">
        <v>1</v>
      </c>
      <c r="M9" s="95">
        <v>4503.50537109375</v>
      </c>
      <c r="N9" s="95">
        <v>4823.046875</v>
      </c>
      <c r="O9" s="77"/>
      <c r="P9" s="96"/>
      <c r="Q9" s="96"/>
      <c r="R9" s="97"/>
      <c r="S9" s="51">
        <v>0</v>
      </c>
      <c r="T9" s="51">
        <v>2</v>
      </c>
      <c r="U9" s="52">
        <v>0</v>
      </c>
      <c r="V9" s="52">
        <v>0.016393</v>
      </c>
      <c r="W9" s="52">
        <v>0.04525</v>
      </c>
      <c r="X9" s="52">
        <v>0.668877</v>
      </c>
      <c r="Y9" s="52">
        <v>1</v>
      </c>
      <c r="Z9" s="52">
        <v>0</v>
      </c>
      <c r="AA9" s="82">
        <v>9</v>
      </c>
      <c r="AB9" s="82"/>
      <c r="AC9" s="98"/>
      <c r="AD9" s="85" t="s">
        <v>465</v>
      </c>
      <c r="AE9" s="85">
        <v>1069</v>
      </c>
      <c r="AF9" s="85">
        <v>899</v>
      </c>
      <c r="AG9" s="85">
        <v>17363</v>
      </c>
      <c r="AH9" s="85">
        <v>2984</v>
      </c>
      <c r="AI9" s="85"/>
      <c r="AJ9" s="85" t="s">
        <v>495</v>
      </c>
      <c r="AK9" s="85" t="s">
        <v>522</v>
      </c>
      <c r="AL9" s="85"/>
      <c r="AM9" s="85"/>
      <c r="AN9" s="87">
        <v>40468.14792824074</v>
      </c>
      <c r="AO9" s="85"/>
      <c r="AP9" s="85" t="b">
        <v>0</v>
      </c>
      <c r="AQ9" s="85" t="b">
        <v>0</v>
      </c>
      <c r="AR9" s="85" t="b">
        <v>1</v>
      </c>
      <c r="AS9" s="85" t="s">
        <v>424</v>
      </c>
      <c r="AT9" s="85">
        <v>57</v>
      </c>
      <c r="AU9" s="90" t="s">
        <v>600</v>
      </c>
      <c r="AV9" s="85" t="b">
        <v>0</v>
      </c>
      <c r="AW9" s="85" t="s">
        <v>619</v>
      </c>
      <c r="AX9" s="90" t="s">
        <v>626</v>
      </c>
      <c r="AY9" s="85" t="s">
        <v>66</v>
      </c>
      <c r="AZ9" s="85" t="str">
        <f>REPLACE(INDEX(GroupVertices[Group],MATCH(Vertices[[#This Row],[Vertex]],GroupVertices[Vertex],0)),1,1,"")</f>
        <v>2</v>
      </c>
      <c r="BA9" s="51"/>
      <c r="BB9" s="51"/>
      <c r="BC9" s="51"/>
      <c r="BD9" s="51"/>
      <c r="BE9" s="51"/>
      <c r="BF9" s="51"/>
      <c r="BG9" s="131" t="s">
        <v>896</v>
      </c>
      <c r="BH9" s="131" t="s">
        <v>896</v>
      </c>
      <c r="BI9" s="131" t="s">
        <v>914</v>
      </c>
      <c r="BJ9" s="131" t="s">
        <v>914</v>
      </c>
      <c r="BK9" s="131">
        <v>1</v>
      </c>
      <c r="BL9" s="134">
        <v>5.2631578947368425</v>
      </c>
      <c r="BM9" s="131">
        <v>0</v>
      </c>
      <c r="BN9" s="134">
        <v>0</v>
      </c>
      <c r="BO9" s="131">
        <v>0</v>
      </c>
      <c r="BP9" s="134">
        <v>0</v>
      </c>
      <c r="BQ9" s="131">
        <v>18</v>
      </c>
      <c r="BR9" s="134">
        <v>94.73684210526316</v>
      </c>
      <c r="BS9" s="131">
        <v>19</v>
      </c>
      <c r="BT9" s="2"/>
      <c r="BU9" s="3"/>
      <c r="BV9" s="3"/>
      <c r="BW9" s="3"/>
      <c r="BX9" s="3"/>
    </row>
    <row r="10" spans="1:76" ht="15">
      <c r="A10" s="14" t="s">
        <v>217</v>
      </c>
      <c r="B10" s="15"/>
      <c r="C10" s="15" t="s">
        <v>64</v>
      </c>
      <c r="D10" s="93">
        <v>346.87809857101195</v>
      </c>
      <c r="E10" s="81"/>
      <c r="F10" s="112" t="s">
        <v>329</v>
      </c>
      <c r="G10" s="15"/>
      <c r="H10" s="16" t="s">
        <v>217</v>
      </c>
      <c r="I10" s="66"/>
      <c r="J10" s="66"/>
      <c r="K10" s="114" t="s">
        <v>658</v>
      </c>
      <c r="L10" s="94">
        <v>1</v>
      </c>
      <c r="M10" s="95">
        <v>8952.970703125</v>
      </c>
      <c r="N10" s="95">
        <v>7411.0234375</v>
      </c>
      <c r="O10" s="77"/>
      <c r="P10" s="96"/>
      <c r="Q10" s="96"/>
      <c r="R10" s="97"/>
      <c r="S10" s="51">
        <v>0</v>
      </c>
      <c r="T10" s="51">
        <v>1</v>
      </c>
      <c r="U10" s="52">
        <v>0</v>
      </c>
      <c r="V10" s="52">
        <v>0.333333</v>
      </c>
      <c r="W10" s="52">
        <v>0</v>
      </c>
      <c r="X10" s="52">
        <v>0.770257</v>
      </c>
      <c r="Y10" s="52">
        <v>0</v>
      </c>
      <c r="Z10" s="52">
        <v>0</v>
      </c>
      <c r="AA10" s="82">
        <v>10</v>
      </c>
      <c r="AB10" s="82"/>
      <c r="AC10" s="98"/>
      <c r="AD10" s="85" t="s">
        <v>466</v>
      </c>
      <c r="AE10" s="85">
        <v>4804</v>
      </c>
      <c r="AF10" s="85">
        <v>6064</v>
      </c>
      <c r="AG10" s="85">
        <v>14459</v>
      </c>
      <c r="AH10" s="85">
        <v>2662</v>
      </c>
      <c r="AI10" s="85"/>
      <c r="AJ10" s="85" t="s">
        <v>496</v>
      </c>
      <c r="AK10" s="85" t="s">
        <v>523</v>
      </c>
      <c r="AL10" s="90" t="s">
        <v>546</v>
      </c>
      <c r="AM10" s="85"/>
      <c r="AN10" s="87">
        <v>39981.76552083333</v>
      </c>
      <c r="AO10" s="90" t="s">
        <v>575</v>
      </c>
      <c r="AP10" s="85" t="b">
        <v>0</v>
      </c>
      <c r="AQ10" s="85" t="b">
        <v>0</v>
      </c>
      <c r="AR10" s="85" t="b">
        <v>1</v>
      </c>
      <c r="AS10" s="85" t="s">
        <v>424</v>
      </c>
      <c r="AT10" s="85">
        <v>297</v>
      </c>
      <c r="AU10" s="90" t="s">
        <v>601</v>
      </c>
      <c r="AV10" s="85" t="b">
        <v>0</v>
      </c>
      <c r="AW10" s="85" t="s">
        <v>619</v>
      </c>
      <c r="AX10" s="90" t="s">
        <v>627</v>
      </c>
      <c r="AY10" s="85" t="s">
        <v>66</v>
      </c>
      <c r="AZ10" s="85" t="str">
        <f>REPLACE(INDEX(GroupVertices[Group],MATCH(Vertices[[#This Row],[Vertex]],GroupVertices[Vertex],0)),1,1,"")</f>
        <v>5</v>
      </c>
      <c r="BA10" s="51"/>
      <c r="BB10" s="51"/>
      <c r="BC10" s="51"/>
      <c r="BD10" s="51"/>
      <c r="BE10" s="51"/>
      <c r="BF10" s="51"/>
      <c r="BG10" s="131" t="s">
        <v>899</v>
      </c>
      <c r="BH10" s="131" t="s">
        <v>899</v>
      </c>
      <c r="BI10" s="131" t="s">
        <v>917</v>
      </c>
      <c r="BJ10" s="131" t="s">
        <v>917</v>
      </c>
      <c r="BK10" s="131">
        <v>0</v>
      </c>
      <c r="BL10" s="134">
        <v>0</v>
      </c>
      <c r="BM10" s="131">
        <v>0</v>
      </c>
      <c r="BN10" s="134">
        <v>0</v>
      </c>
      <c r="BO10" s="131">
        <v>0</v>
      </c>
      <c r="BP10" s="134">
        <v>0</v>
      </c>
      <c r="BQ10" s="131">
        <v>23</v>
      </c>
      <c r="BR10" s="134">
        <v>100</v>
      </c>
      <c r="BS10" s="131">
        <v>23</v>
      </c>
      <c r="BT10" s="2"/>
      <c r="BU10" s="3"/>
      <c r="BV10" s="3"/>
      <c r="BW10" s="3"/>
      <c r="BX10" s="3"/>
    </row>
    <row r="11" spans="1:76" ht="15">
      <c r="A11" s="14" t="s">
        <v>218</v>
      </c>
      <c r="B11" s="15"/>
      <c r="C11" s="15" t="s">
        <v>64</v>
      </c>
      <c r="D11" s="93">
        <v>163.61905803441238</v>
      </c>
      <c r="E11" s="81"/>
      <c r="F11" s="112" t="s">
        <v>330</v>
      </c>
      <c r="G11" s="15"/>
      <c r="H11" s="16" t="s">
        <v>218</v>
      </c>
      <c r="I11" s="66"/>
      <c r="J11" s="66"/>
      <c r="K11" s="114" t="s">
        <v>659</v>
      </c>
      <c r="L11" s="94">
        <v>12.084262754481298</v>
      </c>
      <c r="M11" s="95">
        <v>7554.5498046875</v>
      </c>
      <c r="N11" s="95">
        <v>1394.1326904296875</v>
      </c>
      <c r="O11" s="77"/>
      <c r="P11" s="96"/>
      <c r="Q11" s="96"/>
      <c r="R11" s="97"/>
      <c r="S11" s="51">
        <v>0</v>
      </c>
      <c r="T11" s="51">
        <v>4</v>
      </c>
      <c r="U11" s="52">
        <v>0.666667</v>
      </c>
      <c r="V11" s="52">
        <v>0.016949</v>
      </c>
      <c r="W11" s="52">
        <v>0.06678</v>
      </c>
      <c r="X11" s="52">
        <v>1.180255</v>
      </c>
      <c r="Y11" s="52">
        <v>0.5</v>
      </c>
      <c r="Z11" s="52">
        <v>0</v>
      </c>
      <c r="AA11" s="82">
        <v>11</v>
      </c>
      <c r="AB11" s="82"/>
      <c r="AC11" s="98"/>
      <c r="AD11" s="85" t="s">
        <v>467</v>
      </c>
      <c r="AE11" s="85">
        <v>293</v>
      </c>
      <c r="AF11" s="85">
        <v>65</v>
      </c>
      <c r="AG11" s="85">
        <v>258</v>
      </c>
      <c r="AH11" s="85">
        <v>276</v>
      </c>
      <c r="AI11" s="85"/>
      <c r="AJ11" s="85"/>
      <c r="AK11" s="85" t="s">
        <v>518</v>
      </c>
      <c r="AL11" s="90" t="s">
        <v>547</v>
      </c>
      <c r="AM11" s="85"/>
      <c r="AN11" s="87">
        <v>40443.75267361111</v>
      </c>
      <c r="AO11" s="85"/>
      <c r="AP11" s="85" t="b">
        <v>0</v>
      </c>
      <c r="AQ11" s="85" t="b">
        <v>0</v>
      </c>
      <c r="AR11" s="85" t="b">
        <v>0</v>
      </c>
      <c r="AS11" s="85" t="s">
        <v>424</v>
      </c>
      <c r="AT11" s="85">
        <v>0</v>
      </c>
      <c r="AU11" s="90" t="s">
        <v>598</v>
      </c>
      <c r="AV11" s="85" t="b">
        <v>0</v>
      </c>
      <c r="AW11" s="85" t="s">
        <v>619</v>
      </c>
      <c r="AX11" s="90" t="s">
        <v>628</v>
      </c>
      <c r="AY11" s="85" t="s">
        <v>66</v>
      </c>
      <c r="AZ11" s="85" t="str">
        <f>REPLACE(INDEX(GroupVertices[Group],MATCH(Vertices[[#This Row],[Vertex]],GroupVertices[Vertex],0)),1,1,"")</f>
        <v>2</v>
      </c>
      <c r="BA11" s="51"/>
      <c r="BB11" s="51"/>
      <c r="BC11" s="51"/>
      <c r="BD11" s="51"/>
      <c r="BE11" s="51"/>
      <c r="BF11" s="51"/>
      <c r="BG11" s="131" t="s">
        <v>900</v>
      </c>
      <c r="BH11" s="131" t="s">
        <v>912</v>
      </c>
      <c r="BI11" s="131" t="s">
        <v>918</v>
      </c>
      <c r="BJ11" s="131" t="s">
        <v>929</v>
      </c>
      <c r="BK11" s="131">
        <v>2</v>
      </c>
      <c r="BL11" s="134">
        <v>5.128205128205129</v>
      </c>
      <c r="BM11" s="131">
        <v>0</v>
      </c>
      <c r="BN11" s="134">
        <v>0</v>
      </c>
      <c r="BO11" s="131">
        <v>0</v>
      </c>
      <c r="BP11" s="134">
        <v>0</v>
      </c>
      <c r="BQ11" s="131">
        <v>37</v>
      </c>
      <c r="BR11" s="134">
        <v>94.87179487179488</v>
      </c>
      <c r="BS11" s="131">
        <v>39</v>
      </c>
      <c r="BT11" s="2"/>
      <c r="BU11" s="3"/>
      <c r="BV11" s="3"/>
      <c r="BW11" s="3"/>
      <c r="BX11" s="3"/>
    </row>
    <row r="12" spans="1:76" ht="15">
      <c r="A12" s="14" t="s">
        <v>230</v>
      </c>
      <c r="B12" s="15"/>
      <c r="C12" s="15" t="s">
        <v>64</v>
      </c>
      <c r="D12" s="93">
        <v>418.51377952755905</v>
      </c>
      <c r="E12" s="81"/>
      <c r="F12" s="112" t="s">
        <v>605</v>
      </c>
      <c r="G12" s="15"/>
      <c r="H12" s="16" t="s">
        <v>230</v>
      </c>
      <c r="I12" s="66"/>
      <c r="J12" s="66"/>
      <c r="K12" s="114" t="s">
        <v>660</v>
      </c>
      <c r="L12" s="94">
        <v>1</v>
      </c>
      <c r="M12" s="95">
        <v>6280.7265625</v>
      </c>
      <c r="N12" s="95">
        <v>542.4161987304688</v>
      </c>
      <c r="O12" s="77"/>
      <c r="P12" s="96"/>
      <c r="Q12" s="96"/>
      <c r="R12" s="97"/>
      <c r="S12" s="51">
        <v>3</v>
      </c>
      <c r="T12" s="51">
        <v>0</v>
      </c>
      <c r="U12" s="52">
        <v>0</v>
      </c>
      <c r="V12" s="52">
        <v>0.016667</v>
      </c>
      <c r="W12" s="52">
        <v>0.056877</v>
      </c>
      <c r="X12" s="52">
        <v>0.91968</v>
      </c>
      <c r="Y12" s="52">
        <v>0.6666666666666666</v>
      </c>
      <c r="Z12" s="52">
        <v>0</v>
      </c>
      <c r="AA12" s="82">
        <v>12</v>
      </c>
      <c r="AB12" s="82"/>
      <c r="AC12" s="98"/>
      <c r="AD12" s="85" t="s">
        <v>468</v>
      </c>
      <c r="AE12" s="85">
        <v>566</v>
      </c>
      <c r="AF12" s="85">
        <v>8409</v>
      </c>
      <c r="AG12" s="85">
        <v>10128</v>
      </c>
      <c r="AH12" s="85">
        <v>56</v>
      </c>
      <c r="AI12" s="85"/>
      <c r="AJ12" s="85" t="s">
        <v>497</v>
      </c>
      <c r="AK12" s="85"/>
      <c r="AL12" s="90" t="s">
        <v>548</v>
      </c>
      <c r="AM12" s="85"/>
      <c r="AN12" s="87">
        <v>41528.712060185186</v>
      </c>
      <c r="AO12" s="90" t="s">
        <v>576</v>
      </c>
      <c r="AP12" s="85" t="b">
        <v>0</v>
      </c>
      <c r="AQ12" s="85" t="b">
        <v>0</v>
      </c>
      <c r="AR12" s="85" t="b">
        <v>0</v>
      </c>
      <c r="AS12" s="85" t="s">
        <v>424</v>
      </c>
      <c r="AT12" s="85">
        <v>242</v>
      </c>
      <c r="AU12" s="90" t="s">
        <v>598</v>
      </c>
      <c r="AV12" s="85" t="b">
        <v>1</v>
      </c>
      <c r="AW12" s="85" t="s">
        <v>619</v>
      </c>
      <c r="AX12" s="90" t="s">
        <v>629</v>
      </c>
      <c r="AY12" s="85" t="s">
        <v>65</v>
      </c>
      <c r="AZ12" s="85" t="str">
        <f>REPLACE(INDEX(GroupVertices[Group],MATCH(Vertices[[#This Row],[Vertex]],GroupVertices[Vertex],0)),1,1,"")</f>
        <v>2</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231</v>
      </c>
      <c r="B13" s="15"/>
      <c r="C13" s="15" t="s">
        <v>64</v>
      </c>
      <c r="D13" s="93">
        <v>1000</v>
      </c>
      <c r="E13" s="81"/>
      <c r="F13" s="112" t="s">
        <v>606</v>
      </c>
      <c r="G13" s="15"/>
      <c r="H13" s="16" t="s">
        <v>231</v>
      </c>
      <c r="I13" s="66"/>
      <c r="J13" s="66"/>
      <c r="K13" s="114" t="s">
        <v>661</v>
      </c>
      <c r="L13" s="94">
        <v>12.084262754481298</v>
      </c>
      <c r="M13" s="95">
        <v>7906.94140625</v>
      </c>
      <c r="N13" s="95">
        <v>3082.855224609375</v>
      </c>
      <c r="O13" s="77"/>
      <c r="P13" s="96"/>
      <c r="Q13" s="96"/>
      <c r="R13" s="97"/>
      <c r="S13" s="51">
        <v>4</v>
      </c>
      <c r="T13" s="51">
        <v>0</v>
      </c>
      <c r="U13" s="52">
        <v>0.666667</v>
      </c>
      <c r="V13" s="52">
        <v>0.016949</v>
      </c>
      <c r="W13" s="52">
        <v>0.06678</v>
      </c>
      <c r="X13" s="52">
        <v>1.180255</v>
      </c>
      <c r="Y13" s="52">
        <v>0.5833333333333334</v>
      </c>
      <c r="Z13" s="52">
        <v>0</v>
      </c>
      <c r="AA13" s="82">
        <v>13</v>
      </c>
      <c r="AB13" s="82"/>
      <c r="AC13" s="98"/>
      <c r="AD13" s="85" t="s">
        <v>469</v>
      </c>
      <c r="AE13" s="85">
        <v>5459</v>
      </c>
      <c r="AF13" s="85">
        <v>15162385</v>
      </c>
      <c r="AG13" s="85">
        <v>204225</v>
      </c>
      <c r="AH13" s="85">
        <v>10056</v>
      </c>
      <c r="AI13" s="85"/>
      <c r="AJ13" s="85" t="s">
        <v>498</v>
      </c>
      <c r="AK13" s="85" t="s">
        <v>524</v>
      </c>
      <c r="AL13" s="90" t="s">
        <v>549</v>
      </c>
      <c r="AM13" s="85"/>
      <c r="AN13" s="87">
        <v>40138.09024305556</v>
      </c>
      <c r="AO13" s="90" t="s">
        <v>577</v>
      </c>
      <c r="AP13" s="85" t="b">
        <v>0</v>
      </c>
      <c r="AQ13" s="85" t="b">
        <v>0</v>
      </c>
      <c r="AR13" s="85" t="b">
        <v>1</v>
      </c>
      <c r="AS13" s="85" t="s">
        <v>424</v>
      </c>
      <c r="AT13" s="85">
        <v>56697</v>
      </c>
      <c r="AU13" s="90" t="s">
        <v>598</v>
      </c>
      <c r="AV13" s="85" t="b">
        <v>1</v>
      </c>
      <c r="AW13" s="85" t="s">
        <v>619</v>
      </c>
      <c r="AX13" s="90" t="s">
        <v>630</v>
      </c>
      <c r="AY13" s="85" t="s">
        <v>65</v>
      </c>
      <c r="AZ13" s="85" t="str">
        <f>REPLACE(INDEX(GroupVertices[Group],MATCH(Vertices[[#This Row],[Vertex]],GroupVertices[Vertex],0)),1,1,"")</f>
        <v>2</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219</v>
      </c>
      <c r="B14" s="15"/>
      <c r="C14" s="15" t="s">
        <v>64</v>
      </c>
      <c r="D14" s="93">
        <v>173.54724409448818</v>
      </c>
      <c r="E14" s="81"/>
      <c r="F14" s="112" t="s">
        <v>331</v>
      </c>
      <c r="G14" s="15"/>
      <c r="H14" s="16" t="s">
        <v>219</v>
      </c>
      <c r="I14" s="66"/>
      <c r="J14" s="66"/>
      <c r="K14" s="114" t="s">
        <v>662</v>
      </c>
      <c r="L14" s="94">
        <v>1</v>
      </c>
      <c r="M14" s="95">
        <v>437.1282958984375</v>
      </c>
      <c r="N14" s="95">
        <v>2225.65478515625</v>
      </c>
      <c r="O14" s="77"/>
      <c r="P14" s="96"/>
      <c r="Q14" s="96"/>
      <c r="R14" s="97"/>
      <c r="S14" s="51">
        <v>0</v>
      </c>
      <c r="T14" s="51">
        <v>1</v>
      </c>
      <c r="U14" s="52">
        <v>0</v>
      </c>
      <c r="V14" s="52">
        <v>0.016129</v>
      </c>
      <c r="W14" s="52">
        <v>0.028649</v>
      </c>
      <c r="X14" s="52">
        <v>0.424496</v>
      </c>
      <c r="Y14" s="52">
        <v>0</v>
      </c>
      <c r="Z14" s="52">
        <v>0</v>
      </c>
      <c r="AA14" s="82">
        <v>14</v>
      </c>
      <c r="AB14" s="82"/>
      <c r="AC14" s="98"/>
      <c r="AD14" s="85" t="s">
        <v>470</v>
      </c>
      <c r="AE14" s="85">
        <v>374</v>
      </c>
      <c r="AF14" s="85">
        <v>390</v>
      </c>
      <c r="AG14" s="85">
        <v>36794</v>
      </c>
      <c r="AH14" s="85">
        <v>2603</v>
      </c>
      <c r="AI14" s="85"/>
      <c r="AJ14" s="90" t="s">
        <v>499</v>
      </c>
      <c r="AK14" s="85" t="s">
        <v>525</v>
      </c>
      <c r="AL14" s="85"/>
      <c r="AM14" s="85"/>
      <c r="AN14" s="87">
        <v>41716.79835648148</v>
      </c>
      <c r="AO14" s="90" t="s">
        <v>578</v>
      </c>
      <c r="AP14" s="85" t="b">
        <v>0</v>
      </c>
      <c r="AQ14" s="85" t="b">
        <v>0</v>
      </c>
      <c r="AR14" s="85" t="b">
        <v>0</v>
      </c>
      <c r="AS14" s="85" t="s">
        <v>424</v>
      </c>
      <c r="AT14" s="85">
        <v>509</v>
      </c>
      <c r="AU14" s="90" t="s">
        <v>598</v>
      </c>
      <c r="AV14" s="85" t="b">
        <v>0</v>
      </c>
      <c r="AW14" s="85" t="s">
        <v>619</v>
      </c>
      <c r="AX14" s="90" t="s">
        <v>631</v>
      </c>
      <c r="AY14" s="85" t="s">
        <v>66</v>
      </c>
      <c r="AZ14" s="85" t="str">
        <f>REPLACE(INDEX(GroupVertices[Group],MATCH(Vertices[[#This Row],[Vertex]],GroupVertices[Vertex],0)),1,1,"")</f>
        <v>1</v>
      </c>
      <c r="BA14" s="51"/>
      <c r="BB14" s="51"/>
      <c r="BC14" s="51"/>
      <c r="BD14" s="51"/>
      <c r="BE14" s="51" t="s">
        <v>307</v>
      </c>
      <c r="BF14" s="51" t="s">
        <v>307</v>
      </c>
      <c r="BG14" s="131" t="s">
        <v>901</v>
      </c>
      <c r="BH14" s="131" t="s">
        <v>901</v>
      </c>
      <c r="BI14" s="131" t="s">
        <v>919</v>
      </c>
      <c r="BJ14" s="131" t="s">
        <v>919</v>
      </c>
      <c r="BK14" s="131">
        <v>0</v>
      </c>
      <c r="BL14" s="134">
        <v>0</v>
      </c>
      <c r="BM14" s="131">
        <v>0</v>
      </c>
      <c r="BN14" s="134">
        <v>0</v>
      </c>
      <c r="BO14" s="131">
        <v>0</v>
      </c>
      <c r="BP14" s="134">
        <v>0</v>
      </c>
      <c r="BQ14" s="131">
        <v>25</v>
      </c>
      <c r="BR14" s="134">
        <v>100</v>
      </c>
      <c r="BS14" s="131">
        <v>25</v>
      </c>
      <c r="BT14" s="2"/>
      <c r="BU14" s="3"/>
      <c r="BV14" s="3"/>
      <c r="BW14" s="3"/>
      <c r="BX14" s="3"/>
    </row>
    <row r="15" spans="1:76" ht="15">
      <c r="A15" s="14" t="s">
        <v>220</v>
      </c>
      <c r="B15" s="15"/>
      <c r="C15" s="15" t="s">
        <v>64</v>
      </c>
      <c r="D15" s="93">
        <v>164.0161854768154</v>
      </c>
      <c r="E15" s="81"/>
      <c r="F15" s="112" t="s">
        <v>332</v>
      </c>
      <c r="G15" s="15"/>
      <c r="H15" s="16" t="s">
        <v>220</v>
      </c>
      <c r="I15" s="66"/>
      <c r="J15" s="66"/>
      <c r="K15" s="114" t="s">
        <v>663</v>
      </c>
      <c r="L15" s="94">
        <v>5354.69623356635</v>
      </c>
      <c r="M15" s="95">
        <v>5537.46923828125</v>
      </c>
      <c r="N15" s="95">
        <v>7354.55810546875</v>
      </c>
      <c r="O15" s="77"/>
      <c r="P15" s="96"/>
      <c r="Q15" s="96"/>
      <c r="R15" s="97"/>
      <c r="S15" s="51">
        <v>0</v>
      </c>
      <c r="T15" s="51">
        <v>8</v>
      </c>
      <c r="U15" s="52">
        <v>322</v>
      </c>
      <c r="V15" s="52">
        <v>0.020833</v>
      </c>
      <c r="W15" s="52">
        <v>0.036366</v>
      </c>
      <c r="X15" s="52">
        <v>3.580582</v>
      </c>
      <c r="Y15" s="52">
        <v>0</v>
      </c>
      <c r="Z15" s="52">
        <v>0</v>
      </c>
      <c r="AA15" s="82">
        <v>15</v>
      </c>
      <c r="AB15" s="82"/>
      <c r="AC15" s="98"/>
      <c r="AD15" s="85" t="s">
        <v>471</v>
      </c>
      <c r="AE15" s="85">
        <v>221</v>
      </c>
      <c r="AF15" s="85">
        <v>78</v>
      </c>
      <c r="AG15" s="85">
        <v>267</v>
      </c>
      <c r="AH15" s="85">
        <v>114</v>
      </c>
      <c r="AI15" s="85"/>
      <c r="AJ15" s="85" t="s">
        <v>500</v>
      </c>
      <c r="AK15" s="85" t="s">
        <v>526</v>
      </c>
      <c r="AL15" s="90" t="s">
        <v>550</v>
      </c>
      <c r="AM15" s="85"/>
      <c r="AN15" s="87">
        <v>41868.009375</v>
      </c>
      <c r="AO15" s="90" t="s">
        <v>579</v>
      </c>
      <c r="AP15" s="85" t="b">
        <v>1</v>
      </c>
      <c r="AQ15" s="85" t="b">
        <v>0</v>
      </c>
      <c r="AR15" s="85" t="b">
        <v>0</v>
      </c>
      <c r="AS15" s="85" t="s">
        <v>424</v>
      </c>
      <c r="AT15" s="85">
        <v>2</v>
      </c>
      <c r="AU15" s="90" t="s">
        <v>598</v>
      </c>
      <c r="AV15" s="85" t="b">
        <v>0</v>
      </c>
      <c r="AW15" s="85" t="s">
        <v>619</v>
      </c>
      <c r="AX15" s="90" t="s">
        <v>632</v>
      </c>
      <c r="AY15" s="85" t="s">
        <v>66</v>
      </c>
      <c r="AZ15" s="85" t="str">
        <f>REPLACE(INDEX(GroupVertices[Group],MATCH(Vertices[[#This Row],[Vertex]],GroupVertices[Vertex],0)),1,1,"")</f>
        <v>3</v>
      </c>
      <c r="BA15" s="51"/>
      <c r="BB15" s="51"/>
      <c r="BC15" s="51"/>
      <c r="BD15" s="51"/>
      <c r="BE15" s="51"/>
      <c r="BF15" s="51"/>
      <c r="BG15" s="131" t="s">
        <v>902</v>
      </c>
      <c r="BH15" s="131" t="s">
        <v>902</v>
      </c>
      <c r="BI15" s="131" t="s">
        <v>920</v>
      </c>
      <c r="BJ15" s="131" t="s">
        <v>920</v>
      </c>
      <c r="BK15" s="131">
        <v>1</v>
      </c>
      <c r="BL15" s="134">
        <v>4.545454545454546</v>
      </c>
      <c r="BM15" s="131">
        <v>1</v>
      </c>
      <c r="BN15" s="134">
        <v>4.545454545454546</v>
      </c>
      <c r="BO15" s="131">
        <v>0</v>
      </c>
      <c r="BP15" s="134">
        <v>0</v>
      </c>
      <c r="BQ15" s="131">
        <v>20</v>
      </c>
      <c r="BR15" s="134">
        <v>90.9090909090909</v>
      </c>
      <c r="BS15" s="131">
        <v>22</v>
      </c>
      <c r="BT15" s="2"/>
      <c r="BU15" s="3"/>
      <c r="BV15" s="3"/>
      <c r="BW15" s="3"/>
      <c r="BX15" s="3"/>
    </row>
    <row r="16" spans="1:76" ht="15">
      <c r="A16" s="14" t="s">
        <v>232</v>
      </c>
      <c r="B16" s="15"/>
      <c r="C16" s="15" t="s">
        <v>64</v>
      </c>
      <c r="D16" s="93">
        <v>1000</v>
      </c>
      <c r="E16" s="81"/>
      <c r="F16" s="112" t="s">
        <v>607</v>
      </c>
      <c r="G16" s="15"/>
      <c r="H16" s="16" t="s">
        <v>232</v>
      </c>
      <c r="I16" s="66"/>
      <c r="J16" s="66"/>
      <c r="K16" s="114" t="s">
        <v>664</v>
      </c>
      <c r="L16" s="94">
        <v>1</v>
      </c>
      <c r="M16" s="95">
        <v>7667.13525390625</v>
      </c>
      <c r="N16" s="95">
        <v>8577.8779296875</v>
      </c>
      <c r="O16" s="77"/>
      <c r="P16" s="96"/>
      <c r="Q16" s="96"/>
      <c r="R16" s="97"/>
      <c r="S16" s="51">
        <v>1</v>
      </c>
      <c r="T16" s="51">
        <v>0</v>
      </c>
      <c r="U16" s="52">
        <v>0</v>
      </c>
      <c r="V16" s="52">
        <v>0.013514</v>
      </c>
      <c r="W16" s="52">
        <v>0.006332</v>
      </c>
      <c r="X16" s="52">
        <v>0.530436</v>
      </c>
      <c r="Y16" s="52">
        <v>0</v>
      </c>
      <c r="Z16" s="52">
        <v>0</v>
      </c>
      <c r="AA16" s="82">
        <v>16</v>
      </c>
      <c r="AB16" s="82"/>
      <c r="AC16" s="98"/>
      <c r="AD16" s="85" t="s">
        <v>472</v>
      </c>
      <c r="AE16" s="85">
        <v>1134</v>
      </c>
      <c r="AF16" s="85">
        <v>27444</v>
      </c>
      <c r="AG16" s="85">
        <v>3318</v>
      </c>
      <c r="AH16" s="85">
        <v>2571</v>
      </c>
      <c r="AI16" s="85"/>
      <c r="AJ16" s="85" t="s">
        <v>501</v>
      </c>
      <c r="AK16" s="85" t="s">
        <v>519</v>
      </c>
      <c r="AL16" s="90" t="s">
        <v>551</v>
      </c>
      <c r="AM16" s="85"/>
      <c r="AN16" s="87">
        <v>40114.11866898148</v>
      </c>
      <c r="AO16" s="90" t="s">
        <v>580</v>
      </c>
      <c r="AP16" s="85" t="b">
        <v>0</v>
      </c>
      <c r="AQ16" s="85" t="b">
        <v>0</v>
      </c>
      <c r="AR16" s="85" t="b">
        <v>1</v>
      </c>
      <c r="AS16" s="85" t="s">
        <v>424</v>
      </c>
      <c r="AT16" s="85">
        <v>596</v>
      </c>
      <c r="AU16" s="90" t="s">
        <v>598</v>
      </c>
      <c r="AV16" s="85" t="b">
        <v>0</v>
      </c>
      <c r="AW16" s="85" t="s">
        <v>619</v>
      </c>
      <c r="AX16" s="90" t="s">
        <v>633</v>
      </c>
      <c r="AY16" s="85" t="s">
        <v>65</v>
      </c>
      <c r="AZ16" s="85" t="str">
        <f>REPLACE(INDEX(GroupVertices[Group],MATCH(Vertices[[#This Row],[Vertex]],GroupVertices[Vertex],0)),1,1,"")</f>
        <v>3</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233</v>
      </c>
      <c r="B17" s="15"/>
      <c r="C17" s="15" t="s">
        <v>64</v>
      </c>
      <c r="D17" s="93">
        <v>314.00816564596096</v>
      </c>
      <c r="E17" s="81"/>
      <c r="F17" s="112" t="s">
        <v>608</v>
      </c>
      <c r="G17" s="15"/>
      <c r="H17" s="16" t="s">
        <v>233</v>
      </c>
      <c r="I17" s="66"/>
      <c r="J17" s="66"/>
      <c r="K17" s="114" t="s">
        <v>665</v>
      </c>
      <c r="L17" s="94">
        <v>1</v>
      </c>
      <c r="M17" s="95">
        <v>4196.79443359375</v>
      </c>
      <c r="N17" s="95">
        <v>5403.96337890625</v>
      </c>
      <c r="O17" s="77"/>
      <c r="P17" s="96"/>
      <c r="Q17" s="96"/>
      <c r="R17" s="97"/>
      <c r="S17" s="51">
        <v>1</v>
      </c>
      <c r="T17" s="51">
        <v>0</v>
      </c>
      <c r="U17" s="52">
        <v>0</v>
      </c>
      <c r="V17" s="52">
        <v>0.013514</v>
      </c>
      <c r="W17" s="52">
        <v>0.006332</v>
      </c>
      <c r="X17" s="52">
        <v>0.530436</v>
      </c>
      <c r="Y17" s="52">
        <v>0</v>
      </c>
      <c r="Z17" s="52">
        <v>0</v>
      </c>
      <c r="AA17" s="82">
        <v>17</v>
      </c>
      <c r="AB17" s="82"/>
      <c r="AC17" s="98"/>
      <c r="AD17" s="85" t="s">
        <v>473</v>
      </c>
      <c r="AE17" s="85">
        <v>5182</v>
      </c>
      <c r="AF17" s="85">
        <v>4988</v>
      </c>
      <c r="AG17" s="85">
        <v>1368</v>
      </c>
      <c r="AH17" s="85">
        <v>1313</v>
      </c>
      <c r="AI17" s="85"/>
      <c r="AJ17" s="85" t="s">
        <v>502</v>
      </c>
      <c r="AK17" s="85" t="s">
        <v>527</v>
      </c>
      <c r="AL17" s="90" t="s">
        <v>552</v>
      </c>
      <c r="AM17" s="85"/>
      <c r="AN17" s="87">
        <v>40343.61429398148</v>
      </c>
      <c r="AO17" s="90" t="s">
        <v>581</v>
      </c>
      <c r="AP17" s="85" t="b">
        <v>0</v>
      </c>
      <c r="AQ17" s="85" t="b">
        <v>0</v>
      </c>
      <c r="AR17" s="85" t="b">
        <v>1</v>
      </c>
      <c r="AS17" s="85" t="s">
        <v>424</v>
      </c>
      <c r="AT17" s="85">
        <v>104</v>
      </c>
      <c r="AU17" s="90" t="s">
        <v>602</v>
      </c>
      <c r="AV17" s="85" t="b">
        <v>0</v>
      </c>
      <c r="AW17" s="85" t="s">
        <v>619</v>
      </c>
      <c r="AX17" s="90" t="s">
        <v>634</v>
      </c>
      <c r="AY17" s="85" t="s">
        <v>65</v>
      </c>
      <c r="AZ17" s="85" t="str">
        <f>REPLACE(INDEX(GroupVertices[Group],MATCH(Vertices[[#This Row],[Vertex]],GroupVertices[Vertex],0)),1,1,"")</f>
        <v>3</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234</v>
      </c>
      <c r="B18" s="15"/>
      <c r="C18" s="15" t="s">
        <v>64</v>
      </c>
      <c r="D18" s="93">
        <v>168.75116652085157</v>
      </c>
      <c r="E18" s="81"/>
      <c r="F18" s="112" t="s">
        <v>609</v>
      </c>
      <c r="G18" s="15"/>
      <c r="H18" s="16" t="s">
        <v>234</v>
      </c>
      <c r="I18" s="66"/>
      <c r="J18" s="66"/>
      <c r="K18" s="114" t="s">
        <v>666</v>
      </c>
      <c r="L18" s="94">
        <v>1</v>
      </c>
      <c r="M18" s="95">
        <v>3040.631591796875</v>
      </c>
      <c r="N18" s="95">
        <v>7100.80419921875</v>
      </c>
      <c r="O18" s="77"/>
      <c r="P18" s="96"/>
      <c r="Q18" s="96"/>
      <c r="R18" s="97"/>
      <c r="S18" s="51">
        <v>1</v>
      </c>
      <c r="T18" s="51">
        <v>0</v>
      </c>
      <c r="U18" s="52">
        <v>0</v>
      </c>
      <c r="V18" s="52">
        <v>0.013514</v>
      </c>
      <c r="W18" s="52">
        <v>0.006332</v>
      </c>
      <c r="X18" s="52">
        <v>0.530436</v>
      </c>
      <c r="Y18" s="52">
        <v>0</v>
      </c>
      <c r="Z18" s="52">
        <v>0</v>
      </c>
      <c r="AA18" s="82">
        <v>18</v>
      </c>
      <c r="AB18" s="82"/>
      <c r="AC18" s="98"/>
      <c r="AD18" s="85" t="s">
        <v>474</v>
      </c>
      <c r="AE18" s="85">
        <v>452</v>
      </c>
      <c r="AF18" s="85">
        <v>233</v>
      </c>
      <c r="AG18" s="85">
        <v>465</v>
      </c>
      <c r="AH18" s="85">
        <v>81</v>
      </c>
      <c r="AI18" s="85">
        <v>10800</v>
      </c>
      <c r="AJ18" s="85" t="s">
        <v>503</v>
      </c>
      <c r="AK18" s="85" t="s">
        <v>528</v>
      </c>
      <c r="AL18" s="90" t="s">
        <v>553</v>
      </c>
      <c r="AM18" s="85" t="s">
        <v>568</v>
      </c>
      <c r="AN18" s="87">
        <v>41039.79341435185</v>
      </c>
      <c r="AO18" s="90" t="s">
        <v>582</v>
      </c>
      <c r="AP18" s="85" t="b">
        <v>0</v>
      </c>
      <c r="AQ18" s="85" t="b">
        <v>0</v>
      </c>
      <c r="AR18" s="85" t="b">
        <v>0</v>
      </c>
      <c r="AS18" s="85" t="s">
        <v>597</v>
      </c>
      <c r="AT18" s="85">
        <v>65</v>
      </c>
      <c r="AU18" s="90" t="s">
        <v>598</v>
      </c>
      <c r="AV18" s="85" t="b">
        <v>0</v>
      </c>
      <c r="AW18" s="85" t="s">
        <v>619</v>
      </c>
      <c r="AX18" s="90" t="s">
        <v>635</v>
      </c>
      <c r="AY18" s="85" t="s">
        <v>65</v>
      </c>
      <c r="AZ18" s="85" t="str">
        <f>REPLACE(INDEX(GroupVertices[Group],MATCH(Vertices[[#This Row],[Vertex]],GroupVertices[Vertex],0)),1,1,"")</f>
        <v>3</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235</v>
      </c>
      <c r="B19" s="15"/>
      <c r="C19" s="15" t="s">
        <v>64</v>
      </c>
      <c r="D19" s="93">
        <v>162.76370662000582</v>
      </c>
      <c r="E19" s="81"/>
      <c r="F19" s="112" t="s">
        <v>610</v>
      </c>
      <c r="G19" s="15"/>
      <c r="H19" s="16" t="s">
        <v>235</v>
      </c>
      <c r="I19" s="66"/>
      <c r="J19" s="66"/>
      <c r="K19" s="114" t="s">
        <v>667</v>
      </c>
      <c r="L19" s="94">
        <v>1</v>
      </c>
      <c r="M19" s="95">
        <v>3764.656494140625</v>
      </c>
      <c r="N19" s="95">
        <v>8988.7333984375</v>
      </c>
      <c r="O19" s="77"/>
      <c r="P19" s="96"/>
      <c r="Q19" s="96"/>
      <c r="R19" s="97"/>
      <c r="S19" s="51">
        <v>1</v>
      </c>
      <c r="T19" s="51">
        <v>0</v>
      </c>
      <c r="U19" s="52">
        <v>0</v>
      </c>
      <c r="V19" s="52">
        <v>0.013514</v>
      </c>
      <c r="W19" s="52">
        <v>0.006332</v>
      </c>
      <c r="X19" s="52">
        <v>0.530436</v>
      </c>
      <c r="Y19" s="52">
        <v>0</v>
      </c>
      <c r="Z19" s="52">
        <v>0</v>
      </c>
      <c r="AA19" s="82">
        <v>19</v>
      </c>
      <c r="AB19" s="82"/>
      <c r="AC19" s="98"/>
      <c r="AD19" s="85" t="s">
        <v>475</v>
      </c>
      <c r="AE19" s="85">
        <v>35</v>
      </c>
      <c r="AF19" s="85">
        <v>37</v>
      </c>
      <c r="AG19" s="85">
        <v>30</v>
      </c>
      <c r="AH19" s="85">
        <v>0</v>
      </c>
      <c r="AI19" s="85">
        <v>-25200</v>
      </c>
      <c r="AJ19" s="85" t="s">
        <v>504</v>
      </c>
      <c r="AK19" s="85" t="s">
        <v>529</v>
      </c>
      <c r="AL19" s="90" t="s">
        <v>554</v>
      </c>
      <c r="AM19" s="85" t="s">
        <v>569</v>
      </c>
      <c r="AN19" s="87">
        <v>39995.88997685185</v>
      </c>
      <c r="AO19" s="90" t="s">
        <v>583</v>
      </c>
      <c r="AP19" s="85" t="b">
        <v>0</v>
      </c>
      <c r="AQ19" s="85" t="b">
        <v>0</v>
      </c>
      <c r="AR19" s="85" t="b">
        <v>0</v>
      </c>
      <c r="AS19" s="85" t="s">
        <v>424</v>
      </c>
      <c r="AT19" s="85">
        <v>5</v>
      </c>
      <c r="AU19" s="90" t="s">
        <v>602</v>
      </c>
      <c r="AV19" s="85" t="b">
        <v>0</v>
      </c>
      <c r="AW19" s="85" t="s">
        <v>619</v>
      </c>
      <c r="AX19" s="90" t="s">
        <v>636</v>
      </c>
      <c r="AY19" s="85" t="s">
        <v>65</v>
      </c>
      <c r="AZ19" s="85" t="str">
        <f>REPLACE(INDEX(GroupVertices[Group],MATCH(Vertices[[#This Row],[Vertex]],GroupVertices[Vertex],0)),1,1,"")</f>
        <v>3</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236</v>
      </c>
      <c r="B20" s="15"/>
      <c r="C20" s="15" t="s">
        <v>64</v>
      </c>
      <c r="D20" s="93">
        <v>322.6838728492272</v>
      </c>
      <c r="E20" s="81"/>
      <c r="F20" s="112" t="s">
        <v>611</v>
      </c>
      <c r="G20" s="15"/>
      <c r="H20" s="16" t="s">
        <v>236</v>
      </c>
      <c r="I20" s="66"/>
      <c r="J20" s="66"/>
      <c r="K20" s="114" t="s">
        <v>668</v>
      </c>
      <c r="L20" s="94">
        <v>1</v>
      </c>
      <c r="M20" s="95">
        <v>7906.94140625</v>
      </c>
      <c r="N20" s="95">
        <v>6588.48388671875</v>
      </c>
      <c r="O20" s="77"/>
      <c r="P20" s="96"/>
      <c r="Q20" s="96"/>
      <c r="R20" s="97"/>
      <c r="S20" s="51">
        <v>1</v>
      </c>
      <c r="T20" s="51">
        <v>0</v>
      </c>
      <c r="U20" s="52">
        <v>0</v>
      </c>
      <c r="V20" s="52">
        <v>0.013514</v>
      </c>
      <c r="W20" s="52">
        <v>0.006332</v>
      </c>
      <c r="X20" s="52">
        <v>0.530436</v>
      </c>
      <c r="Y20" s="52">
        <v>0</v>
      </c>
      <c r="Z20" s="52">
        <v>0</v>
      </c>
      <c r="AA20" s="82">
        <v>20</v>
      </c>
      <c r="AB20" s="82"/>
      <c r="AC20" s="98"/>
      <c r="AD20" s="85" t="s">
        <v>476</v>
      </c>
      <c r="AE20" s="85">
        <v>720</v>
      </c>
      <c r="AF20" s="85">
        <v>5272</v>
      </c>
      <c r="AG20" s="85">
        <v>5581</v>
      </c>
      <c r="AH20" s="85">
        <v>3276</v>
      </c>
      <c r="AI20" s="85"/>
      <c r="AJ20" s="85" t="s">
        <v>505</v>
      </c>
      <c r="AK20" s="85" t="s">
        <v>530</v>
      </c>
      <c r="AL20" s="90" t="s">
        <v>555</v>
      </c>
      <c r="AM20" s="85"/>
      <c r="AN20" s="87">
        <v>40844.7471875</v>
      </c>
      <c r="AO20" s="90" t="s">
        <v>584</v>
      </c>
      <c r="AP20" s="85" t="b">
        <v>0</v>
      </c>
      <c r="AQ20" s="85" t="b">
        <v>0</v>
      </c>
      <c r="AR20" s="85" t="b">
        <v>0</v>
      </c>
      <c r="AS20" s="85" t="s">
        <v>424</v>
      </c>
      <c r="AT20" s="85">
        <v>158</v>
      </c>
      <c r="AU20" s="90" t="s">
        <v>599</v>
      </c>
      <c r="AV20" s="85" t="b">
        <v>0</v>
      </c>
      <c r="AW20" s="85" t="s">
        <v>619</v>
      </c>
      <c r="AX20" s="90" t="s">
        <v>637</v>
      </c>
      <c r="AY20" s="85" t="s">
        <v>65</v>
      </c>
      <c r="AZ20" s="85" t="str">
        <f>REPLACE(INDEX(GroupVertices[Group],MATCH(Vertices[[#This Row],[Vertex]],GroupVertices[Vertex],0)),1,1,"")</f>
        <v>3</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237</v>
      </c>
      <c r="B21" s="15"/>
      <c r="C21" s="15" t="s">
        <v>64</v>
      </c>
      <c r="D21" s="93">
        <v>212.34354039078448</v>
      </c>
      <c r="E21" s="81"/>
      <c r="F21" s="112" t="s">
        <v>612</v>
      </c>
      <c r="G21" s="15"/>
      <c r="H21" s="16" t="s">
        <v>237</v>
      </c>
      <c r="I21" s="66"/>
      <c r="J21" s="66"/>
      <c r="K21" s="114" t="s">
        <v>669</v>
      </c>
      <c r="L21" s="94">
        <v>1</v>
      </c>
      <c r="M21" s="95">
        <v>5823.63525390625</v>
      </c>
      <c r="N21" s="95">
        <v>9564.2197265625</v>
      </c>
      <c r="O21" s="77"/>
      <c r="P21" s="96"/>
      <c r="Q21" s="96"/>
      <c r="R21" s="97"/>
      <c r="S21" s="51">
        <v>1</v>
      </c>
      <c r="T21" s="51">
        <v>0</v>
      </c>
      <c r="U21" s="52">
        <v>0</v>
      </c>
      <c r="V21" s="52">
        <v>0.013514</v>
      </c>
      <c r="W21" s="52">
        <v>0.006332</v>
      </c>
      <c r="X21" s="52">
        <v>0.530436</v>
      </c>
      <c r="Y21" s="52">
        <v>0</v>
      </c>
      <c r="Z21" s="52">
        <v>0</v>
      </c>
      <c r="AA21" s="82">
        <v>21</v>
      </c>
      <c r="AB21" s="82"/>
      <c r="AC21" s="98"/>
      <c r="AD21" s="85" t="s">
        <v>477</v>
      </c>
      <c r="AE21" s="85">
        <v>1063</v>
      </c>
      <c r="AF21" s="85">
        <v>1660</v>
      </c>
      <c r="AG21" s="85">
        <v>3454</v>
      </c>
      <c r="AH21" s="85">
        <v>97</v>
      </c>
      <c r="AI21" s="85"/>
      <c r="AJ21" s="85" t="s">
        <v>506</v>
      </c>
      <c r="AK21" s="85" t="s">
        <v>519</v>
      </c>
      <c r="AL21" s="90" t="s">
        <v>556</v>
      </c>
      <c r="AM21" s="85"/>
      <c r="AN21" s="87">
        <v>42782.49490740741</v>
      </c>
      <c r="AO21" s="90" t="s">
        <v>585</v>
      </c>
      <c r="AP21" s="85" t="b">
        <v>0</v>
      </c>
      <c r="AQ21" s="85" t="b">
        <v>0</v>
      </c>
      <c r="AR21" s="85" t="b">
        <v>0</v>
      </c>
      <c r="AS21" s="85" t="s">
        <v>597</v>
      </c>
      <c r="AT21" s="85">
        <v>3</v>
      </c>
      <c r="AU21" s="90" t="s">
        <v>598</v>
      </c>
      <c r="AV21" s="85" t="b">
        <v>0</v>
      </c>
      <c r="AW21" s="85" t="s">
        <v>619</v>
      </c>
      <c r="AX21" s="90" t="s">
        <v>638</v>
      </c>
      <c r="AY21" s="85" t="s">
        <v>65</v>
      </c>
      <c r="AZ21" s="85" t="str">
        <f>REPLACE(INDEX(GroupVertices[Group],MATCH(Vertices[[#This Row],[Vertex]],GroupVertices[Vertex],0)),1,1,"")</f>
        <v>3</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238</v>
      </c>
      <c r="B22" s="15"/>
      <c r="C22" s="15" t="s">
        <v>64</v>
      </c>
      <c r="D22" s="93">
        <v>262.2594050743657</v>
      </c>
      <c r="E22" s="81"/>
      <c r="F22" s="112" t="s">
        <v>613</v>
      </c>
      <c r="G22" s="15"/>
      <c r="H22" s="16" t="s">
        <v>238</v>
      </c>
      <c r="I22" s="66"/>
      <c r="J22" s="66"/>
      <c r="K22" s="114" t="s">
        <v>670</v>
      </c>
      <c r="L22" s="94">
        <v>1</v>
      </c>
      <c r="M22" s="95">
        <v>6362.50244140625</v>
      </c>
      <c r="N22" s="95">
        <v>5175.953125</v>
      </c>
      <c r="O22" s="77"/>
      <c r="P22" s="96"/>
      <c r="Q22" s="96"/>
      <c r="R22" s="97"/>
      <c r="S22" s="51">
        <v>1</v>
      </c>
      <c r="T22" s="51">
        <v>0</v>
      </c>
      <c r="U22" s="52">
        <v>0</v>
      </c>
      <c r="V22" s="52">
        <v>0.013514</v>
      </c>
      <c r="W22" s="52">
        <v>0.006332</v>
      </c>
      <c r="X22" s="52">
        <v>0.530436</v>
      </c>
      <c r="Y22" s="52">
        <v>0</v>
      </c>
      <c r="Z22" s="52">
        <v>0</v>
      </c>
      <c r="AA22" s="82">
        <v>22</v>
      </c>
      <c r="AB22" s="82"/>
      <c r="AC22" s="98"/>
      <c r="AD22" s="85" t="s">
        <v>478</v>
      </c>
      <c r="AE22" s="85">
        <v>3135</v>
      </c>
      <c r="AF22" s="85">
        <v>3294</v>
      </c>
      <c r="AG22" s="85">
        <v>398</v>
      </c>
      <c r="AH22" s="85">
        <v>467</v>
      </c>
      <c r="AI22" s="85"/>
      <c r="AJ22" s="85" t="s">
        <v>507</v>
      </c>
      <c r="AK22" s="85" t="s">
        <v>531</v>
      </c>
      <c r="AL22" s="90" t="s">
        <v>557</v>
      </c>
      <c r="AM22" s="85"/>
      <c r="AN22" s="87">
        <v>42529.81348379629</v>
      </c>
      <c r="AO22" s="90" t="s">
        <v>586</v>
      </c>
      <c r="AP22" s="85" t="b">
        <v>0</v>
      </c>
      <c r="AQ22" s="85" t="b">
        <v>0</v>
      </c>
      <c r="AR22" s="85" t="b">
        <v>0</v>
      </c>
      <c r="AS22" s="85" t="s">
        <v>424</v>
      </c>
      <c r="AT22" s="85">
        <v>41</v>
      </c>
      <c r="AU22" s="90" t="s">
        <v>598</v>
      </c>
      <c r="AV22" s="85" t="b">
        <v>0</v>
      </c>
      <c r="AW22" s="85" t="s">
        <v>619</v>
      </c>
      <c r="AX22" s="90" t="s">
        <v>639</v>
      </c>
      <c r="AY22" s="85" t="s">
        <v>65</v>
      </c>
      <c r="AZ22" s="85" t="str">
        <f>REPLACE(INDEX(GroupVertices[Group],MATCH(Vertices[[#This Row],[Vertex]],GroupVertices[Vertex],0)),1,1,"")</f>
        <v>3</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221</v>
      </c>
      <c r="B23" s="15"/>
      <c r="C23" s="15" t="s">
        <v>64</v>
      </c>
      <c r="D23" s="93">
        <v>204.40099154272383</v>
      </c>
      <c r="E23" s="81"/>
      <c r="F23" s="112" t="s">
        <v>333</v>
      </c>
      <c r="G23" s="15"/>
      <c r="H23" s="16" t="s">
        <v>221</v>
      </c>
      <c r="I23" s="66"/>
      <c r="J23" s="66"/>
      <c r="K23" s="114" t="s">
        <v>671</v>
      </c>
      <c r="L23" s="94">
        <v>1696.8913534899618</v>
      </c>
      <c r="M23" s="95">
        <v>8952.970703125</v>
      </c>
      <c r="N23" s="95">
        <v>1097.92919921875</v>
      </c>
      <c r="O23" s="77"/>
      <c r="P23" s="96"/>
      <c r="Q23" s="96"/>
      <c r="R23" s="97"/>
      <c r="S23" s="51">
        <v>0</v>
      </c>
      <c r="T23" s="51">
        <v>3</v>
      </c>
      <c r="U23" s="52">
        <v>102</v>
      </c>
      <c r="V23" s="52">
        <v>0.017241</v>
      </c>
      <c r="W23" s="52">
        <v>0.030498</v>
      </c>
      <c r="X23" s="52">
        <v>1.310917</v>
      </c>
      <c r="Y23" s="52">
        <v>0</v>
      </c>
      <c r="Z23" s="52">
        <v>0</v>
      </c>
      <c r="AA23" s="82">
        <v>23</v>
      </c>
      <c r="AB23" s="82"/>
      <c r="AC23" s="98"/>
      <c r="AD23" s="85" t="s">
        <v>479</v>
      </c>
      <c r="AE23" s="85">
        <v>487</v>
      </c>
      <c r="AF23" s="85">
        <v>1400</v>
      </c>
      <c r="AG23" s="85">
        <v>4000</v>
      </c>
      <c r="AH23" s="85">
        <v>908</v>
      </c>
      <c r="AI23" s="85"/>
      <c r="AJ23" s="85" t="s">
        <v>508</v>
      </c>
      <c r="AK23" s="85" t="s">
        <v>532</v>
      </c>
      <c r="AL23" s="90" t="s">
        <v>558</v>
      </c>
      <c r="AM23" s="85"/>
      <c r="AN23" s="87">
        <v>40074.246828703705</v>
      </c>
      <c r="AO23" s="90" t="s">
        <v>587</v>
      </c>
      <c r="AP23" s="85" t="b">
        <v>0</v>
      </c>
      <c r="AQ23" s="85" t="b">
        <v>0</v>
      </c>
      <c r="AR23" s="85" t="b">
        <v>1</v>
      </c>
      <c r="AS23" s="85" t="s">
        <v>425</v>
      </c>
      <c r="AT23" s="85">
        <v>196</v>
      </c>
      <c r="AU23" s="90" t="s">
        <v>600</v>
      </c>
      <c r="AV23" s="85" t="b">
        <v>0</v>
      </c>
      <c r="AW23" s="85" t="s">
        <v>619</v>
      </c>
      <c r="AX23" s="90" t="s">
        <v>640</v>
      </c>
      <c r="AY23" s="85" t="s">
        <v>66</v>
      </c>
      <c r="AZ23" s="85" t="str">
        <f>REPLACE(INDEX(GroupVertices[Group],MATCH(Vertices[[#This Row],[Vertex]],GroupVertices[Vertex],0)),1,1,"")</f>
        <v>4</v>
      </c>
      <c r="BA23" s="51" t="s">
        <v>280</v>
      </c>
      <c r="BB23" s="51" t="s">
        <v>280</v>
      </c>
      <c r="BC23" s="51" t="s">
        <v>299</v>
      </c>
      <c r="BD23" s="51" t="s">
        <v>299</v>
      </c>
      <c r="BE23" s="51" t="s">
        <v>308</v>
      </c>
      <c r="BF23" s="51" t="s">
        <v>308</v>
      </c>
      <c r="BG23" s="131" t="s">
        <v>903</v>
      </c>
      <c r="BH23" s="131" t="s">
        <v>903</v>
      </c>
      <c r="BI23" s="131" t="s">
        <v>921</v>
      </c>
      <c r="BJ23" s="131" t="s">
        <v>921</v>
      </c>
      <c r="BK23" s="131">
        <v>0</v>
      </c>
      <c r="BL23" s="134">
        <v>0</v>
      </c>
      <c r="BM23" s="131">
        <v>0</v>
      </c>
      <c r="BN23" s="134">
        <v>0</v>
      </c>
      <c r="BO23" s="131">
        <v>0</v>
      </c>
      <c r="BP23" s="134">
        <v>0</v>
      </c>
      <c r="BQ23" s="131">
        <v>13</v>
      </c>
      <c r="BR23" s="134">
        <v>100</v>
      </c>
      <c r="BS23" s="131">
        <v>13</v>
      </c>
      <c r="BT23" s="2"/>
      <c r="BU23" s="3"/>
      <c r="BV23" s="3"/>
      <c r="BW23" s="3"/>
      <c r="BX23" s="3"/>
    </row>
    <row r="24" spans="1:76" ht="15">
      <c r="A24" s="14" t="s">
        <v>239</v>
      </c>
      <c r="B24" s="15"/>
      <c r="C24" s="15" t="s">
        <v>64</v>
      </c>
      <c r="D24" s="93">
        <v>170.76735199766696</v>
      </c>
      <c r="E24" s="81"/>
      <c r="F24" s="112" t="s">
        <v>614</v>
      </c>
      <c r="G24" s="15"/>
      <c r="H24" s="16" t="s">
        <v>239</v>
      </c>
      <c r="I24" s="66"/>
      <c r="J24" s="66"/>
      <c r="K24" s="114" t="s">
        <v>672</v>
      </c>
      <c r="L24" s="94">
        <v>1</v>
      </c>
      <c r="M24" s="95">
        <v>8952.970703125</v>
      </c>
      <c r="N24" s="95">
        <v>4078.0234375</v>
      </c>
      <c r="O24" s="77"/>
      <c r="P24" s="96"/>
      <c r="Q24" s="96"/>
      <c r="R24" s="97"/>
      <c r="S24" s="51">
        <v>1</v>
      </c>
      <c r="T24" s="51">
        <v>0</v>
      </c>
      <c r="U24" s="52">
        <v>0</v>
      </c>
      <c r="V24" s="52">
        <v>0.011905</v>
      </c>
      <c r="W24" s="52">
        <v>0.00531</v>
      </c>
      <c r="X24" s="52">
        <v>0.521425</v>
      </c>
      <c r="Y24" s="52">
        <v>0</v>
      </c>
      <c r="Z24" s="52">
        <v>0</v>
      </c>
      <c r="AA24" s="82">
        <v>24</v>
      </c>
      <c r="AB24" s="82"/>
      <c r="AC24" s="98"/>
      <c r="AD24" s="85" t="s">
        <v>480</v>
      </c>
      <c r="AE24" s="85">
        <v>323</v>
      </c>
      <c r="AF24" s="85">
        <v>299</v>
      </c>
      <c r="AG24" s="85">
        <v>2662</v>
      </c>
      <c r="AH24" s="85">
        <v>5291</v>
      </c>
      <c r="AI24" s="85"/>
      <c r="AJ24" s="85"/>
      <c r="AK24" s="85" t="s">
        <v>533</v>
      </c>
      <c r="AL24" s="85"/>
      <c r="AM24" s="85"/>
      <c r="AN24" s="87">
        <v>42145.44252314815</v>
      </c>
      <c r="AO24" s="90" t="s">
        <v>588</v>
      </c>
      <c r="AP24" s="85" t="b">
        <v>1</v>
      </c>
      <c r="AQ24" s="85" t="b">
        <v>0</v>
      </c>
      <c r="AR24" s="85" t="b">
        <v>0</v>
      </c>
      <c r="AS24" s="85" t="s">
        <v>424</v>
      </c>
      <c r="AT24" s="85">
        <v>0</v>
      </c>
      <c r="AU24" s="90" t="s">
        <v>598</v>
      </c>
      <c r="AV24" s="85" t="b">
        <v>0</v>
      </c>
      <c r="AW24" s="85" t="s">
        <v>619</v>
      </c>
      <c r="AX24" s="90" t="s">
        <v>641</v>
      </c>
      <c r="AY24" s="85" t="s">
        <v>65</v>
      </c>
      <c r="AZ24" s="85" t="str">
        <f>REPLACE(INDEX(GroupVertices[Group],MATCH(Vertices[[#This Row],[Vertex]],GroupVertices[Vertex],0)),1,1,"")</f>
        <v>4</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240</v>
      </c>
      <c r="B25" s="15"/>
      <c r="C25" s="15" t="s">
        <v>64</v>
      </c>
      <c r="D25" s="93">
        <v>552.6512102653835</v>
      </c>
      <c r="E25" s="81"/>
      <c r="F25" s="112" t="s">
        <v>615</v>
      </c>
      <c r="G25" s="15"/>
      <c r="H25" s="16" t="s">
        <v>240</v>
      </c>
      <c r="I25" s="66"/>
      <c r="J25" s="66"/>
      <c r="K25" s="114" t="s">
        <v>673</v>
      </c>
      <c r="L25" s="94">
        <v>1</v>
      </c>
      <c r="M25" s="95">
        <v>8952.970703125</v>
      </c>
      <c r="N25" s="95">
        <v>2587.9765625</v>
      </c>
      <c r="O25" s="77"/>
      <c r="P25" s="96"/>
      <c r="Q25" s="96"/>
      <c r="R25" s="97"/>
      <c r="S25" s="51">
        <v>1</v>
      </c>
      <c r="T25" s="51">
        <v>0</v>
      </c>
      <c r="U25" s="52">
        <v>0</v>
      </c>
      <c r="V25" s="52">
        <v>0.011905</v>
      </c>
      <c r="W25" s="52">
        <v>0.00531</v>
      </c>
      <c r="X25" s="52">
        <v>0.521425</v>
      </c>
      <c r="Y25" s="52">
        <v>0</v>
      </c>
      <c r="Z25" s="52">
        <v>0</v>
      </c>
      <c r="AA25" s="82">
        <v>25</v>
      </c>
      <c r="AB25" s="82"/>
      <c r="AC25" s="98"/>
      <c r="AD25" s="85" t="s">
        <v>481</v>
      </c>
      <c r="AE25" s="85">
        <v>5427</v>
      </c>
      <c r="AF25" s="85">
        <v>12800</v>
      </c>
      <c r="AG25" s="85">
        <v>16078</v>
      </c>
      <c r="AH25" s="85">
        <v>11460</v>
      </c>
      <c r="AI25" s="85"/>
      <c r="AJ25" s="85" t="s">
        <v>509</v>
      </c>
      <c r="AK25" s="85" t="s">
        <v>534</v>
      </c>
      <c r="AL25" s="90" t="s">
        <v>559</v>
      </c>
      <c r="AM25" s="85"/>
      <c r="AN25" s="87">
        <v>40415.55498842592</v>
      </c>
      <c r="AO25" s="90" t="s">
        <v>589</v>
      </c>
      <c r="AP25" s="85" t="b">
        <v>0</v>
      </c>
      <c r="AQ25" s="85" t="b">
        <v>0</v>
      </c>
      <c r="AR25" s="85" t="b">
        <v>1</v>
      </c>
      <c r="AS25" s="85" t="s">
        <v>424</v>
      </c>
      <c r="AT25" s="85">
        <v>289</v>
      </c>
      <c r="AU25" s="90" t="s">
        <v>598</v>
      </c>
      <c r="AV25" s="85" t="b">
        <v>0</v>
      </c>
      <c r="AW25" s="85" t="s">
        <v>619</v>
      </c>
      <c r="AX25" s="90" t="s">
        <v>642</v>
      </c>
      <c r="AY25" s="85" t="s">
        <v>65</v>
      </c>
      <c r="AZ25" s="85" t="str">
        <f>REPLACE(INDEX(GroupVertices[Group],MATCH(Vertices[[#This Row],[Vertex]],GroupVertices[Vertex],0)),1,1,"")</f>
        <v>4</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222</v>
      </c>
      <c r="B26" s="15"/>
      <c r="C26" s="15" t="s">
        <v>64</v>
      </c>
      <c r="D26" s="93">
        <v>162</v>
      </c>
      <c r="E26" s="81"/>
      <c r="F26" s="112" t="s">
        <v>334</v>
      </c>
      <c r="G26" s="15"/>
      <c r="H26" s="16" t="s">
        <v>222</v>
      </c>
      <c r="I26" s="66"/>
      <c r="J26" s="66"/>
      <c r="K26" s="114" t="s">
        <v>674</v>
      </c>
      <c r="L26" s="94">
        <v>1</v>
      </c>
      <c r="M26" s="95">
        <v>2311.53369140625</v>
      </c>
      <c r="N26" s="95">
        <v>1202.0784912109375</v>
      </c>
      <c r="O26" s="77"/>
      <c r="P26" s="96"/>
      <c r="Q26" s="96"/>
      <c r="R26" s="97"/>
      <c r="S26" s="51">
        <v>0</v>
      </c>
      <c r="T26" s="51">
        <v>1</v>
      </c>
      <c r="U26" s="52">
        <v>0</v>
      </c>
      <c r="V26" s="52">
        <v>0.016129</v>
      </c>
      <c r="W26" s="52">
        <v>0.028649</v>
      </c>
      <c r="X26" s="52">
        <v>0.424496</v>
      </c>
      <c r="Y26" s="52">
        <v>0</v>
      </c>
      <c r="Z26" s="52">
        <v>0</v>
      </c>
      <c r="AA26" s="82">
        <v>26</v>
      </c>
      <c r="AB26" s="82"/>
      <c r="AC26" s="98"/>
      <c r="AD26" s="85" t="s">
        <v>482</v>
      </c>
      <c r="AE26" s="85">
        <v>326</v>
      </c>
      <c r="AF26" s="85">
        <v>12</v>
      </c>
      <c r="AG26" s="85">
        <v>76</v>
      </c>
      <c r="AH26" s="85">
        <v>31</v>
      </c>
      <c r="AI26" s="85"/>
      <c r="AJ26" s="85"/>
      <c r="AK26" s="85" t="s">
        <v>535</v>
      </c>
      <c r="AL26" s="90" t="s">
        <v>560</v>
      </c>
      <c r="AM26" s="85"/>
      <c r="AN26" s="87">
        <v>43477.76598379629</v>
      </c>
      <c r="AO26" s="85"/>
      <c r="AP26" s="85" t="b">
        <v>1</v>
      </c>
      <c r="AQ26" s="85" t="b">
        <v>0</v>
      </c>
      <c r="AR26" s="85" t="b">
        <v>0</v>
      </c>
      <c r="AS26" s="85" t="s">
        <v>424</v>
      </c>
      <c r="AT26" s="85">
        <v>1</v>
      </c>
      <c r="AU26" s="85"/>
      <c r="AV26" s="85" t="b">
        <v>0</v>
      </c>
      <c r="AW26" s="85" t="s">
        <v>619</v>
      </c>
      <c r="AX26" s="90" t="s">
        <v>643</v>
      </c>
      <c r="AY26" s="85" t="s">
        <v>66</v>
      </c>
      <c r="AZ26" s="85" t="str">
        <f>REPLACE(INDEX(GroupVertices[Group],MATCH(Vertices[[#This Row],[Vertex]],GroupVertices[Vertex],0)),1,1,"")</f>
        <v>1</v>
      </c>
      <c r="BA26" s="51" t="s">
        <v>281</v>
      </c>
      <c r="BB26" s="51" t="s">
        <v>281</v>
      </c>
      <c r="BC26" s="51" t="s">
        <v>300</v>
      </c>
      <c r="BD26" s="51" t="s">
        <v>300</v>
      </c>
      <c r="BE26" s="51"/>
      <c r="BF26" s="51"/>
      <c r="BG26" s="131" t="s">
        <v>904</v>
      </c>
      <c r="BH26" s="131" t="s">
        <v>904</v>
      </c>
      <c r="BI26" s="131" t="s">
        <v>922</v>
      </c>
      <c r="BJ26" s="131" t="s">
        <v>922</v>
      </c>
      <c r="BK26" s="131">
        <v>0</v>
      </c>
      <c r="BL26" s="134">
        <v>0</v>
      </c>
      <c r="BM26" s="131">
        <v>1</v>
      </c>
      <c r="BN26" s="134">
        <v>4.761904761904762</v>
      </c>
      <c r="BO26" s="131">
        <v>0</v>
      </c>
      <c r="BP26" s="134">
        <v>0</v>
      </c>
      <c r="BQ26" s="131">
        <v>20</v>
      </c>
      <c r="BR26" s="134">
        <v>95.23809523809524</v>
      </c>
      <c r="BS26" s="131">
        <v>21</v>
      </c>
      <c r="BT26" s="2"/>
      <c r="BU26" s="3"/>
      <c r="BV26" s="3"/>
      <c r="BW26" s="3"/>
      <c r="BX26" s="3"/>
    </row>
    <row r="27" spans="1:76" ht="15">
      <c r="A27" s="14" t="s">
        <v>223</v>
      </c>
      <c r="B27" s="15"/>
      <c r="C27" s="15" t="s">
        <v>64</v>
      </c>
      <c r="D27" s="93">
        <v>164.62715077282007</v>
      </c>
      <c r="E27" s="81"/>
      <c r="F27" s="112" t="s">
        <v>335</v>
      </c>
      <c r="G27" s="15"/>
      <c r="H27" s="16" t="s">
        <v>223</v>
      </c>
      <c r="I27" s="66"/>
      <c r="J27" s="66"/>
      <c r="K27" s="114" t="s">
        <v>675</v>
      </c>
      <c r="L27" s="94">
        <v>1</v>
      </c>
      <c r="M27" s="95">
        <v>1313.8624267578125</v>
      </c>
      <c r="N27" s="95">
        <v>406.0772705078125</v>
      </c>
      <c r="O27" s="77"/>
      <c r="P27" s="96"/>
      <c r="Q27" s="96"/>
      <c r="R27" s="97"/>
      <c r="S27" s="51">
        <v>0</v>
      </c>
      <c r="T27" s="51">
        <v>1</v>
      </c>
      <c r="U27" s="52">
        <v>0</v>
      </c>
      <c r="V27" s="52">
        <v>0.016129</v>
      </c>
      <c r="W27" s="52">
        <v>0.028649</v>
      </c>
      <c r="X27" s="52">
        <v>0.424496</v>
      </c>
      <c r="Y27" s="52">
        <v>0</v>
      </c>
      <c r="Z27" s="52">
        <v>0</v>
      </c>
      <c r="AA27" s="82">
        <v>27</v>
      </c>
      <c r="AB27" s="82"/>
      <c r="AC27" s="98"/>
      <c r="AD27" s="85" t="s">
        <v>483</v>
      </c>
      <c r="AE27" s="85">
        <v>245</v>
      </c>
      <c r="AF27" s="85">
        <v>98</v>
      </c>
      <c r="AG27" s="85">
        <v>469</v>
      </c>
      <c r="AH27" s="85">
        <v>421</v>
      </c>
      <c r="AI27" s="85"/>
      <c r="AJ27" s="85" t="s">
        <v>510</v>
      </c>
      <c r="AK27" s="85" t="s">
        <v>536</v>
      </c>
      <c r="AL27" s="90" t="s">
        <v>561</v>
      </c>
      <c r="AM27" s="85"/>
      <c r="AN27" s="87">
        <v>43082.76017361111</v>
      </c>
      <c r="AO27" s="90" t="s">
        <v>590</v>
      </c>
      <c r="AP27" s="85" t="b">
        <v>1</v>
      </c>
      <c r="AQ27" s="85" t="b">
        <v>0</v>
      </c>
      <c r="AR27" s="85" t="b">
        <v>0</v>
      </c>
      <c r="AS27" s="85" t="s">
        <v>424</v>
      </c>
      <c r="AT27" s="85">
        <v>2</v>
      </c>
      <c r="AU27" s="85"/>
      <c r="AV27" s="85" t="b">
        <v>0</v>
      </c>
      <c r="AW27" s="85" t="s">
        <v>619</v>
      </c>
      <c r="AX27" s="90" t="s">
        <v>644</v>
      </c>
      <c r="AY27" s="85" t="s">
        <v>66</v>
      </c>
      <c r="AZ27" s="85" t="str">
        <f>REPLACE(INDEX(GroupVertices[Group],MATCH(Vertices[[#This Row],[Vertex]],GroupVertices[Vertex],0)),1,1,"")</f>
        <v>1</v>
      </c>
      <c r="BA27" s="51" t="s">
        <v>282</v>
      </c>
      <c r="BB27" s="51" t="s">
        <v>282</v>
      </c>
      <c r="BC27" s="51" t="s">
        <v>300</v>
      </c>
      <c r="BD27" s="51" t="s">
        <v>300</v>
      </c>
      <c r="BE27" s="51"/>
      <c r="BF27" s="51"/>
      <c r="BG27" s="131" t="s">
        <v>905</v>
      </c>
      <c r="BH27" s="131" t="s">
        <v>905</v>
      </c>
      <c r="BI27" s="131" t="s">
        <v>923</v>
      </c>
      <c r="BJ27" s="131" t="s">
        <v>923</v>
      </c>
      <c r="BK27" s="131">
        <v>1</v>
      </c>
      <c r="BL27" s="134">
        <v>5.555555555555555</v>
      </c>
      <c r="BM27" s="131">
        <v>0</v>
      </c>
      <c r="BN27" s="134">
        <v>0</v>
      </c>
      <c r="BO27" s="131">
        <v>0</v>
      </c>
      <c r="BP27" s="134">
        <v>0</v>
      </c>
      <c r="BQ27" s="131">
        <v>17</v>
      </c>
      <c r="BR27" s="134">
        <v>94.44444444444444</v>
      </c>
      <c r="BS27" s="131">
        <v>18</v>
      </c>
      <c r="BT27" s="2"/>
      <c r="BU27" s="3"/>
      <c r="BV27" s="3"/>
      <c r="BW27" s="3"/>
      <c r="BX27" s="3"/>
    </row>
    <row r="28" spans="1:76" ht="15">
      <c r="A28" s="14" t="s">
        <v>241</v>
      </c>
      <c r="B28" s="15"/>
      <c r="C28" s="15" t="s">
        <v>64</v>
      </c>
      <c r="D28" s="93">
        <v>480.2823709536308</v>
      </c>
      <c r="E28" s="81"/>
      <c r="F28" s="112" t="s">
        <v>616</v>
      </c>
      <c r="G28" s="15"/>
      <c r="H28" s="16" t="s">
        <v>241</v>
      </c>
      <c r="I28" s="66"/>
      <c r="J28" s="66"/>
      <c r="K28" s="114" t="s">
        <v>676</v>
      </c>
      <c r="L28" s="94">
        <v>1</v>
      </c>
      <c r="M28" s="95">
        <v>729.0946044921875</v>
      </c>
      <c r="N28" s="95">
        <v>8796.943359375</v>
      </c>
      <c r="O28" s="77"/>
      <c r="P28" s="96"/>
      <c r="Q28" s="96"/>
      <c r="R28" s="97"/>
      <c r="S28" s="51">
        <v>1</v>
      </c>
      <c r="T28" s="51">
        <v>0</v>
      </c>
      <c r="U28" s="52">
        <v>0</v>
      </c>
      <c r="V28" s="52">
        <v>0.016129</v>
      </c>
      <c r="W28" s="52">
        <v>0.028649</v>
      </c>
      <c r="X28" s="52">
        <v>0.424496</v>
      </c>
      <c r="Y28" s="52">
        <v>0</v>
      </c>
      <c r="Z28" s="52">
        <v>0</v>
      </c>
      <c r="AA28" s="82">
        <v>28</v>
      </c>
      <c r="AB28" s="82"/>
      <c r="AC28" s="98"/>
      <c r="AD28" s="85" t="s">
        <v>484</v>
      </c>
      <c r="AE28" s="85">
        <v>2369</v>
      </c>
      <c r="AF28" s="85">
        <v>10431</v>
      </c>
      <c r="AG28" s="85">
        <v>41701</v>
      </c>
      <c r="AH28" s="85">
        <v>7021</v>
      </c>
      <c r="AI28" s="85"/>
      <c r="AJ28" s="85" t="s">
        <v>511</v>
      </c>
      <c r="AK28" s="85" t="s">
        <v>537</v>
      </c>
      <c r="AL28" s="90" t="s">
        <v>562</v>
      </c>
      <c r="AM28" s="85"/>
      <c r="AN28" s="87">
        <v>39643.59818287037</v>
      </c>
      <c r="AO28" s="90" t="s">
        <v>591</v>
      </c>
      <c r="AP28" s="85" t="b">
        <v>0</v>
      </c>
      <c r="AQ28" s="85" t="b">
        <v>0</v>
      </c>
      <c r="AR28" s="85" t="b">
        <v>1</v>
      </c>
      <c r="AS28" s="85" t="s">
        <v>424</v>
      </c>
      <c r="AT28" s="85">
        <v>1024</v>
      </c>
      <c r="AU28" s="90" t="s">
        <v>603</v>
      </c>
      <c r="AV28" s="85" t="b">
        <v>0</v>
      </c>
      <c r="AW28" s="85" t="s">
        <v>619</v>
      </c>
      <c r="AX28" s="90" t="s">
        <v>645</v>
      </c>
      <c r="AY28" s="85" t="s">
        <v>65</v>
      </c>
      <c r="AZ28" s="85" t="str">
        <f>REPLACE(INDEX(GroupVertices[Group],MATCH(Vertices[[#This Row],[Vertex]],GroupVertices[Vertex],0)),1,1,"")</f>
        <v>1</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226</v>
      </c>
      <c r="B29" s="15"/>
      <c r="C29" s="15" t="s">
        <v>64</v>
      </c>
      <c r="D29" s="93">
        <v>502.5215077282006</v>
      </c>
      <c r="E29" s="81"/>
      <c r="F29" s="112" t="s">
        <v>617</v>
      </c>
      <c r="G29" s="15"/>
      <c r="H29" s="16" t="s">
        <v>226</v>
      </c>
      <c r="I29" s="66"/>
      <c r="J29" s="66"/>
      <c r="K29" s="114" t="s">
        <v>677</v>
      </c>
      <c r="L29" s="94">
        <v>1</v>
      </c>
      <c r="M29" s="95">
        <v>1726.7677001953125</v>
      </c>
      <c r="N29" s="95">
        <v>9420.705078125</v>
      </c>
      <c r="O29" s="77"/>
      <c r="P29" s="96"/>
      <c r="Q29" s="96"/>
      <c r="R29" s="97"/>
      <c r="S29" s="51">
        <v>1</v>
      </c>
      <c r="T29" s="51">
        <v>1</v>
      </c>
      <c r="U29" s="52">
        <v>0</v>
      </c>
      <c r="V29" s="52">
        <v>0.016129</v>
      </c>
      <c r="W29" s="52">
        <v>0.028649</v>
      </c>
      <c r="X29" s="52">
        <v>0.424496</v>
      </c>
      <c r="Y29" s="52">
        <v>0</v>
      </c>
      <c r="Z29" s="52">
        <v>1</v>
      </c>
      <c r="AA29" s="82">
        <v>29</v>
      </c>
      <c r="AB29" s="82"/>
      <c r="AC29" s="98"/>
      <c r="AD29" s="85" t="s">
        <v>485</v>
      </c>
      <c r="AE29" s="85">
        <v>2209</v>
      </c>
      <c r="AF29" s="85">
        <v>11159</v>
      </c>
      <c r="AG29" s="85">
        <v>7131</v>
      </c>
      <c r="AH29" s="85">
        <v>1251</v>
      </c>
      <c r="AI29" s="85"/>
      <c r="AJ29" s="85" t="s">
        <v>512</v>
      </c>
      <c r="AK29" s="85"/>
      <c r="AL29" s="90" t="s">
        <v>563</v>
      </c>
      <c r="AM29" s="85"/>
      <c r="AN29" s="87">
        <v>40207.65902777778</v>
      </c>
      <c r="AO29" s="90" t="s">
        <v>592</v>
      </c>
      <c r="AP29" s="85" t="b">
        <v>0</v>
      </c>
      <c r="AQ29" s="85" t="b">
        <v>0</v>
      </c>
      <c r="AR29" s="85" t="b">
        <v>1</v>
      </c>
      <c r="AS29" s="85" t="s">
        <v>424</v>
      </c>
      <c r="AT29" s="85">
        <v>500</v>
      </c>
      <c r="AU29" s="90" t="s">
        <v>598</v>
      </c>
      <c r="AV29" s="85" t="b">
        <v>0</v>
      </c>
      <c r="AW29" s="85" t="s">
        <v>619</v>
      </c>
      <c r="AX29" s="90" t="s">
        <v>646</v>
      </c>
      <c r="AY29" s="85" t="s">
        <v>66</v>
      </c>
      <c r="AZ29" s="85" t="str">
        <f>REPLACE(INDEX(GroupVertices[Group],MATCH(Vertices[[#This Row],[Vertex]],GroupVertices[Vertex],0)),1,1,"")</f>
        <v>1</v>
      </c>
      <c r="BA29" s="51" t="s">
        <v>285</v>
      </c>
      <c r="BB29" s="51" t="s">
        <v>285</v>
      </c>
      <c r="BC29" s="51" t="s">
        <v>302</v>
      </c>
      <c r="BD29" s="51" t="s">
        <v>302</v>
      </c>
      <c r="BE29" s="51" t="s">
        <v>311</v>
      </c>
      <c r="BF29" s="51" t="s">
        <v>311</v>
      </c>
      <c r="BG29" s="131" t="s">
        <v>906</v>
      </c>
      <c r="BH29" s="131" t="s">
        <v>906</v>
      </c>
      <c r="BI29" s="131" t="s">
        <v>924</v>
      </c>
      <c r="BJ29" s="131" t="s">
        <v>924</v>
      </c>
      <c r="BK29" s="131">
        <v>1</v>
      </c>
      <c r="BL29" s="134">
        <v>10</v>
      </c>
      <c r="BM29" s="131">
        <v>0</v>
      </c>
      <c r="BN29" s="134">
        <v>0</v>
      </c>
      <c r="BO29" s="131">
        <v>0</v>
      </c>
      <c r="BP29" s="134">
        <v>0</v>
      </c>
      <c r="BQ29" s="131">
        <v>9</v>
      </c>
      <c r="BR29" s="134">
        <v>90</v>
      </c>
      <c r="BS29" s="131">
        <v>10</v>
      </c>
      <c r="BT29" s="2"/>
      <c r="BU29" s="3"/>
      <c r="BV29" s="3"/>
      <c r="BW29" s="3"/>
      <c r="BX29" s="3"/>
    </row>
    <row r="30" spans="1:76" ht="15">
      <c r="A30" s="14" t="s">
        <v>227</v>
      </c>
      <c r="B30" s="15"/>
      <c r="C30" s="15" t="s">
        <v>64</v>
      </c>
      <c r="D30" s="93">
        <v>743.3029308836395</v>
      </c>
      <c r="E30" s="81"/>
      <c r="F30" s="112" t="s">
        <v>338</v>
      </c>
      <c r="G30" s="15"/>
      <c r="H30" s="16" t="s">
        <v>227</v>
      </c>
      <c r="I30" s="66"/>
      <c r="J30" s="66"/>
      <c r="K30" s="114" t="s">
        <v>678</v>
      </c>
      <c r="L30" s="94">
        <v>1</v>
      </c>
      <c r="M30" s="95">
        <v>7142.91015625</v>
      </c>
      <c r="N30" s="95">
        <v>4476.30712890625</v>
      </c>
      <c r="O30" s="77"/>
      <c r="P30" s="96"/>
      <c r="Q30" s="96"/>
      <c r="R30" s="97"/>
      <c r="S30" s="51">
        <v>1</v>
      </c>
      <c r="T30" s="51">
        <v>3</v>
      </c>
      <c r="U30" s="52">
        <v>0</v>
      </c>
      <c r="V30" s="52">
        <v>0.016667</v>
      </c>
      <c r="W30" s="52">
        <v>0.056877</v>
      </c>
      <c r="X30" s="52">
        <v>0.91968</v>
      </c>
      <c r="Y30" s="52">
        <v>0.6666666666666666</v>
      </c>
      <c r="Z30" s="52">
        <v>0.3333333333333333</v>
      </c>
      <c r="AA30" s="82">
        <v>30</v>
      </c>
      <c r="AB30" s="82"/>
      <c r="AC30" s="98"/>
      <c r="AD30" s="85" t="s">
        <v>486</v>
      </c>
      <c r="AE30" s="85">
        <v>6178</v>
      </c>
      <c r="AF30" s="85">
        <v>19041</v>
      </c>
      <c r="AG30" s="85">
        <v>33507</v>
      </c>
      <c r="AH30" s="85">
        <v>25118</v>
      </c>
      <c r="AI30" s="85"/>
      <c r="AJ30" s="85" t="s">
        <v>513</v>
      </c>
      <c r="AK30" s="85" t="s">
        <v>535</v>
      </c>
      <c r="AL30" s="90" t="s">
        <v>564</v>
      </c>
      <c r="AM30" s="85"/>
      <c r="AN30" s="87">
        <v>41250.105671296296</v>
      </c>
      <c r="AO30" s="90" t="s">
        <v>593</v>
      </c>
      <c r="AP30" s="85" t="b">
        <v>0</v>
      </c>
      <c r="AQ30" s="85" t="b">
        <v>0</v>
      </c>
      <c r="AR30" s="85" t="b">
        <v>1</v>
      </c>
      <c r="AS30" s="85" t="s">
        <v>424</v>
      </c>
      <c r="AT30" s="85">
        <v>2079</v>
      </c>
      <c r="AU30" s="90" t="s">
        <v>598</v>
      </c>
      <c r="AV30" s="85" t="b">
        <v>1</v>
      </c>
      <c r="AW30" s="85" t="s">
        <v>619</v>
      </c>
      <c r="AX30" s="90" t="s">
        <v>647</v>
      </c>
      <c r="AY30" s="85" t="s">
        <v>66</v>
      </c>
      <c r="AZ30" s="85" t="str">
        <f>REPLACE(INDEX(GroupVertices[Group],MATCH(Vertices[[#This Row],[Vertex]],GroupVertices[Vertex],0)),1,1,"")</f>
        <v>2</v>
      </c>
      <c r="BA30" s="51" t="s">
        <v>287</v>
      </c>
      <c r="BB30" s="51" t="s">
        <v>287</v>
      </c>
      <c r="BC30" s="51" t="s">
        <v>301</v>
      </c>
      <c r="BD30" s="51" t="s">
        <v>301</v>
      </c>
      <c r="BE30" s="51" t="s">
        <v>313</v>
      </c>
      <c r="BF30" s="51" t="s">
        <v>313</v>
      </c>
      <c r="BG30" s="131" t="s">
        <v>907</v>
      </c>
      <c r="BH30" s="131" t="s">
        <v>907</v>
      </c>
      <c r="BI30" s="131" t="s">
        <v>925</v>
      </c>
      <c r="BJ30" s="131" t="s">
        <v>925</v>
      </c>
      <c r="BK30" s="131">
        <v>1</v>
      </c>
      <c r="BL30" s="134">
        <v>3.0303030303030303</v>
      </c>
      <c r="BM30" s="131">
        <v>2</v>
      </c>
      <c r="BN30" s="134">
        <v>6.0606060606060606</v>
      </c>
      <c r="BO30" s="131">
        <v>0</v>
      </c>
      <c r="BP30" s="134">
        <v>0</v>
      </c>
      <c r="BQ30" s="131">
        <v>30</v>
      </c>
      <c r="BR30" s="134">
        <v>90.9090909090909</v>
      </c>
      <c r="BS30" s="131">
        <v>33</v>
      </c>
      <c r="BT30" s="2"/>
      <c r="BU30" s="3"/>
      <c r="BV30" s="3"/>
      <c r="BW30" s="3"/>
      <c r="BX30" s="3"/>
    </row>
    <row r="31" spans="1:76" ht="15">
      <c r="A31" s="14" t="s">
        <v>228</v>
      </c>
      <c r="B31" s="15"/>
      <c r="C31" s="15" t="s">
        <v>64</v>
      </c>
      <c r="D31" s="93">
        <v>171.19502770487023</v>
      </c>
      <c r="E31" s="81"/>
      <c r="F31" s="112" t="s">
        <v>339</v>
      </c>
      <c r="G31" s="15"/>
      <c r="H31" s="16" t="s">
        <v>228</v>
      </c>
      <c r="I31" s="66"/>
      <c r="J31" s="66"/>
      <c r="K31" s="114" t="s">
        <v>679</v>
      </c>
      <c r="L31" s="94">
        <v>1</v>
      </c>
      <c r="M31" s="95">
        <v>2845.71923828125</v>
      </c>
      <c r="N31" s="95">
        <v>4275.7275390625</v>
      </c>
      <c r="O31" s="77"/>
      <c r="P31" s="96"/>
      <c r="Q31" s="96"/>
      <c r="R31" s="97"/>
      <c r="S31" s="51">
        <v>1</v>
      </c>
      <c r="T31" s="51">
        <v>1</v>
      </c>
      <c r="U31" s="52">
        <v>0</v>
      </c>
      <c r="V31" s="52">
        <v>0.016129</v>
      </c>
      <c r="W31" s="52">
        <v>0.028649</v>
      </c>
      <c r="X31" s="52">
        <v>0.424496</v>
      </c>
      <c r="Y31" s="52">
        <v>0</v>
      </c>
      <c r="Z31" s="52">
        <v>1</v>
      </c>
      <c r="AA31" s="82">
        <v>31</v>
      </c>
      <c r="AB31" s="82"/>
      <c r="AC31" s="98"/>
      <c r="AD31" s="85" t="s">
        <v>487</v>
      </c>
      <c r="AE31" s="85">
        <v>164</v>
      </c>
      <c r="AF31" s="85">
        <v>313</v>
      </c>
      <c r="AG31" s="85">
        <v>469</v>
      </c>
      <c r="AH31" s="85">
        <v>47</v>
      </c>
      <c r="AI31" s="85"/>
      <c r="AJ31" s="85" t="s">
        <v>514</v>
      </c>
      <c r="AK31" s="85" t="s">
        <v>538</v>
      </c>
      <c r="AL31" s="90" t="s">
        <v>565</v>
      </c>
      <c r="AM31" s="85"/>
      <c r="AN31" s="87">
        <v>40330.899189814816</v>
      </c>
      <c r="AO31" s="90" t="s">
        <v>594</v>
      </c>
      <c r="AP31" s="85" t="b">
        <v>0</v>
      </c>
      <c r="AQ31" s="85" t="b">
        <v>0</v>
      </c>
      <c r="AR31" s="85" t="b">
        <v>0</v>
      </c>
      <c r="AS31" s="85" t="s">
        <v>424</v>
      </c>
      <c r="AT31" s="85">
        <v>29</v>
      </c>
      <c r="AU31" s="90" t="s">
        <v>598</v>
      </c>
      <c r="AV31" s="85" t="b">
        <v>0</v>
      </c>
      <c r="AW31" s="85" t="s">
        <v>619</v>
      </c>
      <c r="AX31" s="90" t="s">
        <v>648</v>
      </c>
      <c r="AY31" s="85" t="s">
        <v>66</v>
      </c>
      <c r="AZ31" s="85" t="str">
        <f>REPLACE(INDEX(GroupVertices[Group],MATCH(Vertices[[#This Row],[Vertex]],GroupVertices[Vertex],0)),1,1,"")</f>
        <v>1</v>
      </c>
      <c r="BA31" s="51" t="s">
        <v>290</v>
      </c>
      <c r="BB31" s="51" t="s">
        <v>290</v>
      </c>
      <c r="BC31" s="51" t="s">
        <v>303</v>
      </c>
      <c r="BD31" s="51" t="s">
        <v>303</v>
      </c>
      <c r="BE31" s="51"/>
      <c r="BF31" s="51"/>
      <c r="BG31" s="131" t="s">
        <v>908</v>
      </c>
      <c r="BH31" s="131" t="s">
        <v>908</v>
      </c>
      <c r="BI31" s="131" t="s">
        <v>926</v>
      </c>
      <c r="BJ31" s="131" t="s">
        <v>926</v>
      </c>
      <c r="BK31" s="131">
        <v>0</v>
      </c>
      <c r="BL31" s="134">
        <v>0</v>
      </c>
      <c r="BM31" s="131">
        <v>0</v>
      </c>
      <c r="BN31" s="134">
        <v>0</v>
      </c>
      <c r="BO31" s="131">
        <v>0</v>
      </c>
      <c r="BP31" s="134">
        <v>0</v>
      </c>
      <c r="BQ31" s="131">
        <v>7</v>
      </c>
      <c r="BR31" s="134">
        <v>100</v>
      </c>
      <c r="BS31" s="131">
        <v>7</v>
      </c>
      <c r="BT31" s="2"/>
      <c r="BU31" s="3"/>
      <c r="BV31" s="3"/>
      <c r="BW31" s="3"/>
      <c r="BX31" s="3"/>
    </row>
    <row r="32" spans="1:76" ht="15">
      <c r="A32" s="14" t="s">
        <v>242</v>
      </c>
      <c r="B32" s="15"/>
      <c r="C32" s="15" t="s">
        <v>64</v>
      </c>
      <c r="D32" s="93">
        <v>221.96624380285797</v>
      </c>
      <c r="E32" s="81"/>
      <c r="F32" s="112" t="s">
        <v>618</v>
      </c>
      <c r="G32" s="15"/>
      <c r="H32" s="16" t="s">
        <v>242</v>
      </c>
      <c r="I32" s="66"/>
      <c r="J32" s="66"/>
      <c r="K32" s="114" t="s">
        <v>680</v>
      </c>
      <c r="L32" s="94">
        <v>1</v>
      </c>
      <c r="M32" s="95">
        <v>244.09515380859375</v>
      </c>
      <c r="N32" s="95">
        <v>5723.28466796875</v>
      </c>
      <c r="O32" s="77"/>
      <c r="P32" s="96"/>
      <c r="Q32" s="96"/>
      <c r="R32" s="97"/>
      <c r="S32" s="51">
        <v>1</v>
      </c>
      <c r="T32" s="51">
        <v>0</v>
      </c>
      <c r="U32" s="52">
        <v>0</v>
      </c>
      <c r="V32" s="52">
        <v>0.016129</v>
      </c>
      <c r="W32" s="52">
        <v>0.028649</v>
      </c>
      <c r="X32" s="52">
        <v>0.424496</v>
      </c>
      <c r="Y32" s="52">
        <v>0</v>
      </c>
      <c r="Z32" s="52">
        <v>0</v>
      </c>
      <c r="AA32" s="82">
        <v>32</v>
      </c>
      <c r="AB32" s="82"/>
      <c r="AC32" s="98"/>
      <c r="AD32" s="85" t="s">
        <v>488</v>
      </c>
      <c r="AE32" s="85">
        <v>1334</v>
      </c>
      <c r="AF32" s="85">
        <v>1975</v>
      </c>
      <c r="AG32" s="85">
        <v>2006</v>
      </c>
      <c r="AH32" s="85">
        <v>260</v>
      </c>
      <c r="AI32" s="85"/>
      <c r="AJ32" s="85" t="s">
        <v>515</v>
      </c>
      <c r="AK32" s="85" t="s">
        <v>539</v>
      </c>
      <c r="AL32" s="90" t="s">
        <v>566</v>
      </c>
      <c r="AM32" s="85"/>
      <c r="AN32" s="87">
        <v>39954.07564814815</v>
      </c>
      <c r="AO32" s="90" t="s">
        <v>595</v>
      </c>
      <c r="AP32" s="85" t="b">
        <v>0</v>
      </c>
      <c r="AQ32" s="85" t="b">
        <v>0</v>
      </c>
      <c r="AR32" s="85" t="b">
        <v>1</v>
      </c>
      <c r="AS32" s="85" t="s">
        <v>424</v>
      </c>
      <c r="AT32" s="85">
        <v>80</v>
      </c>
      <c r="AU32" s="90" t="s">
        <v>598</v>
      </c>
      <c r="AV32" s="85" t="b">
        <v>0</v>
      </c>
      <c r="AW32" s="85" t="s">
        <v>619</v>
      </c>
      <c r="AX32" s="90" t="s">
        <v>649</v>
      </c>
      <c r="AY32" s="85" t="s">
        <v>65</v>
      </c>
      <c r="AZ32" s="85" t="str">
        <f>REPLACE(INDEX(GroupVertices[Group],MATCH(Vertices[[#This Row],[Vertex]],GroupVertices[Vertex],0)),1,1,"")</f>
        <v>1</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row r="33" spans="1:76" ht="15">
      <c r="A33" s="99" t="s">
        <v>229</v>
      </c>
      <c r="B33" s="100"/>
      <c r="C33" s="100" t="s">
        <v>64</v>
      </c>
      <c r="D33" s="101">
        <v>574.2793817439486</v>
      </c>
      <c r="E33" s="102"/>
      <c r="F33" s="113" t="s">
        <v>340</v>
      </c>
      <c r="G33" s="100"/>
      <c r="H33" s="103" t="s">
        <v>229</v>
      </c>
      <c r="I33" s="104"/>
      <c r="J33" s="104"/>
      <c r="K33" s="115" t="s">
        <v>681</v>
      </c>
      <c r="L33" s="105">
        <v>1</v>
      </c>
      <c r="M33" s="106">
        <v>2603.503662109375</v>
      </c>
      <c r="N33" s="106">
        <v>7773.359375</v>
      </c>
      <c r="O33" s="107"/>
      <c r="P33" s="108"/>
      <c r="Q33" s="108"/>
      <c r="R33" s="109"/>
      <c r="S33" s="51">
        <v>2</v>
      </c>
      <c r="T33" s="51">
        <v>2</v>
      </c>
      <c r="U33" s="52">
        <v>0</v>
      </c>
      <c r="V33" s="52">
        <v>0.016129</v>
      </c>
      <c r="W33" s="52">
        <v>0.034689</v>
      </c>
      <c r="X33" s="52">
        <v>0.738252</v>
      </c>
      <c r="Y33" s="52">
        <v>0</v>
      </c>
      <c r="Z33" s="52">
        <v>1</v>
      </c>
      <c r="AA33" s="110">
        <v>33</v>
      </c>
      <c r="AB33" s="110"/>
      <c r="AC33" s="111"/>
      <c r="AD33" s="85" t="s">
        <v>489</v>
      </c>
      <c r="AE33" s="85">
        <v>3398</v>
      </c>
      <c r="AF33" s="85">
        <v>13508</v>
      </c>
      <c r="AG33" s="85">
        <v>29178</v>
      </c>
      <c r="AH33" s="85">
        <v>26990</v>
      </c>
      <c r="AI33" s="85"/>
      <c r="AJ33" s="85" t="s">
        <v>516</v>
      </c>
      <c r="AK33" s="85" t="s">
        <v>540</v>
      </c>
      <c r="AL33" s="90" t="s">
        <v>567</v>
      </c>
      <c r="AM33" s="85"/>
      <c r="AN33" s="87">
        <v>39804.166400462964</v>
      </c>
      <c r="AO33" s="90" t="s">
        <v>596</v>
      </c>
      <c r="AP33" s="85" t="b">
        <v>0</v>
      </c>
      <c r="AQ33" s="85" t="b">
        <v>0</v>
      </c>
      <c r="AR33" s="85" t="b">
        <v>1</v>
      </c>
      <c r="AS33" s="85" t="s">
        <v>424</v>
      </c>
      <c r="AT33" s="85">
        <v>775</v>
      </c>
      <c r="AU33" s="90" t="s">
        <v>604</v>
      </c>
      <c r="AV33" s="85" t="b">
        <v>1</v>
      </c>
      <c r="AW33" s="85" t="s">
        <v>619</v>
      </c>
      <c r="AX33" s="90" t="s">
        <v>650</v>
      </c>
      <c r="AY33" s="85" t="s">
        <v>66</v>
      </c>
      <c r="AZ33" s="85" t="str">
        <f>REPLACE(INDEX(GroupVertices[Group],MATCH(Vertices[[#This Row],[Vertex]],GroupVertices[Vertex],0)),1,1,"")</f>
        <v>1</v>
      </c>
      <c r="BA33" s="51" t="s">
        <v>297</v>
      </c>
      <c r="BB33" s="51" t="s">
        <v>297</v>
      </c>
      <c r="BC33" s="51" t="s">
        <v>300</v>
      </c>
      <c r="BD33" s="51" t="s">
        <v>300</v>
      </c>
      <c r="BE33" s="51" t="s">
        <v>320</v>
      </c>
      <c r="BF33" s="51" t="s">
        <v>320</v>
      </c>
      <c r="BG33" s="131" t="s">
        <v>909</v>
      </c>
      <c r="BH33" s="131" t="s">
        <v>909</v>
      </c>
      <c r="BI33" s="131" t="s">
        <v>927</v>
      </c>
      <c r="BJ33" s="131" t="s">
        <v>927</v>
      </c>
      <c r="BK33" s="131">
        <v>0</v>
      </c>
      <c r="BL33" s="134">
        <v>0</v>
      </c>
      <c r="BM33" s="131">
        <v>1</v>
      </c>
      <c r="BN33" s="134">
        <v>3.8461538461538463</v>
      </c>
      <c r="BO33" s="131">
        <v>0</v>
      </c>
      <c r="BP33" s="134">
        <v>0</v>
      </c>
      <c r="BQ33" s="131">
        <v>25</v>
      </c>
      <c r="BR33" s="134">
        <v>96.15384615384616</v>
      </c>
      <c r="BS33" s="131">
        <v>26</v>
      </c>
      <c r="BT33" s="2"/>
      <c r="BU33" s="3"/>
      <c r="BV33" s="3"/>
      <c r="BW33" s="3"/>
      <c r="BX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hyperlinks>
    <hyperlink ref="AJ14" r:id="rId1" display="https://t.co/ivgfoFgnyD"/>
    <hyperlink ref="AL4" r:id="rId2" display="https://t.co/L2HZxxlGTJ"/>
    <hyperlink ref="AL5" r:id="rId3" display="http://www.trurating.com/"/>
    <hyperlink ref="AL6" r:id="rId4" display="https://t.co/WSjSLgYYdO"/>
    <hyperlink ref="AL7" r:id="rId5" display="http://t.co/BUAf1qq1zl"/>
    <hyperlink ref="AL8" r:id="rId6" display="http://customerservicelife.com/"/>
    <hyperlink ref="AL10" r:id="rId7" display="http://t.co/cYpBa0pOHi"/>
    <hyperlink ref="AL11" r:id="rId8" display="https://t.co/WFOVR5B8ug"/>
    <hyperlink ref="AL12" r:id="rId9" display="https://t.co/fmbEaVkHuj"/>
    <hyperlink ref="AL13" r:id="rId10" display="http://t.co/KH6EtekF5q"/>
    <hyperlink ref="AL15" r:id="rId11" display="https://t.co/JYI78zT4yr"/>
    <hyperlink ref="AL16" r:id="rId12" display="https://t.co/UTWdMk1UcL"/>
    <hyperlink ref="AL17" r:id="rId13" display="https://t.co/vBIcHhgRGv"/>
    <hyperlink ref="AL18" r:id="rId14" display="http://t.co/5UziqXuicI"/>
    <hyperlink ref="AL19" r:id="rId15" display="http://t.co/TDCxqeUJnF"/>
    <hyperlink ref="AL20" r:id="rId16" display="https://t.co/7ZuqAok9tn"/>
    <hyperlink ref="AL21" r:id="rId17" display="https://t.co/uOVWgCc1jF"/>
    <hyperlink ref="AL22" r:id="rId18" display="http://www.rmhpos.com/"/>
    <hyperlink ref="AL23" r:id="rId19" display="http://www.progective.com/"/>
    <hyperlink ref="AL25" r:id="rId20" display="http://www.grootconstantia.co.za/"/>
    <hyperlink ref="AL26" r:id="rId21" display="http://www.collaborata.com/"/>
    <hyperlink ref="AL27" r:id="rId22" display="https://www.gk-software.com/en/"/>
    <hyperlink ref="AL28" r:id="rId23" display="https://t.co/OTSlebCKJ1"/>
    <hyperlink ref="AL29" r:id="rId24" display="https://t.co/isrmv893Xm"/>
    <hyperlink ref="AL30" r:id="rId25" display="https://t.co/uCX8SYEn3z"/>
    <hyperlink ref="AL31" r:id="rId26" display="http://www.eftpos.co.nz/"/>
    <hyperlink ref="AL32" r:id="rId27" display="http://www.retail.org.au/"/>
    <hyperlink ref="AL33" r:id="rId28" display="http://www.stevenpdennis.com/"/>
    <hyperlink ref="AO3" r:id="rId29" display="https://pbs.twimg.com/profile_banners/187465838/1467312733"/>
    <hyperlink ref="AO4" r:id="rId30" display="https://pbs.twimg.com/profile_banners/192160041/1549821567"/>
    <hyperlink ref="AO5" r:id="rId31" display="https://pbs.twimg.com/profile_banners/1727904870/1547656147"/>
    <hyperlink ref="AO6" r:id="rId32" display="https://pbs.twimg.com/profile_banners/732224234789998592/1475323706"/>
    <hyperlink ref="AO8" r:id="rId33" display="https://pbs.twimg.com/profile_banners/52445432/1506978196"/>
    <hyperlink ref="AO10" r:id="rId34" display="https://pbs.twimg.com/profile_banners/48058167/1497879298"/>
    <hyperlink ref="AO12" r:id="rId35" display="https://pbs.twimg.com/profile_banners/1854903776/1536148804"/>
    <hyperlink ref="AO13" r:id="rId36" display="https://pbs.twimg.com/profile_banners/91478624/1531316097"/>
    <hyperlink ref="AO14" r:id="rId37" display="https://pbs.twimg.com/profile_banners/2396644548/1446372619"/>
    <hyperlink ref="AO15" r:id="rId38" display="https://pbs.twimg.com/profile_banners/2738489130/1408235062"/>
    <hyperlink ref="AO16" r:id="rId39" display="https://pbs.twimg.com/profile_banners/85728742/1538681705"/>
    <hyperlink ref="AO17" r:id="rId40" display="https://pbs.twimg.com/profile_banners/155581273/1533915865"/>
    <hyperlink ref="AO18" r:id="rId41" display="https://pbs.twimg.com/profile_banners/576565746/1466147374"/>
    <hyperlink ref="AO19" r:id="rId42" display="https://pbs.twimg.com/profile_banners/52855210/1453491406"/>
    <hyperlink ref="AO20" r:id="rId43" display="https://pbs.twimg.com/profile_banners/400224190/1539962761"/>
    <hyperlink ref="AO21" r:id="rId44" display="https://pbs.twimg.com/profile_banners/832195991839322113/1487846430"/>
    <hyperlink ref="AO22" r:id="rId45" display="https://pbs.twimg.com/profile_banners/740627309539921920/1484209570"/>
    <hyperlink ref="AO23" r:id="rId46" display="https://pbs.twimg.com/profile_banners/75212276/1404462718"/>
    <hyperlink ref="AO24" r:id="rId47" display="https://pbs.twimg.com/profile_banners/3292791089/1539292668"/>
    <hyperlink ref="AO25" r:id="rId48" display="https://pbs.twimg.com/profile_banners/182813589/1541055095"/>
    <hyperlink ref="AO27" r:id="rId49" display="https://pbs.twimg.com/profile_banners/941008479661318150/1547827773"/>
    <hyperlink ref="AO28" r:id="rId50" display="https://pbs.twimg.com/profile_banners/15426896/1535657764"/>
    <hyperlink ref="AO29" r:id="rId51" display="https://pbs.twimg.com/profile_banners/109591954/1507316943"/>
    <hyperlink ref="AO30" r:id="rId52" display="https://pbs.twimg.com/profile_banners/994223300/1546401496"/>
    <hyperlink ref="AO31" r:id="rId53" display="https://pbs.twimg.com/profile_banners/150800915/1535671389"/>
    <hyperlink ref="AO32" r:id="rId54" display="https://pbs.twimg.com/profile_banners/41503530/1510701559"/>
    <hyperlink ref="AO33" r:id="rId55" display="https://pbs.twimg.com/profile_banners/18300046/1547931240"/>
    <hyperlink ref="AU3" r:id="rId56" display="http://abs.twimg.com/images/themes/theme1/bg.png"/>
    <hyperlink ref="AU4" r:id="rId57" display="http://abs.twimg.com/images/themes/theme14/bg.gif"/>
    <hyperlink ref="AU5" r:id="rId58" display="http://abs.twimg.com/images/themes/theme1/bg.png"/>
    <hyperlink ref="AU6" r:id="rId59" display="http://abs.twimg.com/images/themes/theme1/bg.png"/>
    <hyperlink ref="AU7" r:id="rId60" display="http://abs.twimg.com/images/themes/theme1/bg.png"/>
    <hyperlink ref="AU8" r:id="rId61" display="http://abs.twimg.com/images/themes/theme1/bg.png"/>
    <hyperlink ref="AU9" r:id="rId62" display="http://abs.twimg.com/images/themes/theme4/bg.gif"/>
    <hyperlink ref="AU10" r:id="rId63" display="http://abs.twimg.com/images/themes/theme16/bg.gif"/>
    <hyperlink ref="AU11" r:id="rId64" display="http://abs.twimg.com/images/themes/theme1/bg.png"/>
    <hyperlink ref="AU12" r:id="rId65" display="http://abs.twimg.com/images/themes/theme1/bg.png"/>
    <hyperlink ref="AU13" r:id="rId66" display="http://abs.twimg.com/images/themes/theme1/bg.png"/>
    <hyperlink ref="AU14" r:id="rId67" display="http://abs.twimg.com/images/themes/theme1/bg.png"/>
    <hyperlink ref="AU15" r:id="rId68" display="http://abs.twimg.com/images/themes/theme1/bg.png"/>
    <hyperlink ref="AU16" r:id="rId69" display="http://abs.twimg.com/images/themes/theme1/bg.png"/>
    <hyperlink ref="AU17" r:id="rId70" display="http://abs.twimg.com/images/themes/theme15/bg.png"/>
    <hyperlink ref="AU18" r:id="rId71" display="http://abs.twimg.com/images/themes/theme1/bg.png"/>
    <hyperlink ref="AU19" r:id="rId72" display="http://abs.twimg.com/images/themes/theme15/bg.png"/>
    <hyperlink ref="AU20" r:id="rId73" display="http://abs.twimg.com/images/themes/theme14/bg.gif"/>
    <hyperlink ref="AU21" r:id="rId74" display="http://abs.twimg.com/images/themes/theme1/bg.png"/>
    <hyperlink ref="AU22" r:id="rId75" display="http://abs.twimg.com/images/themes/theme1/bg.png"/>
    <hyperlink ref="AU23" r:id="rId76" display="http://abs.twimg.com/images/themes/theme4/bg.gif"/>
    <hyperlink ref="AU24" r:id="rId77" display="http://abs.twimg.com/images/themes/theme1/bg.png"/>
    <hyperlink ref="AU25" r:id="rId78" display="http://abs.twimg.com/images/themes/theme1/bg.png"/>
    <hyperlink ref="AU28" r:id="rId79" display="http://abs.twimg.com/images/themes/theme2/bg.gif"/>
    <hyperlink ref="AU29" r:id="rId80" display="http://abs.twimg.com/images/themes/theme1/bg.png"/>
    <hyperlink ref="AU30" r:id="rId81" display="http://abs.twimg.com/images/themes/theme1/bg.png"/>
    <hyperlink ref="AU31" r:id="rId82" display="http://abs.twimg.com/images/themes/theme1/bg.png"/>
    <hyperlink ref="AU32" r:id="rId83" display="http://abs.twimg.com/images/themes/theme1/bg.png"/>
    <hyperlink ref="AU33" r:id="rId84" display="http://abs.twimg.com/images/themes/theme5/bg.gif"/>
    <hyperlink ref="F3" r:id="rId85" display="http://pbs.twimg.com/profile_images/378800000698760758/6826550e78ac2dede091fcbc3e5ea509_normal.jpeg"/>
    <hyperlink ref="F4" r:id="rId86" display="http://pbs.twimg.com/profile_images/1044972582011916288/YLmBv_N5_normal.jpg"/>
    <hyperlink ref="F5" r:id="rId87" display="http://pbs.twimg.com/profile_images/1080398583000633345/qwFLWNM3_normal.jpg"/>
    <hyperlink ref="F6" r:id="rId88" display="http://pbs.twimg.com/profile_images/1086208812233695232/RuLV2eqv_normal.jpg"/>
    <hyperlink ref="F7" r:id="rId89" display="http://pbs.twimg.com/profile_images/521694758696009729/mD8iRcEp_normal.jpeg"/>
    <hyperlink ref="F8" r:id="rId90" display="http://pbs.twimg.com/profile_images/869403974557876229/sWBwMS8T_normal.jpg"/>
    <hyperlink ref="F9" r:id="rId91" display="http://pbs.twimg.com/profile_images/1169166272/Peter_1_normal.jpg"/>
    <hyperlink ref="F10" r:id="rId92" display="http://pbs.twimg.com/profile_images/1406306133/MIke_Aoki_180_pixels_normal.jpg"/>
    <hyperlink ref="F11" r:id="rId93" display="http://pbs.twimg.com/profile_images/1138192543/DSCN0111_normal.JPG"/>
    <hyperlink ref="F12" r:id="rId94" display="http://pbs.twimg.com/profile_images/1034731170288861184/GxO-hi-Q_normal.jpg"/>
    <hyperlink ref="F13" r:id="rId95" display="http://pbs.twimg.com/profile_images/1017039596083974149/6AUhxLpr_normal.jpg"/>
    <hyperlink ref="F14" r:id="rId96" display="http://pbs.twimg.com/profile_images/660759706554748928/oljnXKAM_normal.jpg"/>
    <hyperlink ref="F15" r:id="rId97" display="http://pbs.twimg.com/profile_images/500798719692779521/OxsEAgCi_normal.jpeg"/>
    <hyperlink ref="F16" r:id="rId98" display="http://pbs.twimg.com/profile_images/1047933196090978308/5XrfZm31_normal.jpg"/>
    <hyperlink ref="F17" r:id="rId99" display="http://pbs.twimg.com/profile_images/686414602704310272/Wa_lh8lx_normal.png"/>
    <hyperlink ref="F18" r:id="rId100" display="http://pbs.twimg.com/profile_images/2291816549/cgiw3e76bukt33wkcesv_normal.png"/>
    <hyperlink ref="F19" r:id="rId101" display="http://pbs.twimg.com/profile_images/690618852464439296/dWboW-LI_normal.png"/>
    <hyperlink ref="F20" r:id="rId102" display="http://pbs.twimg.com/profile_images/755033386989850624/T7K-6u06_normal.jpg"/>
    <hyperlink ref="F21" r:id="rId103" display="http://pbs.twimg.com/profile_images/832196246395879424/tHEnYoiQ_normal.jpg"/>
    <hyperlink ref="F22" r:id="rId104" display="http://pbs.twimg.com/profile_images/740627963557744640/Ac0eZ0jS_normal.jpg"/>
    <hyperlink ref="F23" r:id="rId105" display="http://pbs.twimg.com/profile_images/884479897854504960/C-RVQ_gO_normal.jpg"/>
    <hyperlink ref="F24" r:id="rId106" display="http://pbs.twimg.com/profile_images/1074995762587713536/b4vKLx7__normal.jpg"/>
    <hyperlink ref="F25" r:id="rId107" display="http://pbs.twimg.com/profile_images/965880066315030528/qwoepHsi_normal.jpg"/>
    <hyperlink ref="F26" r:id="rId108" display="http://pbs.twimg.com/profile_images/1084154346999345152/ad4ghZUc_normal.jpg"/>
    <hyperlink ref="F27" r:id="rId109" display="http://pbs.twimg.com/profile_images/941009833926344704/gicrE24c_normal.jpg"/>
    <hyperlink ref="F28" r:id="rId110" display="http://pbs.twimg.com/profile_images/1030503882487562240/zSRm0Ehf_normal.jpg"/>
    <hyperlink ref="F29" r:id="rId111" display="http://pbs.twimg.com/profile_images/916378446103588864/ebWQzRpB_normal.jpg"/>
    <hyperlink ref="F30" r:id="rId112" display="http://pbs.twimg.com/profile_images/1046859275644153856/fR8Ep4aQ_normal.jpg"/>
    <hyperlink ref="F31" r:id="rId113" display="http://pbs.twimg.com/profile_images/747543090194489344/IpDuB9AQ_normal.jpg"/>
    <hyperlink ref="F32" r:id="rId114" display="http://pbs.twimg.com/profile_images/720469457517355009/F2GhrE_8_normal.jpg"/>
    <hyperlink ref="F33" r:id="rId115" display="http://pbs.twimg.com/profile_images/846463221347213312/WlAYk5Lq_normal.jpg"/>
    <hyperlink ref="AX3" r:id="rId116" display="https://twitter.com/danfrank2"/>
    <hyperlink ref="AX4" r:id="rId117" display="https://twitter.com/andrewbusby"/>
    <hyperlink ref="AX5" r:id="rId118" display="https://twitter.com/trurating"/>
    <hyperlink ref="AX6" r:id="rId119" display="https://twitter.com/aevidomore"/>
    <hyperlink ref="AX7" r:id="rId120" display="https://twitter.com/smckeveny"/>
    <hyperlink ref="AX8" r:id="rId121" display="https://twitter.com/jtwatkin"/>
    <hyperlink ref="AX9" r:id="rId122" display="https://twitter.com/peterpokorny"/>
    <hyperlink ref="AX10" r:id="rId123" display="https://twitter.com/mikeaoki"/>
    <hyperlink ref="AX11" r:id="rId124" display="https://twitter.com/justdrdave"/>
    <hyperlink ref="AX12" r:id="rId125" display="https://twitter.com/forbeseurope"/>
    <hyperlink ref="AX13" r:id="rId126" display="https://twitter.com/forbes"/>
    <hyperlink ref="AX14" r:id="rId127" display="https://twitter.com/cazturner32"/>
    <hyperlink ref="AX15" r:id="rId128" display="https://twitter.com/cyourswine"/>
    <hyperlink ref="AX16" r:id="rId129" display="https://twitter.com/nrfbigshow"/>
    <hyperlink ref="AX17" r:id="rId130" display="https://twitter.com/rrdistiusa"/>
    <hyperlink ref="AX18" r:id="rId131" display="https://twitter.com/zoinedcom"/>
    <hyperlink ref="AX19" r:id="rId132" display="https://twitter.com/mobileposmon"/>
    <hyperlink ref="AX20" r:id="rId133" display="https://twitter.com/tsys_tss"/>
    <hyperlink ref="AX21" r:id="rId134" display="https://twitter.com/aures_usa"/>
    <hyperlink ref="AX22" r:id="rId135" display="https://twitter.com/rmhpos"/>
    <hyperlink ref="AX23" r:id="rId136" display="https://twitter.com/progective"/>
    <hyperlink ref="AX24" r:id="rId137" display="https://twitter.com/am_juelz"/>
    <hyperlink ref="AX25" r:id="rId138" display="https://twitter.com/grootconstantia"/>
    <hyperlink ref="AX26" r:id="rId139" display="https://twitter.com/bengrah54284125"/>
    <hyperlink ref="AX27" r:id="rId140" display="https://twitter.com/gk_software_usa"/>
    <hyperlink ref="AX28" r:id="rId141" display="https://twitter.com/blakemichellem"/>
    <hyperlink ref="AX29" r:id="rId142" display="https://twitter.com/greenbook"/>
    <hyperlink ref="AX30" r:id="rId143" display="https://twitter.com/dgingiss"/>
    <hyperlink ref="AX31" r:id="rId144" display="https://twitter.com/eftposnz"/>
    <hyperlink ref="AX32" r:id="rId145" display="https://twitter.com/retailaustralia"/>
    <hyperlink ref="AX33" r:id="rId146" display="https://twitter.com/stevenpdennis"/>
  </hyperlinks>
  <printOptions/>
  <pageMargins left="0.7" right="0.7" top="0.75" bottom="0.75" header="0.3" footer="0.3"/>
  <pageSetup horizontalDpi="600" verticalDpi="600" orientation="portrait" r:id="rId150"/>
  <legacyDrawing r:id="rId148"/>
  <tableParts>
    <tablePart r:id="rId14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756</v>
      </c>
      <c r="Z2" s="13" t="s">
        <v>764</v>
      </c>
      <c r="AA2" s="13" t="s">
        <v>780</v>
      </c>
      <c r="AB2" s="13" t="s">
        <v>811</v>
      </c>
      <c r="AC2" s="13" t="s">
        <v>850</v>
      </c>
      <c r="AD2" s="13" t="s">
        <v>866</v>
      </c>
      <c r="AE2" s="13" t="s">
        <v>868</v>
      </c>
      <c r="AF2" s="13" t="s">
        <v>880</v>
      </c>
      <c r="AG2" s="67" t="s">
        <v>1001</v>
      </c>
      <c r="AH2" s="67" t="s">
        <v>1002</v>
      </c>
      <c r="AI2" s="67" t="s">
        <v>1003</v>
      </c>
      <c r="AJ2" s="67" t="s">
        <v>1004</v>
      </c>
      <c r="AK2" s="67" t="s">
        <v>1005</v>
      </c>
      <c r="AL2" s="67" t="s">
        <v>1006</v>
      </c>
      <c r="AM2" s="67" t="s">
        <v>1007</v>
      </c>
      <c r="AN2" s="67" t="s">
        <v>1008</v>
      </c>
      <c r="AO2" s="67" t="s">
        <v>1011</v>
      </c>
    </row>
    <row r="3" spans="1:41" ht="15">
      <c r="A3" s="125" t="s">
        <v>721</v>
      </c>
      <c r="B3" s="126" t="s">
        <v>726</v>
      </c>
      <c r="C3" s="126" t="s">
        <v>56</v>
      </c>
      <c r="D3" s="117"/>
      <c r="E3" s="116"/>
      <c r="F3" s="118" t="s">
        <v>1047</v>
      </c>
      <c r="G3" s="119"/>
      <c r="H3" s="119"/>
      <c r="I3" s="120">
        <v>3</v>
      </c>
      <c r="J3" s="121"/>
      <c r="K3" s="51">
        <v>9</v>
      </c>
      <c r="L3" s="51">
        <v>10</v>
      </c>
      <c r="M3" s="51">
        <v>9</v>
      </c>
      <c r="N3" s="51">
        <v>19</v>
      </c>
      <c r="O3" s="51">
        <v>5</v>
      </c>
      <c r="P3" s="52">
        <v>0.375</v>
      </c>
      <c r="Q3" s="52">
        <v>0.5454545454545454</v>
      </c>
      <c r="R3" s="51">
        <v>1</v>
      </c>
      <c r="S3" s="51">
        <v>0</v>
      </c>
      <c r="T3" s="51">
        <v>9</v>
      </c>
      <c r="U3" s="51">
        <v>19</v>
      </c>
      <c r="V3" s="51">
        <v>2</v>
      </c>
      <c r="W3" s="52">
        <v>1.580247</v>
      </c>
      <c r="X3" s="52">
        <v>0.1527777777777778</v>
      </c>
      <c r="Y3" s="85" t="s">
        <v>757</v>
      </c>
      <c r="Z3" s="85" t="s">
        <v>765</v>
      </c>
      <c r="AA3" s="85" t="s">
        <v>781</v>
      </c>
      <c r="AB3" s="91" t="s">
        <v>812</v>
      </c>
      <c r="AC3" s="91" t="s">
        <v>851</v>
      </c>
      <c r="AD3" s="91" t="s">
        <v>867</v>
      </c>
      <c r="AE3" s="91" t="s">
        <v>869</v>
      </c>
      <c r="AF3" s="91" t="s">
        <v>881</v>
      </c>
      <c r="AG3" s="131">
        <v>23</v>
      </c>
      <c r="AH3" s="134">
        <v>4.013961605584642</v>
      </c>
      <c r="AI3" s="131">
        <v>9</v>
      </c>
      <c r="AJ3" s="134">
        <v>1.5706806282722514</v>
      </c>
      <c r="AK3" s="131">
        <v>0</v>
      </c>
      <c r="AL3" s="134">
        <v>0</v>
      </c>
      <c r="AM3" s="131">
        <v>541</v>
      </c>
      <c r="AN3" s="134">
        <v>94.4153577661431</v>
      </c>
      <c r="AO3" s="131">
        <v>573</v>
      </c>
    </row>
    <row r="4" spans="1:41" ht="15">
      <c r="A4" s="125" t="s">
        <v>722</v>
      </c>
      <c r="B4" s="126" t="s">
        <v>727</v>
      </c>
      <c r="C4" s="126" t="s">
        <v>56</v>
      </c>
      <c r="D4" s="122"/>
      <c r="E4" s="100"/>
      <c r="F4" s="103" t="s">
        <v>1048</v>
      </c>
      <c r="G4" s="107"/>
      <c r="H4" s="107"/>
      <c r="I4" s="123">
        <v>4</v>
      </c>
      <c r="J4" s="110"/>
      <c r="K4" s="51">
        <v>8</v>
      </c>
      <c r="L4" s="51">
        <v>10</v>
      </c>
      <c r="M4" s="51">
        <v>0</v>
      </c>
      <c r="N4" s="51">
        <v>10</v>
      </c>
      <c r="O4" s="51">
        <v>0</v>
      </c>
      <c r="P4" s="52">
        <v>0</v>
      </c>
      <c r="Q4" s="52">
        <v>0</v>
      </c>
      <c r="R4" s="51">
        <v>1</v>
      </c>
      <c r="S4" s="51">
        <v>0</v>
      </c>
      <c r="T4" s="51">
        <v>8</v>
      </c>
      <c r="U4" s="51">
        <v>10</v>
      </c>
      <c r="V4" s="51">
        <v>2</v>
      </c>
      <c r="W4" s="52">
        <v>1.4375</v>
      </c>
      <c r="X4" s="52">
        <v>0.17857142857142858</v>
      </c>
      <c r="Y4" s="85" t="s">
        <v>287</v>
      </c>
      <c r="Z4" s="85" t="s">
        <v>301</v>
      </c>
      <c r="AA4" s="85" t="s">
        <v>313</v>
      </c>
      <c r="AB4" s="91" t="s">
        <v>813</v>
      </c>
      <c r="AC4" s="91" t="s">
        <v>852</v>
      </c>
      <c r="AD4" s="91" t="s">
        <v>224</v>
      </c>
      <c r="AE4" s="91" t="s">
        <v>870</v>
      </c>
      <c r="AF4" s="91" t="s">
        <v>882</v>
      </c>
      <c r="AG4" s="131">
        <v>7</v>
      </c>
      <c r="AH4" s="134">
        <v>4.794520547945205</v>
      </c>
      <c r="AI4" s="131">
        <v>2</v>
      </c>
      <c r="AJ4" s="134">
        <v>1.36986301369863</v>
      </c>
      <c r="AK4" s="131">
        <v>0</v>
      </c>
      <c r="AL4" s="134">
        <v>0</v>
      </c>
      <c r="AM4" s="131">
        <v>137</v>
      </c>
      <c r="AN4" s="134">
        <v>93.83561643835617</v>
      </c>
      <c r="AO4" s="131">
        <v>146</v>
      </c>
    </row>
    <row r="5" spans="1:41" ht="15">
      <c r="A5" s="125" t="s">
        <v>723</v>
      </c>
      <c r="B5" s="126" t="s">
        <v>728</v>
      </c>
      <c r="C5" s="126" t="s">
        <v>56</v>
      </c>
      <c r="D5" s="122"/>
      <c r="E5" s="100"/>
      <c r="F5" s="103" t="s">
        <v>723</v>
      </c>
      <c r="G5" s="107"/>
      <c r="H5" s="107"/>
      <c r="I5" s="123">
        <v>5</v>
      </c>
      <c r="J5" s="110"/>
      <c r="K5" s="51">
        <v>8</v>
      </c>
      <c r="L5" s="51">
        <v>7</v>
      </c>
      <c r="M5" s="51">
        <v>0</v>
      </c>
      <c r="N5" s="51">
        <v>7</v>
      </c>
      <c r="O5" s="51">
        <v>0</v>
      </c>
      <c r="P5" s="52">
        <v>0</v>
      </c>
      <c r="Q5" s="52">
        <v>0</v>
      </c>
      <c r="R5" s="51">
        <v>1</v>
      </c>
      <c r="S5" s="51">
        <v>0</v>
      </c>
      <c r="T5" s="51">
        <v>8</v>
      </c>
      <c r="U5" s="51">
        <v>7</v>
      </c>
      <c r="V5" s="51">
        <v>2</v>
      </c>
      <c r="W5" s="52">
        <v>1.53125</v>
      </c>
      <c r="X5" s="52">
        <v>0.125</v>
      </c>
      <c r="Y5" s="85"/>
      <c r="Z5" s="85"/>
      <c r="AA5" s="85"/>
      <c r="AB5" s="91" t="s">
        <v>419</v>
      </c>
      <c r="AC5" s="91" t="s">
        <v>419</v>
      </c>
      <c r="AD5" s="91" t="s">
        <v>238</v>
      </c>
      <c r="AE5" s="91" t="s">
        <v>871</v>
      </c>
      <c r="AF5" s="91" t="s">
        <v>883</v>
      </c>
      <c r="AG5" s="131">
        <v>1</v>
      </c>
      <c r="AH5" s="134">
        <v>4.545454545454546</v>
      </c>
      <c r="AI5" s="131">
        <v>1</v>
      </c>
      <c r="AJ5" s="134">
        <v>4.545454545454546</v>
      </c>
      <c r="AK5" s="131">
        <v>0</v>
      </c>
      <c r="AL5" s="134">
        <v>0</v>
      </c>
      <c r="AM5" s="131">
        <v>20</v>
      </c>
      <c r="AN5" s="134">
        <v>90.9090909090909</v>
      </c>
      <c r="AO5" s="131">
        <v>22</v>
      </c>
    </row>
    <row r="6" spans="1:41" ht="15">
      <c r="A6" s="125" t="s">
        <v>724</v>
      </c>
      <c r="B6" s="126" t="s">
        <v>729</v>
      </c>
      <c r="C6" s="126" t="s">
        <v>56</v>
      </c>
      <c r="D6" s="122"/>
      <c r="E6" s="100"/>
      <c r="F6" s="103" t="s">
        <v>724</v>
      </c>
      <c r="G6" s="107"/>
      <c r="H6" s="107"/>
      <c r="I6" s="123">
        <v>6</v>
      </c>
      <c r="J6" s="110"/>
      <c r="K6" s="51">
        <v>3</v>
      </c>
      <c r="L6" s="51">
        <v>2</v>
      </c>
      <c r="M6" s="51">
        <v>0</v>
      </c>
      <c r="N6" s="51">
        <v>2</v>
      </c>
      <c r="O6" s="51">
        <v>0</v>
      </c>
      <c r="P6" s="52">
        <v>0</v>
      </c>
      <c r="Q6" s="52">
        <v>0</v>
      </c>
      <c r="R6" s="51">
        <v>1</v>
      </c>
      <c r="S6" s="51">
        <v>0</v>
      </c>
      <c r="T6" s="51">
        <v>3</v>
      </c>
      <c r="U6" s="51">
        <v>2</v>
      </c>
      <c r="V6" s="51">
        <v>2</v>
      </c>
      <c r="W6" s="52">
        <v>0.888889</v>
      </c>
      <c r="X6" s="52">
        <v>0.3333333333333333</v>
      </c>
      <c r="Y6" s="85" t="s">
        <v>280</v>
      </c>
      <c r="Z6" s="85" t="s">
        <v>299</v>
      </c>
      <c r="AA6" s="85" t="s">
        <v>308</v>
      </c>
      <c r="AB6" s="91" t="s">
        <v>419</v>
      </c>
      <c r="AC6" s="91" t="s">
        <v>419</v>
      </c>
      <c r="AD6" s="91"/>
      <c r="AE6" s="91" t="s">
        <v>872</v>
      </c>
      <c r="AF6" s="91" t="s">
        <v>884</v>
      </c>
      <c r="AG6" s="131">
        <v>0</v>
      </c>
      <c r="AH6" s="134">
        <v>0</v>
      </c>
      <c r="AI6" s="131">
        <v>0</v>
      </c>
      <c r="AJ6" s="134">
        <v>0</v>
      </c>
      <c r="AK6" s="131">
        <v>0</v>
      </c>
      <c r="AL6" s="134">
        <v>0</v>
      </c>
      <c r="AM6" s="131">
        <v>13</v>
      </c>
      <c r="AN6" s="134">
        <v>100</v>
      </c>
      <c r="AO6" s="131">
        <v>13</v>
      </c>
    </row>
    <row r="7" spans="1:41" ht="15">
      <c r="A7" s="125" t="s">
        <v>725</v>
      </c>
      <c r="B7" s="126" t="s">
        <v>730</v>
      </c>
      <c r="C7" s="126" t="s">
        <v>56</v>
      </c>
      <c r="D7" s="122"/>
      <c r="E7" s="100"/>
      <c r="F7" s="103" t="s">
        <v>1049</v>
      </c>
      <c r="G7" s="107"/>
      <c r="H7" s="107"/>
      <c r="I7" s="123">
        <v>7</v>
      </c>
      <c r="J7" s="110"/>
      <c r="K7" s="51">
        <v>3</v>
      </c>
      <c r="L7" s="51">
        <v>3</v>
      </c>
      <c r="M7" s="51">
        <v>0</v>
      </c>
      <c r="N7" s="51">
        <v>3</v>
      </c>
      <c r="O7" s="51">
        <v>0</v>
      </c>
      <c r="P7" s="52">
        <v>0.5</v>
      </c>
      <c r="Q7" s="52">
        <v>0.6666666666666666</v>
      </c>
      <c r="R7" s="51">
        <v>1</v>
      </c>
      <c r="S7" s="51">
        <v>0</v>
      </c>
      <c r="T7" s="51">
        <v>3</v>
      </c>
      <c r="U7" s="51">
        <v>3</v>
      </c>
      <c r="V7" s="51">
        <v>2</v>
      </c>
      <c r="W7" s="52">
        <v>0.888889</v>
      </c>
      <c r="X7" s="52">
        <v>0.5</v>
      </c>
      <c r="Y7" s="85" t="s">
        <v>279</v>
      </c>
      <c r="Z7" s="85" t="s">
        <v>298</v>
      </c>
      <c r="AA7" s="85" t="s">
        <v>306</v>
      </c>
      <c r="AB7" s="91" t="s">
        <v>814</v>
      </c>
      <c r="AC7" s="91" t="s">
        <v>853</v>
      </c>
      <c r="AD7" s="91"/>
      <c r="AE7" s="91" t="s">
        <v>873</v>
      </c>
      <c r="AF7" s="91" t="s">
        <v>885</v>
      </c>
      <c r="AG7" s="131">
        <v>1</v>
      </c>
      <c r="AH7" s="134">
        <v>1.408450704225352</v>
      </c>
      <c r="AI7" s="131">
        <v>0</v>
      </c>
      <c r="AJ7" s="134">
        <v>0</v>
      </c>
      <c r="AK7" s="131">
        <v>0</v>
      </c>
      <c r="AL7" s="134">
        <v>0</v>
      </c>
      <c r="AM7" s="131">
        <v>70</v>
      </c>
      <c r="AN7" s="134">
        <v>98.59154929577464</v>
      </c>
      <c r="AO7" s="131">
        <v>71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721</v>
      </c>
      <c r="B2" s="91" t="s">
        <v>229</v>
      </c>
      <c r="C2" s="85">
        <f>VLOOKUP(GroupVertices[[#This Row],[Vertex]],Vertices[],MATCH("ID",Vertices[[#Headers],[Vertex]:[Vertex Content Word Count]],0),FALSE)</f>
        <v>33</v>
      </c>
    </row>
    <row r="3" spans="1:3" ht="15">
      <c r="A3" s="85" t="s">
        <v>721</v>
      </c>
      <c r="B3" s="91" t="s">
        <v>224</v>
      </c>
      <c r="C3" s="85">
        <f>VLOOKUP(GroupVertices[[#This Row],[Vertex]],Vertices[],MATCH("ID",Vertices[[#Headers],[Vertex]:[Vertex Content Word Count]],0),FALSE)</f>
        <v>5</v>
      </c>
    </row>
    <row r="4" spans="1:3" ht="15">
      <c r="A4" s="85" t="s">
        <v>721</v>
      </c>
      <c r="B4" s="91" t="s">
        <v>242</v>
      </c>
      <c r="C4" s="85">
        <f>VLOOKUP(GroupVertices[[#This Row],[Vertex]],Vertices[],MATCH("ID",Vertices[[#Headers],[Vertex]:[Vertex Content Word Count]],0),FALSE)</f>
        <v>32</v>
      </c>
    </row>
    <row r="5" spans="1:3" ht="15">
      <c r="A5" s="85" t="s">
        <v>721</v>
      </c>
      <c r="B5" s="91" t="s">
        <v>228</v>
      </c>
      <c r="C5" s="85">
        <f>VLOOKUP(GroupVertices[[#This Row],[Vertex]],Vertices[],MATCH("ID",Vertices[[#Headers],[Vertex]:[Vertex Content Word Count]],0),FALSE)</f>
        <v>31</v>
      </c>
    </row>
    <row r="6" spans="1:3" ht="15">
      <c r="A6" s="85" t="s">
        <v>721</v>
      </c>
      <c r="B6" s="91" t="s">
        <v>226</v>
      </c>
      <c r="C6" s="85">
        <f>VLOOKUP(GroupVertices[[#This Row],[Vertex]],Vertices[],MATCH("ID",Vertices[[#Headers],[Vertex]:[Vertex Content Word Count]],0),FALSE)</f>
        <v>29</v>
      </c>
    </row>
    <row r="7" spans="1:3" ht="15">
      <c r="A7" s="85" t="s">
        <v>721</v>
      </c>
      <c r="B7" s="91" t="s">
        <v>241</v>
      </c>
      <c r="C7" s="85">
        <f>VLOOKUP(GroupVertices[[#This Row],[Vertex]],Vertices[],MATCH("ID",Vertices[[#Headers],[Vertex]:[Vertex Content Word Count]],0),FALSE)</f>
        <v>28</v>
      </c>
    </row>
    <row r="8" spans="1:3" ht="15">
      <c r="A8" s="85" t="s">
        <v>721</v>
      </c>
      <c r="B8" s="91" t="s">
        <v>223</v>
      </c>
      <c r="C8" s="85">
        <f>VLOOKUP(GroupVertices[[#This Row],[Vertex]],Vertices[],MATCH("ID",Vertices[[#Headers],[Vertex]:[Vertex Content Word Count]],0),FALSE)</f>
        <v>27</v>
      </c>
    </row>
    <row r="9" spans="1:3" ht="15">
      <c r="A9" s="85" t="s">
        <v>721</v>
      </c>
      <c r="B9" s="91" t="s">
        <v>222</v>
      </c>
      <c r="C9" s="85">
        <f>VLOOKUP(GroupVertices[[#This Row],[Vertex]],Vertices[],MATCH("ID",Vertices[[#Headers],[Vertex]:[Vertex Content Word Count]],0),FALSE)</f>
        <v>26</v>
      </c>
    </row>
    <row r="10" spans="1:3" ht="15">
      <c r="A10" s="85" t="s">
        <v>721</v>
      </c>
      <c r="B10" s="91" t="s">
        <v>219</v>
      </c>
      <c r="C10" s="85">
        <f>VLOOKUP(GroupVertices[[#This Row],[Vertex]],Vertices[],MATCH("ID",Vertices[[#Headers],[Vertex]:[Vertex Content Word Count]],0),FALSE)</f>
        <v>14</v>
      </c>
    </row>
    <row r="11" spans="1:3" ht="15">
      <c r="A11" s="85" t="s">
        <v>722</v>
      </c>
      <c r="B11" s="91" t="s">
        <v>227</v>
      </c>
      <c r="C11" s="85">
        <f>VLOOKUP(GroupVertices[[#This Row],[Vertex]],Vertices[],MATCH("ID",Vertices[[#Headers],[Vertex]:[Vertex Content Word Count]],0),FALSE)</f>
        <v>30</v>
      </c>
    </row>
    <row r="12" spans="1:3" ht="15">
      <c r="A12" s="85" t="s">
        <v>722</v>
      </c>
      <c r="B12" s="91" t="s">
        <v>225</v>
      </c>
      <c r="C12" s="85">
        <f>VLOOKUP(GroupVertices[[#This Row],[Vertex]],Vertices[],MATCH("ID",Vertices[[#Headers],[Vertex]:[Vertex Content Word Count]],0),FALSE)</f>
        <v>4</v>
      </c>
    </row>
    <row r="13" spans="1:3" ht="15">
      <c r="A13" s="85" t="s">
        <v>722</v>
      </c>
      <c r="B13" s="91" t="s">
        <v>231</v>
      </c>
      <c r="C13" s="85">
        <f>VLOOKUP(GroupVertices[[#This Row],[Vertex]],Vertices[],MATCH("ID",Vertices[[#Headers],[Vertex]:[Vertex Content Word Count]],0),FALSE)</f>
        <v>13</v>
      </c>
    </row>
    <row r="14" spans="1:3" ht="15">
      <c r="A14" s="85" t="s">
        <v>722</v>
      </c>
      <c r="B14" s="91" t="s">
        <v>218</v>
      </c>
      <c r="C14" s="85">
        <f>VLOOKUP(GroupVertices[[#This Row],[Vertex]],Vertices[],MATCH("ID",Vertices[[#Headers],[Vertex]:[Vertex Content Word Count]],0),FALSE)</f>
        <v>11</v>
      </c>
    </row>
    <row r="15" spans="1:3" ht="15">
      <c r="A15" s="85" t="s">
        <v>722</v>
      </c>
      <c r="B15" s="91" t="s">
        <v>230</v>
      </c>
      <c r="C15" s="85">
        <f>VLOOKUP(GroupVertices[[#This Row],[Vertex]],Vertices[],MATCH("ID",Vertices[[#Headers],[Vertex]:[Vertex Content Word Count]],0),FALSE)</f>
        <v>12</v>
      </c>
    </row>
    <row r="16" spans="1:3" ht="15">
      <c r="A16" s="85" t="s">
        <v>722</v>
      </c>
      <c r="B16" s="91" t="s">
        <v>216</v>
      </c>
      <c r="C16" s="85">
        <f>VLOOKUP(GroupVertices[[#This Row],[Vertex]],Vertices[],MATCH("ID",Vertices[[#Headers],[Vertex]:[Vertex Content Word Count]],0),FALSE)</f>
        <v>9</v>
      </c>
    </row>
    <row r="17" spans="1:3" ht="15">
      <c r="A17" s="85" t="s">
        <v>722</v>
      </c>
      <c r="B17" s="91" t="s">
        <v>213</v>
      </c>
      <c r="C17" s="85">
        <f>VLOOKUP(GroupVertices[[#This Row],[Vertex]],Vertices[],MATCH("ID",Vertices[[#Headers],[Vertex]:[Vertex Content Word Count]],0),FALSE)</f>
        <v>6</v>
      </c>
    </row>
    <row r="18" spans="1:3" ht="15">
      <c r="A18" s="85" t="s">
        <v>722</v>
      </c>
      <c r="B18" s="91" t="s">
        <v>212</v>
      </c>
      <c r="C18" s="85">
        <f>VLOOKUP(GroupVertices[[#This Row],[Vertex]],Vertices[],MATCH("ID",Vertices[[#Headers],[Vertex]:[Vertex Content Word Count]],0),FALSE)</f>
        <v>3</v>
      </c>
    </row>
    <row r="19" spans="1:3" ht="15">
      <c r="A19" s="85" t="s">
        <v>723</v>
      </c>
      <c r="B19" s="91" t="s">
        <v>220</v>
      </c>
      <c r="C19" s="85">
        <f>VLOOKUP(GroupVertices[[#This Row],[Vertex]],Vertices[],MATCH("ID",Vertices[[#Headers],[Vertex]:[Vertex Content Word Count]],0),FALSE)</f>
        <v>15</v>
      </c>
    </row>
    <row r="20" spans="1:3" ht="15">
      <c r="A20" s="85" t="s">
        <v>723</v>
      </c>
      <c r="B20" s="91" t="s">
        <v>238</v>
      </c>
      <c r="C20" s="85">
        <f>VLOOKUP(GroupVertices[[#This Row],[Vertex]],Vertices[],MATCH("ID",Vertices[[#Headers],[Vertex]:[Vertex Content Word Count]],0),FALSE)</f>
        <v>22</v>
      </c>
    </row>
    <row r="21" spans="1:3" ht="15">
      <c r="A21" s="85" t="s">
        <v>723</v>
      </c>
      <c r="B21" s="91" t="s">
        <v>237</v>
      </c>
      <c r="C21" s="85">
        <f>VLOOKUP(GroupVertices[[#This Row],[Vertex]],Vertices[],MATCH("ID",Vertices[[#Headers],[Vertex]:[Vertex Content Word Count]],0),FALSE)</f>
        <v>21</v>
      </c>
    </row>
    <row r="22" spans="1:3" ht="15">
      <c r="A22" s="85" t="s">
        <v>723</v>
      </c>
      <c r="B22" s="91" t="s">
        <v>236</v>
      </c>
      <c r="C22" s="85">
        <f>VLOOKUP(GroupVertices[[#This Row],[Vertex]],Vertices[],MATCH("ID",Vertices[[#Headers],[Vertex]:[Vertex Content Word Count]],0),FALSE)</f>
        <v>20</v>
      </c>
    </row>
    <row r="23" spans="1:3" ht="15">
      <c r="A23" s="85" t="s">
        <v>723</v>
      </c>
      <c r="B23" s="91" t="s">
        <v>235</v>
      </c>
      <c r="C23" s="85">
        <f>VLOOKUP(GroupVertices[[#This Row],[Vertex]],Vertices[],MATCH("ID",Vertices[[#Headers],[Vertex]:[Vertex Content Word Count]],0),FALSE)</f>
        <v>19</v>
      </c>
    </row>
    <row r="24" spans="1:3" ht="15">
      <c r="A24" s="85" t="s">
        <v>723</v>
      </c>
      <c r="B24" s="91" t="s">
        <v>234</v>
      </c>
      <c r="C24" s="85">
        <f>VLOOKUP(GroupVertices[[#This Row],[Vertex]],Vertices[],MATCH("ID",Vertices[[#Headers],[Vertex]:[Vertex Content Word Count]],0),FALSE)</f>
        <v>18</v>
      </c>
    </row>
    <row r="25" spans="1:3" ht="15">
      <c r="A25" s="85" t="s">
        <v>723</v>
      </c>
      <c r="B25" s="91" t="s">
        <v>233</v>
      </c>
      <c r="C25" s="85">
        <f>VLOOKUP(GroupVertices[[#This Row],[Vertex]],Vertices[],MATCH("ID",Vertices[[#Headers],[Vertex]:[Vertex Content Word Count]],0),FALSE)</f>
        <v>17</v>
      </c>
    </row>
    <row r="26" spans="1:3" ht="15">
      <c r="A26" s="85" t="s">
        <v>723</v>
      </c>
      <c r="B26" s="91" t="s">
        <v>232</v>
      </c>
      <c r="C26" s="85">
        <f>VLOOKUP(GroupVertices[[#This Row],[Vertex]],Vertices[],MATCH("ID",Vertices[[#Headers],[Vertex]:[Vertex Content Word Count]],0),FALSE)</f>
        <v>16</v>
      </c>
    </row>
    <row r="27" spans="1:3" ht="15">
      <c r="A27" s="85" t="s">
        <v>724</v>
      </c>
      <c r="B27" s="91" t="s">
        <v>221</v>
      </c>
      <c r="C27" s="85">
        <f>VLOOKUP(GroupVertices[[#This Row],[Vertex]],Vertices[],MATCH("ID",Vertices[[#Headers],[Vertex]:[Vertex Content Word Count]],0),FALSE)</f>
        <v>23</v>
      </c>
    </row>
    <row r="28" spans="1:3" ht="15">
      <c r="A28" s="85" t="s">
        <v>724</v>
      </c>
      <c r="B28" s="91" t="s">
        <v>240</v>
      </c>
      <c r="C28" s="85">
        <f>VLOOKUP(GroupVertices[[#This Row],[Vertex]],Vertices[],MATCH("ID",Vertices[[#Headers],[Vertex]:[Vertex Content Word Count]],0),FALSE)</f>
        <v>25</v>
      </c>
    </row>
    <row r="29" spans="1:3" ht="15">
      <c r="A29" s="85" t="s">
        <v>724</v>
      </c>
      <c r="B29" s="91" t="s">
        <v>239</v>
      </c>
      <c r="C29" s="85">
        <f>VLOOKUP(GroupVertices[[#This Row],[Vertex]],Vertices[],MATCH("ID",Vertices[[#Headers],[Vertex]:[Vertex Content Word Count]],0),FALSE)</f>
        <v>24</v>
      </c>
    </row>
    <row r="30" spans="1:3" ht="15">
      <c r="A30" s="85" t="s">
        <v>725</v>
      </c>
      <c r="B30" s="91" t="s">
        <v>217</v>
      </c>
      <c r="C30" s="85">
        <f>VLOOKUP(GroupVertices[[#This Row],[Vertex]],Vertices[],MATCH("ID",Vertices[[#Headers],[Vertex]:[Vertex Content Word Count]],0),FALSE)</f>
        <v>10</v>
      </c>
    </row>
    <row r="31" spans="1:3" ht="15">
      <c r="A31" s="85" t="s">
        <v>725</v>
      </c>
      <c r="B31" s="91" t="s">
        <v>214</v>
      </c>
      <c r="C31" s="85">
        <f>VLOOKUP(GroupVertices[[#This Row],[Vertex]],Vertices[],MATCH("ID",Vertices[[#Headers],[Vertex]:[Vertex Content Word Count]],0),FALSE)</f>
        <v>7</v>
      </c>
    </row>
    <row r="32" spans="1:3" ht="15">
      <c r="A32" s="85" t="s">
        <v>725</v>
      </c>
      <c r="B32" s="91" t="s">
        <v>215</v>
      </c>
      <c r="C32" s="85">
        <f>VLOOKUP(GroupVertices[[#This Row],[Vertex]],Vertices[],MATCH("ID",Vertices[[#Headers],[Vertex]:[Vertex Content Word Count]],0),FALSE)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737</v>
      </c>
      <c r="B2" s="36" t="s">
        <v>682</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27</v>
      </c>
      <c r="L2" s="39">
        <f>MIN(Vertices[Closeness Centrality])</f>
        <v>0.011905</v>
      </c>
      <c r="M2" s="40">
        <f>COUNTIF(Vertices[Closeness Centrality],"&gt;= "&amp;L2)-COUNTIF(Vertices[Closeness Centrality],"&gt;="&amp;L3)</f>
        <v>26</v>
      </c>
      <c r="N2" s="39">
        <f>MIN(Vertices[Eigenvector Centrality])</f>
        <v>0</v>
      </c>
      <c r="O2" s="40">
        <f>COUNTIF(Vertices[Eigenvector Centrality],"&gt;= "&amp;N2)-COUNTIF(Vertices[Eigenvector Centrality],"&gt;="&amp;N3)</f>
        <v>3</v>
      </c>
      <c r="P2" s="39">
        <f>MIN(Vertices[PageRank])</f>
        <v>0.424496</v>
      </c>
      <c r="Q2" s="40">
        <f>COUNTIF(Vertices[PageRank],"&gt;= "&amp;P2)-COUNTIF(Vertices[PageRank],"&gt;="&amp;P3)</f>
        <v>9</v>
      </c>
      <c r="R2" s="39">
        <f>MIN(Vertices[Clustering Coefficient])</f>
        <v>0</v>
      </c>
      <c r="S2" s="45">
        <f>COUNTIF(Vertices[Clustering Coefficient],"&gt;= "&amp;R2)-COUNTIF(Vertices[Clustering Coefficient],"&gt;="&amp;R3)</f>
        <v>22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0.2727272727272727</v>
      </c>
      <c r="G3" s="42">
        <f>COUNTIF(Vertices[In-Degree],"&gt;= "&amp;F3)-COUNTIF(Vertices[In-Degree],"&gt;="&amp;F4)</f>
        <v>0</v>
      </c>
      <c r="H3" s="41">
        <f aca="true" t="shared" si="3" ref="H3:H26">H2+($H$57-$H$2)/BinDivisor</f>
        <v>0.18181818181818182</v>
      </c>
      <c r="I3" s="42">
        <f>COUNTIF(Vertices[Out-Degree],"&gt;= "&amp;H3)-COUNTIF(Vertices[Out-Degree],"&gt;="&amp;H4)</f>
        <v>0</v>
      </c>
      <c r="J3" s="41">
        <f aca="true" t="shared" si="4" ref="J3:J26">J2+($J$57-$J$2)/BinDivisor</f>
        <v>10.933333327272727</v>
      </c>
      <c r="K3" s="42">
        <f>COUNTIF(Vertices[Betweenness Centrality],"&gt;= "&amp;J3)-COUNTIF(Vertices[Betweenness Centrality],"&gt;="&amp;J4)</f>
        <v>1</v>
      </c>
      <c r="L3" s="41">
        <f aca="true" t="shared" si="5" ref="L3:L26">L2+($L$57-$L$2)/BinDivisor</f>
        <v>0.020779454545454545</v>
      </c>
      <c r="M3" s="42">
        <f>COUNTIF(Vertices[Closeness Centrality],"&gt;= "&amp;L3)-COUNTIF(Vertices[Closeness Centrality],"&gt;="&amp;L4)</f>
        <v>2</v>
      </c>
      <c r="N3" s="41">
        <f aca="true" t="shared" si="6" ref="N3:N26">N2+($N$57-$N$2)/BinDivisor</f>
        <v>0.0029917454545454543</v>
      </c>
      <c r="O3" s="42">
        <f>COUNTIF(Vertices[Eigenvector Centrality],"&gt;= "&amp;N3)-COUNTIF(Vertices[Eigenvector Centrality],"&gt;="&amp;N4)</f>
        <v>2</v>
      </c>
      <c r="P3" s="41">
        <f aca="true" t="shared" si="7" ref="P3:P26">P2+($P$57-$P$2)/BinDivisor</f>
        <v>0.5283380181818181</v>
      </c>
      <c r="Q3" s="42">
        <f>COUNTIF(Vertices[PageRank],"&gt;= "&amp;P3)-COUNTIF(Vertices[PageRank],"&gt;="&amp;P4)</f>
        <v>7</v>
      </c>
      <c r="R3" s="41">
        <f aca="true" t="shared" si="8" ref="R3:R26">R2+($R$57-$R$2)/BinDivisor</f>
        <v>0.01818181818181818</v>
      </c>
      <c r="S3" s="46">
        <f>COUNTIF(Vertices[Clustering Coefficient],"&gt;= "&amp;R3)-COUNTIF(Vertices[Clustering Coefficient],"&gt;="&amp;R4)</f>
        <v>1</v>
      </c>
      <c r="T3" s="41" t="e">
        <f aca="true" t="shared" si="9" ref="T3:T26">T2+($T$57-$T$2)/BinDivisor</f>
        <v>#REF!</v>
      </c>
      <c r="U3" s="42" t="e">
        <f ca="1" t="shared" si="0"/>
        <v>#REF!</v>
      </c>
      <c r="W3" t="s">
        <v>125</v>
      </c>
      <c r="X3" t="s">
        <v>85</v>
      </c>
    </row>
    <row r="4" spans="1:24" ht="15">
      <c r="A4" s="36" t="s">
        <v>146</v>
      </c>
      <c r="B4" s="36">
        <v>31</v>
      </c>
      <c r="D4" s="34">
        <f t="shared" si="1"/>
        <v>0</v>
      </c>
      <c r="E4" s="3">
        <f>COUNTIF(Vertices[Degree],"&gt;= "&amp;D4)-COUNTIF(Vertices[Degree],"&gt;="&amp;D5)</f>
        <v>0</v>
      </c>
      <c r="F4" s="39">
        <f t="shared" si="2"/>
        <v>0.5454545454545454</v>
      </c>
      <c r="G4" s="40">
        <f>COUNTIF(Vertices[In-Degree],"&gt;= "&amp;F4)-COUNTIF(Vertices[In-Degree],"&gt;="&amp;F5)</f>
        <v>0</v>
      </c>
      <c r="H4" s="39">
        <f t="shared" si="3"/>
        <v>0.36363636363636365</v>
      </c>
      <c r="I4" s="40">
        <f>COUNTIF(Vertices[Out-Degree],"&gt;= "&amp;H4)-COUNTIF(Vertices[Out-Degree],"&gt;="&amp;H5)</f>
        <v>0</v>
      </c>
      <c r="J4" s="39">
        <f t="shared" si="4"/>
        <v>21.866666654545455</v>
      </c>
      <c r="K4" s="40">
        <f>COUNTIF(Vertices[Betweenness Centrality],"&gt;= "&amp;J4)-COUNTIF(Vertices[Betweenness Centrality],"&gt;="&amp;J5)</f>
        <v>0</v>
      </c>
      <c r="L4" s="39">
        <f t="shared" si="5"/>
        <v>0.029653909090909092</v>
      </c>
      <c r="M4" s="40">
        <f>COUNTIF(Vertices[Closeness Centrality],"&gt;= "&amp;L4)-COUNTIF(Vertices[Closeness Centrality],"&gt;="&amp;L5)</f>
        <v>0</v>
      </c>
      <c r="N4" s="39">
        <f t="shared" si="6"/>
        <v>0.005983490909090909</v>
      </c>
      <c r="O4" s="40">
        <f>COUNTIF(Vertices[Eigenvector Centrality],"&gt;= "&amp;N4)-COUNTIF(Vertices[Eigenvector Centrality],"&gt;="&amp;N5)</f>
        <v>7</v>
      </c>
      <c r="P4" s="39">
        <f t="shared" si="7"/>
        <v>0.6321800363636363</v>
      </c>
      <c r="Q4" s="40">
        <f>COUNTIF(Vertices[PageRank],"&gt;= "&amp;P4)-COUNTIF(Vertices[PageRank],"&gt;="&amp;P5)</f>
        <v>3</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0.8181818181818181</v>
      </c>
      <c r="G5" s="42">
        <f>COUNTIF(Vertices[In-Degree],"&gt;= "&amp;F5)-COUNTIF(Vertices[In-Degree],"&gt;="&amp;F6)</f>
        <v>15</v>
      </c>
      <c r="H5" s="41">
        <f t="shared" si="3"/>
        <v>0.5454545454545454</v>
      </c>
      <c r="I5" s="42">
        <f>COUNTIF(Vertices[Out-Degree],"&gt;= "&amp;H5)-COUNTIF(Vertices[Out-Degree],"&gt;="&amp;H6)</f>
        <v>0</v>
      </c>
      <c r="J5" s="41">
        <f t="shared" si="4"/>
        <v>32.79999998181818</v>
      </c>
      <c r="K5" s="42">
        <f>COUNTIF(Vertices[Betweenness Centrality],"&gt;= "&amp;J5)-COUNTIF(Vertices[Betweenness Centrality],"&gt;="&amp;J6)</f>
        <v>0</v>
      </c>
      <c r="L5" s="41">
        <f t="shared" si="5"/>
        <v>0.03852836363636364</v>
      </c>
      <c r="M5" s="42">
        <f>COUNTIF(Vertices[Closeness Centrality],"&gt;= "&amp;L5)-COUNTIF(Vertices[Closeness Centrality],"&gt;="&amp;L6)</f>
        <v>0</v>
      </c>
      <c r="N5" s="41">
        <f t="shared" si="6"/>
        <v>0.008975236363636363</v>
      </c>
      <c r="O5" s="42">
        <f>COUNTIF(Vertices[Eigenvector Centrality],"&gt;= "&amp;N5)-COUNTIF(Vertices[Eigenvector Centrality],"&gt;="&amp;N6)</f>
        <v>0</v>
      </c>
      <c r="P5" s="41">
        <f t="shared" si="7"/>
        <v>0.7360220545454544</v>
      </c>
      <c r="Q5" s="42">
        <f>COUNTIF(Vertices[PageRank],"&gt;= "&amp;P5)-COUNTIF(Vertices[PageRank],"&gt;="&amp;P6)</f>
        <v>3</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39</v>
      </c>
      <c r="D6" s="34">
        <f t="shared" si="1"/>
        <v>0</v>
      </c>
      <c r="E6" s="3">
        <f>COUNTIF(Vertices[Degree],"&gt;= "&amp;D6)-COUNTIF(Vertices[Degree],"&gt;="&amp;D7)</f>
        <v>0</v>
      </c>
      <c r="F6" s="39">
        <f t="shared" si="2"/>
        <v>1.0909090909090908</v>
      </c>
      <c r="G6" s="40">
        <f>COUNTIF(Vertices[In-Degree],"&gt;= "&amp;F6)-COUNTIF(Vertices[In-Degree],"&gt;="&amp;F7)</f>
        <v>0</v>
      </c>
      <c r="H6" s="39">
        <f t="shared" si="3"/>
        <v>0.7272727272727273</v>
      </c>
      <c r="I6" s="40">
        <f>COUNTIF(Vertices[Out-Degree],"&gt;= "&amp;H6)-COUNTIF(Vertices[Out-Degree],"&gt;="&amp;H7)</f>
        <v>0</v>
      </c>
      <c r="J6" s="39">
        <f t="shared" si="4"/>
        <v>43.73333330909091</v>
      </c>
      <c r="K6" s="40">
        <f>COUNTIF(Vertices[Betweenness Centrality],"&gt;= "&amp;J6)-COUNTIF(Vertices[Betweenness Centrality],"&gt;="&amp;J7)</f>
        <v>0</v>
      </c>
      <c r="L6" s="39">
        <f t="shared" si="5"/>
        <v>0.047402818181818185</v>
      </c>
      <c r="M6" s="40">
        <f>COUNTIF(Vertices[Closeness Centrality],"&gt;= "&amp;L6)-COUNTIF(Vertices[Closeness Centrality],"&gt;="&amp;L7)</f>
        <v>0</v>
      </c>
      <c r="N6" s="39">
        <f t="shared" si="6"/>
        <v>0.011966981818181817</v>
      </c>
      <c r="O6" s="40">
        <f>COUNTIF(Vertices[Eigenvector Centrality],"&gt;= "&amp;N6)-COUNTIF(Vertices[Eigenvector Centrality],"&gt;="&amp;N7)</f>
        <v>0</v>
      </c>
      <c r="P6" s="39">
        <f t="shared" si="7"/>
        <v>0.8398640727272726</v>
      </c>
      <c r="Q6" s="40">
        <f>COUNTIF(Vertices[PageRank],"&gt;= "&amp;P6)-COUNTIF(Vertices[PageRank],"&gt;="&amp;P7)</f>
        <v>2</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25</v>
      </c>
      <c r="D7" s="34">
        <f t="shared" si="1"/>
        <v>0</v>
      </c>
      <c r="E7" s="3">
        <f>COUNTIF(Vertices[Degree],"&gt;= "&amp;D7)-COUNTIF(Vertices[Degree],"&gt;="&amp;D8)</f>
        <v>0</v>
      </c>
      <c r="F7" s="41">
        <f t="shared" si="2"/>
        <v>1.3636363636363635</v>
      </c>
      <c r="G7" s="42">
        <f>COUNTIF(Vertices[In-Degree],"&gt;= "&amp;F7)-COUNTIF(Vertices[In-Degree],"&gt;="&amp;F8)</f>
        <v>0</v>
      </c>
      <c r="H7" s="41">
        <f t="shared" si="3"/>
        <v>0.9090909090909092</v>
      </c>
      <c r="I7" s="42">
        <f>COUNTIF(Vertices[Out-Degree],"&gt;= "&amp;H7)-COUNTIF(Vertices[Out-Degree],"&gt;="&amp;H8)</f>
        <v>8</v>
      </c>
      <c r="J7" s="41">
        <f t="shared" si="4"/>
        <v>54.66666663636364</v>
      </c>
      <c r="K7" s="42">
        <f>COUNTIF(Vertices[Betweenness Centrality],"&gt;= "&amp;J7)-COUNTIF(Vertices[Betweenness Centrality],"&gt;="&amp;J8)</f>
        <v>0</v>
      </c>
      <c r="L7" s="41">
        <f t="shared" si="5"/>
        <v>0.05627727272727273</v>
      </c>
      <c r="M7" s="42">
        <f>COUNTIF(Vertices[Closeness Centrality],"&gt;= "&amp;L7)-COUNTIF(Vertices[Closeness Centrality],"&gt;="&amp;L8)</f>
        <v>0</v>
      </c>
      <c r="N7" s="41">
        <f t="shared" si="6"/>
        <v>0.014958727272727271</v>
      </c>
      <c r="O7" s="42">
        <f>COUNTIF(Vertices[Eigenvector Centrality],"&gt;= "&amp;N7)-COUNTIF(Vertices[Eigenvector Centrality],"&gt;="&amp;N8)</f>
        <v>0</v>
      </c>
      <c r="P7" s="41">
        <f t="shared" si="7"/>
        <v>0.9437060909090907</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64</v>
      </c>
      <c r="D8" s="34">
        <f t="shared" si="1"/>
        <v>0</v>
      </c>
      <c r="E8" s="3">
        <f>COUNTIF(Vertices[Degree],"&gt;= "&amp;D8)-COUNTIF(Vertices[Degree],"&gt;="&amp;D9)</f>
        <v>0</v>
      </c>
      <c r="F8" s="39">
        <f t="shared" si="2"/>
        <v>1.6363636363636362</v>
      </c>
      <c r="G8" s="40">
        <f>COUNTIF(Vertices[In-Degree],"&gt;= "&amp;F8)-COUNTIF(Vertices[In-Degree],"&gt;="&amp;F9)</f>
        <v>0</v>
      </c>
      <c r="H8" s="39">
        <f t="shared" si="3"/>
        <v>1.090909090909091</v>
      </c>
      <c r="I8" s="40">
        <f>COUNTIF(Vertices[Out-Degree],"&gt;= "&amp;H8)-COUNTIF(Vertices[Out-Degree],"&gt;="&amp;H9)</f>
        <v>0</v>
      </c>
      <c r="J8" s="39">
        <f t="shared" si="4"/>
        <v>65.59999996363636</v>
      </c>
      <c r="K8" s="40">
        <f>COUNTIF(Vertices[Betweenness Centrality],"&gt;= "&amp;J8)-COUNTIF(Vertices[Betweenness Centrality],"&gt;="&amp;J9)</f>
        <v>0</v>
      </c>
      <c r="L8" s="39">
        <f t="shared" si="5"/>
        <v>0.06515172727272728</v>
      </c>
      <c r="M8" s="40">
        <f>COUNTIF(Vertices[Closeness Centrality],"&gt;= "&amp;L8)-COUNTIF(Vertices[Closeness Centrality],"&gt;="&amp;L9)</f>
        <v>0</v>
      </c>
      <c r="N8" s="39">
        <f t="shared" si="6"/>
        <v>0.017950472727272727</v>
      </c>
      <c r="O8" s="40">
        <f>COUNTIF(Vertices[Eigenvector Centrality],"&gt;= "&amp;N8)-COUNTIF(Vertices[Eigenvector Centrality],"&gt;="&amp;N9)</f>
        <v>0</v>
      </c>
      <c r="P8" s="39">
        <f t="shared" si="7"/>
        <v>1.047548109090909</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1.909090909090909</v>
      </c>
      <c r="G9" s="42">
        <f>COUNTIF(Vertices[In-Degree],"&gt;= "&amp;F9)-COUNTIF(Vertices[In-Degree],"&gt;="&amp;F10)</f>
        <v>2</v>
      </c>
      <c r="H9" s="41">
        <f t="shared" si="3"/>
        <v>1.272727272727273</v>
      </c>
      <c r="I9" s="42">
        <f>COUNTIF(Vertices[Out-Degree],"&gt;= "&amp;H9)-COUNTIF(Vertices[Out-Degree],"&gt;="&amp;H10)</f>
        <v>0</v>
      </c>
      <c r="J9" s="41">
        <f t="shared" si="4"/>
        <v>76.5333332909091</v>
      </c>
      <c r="K9" s="42">
        <f>COUNTIF(Vertices[Betweenness Centrality],"&gt;= "&amp;J9)-COUNTIF(Vertices[Betweenness Centrality],"&gt;="&amp;J10)</f>
        <v>0</v>
      </c>
      <c r="L9" s="41">
        <f t="shared" si="5"/>
        <v>0.07402618181818182</v>
      </c>
      <c r="M9" s="42">
        <f>COUNTIF(Vertices[Closeness Centrality],"&gt;= "&amp;L9)-COUNTIF(Vertices[Closeness Centrality],"&gt;="&amp;L10)</f>
        <v>0</v>
      </c>
      <c r="N9" s="41">
        <f t="shared" si="6"/>
        <v>0.02094221818181818</v>
      </c>
      <c r="O9" s="42">
        <f>COUNTIF(Vertices[Eigenvector Centrality],"&gt;= "&amp;N9)-COUNTIF(Vertices[Eigenvector Centrality],"&gt;="&amp;N10)</f>
        <v>0</v>
      </c>
      <c r="P9" s="41">
        <f t="shared" si="7"/>
        <v>1.1513901272727272</v>
      </c>
      <c r="Q9" s="42">
        <f>COUNTIF(Vertices[PageRank],"&gt;= "&amp;P9)-COUNTIF(Vertices[PageRank],"&gt;="&amp;P10)</f>
        <v>2</v>
      </c>
      <c r="R9" s="41">
        <f t="shared" si="8"/>
        <v>0.1272727272727273</v>
      </c>
      <c r="S9" s="46">
        <f>COUNTIF(Vertices[Clustering Coefficient],"&gt;= "&amp;R9)-COUNTIF(Vertices[Clustering Coefficient],"&gt;="&amp;R10)</f>
        <v>0</v>
      </c>
      <c r="T9" s="41" t="e">
        <f ca="1" t="shared" si="9"/>
        <v>#REF!</v>
      </c>
      <c r="U9" s="42" t="e">
        <f ca="1" t="shared" si="0"/>
        <v>#REF!</v>
      </c>
    </row>
    <row r="10" spans="1:21" ht="15">
      <c r="A10" s="36" t="s">
        <v>738</v>
      </c>
      <c r="B10" s="36">
        <v>3</v>
      </c>
      <c r="D10" s="34">
        <f t="shared" si="1"/>
        <v>0</v>
      </c>
      <c r="E10" s="3">
        <f>COUNTIF(Vertices[Degree],"&gt;= "&amp;D10)-COUNTIF(Vertices[Degree],"&gt;="&amp;D11)</f>
        <v>0</v>
      </c>
      <c r="F10" s="39">
        <f t="shared" si="2"/>
        <v>2.1818181818181817</v>
      </c>
      <c r="G10" s="40">
        <f>COUNTIF(Vertices[In-Degree],"&gt;= "&amp;F10)-COUNTIF(Vertices[In-Degree],"&gt;="&amp;F11)</f>
        <v>0</v>
      </c>
      <c r="H10" s="39">
        <f t="shared" si="3"/>
        <v>1.4545454545454548</v>
      </c>
      <c r="I10" s="40">
        <f>COUNTIF(Vertices[Out-Degree],"&gt;= "&amp;H10)-COUNTIF(Vertices[Out-Degree],"&gt;="&amp;H11)</f>
        <v>0</v>
      </c>
      <c r="J10" s="39">
        <f t="shared" si="4"/>
        <v>87.46666661818182</v>
      </c>
      <c r="K10" s="40">
        <f>COUNTIF(Vertices[Betweenness Centrality],"&gt;= "&amp;J10)-COUNTIF(Vertices[Betweenness Centrality],"&gt;="&amp;J11)</f>
        <v>0</v>
      </c>
      <c r="L10" s="39">
        <f t="shared" si="5"/>
        <v>0.08290063636363637</v>
      </c>
      <c r="M10" s="40">
        <f>COUNTIF(Vertices[Closeness Centrality],"&gt;= "&amp;L10)-COUNTIF(Vertices[Closeness Centrality],"&gt;="&amp;L11)</f>
        <v>0</v>
      </c>
      <c r="N10" s="39">
        <f t="shared" si="6"/>
        <v>0.023933963636363634</v>
      </c>
      <c r="O10" s="40">
        <f>COUNTIF(Vertices[Eigenvector Centrality],"&gt;= "&amp;N10)-COUNTIF(Vertices[Eigenvector Centrality],"&gt;="&amp;N11)</f>
        <v>0</v>
      </c>
      <c r="P10" s="39">
        <f t="shared" si="7"/>
        <v>1.2552321454545454</v>
      </c>
      <c r="Q10" s="40">
        <f>COUNTIF(Vertices[PageRank],"&gt;= "&amp;P10)-COUNTIF(Vertices[PageRank],"&gt;="&amp;P11)</f>
        <v>1</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2.454545454545454</v>
      </c>
      <c r="G11" s="42">
        <f>COUNTIF(Vertices[In-Degree],"&gt;= "&amp;F11)-COUNTIF(Vertices[In-Degree],"&gt;="&amp;F12)</f>
        <v>0</v>
      </c>
      <c r="H11" s="41">
        <f t="shared" si="3"/>
        <v>1.6363636363636367</v>
      </c>
      <c r="I11" s="42">
        <f>COUNTIF(Vertices[Out-Degree],"&gt;= "&amp;H11)-COUNTIF(Vertices[Out-Degree],"&gt;="&amp;H12)</f>
        <v>0</v>
      </c>
      <c r="J11" s="41">
        <f t="shared" si="4"/>
        <v>98.39999994545454</v>
      </c>
      <c r="K11" s="42">
        <f>COUNTIF(Vertices[Betweenness Centrality],"&gt;= "&amp;J11)-COUNTIF(Vertices[Betweenness Centrality],"&gt;="&amp;J12)</f>
        <v>1</v>
      </c>
      <c r="L11" s="41">
        <f t="shared" si="5"/>
        <v>0.09177509090909092</v>
      </c>
      <c r="M11" s="42">
        <f>COUNTIF(Vertices[Closeness Centrality],"&gt;= "&amp;L11)-COUNTIF(Vertices[Closeness Centrality],"&gt;="&amp;L12)</f>
        <v>0</v>
      </c>
      <c r="N11" s="41">
        <f t="shared" si="6"/>
        <v>0.02692570909090909</v>
      </c>
      <c r="O11" s="42">
        <f>COUNTIF(Vertices[Eigenvector Centrality],"&gt;= "&amp;N11)-COUNTIF(Vertices[Eigenvector Centrality],"&gt;="&amp;N12)</f>
        <v>7</v>
      </c>
      <c r="P11" s="41">
        <f t="shared" si="7"/>
        <v>1.3590741636363637</v>
      </c>
      <c r="Q11" s="42">
        <f>COUNTIF(Vertices[PageRank],"&gt;= "&amp;P11)-COUNTIF(Vertices[PageRank],"&gt;="&amp;P12)</f>
        <v>1</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2.7272727272727266</v>
      </c>
      <c r="G12" s="40">
        <f>COUNTIF(Vertices[In-Degree],"&gt;= "&amp;F12)-COUNTIF(Vertices[In-Degree],"&gt;="&amp;F13)</f>
        <v>0</v>
      </c>
      <c r="H12" s="39">
        <f t="shared" si="3"/>
        <v>1.8181818181818186</v>
      </c>
      <c r="I12" s="40">
        <f>COUNTIF(Vertices[Out-Degree],"&gt;= "&amp;H12)-COUNTIF(Vertices[Out-Degree],"&gt;="&amp;H13)</f>
        <v>0</v>
      </c>
      <c r="J12" s="39">
        <f t="shared" si="4"/>
        <v>109.33333327272726</v>
      </c>
      <c r="K12" s="40">
        <f>COUNTIF(Vertices[Betweenness Centrality],"&gt;= "&amp;J12)-COUNTIF(Vertices[Betweenness Centrality],"&gt;="&amp;J13)</f>
        <v>0</v>
      </c>
      <c r="L12" s="39">
        <f t="shared" si="5"/>
        <v>0.10064954545454546</v>
      </c>
      <c r="M12" s="40">
        <f>COUNTIF(Vertices[Closeness Centrality],"&gt;= "&amp;L12)-COUNTIF(Vertices[Closeness Centrality],"&gt;="&amp;L13)</f>
        <v>0</v>
      </c>
      <c r="N12" s="39">
        <f t="shared" si="6"/>
        <v>0.029917454545454542</v>
      </c>
      <c r="O12" s="40">
        <f>COUNTIF(Vertices[Eigenvector Centrality],"&gt;= "&amp;N12)-COUNTIF(Vertices[Eigenvector Centrality],"&gt;="&amp;N13)</f>
        <v>1</v>
      </c>
      <c r="P12" s="39">
        <f t="shared" si="7"/>
        <v>1.462916181818182</v>
      </c>
      <c r="Q12" s="40">
        <f>COUNTIF(Vertices[PageRank],"&gt;= "&amp;P12)-COUNTIF(Vertices[PageRank],"&gt;="&amp;P13)</f>
        <v>0</v>
      </c>
      <c r="R12" s="39">
        <f t="shared" si="8"/>
        <v>0.18181818181818185</v>
      </c>
      <c r="S12" s="45">
        <f>COUNTIF(Vertices[Clustering Coefficient],"&gt;= "&amp;R12)-COUNTIF(Vertices[Clustering Coefficient],"&gt;="&amp;R13)</f>
        <v>1</v>
      </c>
      <c r="T12" s="39" t="e">
        <f ca="1" t="shared" si="9"/>
        <v>#REF!</v>
      </c>
      <c r="U12" s="40" t="e">
        <f ca="1" t="shared" si="0"/>
        <v>#REF!</v>
      </c>
    </row>
    <row r="13" spans="1:21" ht="15">
      <c r="A13" s="36" t="s">
        <v>243</v>
      </c>
      <c r="B13" s="36">
        <v>51</v>
      </c>
      <c r="D13" s="34">
        <f t="shared" si="1"/>
        <v>0</v>
      </c>
      <c r="E13" s="3">
        <f>COUNTIF(Vertices[Degree],"&gt;= "&amp;D13)-COUNTIF(Vertices[Degree],"&gt;="&amp;D14)</f>
        <v>0</v>
      </c>
      <c r="F13" s="41">
        <f t="shared" si="2"/>
        <v>2.999999999999999</v>
      </c>
      <c r="G13" s="42">
        <f>COUNTIF(Vertices[In-Degree],"&gt;= "&amp;F13)-COUNTIF(Vertices[In-Degree],"&gt;="&amp;F14)</f>
        <v>1</v>
      </c>
      <c r="H13" s="41">
        <f t="shared" si="3"/>
        <v>2.0000000000000004</v>
      </c>
      <c r="I13" s="42">
        <f>COUNTIF(Vertices[Out-Degree],"&gt;= "&amp;H13)-COUNTIF(Vertices[Out-Degree],"&gt;="&amp;H14)</f>
        <v>4</v>
      </c>
      <c r="J13" s="41">
        <f t="shared" si="4"/>
        <v>120.26666659999998</v>
      </c>
      <c r="K13" s="42">
        <f>COUNTIF(Vertices[Betweenness Centrality],"&gt;= "&amp;J13)-COUNTIF(Vertices[Betweenness Centrality],"&gt;="&amp;J14)</f>
        <v>0</v>
      </c>
      <c r="L13" s="41">
        <f t="shared" si="5"/>
        <v>0.10952400000000001</v>
      </c>
      <c r="M13" s="42">
        <f>COUNTIF(Vertices[Closeness Centrality],"&gt;= "&amp;L13)-COUNTIF(Vertices[Closeness Centrality],"&gt;="&amp;L14)</f>
        <v>0</v>
      </c>
      <c r="N13" s="41">
        <f t="shared" si="6"/>
        <v>0.0329092</v>
      </c>
      <c r="O13" s="42">
        <f>COUNTIF(Vertices[Eigenvector Centrality],"&gt;= "&amp;N13)-COUNTIF(Vertices[Eigenvector Centrality],"&gt;="&amp;N14)</f>
        <v>1</v>
      </c>
      <c r="P13" s="41">
        <f t="shared" si="7"/>
        <v>1.5667582000000002</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244</v>
      </c>
      <c r="B14" s="36">
        <v>8</v>
      </c>
      <c r="D14" s="34">
        <f t="shared" si="1"/>
        <v>0</v>
      </c>
      <c r="E14" s="3">
        <f>COUNTIF(Vertices[Degree],"&gt;= "&amp;D14)-COUNTIF(Vertices[Degree],"&gt;="&amp;D15)</f>
        <v>0</v>
      </c>
      <c r="F14" s="39">
        <f t="shared" si="2"/>
        <v>3.2727272727272716</v>
      </c>
      <c r="G14" s="40">
        <f>COUNTIF(Vertices[In-Degree],"&gt;= "&amp;F14)-COUNTIF(Vertices[In-Degree],"&gt;="&amp;F15)</f>
        <v>0</v>
      </c>
      <c r="H14" s="39">
        <f t="shared" si="3"/>
        <v>2.181818181818182</v>
      </c>
      <c r="I14" s="40">
        <f>COUNTIF(Vertices[Out-Degree],"&gt;= "&amp;H14)-COUNTIF(Vertices[Out-Degree],"&gt;="&amp;H15)</f>
        <v>0</v>
      </c>
      <c r="J14" s="39">
        <f t="shared" si="4"/>
        <v>131.1999999272727</v>
      </c>
      <c r="K14" s="40">
        <f>COUNTIF(Vertices[Betweenness Centrality],"&gt;= "&amp;J14)-COUNTIF(Vertices[Betweenness Centrality],"&gt;="&amp;J15)</f>
        <v>0</v>
      </c>
      <c r="L14" s="39">
        <f t="shared" si="5"/>
        <v>0.11839845454545456</v>
      </c>
      <c r="M14" s="40">
        <f>COUNTIF(Vertices[Closeness Centrality],"&gt;= "&amp;L14)-COUNTIF(Vertices[Closeness Centrality],"&gt;="&amp;L15)</f>
        <v>0</v>
      </c>
      <c r="N14" s="39">
        <f t="shared" si="6"/>
        <v>0.03590094545454545</v>
      </c>
      <c r="O14" s="40">
        <f>COUNTIF(Vertices[Eigenvector Centrality],"&gt;= "&amp;N14)-COUNTIF(Vertices[Eigenvector Centrality],"&gt;="&amp;N15)</f>
        <v>1</v>
      </c>
      <c r="P14" s="39">
        <f t="shared" si="7"/>
        <v>1.6706002181818185</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3.545454545454544</v>
      </c>
      <c r="G15" s="42">
        <f>COUNTIF(Vertices[In-Degree],"&gt;= "&amp;F15)-COUNTIF(Vertices[In-Degree],"&gt;="&amp;F16)</f>
        <v>0</v>
      </c>
      <c r="H15" s="41">
        <f t="shared" si="3"/>
        <v>2.3636363636363638</v>
      </c>
      <c r="I15" s="42">
        <f>COUNTIF(Vertices[Out-Degree],"&gt;= "&amp;H15)-COUNTIF(Vertices[Out-Degree],"&gt;="&amp;H16)</f>
        <v>0</v>
      </c>
      <c r="J15" s="41">
        <f t="shared" si="4"/>
        <v>142.13333325454542</v>
      </c>
      <c r="K15" s="42">
        <f>COUNTIF(Vertices[Betweenness Centrality],"&gt;= "&amp;J15)-COUNTIF(Vertices[Betweenness Centrality],"&gt;="&amp;J16)</f>
        <v>0</v>
      </c>
      <c r="L15" s="41">
        <f t="shared" si="5"/>
        <v>0.1272729090909091</v>
      </c>
      <c r="M15" s="42">
        <f>COUNTIF(Vertices[Closeness Centrality],"&gt;= "&amp;L15)-COUNTIF(Vertices[Closeness Centrality],"&gt;="&amp;L16)</f>
        <v>0</v>
      </c>
      <c r="N15" s="41">
        <f t="shared" si="6"/>
        <v>0.03889269090909091</v>
      </c>
      <c r="O15" s="42">
        <f>COUNTIF(Vertices[Eigenvector Centrality],"&gt;= "&amp;N15)-COUNTIF(Vertices[Eigenvector Centrality],"&gt;="&amp;N16)</f>
        <v>0</v>
      </c>
      <c r="P15" s="41">
        <f t="shared" si="7"/>
        <v>1.7744422363636367</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3.8181818181818166</v>
      </c>
      <c r="G16" s="40">
        <f>COUNTIF(Vertices[In-Degree],"&gt;= "&amp;F16)-COUNTIF(Vertices[In-Degree],"&gt;="&amp;F17)</f>
        <v>1</v>
      </c>
      <c r="H16" s="39">
        <f t="shared" si="3"/>
        <v>2.5454545454545454</v>
      </c>
      <c r="I16" s="40">
        <f>COUNTIF(Vertices[Out-Degree],"&gt;= "&amp;H16)-COUNTIF(Vertices[Out-Degree],"&gt;="&amp;H17)</f>
        <v>0</v>
      </c>
      <c r="J16" s="39">
        <f t="shared" si="4"/>
        <v>153.06666658181814</v>
      </c>
      <c r="K16" s="40">
        <f>COUNTIF(Vertices[Betweenness Centrality],"&gt;= "&amp;J16)-COUNTIF(Vertices[Betweenness Centrality],"&gt;="&amp;J17)</f>
        <v>0</v>
      </c>
      <c r="L16" s="39">
        <f t="shared" si="5"/>
        <v>0.13614736363636365</v>
      </c>
      <c r="M16" s="40">
        <f>COUNTIF(Vertices[Closeness Centrality],"&gt;= "&amp;L16)-COUNTIF(Vertices[Closeness Centrality],"&gt;="&amp;L17)</f>
        <v>0</v>
      </c>
      <c r="N16" s="39">
        <f t="shared" si="6"/>
        <v>0.04188443636363636</v>
      </c>
      <c r="O16" s="40">
        <f>COUNTIF(Vertices[Eigenvector Centrality],"&gt;= "&amp;N16)-COUNTIF(Vertices[Eigenvector Centrality],"&gt;="&amp;N17)</f>
        <v>0</v>
      </c>
      <c r="P16" s="39">
        <f t="shared" si="7"/>
        <v>1.878284254545455</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4.090909090909089</v>
      </c>
      <c r="G17" s="42">
        <f>COUNTIF(Vertices[In-Degree],"&gt;= "&amp;F17)-COUNTIF(Vertices[In-Degree],"&gt;="&amp;F18)</f>
        <v>0</v>
      </c>
      <c r="H17" s="41">
        <f t="shared" si="3"/>
        <v>2.727272727272727</v>
      </c>
      <c r="I17" s="42">
        <f>COUNTIF(Vertices[Out-Degree],"&gt;= "&amp;H17)-COUNTIF(Vertices[Out-Degree],"&gt;="&amp;H18)</f>
        <v>0</v>
      </c>
      <c r="J17" s="41">
        <f t="shared" si="4"/>
        <v>163.99999990909086</v>
      </c>
      <c r="K17" s="42">
        <f>COUNTIF(Vertices[Betweenness Centrality],"&gt;= "&amp;J17)-COUNTIF(Vertices[Betweenness Centrality],"&gt;="&amp;J18)</f>
        <v>0</v>
      </c>
      <c r="L17" s="41">
        <f t="shared" si="5"/>
        <v>0.1450218181818182</v>
      </c>
      <c r="M17" s="42">
        <f>COUNTIF(Vertices[Closeness Centrality],"&gt;= "&amp;L17)-COUNTIF(Vertices[Closeness Centrality],"&gt;="&amp;L18)</f>
        <v>0</v>
      </c>
      <c r="N17" s="41">
        <f t="shared" si="6"/>
        <v>0.044876181818181815</v>
      </c>
      <c r="O17" s="42">
        <f>COUNTIF(Vertices[Eigenvector Centrality],"&gt;= "&amp;N17)-COUNTIF(Vertices[Eigenvector Centrality],"&gt;="&amp;N18)</f>
        <v>3</v>
      </c>
      <c r="P17" s="41">
        <f t="shared" si="7"/>
        <v>1.9821262727272733</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0.15384615384615385</v>
      </c>
      <c r="D18" s="34">
        <f t="shared" si="1"/>
        <v>0</v>
      </c>
      <c r="E18" s="3">
        <f>COUNTIF(Vertices[Degree],"&gt;= "&amp;D18)-COUNTIF(Vertices[Degree],"&gt;="&amp;D19)</f>
        <v>0</v>
      </c>
      <c r="F18" s="39">
        <f t="shared" si="2"/>
        <v>4.3636363636363615</v>
      </c>
      <c r="G18" s="40">
        <f>COUNTIF(Vertices[In-Degree],"&gt;= "&amp;F18)-COUNTIF(Vertices[In-Degree],"&gt;="&amp;F19)</f>
        <v>0</v>
      </c>
      <c r="H18" s="39">
        <f t="shared" si="3"/>
        <v>2.9090909090909087</v>
      </c>
      <c r="I18" s="40">
        <f>COUNTIF(Vertices[Out-Degree],"&gt;= "&amp;H18)-COUNTIF(Vertices[Out-Degree],"&gt;="&amp;H19)</f>
        <v>3</v>
      </c>
      <c r="J18" s="39">
        <f t="shared" si="4"/>
        <v>174.93333323636358</v>
      </c>
      <c r="K18" s="40">
        <f>COUNTIF(Vertices[Betweenness Centrality],"&gt;= "&amp;J18)-COUNTIF(Vertices[Betweenness Centrality],"&gt;="&amp;J19)</f>
        <v>0</v>
      </c>
      <c r="L18" s="39">
        <f t="shared" si="5"/>
        <v>0.15389627272727274</v>
      </c>
      <c r="M18" s="40">
        <f>COUNTIF(Vertices[Closeness Centrality],"&gt;= "&amp;L18)-COUNTIF(Vertices[Closeness Centrality],"&gt;="&amp;L19)</f>
        <v>0</v>
      </c>
      <c r="N18" s="39">
        <f t="shared" si="6"/>
        <v>0.04786792727272727</v>
      </c>
      <c r="O18" s="40">
        <f>COUNTIF(Vertices[Eigenvector Centrality],"&gt;= "&amp;N18)-COUNTIF(Vertices[Eigenvector Centrality],"&gt;="&amp;N19)</f>
        <v>0</v>
      </c>
      <c r="P18" s="39">
        <f t="shared" si="7"/>
        <v>2.0859682909090913</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0.26666666666666666</v>
      </c>
      <c r="D19" s="34">
        <f t="shared" si="1"/>
        <v>0</v>
      </c>
      <c r="E19" s="3">
        <f>COUNTIF(Vertices[Degree],"&gt;= "&amp;D19)-COUNTIF(Vertices[Degree],"&gt;="&amp;D20)</f>
        <v>0</v>
      </c>
      <c r="F19" s="41">
        <f t="shared" si="2"/>
        <v>4.636363636363634</v>
      </c>
      <c r="G19" s="42">
        <f>COUNTIF(Vertices[In-Degree],"&gt;= "&amp;F19)-COUNTIF(Vertices[In-Degree],"&gt;="&amp;F20)</f>
        <v>0</v>
      </c>
      <c r="H19" s="41">
        <f t="shared" si="3"/>
        <v>3.0909090909090904</v>
      </c>
      <c r="I19" s="42">
        <f>COUNTIF(Vertices[Out-Degree],"&gt;= "&amp;H19)-COUNTIF(Vertices[Out-Degree],"&gt;="&amp;H20)</f>
        <v>0</v>
      </c>
      <c r="J19" s="41">
        <f t="shared" si="4"/>
        <v>185.8666665636363</v>
      </c>
      <c r="K19" s="42">
        <f>COUNTIF(Vertices[Betweenness Centrality],"&gt;= "&amp;J19)-COUNTIF(Vertices[Betweenness Centrality],"&gt;="&amp;J20)</f>
        <v>0</v>
      </c>
      <c r="L19" s="41">
        <f t="shared" si="5"/>
        <v>0.1627707272727273</v>
      </c>
      <c r="M19" s="42">
        <f>COUNTIF(Vertices[Closeness Centrality],"&gt;= "&amp;L19)-COUNTIF(Vertices[Closeness Centrality],"&gt;="&amp;L20)</f>
        <v>0</v>
      </c>
      <c r="N19" s="41">
        <f t="shared" si="6"/>
        <v>0.05085967272727272</v>
      </c>
      <c r="O19" s="42">
        <f>COUNTIF(Vertices[Eigenvector Centrality],"&gt;= "&amp;N19)-COUNTIF(Vertices[Eigenvector Centrality],"&gt;="&amp;N20)</f>
        <v>0</v>
      </c>
      <c r="P19" s="41">
        <f t="shared" si="7"/>
        <v>2.1898103090909093</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4.9090909090909065</v>
      </c>
      <c r="G20" s="40">
        <f>COUNTIF(Vertices[In-Degree],"&gt;= "&amp;F20)-COUNTIF(Vertices[In-Degree],"&gt;="&amp;F21)</f>
        <v>0</v>
      </c>
      <c r="H20" s="39">
        <f t="shared" si="3"/>
        <v>3.272727272727272</v>
      </c>
      <c r="I20" s="40">
        <f>COUNTIF(Vertices[Out-Degree],"&gt;= "&amp;H20)-COUNTIF(Vertices[Out-Degree],"&gt;="&amp;H21)</f>
        <v>0</v>
      </c>
      <c r="J20" s="39">
        <f t="shared" si="4"/>
        <v>196.79999989090902</v>
      </c>
      <c r="K20" s="40">
        <f>COUNTIF(Vertices[Betweenness Centrality],"&gt;= "&amp;J20)-COUNTIF(Vertices[Betweenness Centrality],"&gt;="&amp;J21)</f>
        <v>0</v>
      </c>
      <c r="L20" s="39">
        <f t="shared" si="5"/>
        <v>0.17164518181818184</v>
      </c>
      <c r="M20" s="40">
        <f>COUNTIF(Vertices[Closeness Centrality],"&gt;= "&amp;L20)-COUNTIF(Vertices[Closeness Centrality],"&gt;="&amp;L21)</f>
        <v>0</v>
      </c>
      <c r="N20" s="39">
        <f t="shared" si="6"/>
        <v>0.05385141818181818</v>
      </c>
      <c r="O20" s="40">
        <f>COUNTIF(Vertices[Eigenvector Centrality],"&gt;= "&amp;N20)-COUNTIF(Vertices[Eigenvector Centrality],"&gt;="&amp;N21)</f>
        <v>0</v>
      </c>
      <c r="P20" s="39">
        <f t="shared" si="7"/>
        <v>2.2936523272727274</v>
      </c>
      <c r="Q20" s="40">
        <f>COUNTIF(Vertices[PageRank],"&gt;= "&amp;P20)-COUNTIF(Vertices[PageRank],"&gt;="&amp;P21)</f>
        <v>1</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5.181818181818179</v>
      </c>
      <c r="G21" s="42">
        <f>COUNTIF(Vertices[In-Degree],"&gt;= "&amp;F21)-COUNTIF(Vertices[In-Degree],"&gt;="&amp;F22)</f>
        <v>0</v>
      </c>
      <c r="H21" s="41">
        <f t="shared" si="3"/>
        <v>3.4545454545454537</v>
      </c>
      <c r="I21" s="42">
        <f>COUNTIF(Vertices[Out-Degree],"&gt;= "&amp;H21)-COUNTIF(Vertices[Out-Degree],"&gt;="&amp;H22)</f>
        <v>0</v>
      </c>
      <c r="J21" s="41">
        <f t="shared" si="4"/>
        <v>207.73333321818174</v>
      </c>
      <c r="K21" s="42">
        <f>COUNTIF(Vertices[Betweenness Centrality],"&gt;= "&amp;J21)-COUNTIF(Vertices[Betweenness Centrality],"&gt;="&amp;J22)</f>
        <v>0</v>
      </c>
      <c r="L21" s="41">
        <f t="shared" si="5"/>
        <v>0.18051963636363638</v>
      </c>
      <c r="M21" s="42">
        <f>COUNTIF(Vertices[Closeness Centrality],"&gt;= "&amp;L21)-COUNTIF(Vertices[Closeness Centrality],"&gt;="&amp;L22)</f>
        <v>0</v>
      </c>
      <c r="N21" s="41">
        <f t="shared" si="6"/>
        <v>0.05684316363636363</v>
      </c>
      <c r="O21" s="42">
        <f>COUNTIF(Vertices[Eigenvector Centrality],"&gt;= "&amp;N21)-COUNTIF(Vertices[Eigenvector Centrality],"&gt;="&amp;N22)</f>
        <v>2</v>
      </c>
      <c r="P21" s="41">
        <f t="shared" si="7"/>
        <v>2.3974943454545454</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5.4545454545454515</v>
      </c>
      <c r="G22" s="40">
        <f>COUNTIF(Vertices[In-Degree],"&gt;= "&amp;F22)-COUNTIF(Vertices[In-Degree],"&gt;="&amp;F23)</f>
        <v>0</v>
      </c>
      <c r="H22" s="39">
        <f t="shared" si="3"/>
        <v>3.6363636363636354</v>
      </c>
      <c r="I22" s="40">
        <f>COUNTIF(Vertices[Out-Degree],"&gt;= "&amp;H22)-COUNTIF(Vertices[Out-Degree],"&gt;="&amp;H23)</f>
        <v>0</v>
      </c>
      <c r="J22" s="39">
        <f t="shared" si="4"/>
        <v>218.66666654545446</v>
      </c>
      <c r="K22" s="40">
        <f>COUNTIF(Vertices[Betweenness Centrality],"&gt;= "&amp;J22)-COUNTIF(Vertices[Betweenness Centrality],"&gt;="&amp;J23)</f>
        <v>0</v>
      </c>
      <c r="L22" s="39">
        <f t="shared" si="5"/>
        <v>0.18939409090909093</v>
      </c>
      <c r="M22" s="40">
        <f>COUNTIF(Vertices[Closeness Centrality],"&gt;= "&amp;L22)-COUNTIF(Vertices[Closeness Centrality],"&gt;="&amp;L23)</f>
        <v>0</v>
      </c>
      <c r="N22" s="39">
        <f t="shared" si="6"/>
        <v>0.059834909090909084</v>
      </c>
      <c r="O22" s="40">
        <f>COUNTIF(Vertices[Eigenvector Centrality],"&gt;= "&amp;N22)-COUNTIF(Vertices[Eigenvector Centrality],"&gt;="&amp;N23)</f>
        <v>0</v>
      </c>
      <c r="P22" s="39">
        <f t="shared" si="7"/>
        <v>2.5013363636363635</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28</v>
      </c>
      <c r="D23" s="34">
        <f t="shared" si="1"/>
        <v>0</v>
      </c>
      <c r="E23" s="3">
        <f>COUNTIF(Vertices[Degree],"&gt;= "&amp;D23)-COUNTIF(Vertices[Degree],"&gt;="&amp;D24)</f>
        <v>0</v>
      </c>
      <c r="F23" s="41">
        <f t="shared" si="2"/>
        <v>5.727272727272724</v>
      </c>
      <c r="G23" s="42">
        <f>COUNTIF(Vertices[In-Degree],"&gt;= "&amp;F23)-COUNTIF(Vertices[In-Degree],"&gt;="&amp;F24)</f>
        <v>0</v>
      </c>
      <c r="H23" s="41">
        <f t="shared" si="3"/>
        <v>3.818181818181817</v>
      </c>
      <c r="I23" s="42">
        <f>COUNTIF(Vertices[Out-Degree],"&gt;= "&amp;H23)-COUNTIF(Vertices[Out-Degree],"&gt;="&amp;H24)</f>
        <v>0</v>
      </c>
      <c r="J23" s="41">
        <f t="shared" si="4"/>
        <v>229.59999987272718</v>
      </c>
      <c r="K23" s="42">
        <f>COUNTIF(Vertices[Betweenness Centrality],"&gt;= "&amp;J23)-COUNTIF(Vertices[Betweenness Centrality],"&gt;="&amp;J24)</f>
        <v>0</v>
      </c>
      <c r="L23" s="41">
        <f t="shared" si="5"/>
        <v>0.19826854545454548</v>
      </c>
      <c r="M23" s="42">
        <f>COUNTIF(Vertices[Closeness Centrality],"&gt;= "&amp;L23)-COUNTIF(Vertices[Closeness Centrality],"&gt;="&amp;L24)</f>
        <v>0</v>
      </c>
      <c r="N23" s="41">
        <f t="shared" si="6"/>
        <v>0.06282665454545454</v>
      </c>
      <c r="O23" s="42">
        <f>COUNTIF(Vertices[Eigenvector Centrality],"&gt;= "&amp;N23)-COUNTIF(Vertices[Eigenvector Centrality],"&gt;="&amp;N24)</f>
        <v>0</v>
      </c>
      <c r="P23" s="41">
        <f t="shared" si="7"/>
        <v>2.6051783818181815</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61</v>
      </c>
      <c r="D24" s="34">
        <f t="shared" si="1"/>
        <v>0</v>
      </c>
      <c r="E24" s="3">
        <f>COUNTIF(Vertices[Degree],"&gt;= "&amp;D24)-COUNTIF(Vertices[Degree],"&gt;="&amp;D25)</f>
        <v>0</v>
      </c>
      <c r="F24" s="39">
        <f t="shared" si="2"/>
        <v>5.9999999999999964</v>
      </c>
      <c r="G24" s="40">
        <f>COUNTIF(Vertices[In-Degree],"&gt;= "&amp;F24)-COUNTIF(Vertices[In-Degree],"&gt;="&amp;F25)</f>
        <v>1</v>
      </c>
      <c r="H24" s="39">
        <f t="shared" si="3"/>
        <v>3.9999999999999987</v>
      </c>
      <c r="I24" s="40">
        <f>COUNTIF(Vertices[Out-Degree],"&gt;= "&amp;H24)-COUNTIF(Vertices[Out-Degree],"&gt;="&amp;H25)</f>
        <v>1</v>
      </c>
      <c r="J24" s="39">
        <f t="shared" si="4"/>
        <v>240.5333331999999</v>
      </c>
      <c r="K24" s="40">
        <f>COUNTIF(Vertices[Betweenness Centrality],"&gt;= "&amp;J24)-COUNTIF(Vertices[Betweenness Centrality],"&gt;="&amp;J25)</f>
        <v>0</v>
      </c>
      <c r="L24" s="39">
        <f t="shared" si="5"/>
        <v>0.20714300000000002</v>
      </c>
      <c r="M24" s="40">
        <f>COUNTIF(Vertices[Closeness Centrality],"&gt;= "&amp;L24)-COUNTIF(Vertices[Closeness Centrality],"&gt;="&amp;L25)</f>
        <v>0</v>
      </c>
      <c r="N24" s="39">
        <f t="shared" si="6"/>
        <v>0.0658184</v>
      </c>
      <c r="O24" s="40">
        <f>COUNTIF(Vertices[Eigenvector Centrality],"&gt;= "&amp;N24)-COUNTIF(Vertices[Eigenvector Centrality],"&gt;="&amp;N25)</f>
        <v>2</v>
      </c>
      <c r="P24" s="39">
        <f t="shared" si="7"/>
        <v>2.7090203999999996</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6.272727272727269</v>
      </c>
      <c r="G25" s="42">
        <f>COUNTIF(Vertices[In-Degree],"&gt;= "&amp;F25)-COUNTIF(Vertices[In-Degree],"&gt;="&amp;F26)</f>
        <v>0</v>
      </c>
      <c r="H25" s="41">
        <f t="shared" si="3"/>
        <v>4.181818181818181</v>
      </c>
      <c r="I25" s="42">
        <f>COUNTIF(Vertices[Out-Degree],"&gt;= "&amp;H25)-COUNTIF(Vertices[Out-Degree],"&gt;="&amp;H26)</f>
        <v>0</v>
      </c>
      <c r="J25" s="41">
        <f t="shared" si="4"/>
        <v>251.46666652727262</v>
      </c>
      <c r="K25" s="42">
        <f>COUNTIF(Vertices[Betweenness Centrality],"&gt;= "&amp;J25)-COUNTIF(Vertices[Betweenness Centrality],"&gt;="&amp;J26)</f>
        <v>0</v>
      </c>
      <c r="L25" s="41">
        <f t="shared" si="5"/>
        <v>0.21601745454545457</v>
      </c>
      <c r="M25" s="42">
        <f>COUNTIF(Vertices[Closeness Centrality],"&gt;= "&amp;L25)-COUNTIF(Vertices[Closeness Centrality],"&gt;="&amp;L26)</f>
        <v>0</v>
      </c>
      <c r="N25" s="41">
        <f t="shared" si="6"/>
        <v>0.06881014545454546</v>
      </c>
      <c r="O25" s="42">
        <f>COUNTIF(Vertices[Eigenvector Centrality],"&gt;= "&amp;N25)-COUNTIF(Vertices[Eigenvector Centrality],"&gt;="&amp;N26)</f>
        <v>0</v>
      </c>
      <c r="P25" s="41">
        <f t="shared" si="7"/>
        <v>2.8128624181818176</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6.545454545454541</v>
      </c>
      <c r="G26" s="40">
        <f>COUNTIF(Vertices[In-Degree],"&gt;= "&amp;F26)-COUNTIF(Vertices[In-Degree],"&gt;="&amp;F28)</f>
        <v>0</v>
      </c>
      <c r="H26" s="39">
        <f t="shared" si="3"/>
        <v>4.363636363636362</v>
      </c>
      <c r="I26" s="40">
        <f>COUNTIF(Vertices[Out-Degree],"&gt;= "&amp;H26)-COUNTIF(Vertices[Out-Degree],"&gt;="&amp;H28)</f>
        <v>0</v>
      </c>
      <c r="J26" s="39">
        <f t="shared" si="4"/>
        <v>262.39999985454534</v>
      </c>
      <c r="K26" s="40">
        <f>COUNTIF(Vertices[Betweenness Centrality],"&gt;= "&amp;J26)-COUNTIF(Vertices[Betweenness Centrality],"&gt;="&amp;J28)</f>
        <v>0</v>
      </c>
      <c r="L26" s="39">
        <f t="shared" si="5"/>
        <v>0.22489190909090911</v>
      </c>
      <c r="M26" s="40">
        <f>COUNTIF(Vertices[Closeness Centrality],"&gt;= "&amp;L26)-COUNTIF(Vertices[Closeness Centrality],"&gt;="&amp;L28)</f>
        <v>0</v>
      </c>
      <c r="N26" s="39">
        <f t="shared" si="6"/>
        <v>0.07180189090909092</v>
      </c>
      <c r="O26" s="40">
        <f>COUNTIF(Vertices[Eigenvector Centrality],"&gt;= "&amp;N26)-COUNTIF(Vertices[Eigenvector Centrality],"&gt;="&amp;N28)</f>
        <v>0</v>
      </c>
      <c r="P26" s="39">
        <f t="shared" si="7"/>
        <v>2.9167044363636356</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2.27995</v>
      </c>
      <c r="D27" s="34"/>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-3</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-7</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6.818181818181814</v>
      </c>
      <c r="G28" s="42">
        <f>COUNTIF(Vertices[In-Degree],"&gt;= "&amp;F28)-COUNTIF(Vertices[In-Degree],"&gt;="&amp;F40)</f>
        <v>0</v>
      </c>
      <c r="H28" s="41">
        <f>H26+($H$57-$H$2)/BinDivisor</f>
        <v>4.545454545454544</v>
      </c>
      <c r="I28" s="42">
        <f>COUNTIF(Vertices[Out-Degree],"&gt;= "&amp;H28)-COUNTIF(Vertices[Out-Degree],"&gt;="&amp;H40)</f>
        <v>0</v>
      </c>
      <c r="J28" s="41">
        <f>J26+($J$57-$J$2)/BinDivisor</f>
        <v>273.3333331818181</v>
      </c>
      <c r="K28" s="42">
        <f>COUNTIF(Vertices[Betweenness Centrality],"&gt;= "&amp;J28)-COUNTIF(Vertices[Betweenness Centrality],"&gt;="&amp;J40)</f>
        <v>0</v>
      </c>
      <c r="L28" s="41">
        <f>L26+($L$57-$L$2)/BinDivisor</f>
        <v>0.23376636363636366</v>
      </c>
      <c r="M28" s="42">
        <f>COUNTIF(Vertices[Closeness Centrality],"&gt;= "&amp;L28)-COUNTIF(Vertices[Closeness Centrality],"&gt;="&amp;L40)</f>
        <v>0</v>
      </c>
      <c r="N28" s="41">
        <f>N26+($N$57-$N$2)/BinDivisor</f>
        <v>0.07479363636363638</v>
      </c>
      <c r="O28" s="42">
        <f>COUNTIF(Vertices[Eigenvector Centrality],"&gt;= "&amp;N28)-COUNTIF(Vertices[Eigenvector Centrality],"&gt;="&amp;N40)</f>
        <v>0</v>
      </c>
      <c r="P28" s="41">
        <f>P26+($P$57-$P$2)/BinDivisor</f>
        <v>3.0205464545454537</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0.04838709677419355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739</v>
      </c>
      <c r="B30" s="36">
        <v>0.356812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740</v>
      </c>
      <c r="B32" s="36" t="s">
        <v>741</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-3</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-7</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-3</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-7</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7.090909090909086</v>
      </c>
      <c r="G40" s="40">
        <f>COUNTIF(Vertices[In-Degree],"&gt;= "&amp;F40)-COUNTIF(Vertices[In-Degree],"&gt;="&amp;F41)</f>
        <v>0</v>
      </c>
      <c r="H40" s="39">
        <f>H28+($H$57-$H$2)/BinDivisor</f>
        <v>4.727272727272726</v>
      </c>
      <c r="I40" s="40">
        <f>COUNTIF(Vertices[Out-Degree],"&gt;= "&amp;H40)-COUNTIF(Vertices[Out-Degree],"&gt;="&amp;H41)</f>
        <v>0</v>
      </c>
      <c r="J40" s="39">
        <f>J28+($J$57-$J$2)/BinDivisor</f>
        <v>284.26666650909084</v>
      </c>
      <c r="K40" s="40">
        <f>COUNTIF(Vertices[Betweenness Centrality],"&gt;= "&amp;J40)-COUNTIF(Vertices[Betweenness Centrality],"&gt;="&amp;J41)</f>
        <v>0</v>
      </c>
      <c r="L40" s="39">
        <f>L28+($L$57-$L$2)/BinDivisor</f>
        <v>0.2426408181818182</v>
      </c>
      <c r="M40" s="40">
        <f>COUNTIF(Vertices[Closeness Centrality],"&gt;= "&amp;L40)-COUNTIF(Vertices[Closeness Centrality],"&gt;="&amp;L41)</f>
        <v>0</v>
      </c>
      <c r="N40" s="39">
        <f>N28+($N$57-$N$2)/BinDivisor</f>
        <v>0.07778538181818184</v>
      </c>
      <c r="O40" s="40">
        <f>COUNTIF(Vertices[Eigenvector Centrality],"&gt;= "&amp;N40)-COUNTIF(Vertices[Eigenvector Centrality],"&gt;="&amp;N41)</f>
        <v>0</v>
      </c>
      <c r="P40" s="39">
        <f>P28+($P$57-$P$2)/BinDivisor</f>
        <v>3.1243884727272717</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7.363636363636359</v>
      </c>
      <c r="G41" s="42">
        <f>COUNTIF(Vertices[In-Degree],"&gt;= "&amp;F41)-COUNTIF(Vertices[In-Degree],"&gt;="&amp;F42)</f>
        <v>0</v>
      </c>
      <c r="H41" s="41">
        <f aca="true" t="shared" si="12" ref="H41:H56">H40+($H$57-$H$2)/BinDivisor</f>
        <v>4.909090909090907</v>
      </c>
      <c r="I41" s="42">
        <f>COUNTIF(Vertices[Out-Degree],"&gt;= "&amp;H41)-COUNTIF(Vertices[Out-Degree],"&gt;="&amp;H42)</f>
        <v>0</v>
      </c>
      <c r="J41" s="41">
        <f aca="true" t="shared" si="13" ref="J41:J56">J40+($J$57-$J$2)/BinDivisor</f>
        <v>295.1999998363636</v>
      </c>
      <c r="K41" s="42">
        <f>COUNTIF(Vertices[Betweenness Centrality],"&gt;= "&amp;J41)-COUNTIF(Vertices[Betweenness Centrality],"&gt;="&amp;J42)</f>
        <v>0</v>
      </c>
      <c r="L41" s="41">
        <f aca="true" t="shared" si="14" ref="L41:L56">L40+($L$57-$L$2)/BinDivisor</f>
        <v>0.25151527272727275</v>
      </c>
      <c r="M41" s="42">
        <f>COUNTIF(Vertices[Closeness Centrality],"&gt;= "&amp;L41)-COUNTIF(Vertices[Closeness Centrality],"&gt;="&amp;L42)</f>
        <v>0</v>
      </c>
      <c r="N41" s="41">
        <f aca="true" t="shared" si="15" ref="N41:N56">N40+($N$57-$N$2)/BinDivisor</f>
        <v>0.0807771272727273</v>
      </c>
      <c r="O41" s="42">
        <f>COUNTIF(Vertices[Eigenvector Centrality],"&gt;= "&amp;N41)-COUNTIF(Vertices[Eigenvector Centrality],"&gt;="&amp;N42)</f>
        <v>0</v>
      </c>
      <c r="P41" s="41">
        <f aca="true" t="shared" si="16" ref="P41:P56">P40+($P$57-$P$2)/BinDivisor</f>
        <v>3.2282304909090898</v>
      </c>
      <c r="Q41" s="42">
        <f>COUNTIF(Vertices[PageRank],"&gt;= "&amp;P41)-COUNTIF(Vertices[PageRank],"&gt;="&amp;P42)</f>
        <v>0</v>
      </c>
      <c r="R41" s="41">
        <f aca="true" t="shared" si="17" ref="R41:R56">R40+($R$57-$R$2)/BinDivisor</f>
        <v>0.490909090909091</v>
      </c>
      <c r="S41" s="46">
        <f>COUNTIF(Vertices[Clustering Coefficient],"&gt;= "&amp;R41)-COUNTIF(Vertices[Clustering Coefficient],"&gt;="&amp;R42)</f>
        <v>1</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7.636363636363631</v>
      </c>
      <c r="G42" s="40">
        <f>COUNTIF(Vertices[In-Degree],"&gt;= "&amp;F42)-COUNTIF(Vertices[In-Degree],"&gt;="&amp;F43)</f>
        <v>0</v>
      </c>
      <c r="H42" s="39">
        <f t="shared" si="12"/>
        <v>5.090909090909089</v>
      </c>
      <c r="I42" s="40">
        <f>COUNTIF(Vertices[Out-Degree],"&gt;= "&amp;H42)-COUNTIF(Vertices[Out-Degree],"&gt;="&amp;H43)</f>
        <v>0</v>
      </c>
      <c r="J42" s="39">
        <f t="shared" si="13"/>
        <v>306.13333316363634</v>
      </c>
      <c r="K42" s="40">
        <f>COUNTIF(Vertices[Betweenness Centrality],"&gt;= "&amp;J42)-COUNTIF(Vertices[Betweenness Centrality],"&gt;="&amp;J43)</f>
        <v>0</v>
      </c>
      <c r="L42" s="39">
        <f t="shared" si="14"/>
        <v>0.2603897272727273</v>
      </c>
      <c r="M42" s="40">
        <f>COUNTIF(Vertices[Closeness Centrality],"&gt;= "&amp;L42)-COUNTIF(Vertices[Closeness Centrality],"&gt;="&amp;L43)</f>
        <v>0</v>
      </c>
      <c r="N42" s="39">
        <f t="shared" si="15"/>
        <v>0.08376887272727276</v>
      </c>
      <c r="O42" s="40">
        <f>COUNTIF(Vertices[Eigenvector Centrality],"&gt;= "&amp;N42)-COUNTIF(Vertices[Eigenvector Centrality],"&gt;="&amp;N43)</f>
        <v>0</v>
      </c>
      <c r="P42" s="39">
        <f t="shared" si="16"/>
        <v>3.332072509090908</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7.909090909090904</v>
      </c>
      <c r="G43" s="42">
        <f>COUNTIF(Vertices[In-Degree],"&gt;= "&amp;F43)-COUNTIF(Vertices[In-Degree],"&gt;="&amp;F44)</f>
        <v>0</v>
      </c>
      <c r="H43" s="41">
        <f t="shared" si="12"/>
        <v>5.272727272727271</v>
      </c>
      <c r="I43" s="42">
        <f>COUNTIF(Vertices[Out-Degree],"&gt;= "&amp;H43)-COUNTIF(Vertices[Out-Degree],"&gt;="&amp;H44)</f>
        <v>0</v>
      </c>
      <c r="J43" s="41">
        <f t="shared" si="13"/>
        <v>317.0666664909091</v>
      </c>
      <c r="K43" s="42">
        <f>COUNTIF(Vertices[Betweenness Centrality],"&gt;= "&amp;J43)-COUNTIF(Vertices[Betweenness Centrality],"&gt;="&amp;J44)</f>
        <v>1</v>
      </c>
      <c r="L43" s="41">
        <f t="shared" si="14"/>
        <v>0.26926418181818185</v>
      </c>
      <c r="M43" s="42">
        <f>COUNTIF(Vertices[Closeness Centrality],"&gt;= "&amp;L43)-COUNTIF(Vertices[Closeness Centrality],"&gt;="&amp;L44)</f>
        <v>0</v>
      </c>
      <c r="N43" s="41">
        <f t="shared" si="15"/>
        <v>0.08676061818181822</v>
      </c>
      <c r="O43" s="42">
        <f>COUNTIF(Vertices[Eigenvector Centrality],"&gt;= "&amp;N43)-COUNTIF(Vertices[Eigenvector Centrality],"&gt;="&amp;N44)</f>
        <v>0</v>
      </c>
      <c r="P43" s="41">
        <f t="shared" si="16"/>
        <v>3.435914527272726</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8.181818181818176</v>
      </c>
      <c r="G44" s="40">
        <f>COUNTIF(Vertices[In-Degree],"&gt;= "&amp;F44)-COUNTIF(Vertices[In-Degree],"&gt;="&amp;F45)</f>
        <v>0</v>
      </c>
      <c r="H44" s="39">
        <f t="shared" si="12"/>
        <v>5.454545454545452</v>
      </c>
      <c r="I44" s="40">
        <f>COUNTIF(Vertices[Out-Degree],"&gt;= "&amp;H44)-COUNTIF(Vertices[Out-Degree],"&gt;="&amp;H45)</f>
        <v>0</v>
      </c>
      <c r="J44" s="39">
        <f t="shared" si="13"/>
        <v>327.99999981818183</v>
      </c>
      <c r="K44" s="40">
        <f>COUNTIF(Vertices[Betweenness Centrality],"&gt;= "&amp;J44)-COUNTIF(Vertices[Betweenness Centrality],"&gt;="&amp;J45)</f>
        <v>0</v>
      </c>
      <c r="L44" s="39">
        <f t="shared" si="14"/>
        <v>0.2781386363636364</v>
      </c>
      <c r="M44" s="40">
        <f>COUNTIF(Vertices[Closeness Centrality],"&gt;= "&amp;L44)-COUNTIF(Vertices[Closeness Centrality],"&gt;="&amp;L45)</f>
        <v>0</v>
      </c>
      <c r="N44" s="39">
        <f t="shared" si="15"/>
        <v>0.08975236363636369</v>
      </c>
      <c r="O44" s="40">
        <f>COUNTIF(Vertices[Eigenvector Centrality],"&gt;= "&amp;N44)-COUNTIF(Vertices[Eigenvector Centrality],"&gt;="&amp;N45)</f>
        <v>0</v>
      </c>
      <c r="P44" s="39">
        <f t="shared" si="16"/>
        <v>3.539756545454544</v>
      </c>
      <c r="Q44" s="40">
        <f>COUNTIF(Vertices[PageRank],"&gt;= "&amp;P44)-COUNTIF(Vertices[PageRank],"&gt;="&amp;P45)</f>
        <v>1</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8.45454545454545</v>
      </c>
      <c r="G45" s="42">
        <f>COUNTIF(Vertices[In-Degree],"&gt;= "&amp;F45)-COUNTIF(Vertices[In-Degree],"&gt;="&amp;F46)</f>
        <v>0</v>
      </c>
      <c r="H45" s="41">
        <f t="shared" si="12"/>
        <v>5.636363636363634</v>
      </c>
      <c r="I45" s="42">
        <f>COUNTIF(Vertices[Out-Degree],"&gt;= "&amp;H45)-COUNTIF(Vertices[Out-Degree],"&gt;="&amp;H46)</f>
        <v>0</v>
      </c>
      <c r="J45" s="41">
        <f t="shared" si="13"/>
        <v>338.9333331454546</v>
      </c>
      <c r="K45" s="42">
        <f>COUNTIF(Vertices[Betweenness Centrality],"&gt;= "&amp;J45)-COUNTIF(Vertices[Betweenness Centrality],"&gt;="&amp;J46)</f>
        <v>0</v>
      </c>
      <c r="L45" s="41">
        <f t="shared" si="14"/>
        <v>0.28701309090909094</v>
      </c>
      <c r="M45" s="42">
        <f>COUNTIF(Vertices[Closeness Centrality],"&gt;= "&amp;L45)-COUNTIF(Vertices[Closeness Centrality],"&gt;="&amp;L46)</f>
        <v>0</v>
      </c>
      <c r="N45" s="41">
        <f t="shared" si="15"/>
        <v>0.09274410909090915</v>
      </c>
      <c r="O45" s="42">
        <f>COUNTIF(Vertices[Eigenvector Centrality],"&gt;= "&amp;N45)-COUNTIF(Vertices[Eigenvector Centrality],"&gt;="&amp;N46)</f>
        <v>1</v>
      </c>
      <c r="P45" s="41">
        <f t="shared" si="16"/>
        <v>3.643598563636362</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8.727272727272723</v>
      </c>
      <c r="G46" s="40">
        <f>COUNTIF(Vertices[In-Degree],"&gt;= "&amp;F46)-COUNTIF(Vertices[In-Degree],"&gt;="&amp;F47)</f>
        <v>0</v>
      </c>
      <c r="H46" s="39">
        <f t="shared" si="12"/>
        <v>5.818181818181816</v>
      </c>
      <c r="I46" s="40">
        <f>COUNTIF(Vertices[Out-Degree],"&gt;= "&amp;H46)-COUNTIF(Vertices[Out-Degree],"&gt;="&amp;H47)</f>
        <v>0</v>
      </c>
      <c r="J46" s="39">
        <f t="shared" si="13"/>
        <v>349.86666647272733</v>
      </c>
      <c r="K46" s="40">
        <f>COUNTIF(Vertices[Betweenness Centrality],"&gt;= "&amp;J46)-COUNTIF(Vertices[Betweenness Centrality],"&gt;="&amp;J47)</f>
        <v>0</v>
      </c>
      <c r="L46" s="39">
        <f t="shared" si="14"/>
        <v>0.2958875454545455</v>
      </c>
      <c r="M46" s="40">
        <f>COUNTIF(Vertices[Closeness Centrality],"&gt;= "&amp;L46)-COUNTIF(Vertices[Closeness Centrality],"&gt;="&amp;L47)</f>
        <v>0</v>
      </c>
      <c r="N46" s="39">
        <f t="shared" si="15"/>
        <v>0.09573585454545461</v>
      </c>
      <c r="O46" s="40">
        <f>COUNTIF(Vertices[Eigenvector Centrality],"&gt;= "&amp;N46)-COUNTIF(Vertices[Eigenvector Centrality],"&gt;="&amp;N47)</f>
        <v>0</v>
      </c>
      <c r="P46" s="39">
        <f t="shared" si="16"/>
        <v>3.74744058181818</v>
      </c>
      <c r="Q46" s="40">
        <f>COUNTIF(Vertices[PageRank],"&gt;= "&amp;P46)-COUNTIF(Vertices[PageRank],"&gt;="&amp;P47)</f>
        <v>0</v>
      </c>
      <c r="R46" s="39">
        <f t="shared" si="17"/>
        <v>0.5818181818181819</v>
      </c>
      <c r="S46" s="45">
        <f>COUNTIF(Vertices[Clustering Coefficient],"&gt;= "&amp;R46)-COUNTIF(Vertices[Clustering Coefficient],"&gt;="&amp;R47)</f>
        <v>1</v>
      </c>
      <c r="T46" s="39" t="e">
        <f ca="1" t="shared" si="18"/>
        <v>#REF!</v>
      </c>
      <c r="U46" s="40" t="e">
        <f ca="1" t="shared" si="0"/>
        <v>#REF!</v>
      </c>
    </row>
    <row r="47" spans="4:21" ht="15">
      <c r="D47" s="34">
        <f t="shared" si="10"/>
        <v>0</v>
      </c>
      <c r="E47" s="3">
        <f>COUNTIF(Vertices[Degree],"&gt;= "&amp;D47)-COUNTIF(Vertices[Degree],"&gt;="&amp;D48)</f>
        <v>0</v>
      </c>
      <c r="F47" s="41">
        <f t="shared" si="11"/>
        <v>8.999999999999996</v>
      </c>
      <c r="G47" s="42">
        <f>COUNTIF(Vertices[In-Degree],"&gt;= "&amp;F47)-COUNTIF(Vertices[In-Degree],"&gt;="&amp;F48)</f>
        <v>0</v>
      </c>
      <c r="H47" s="41">
        <f t="shared" si="12"/>
        <v>5.999999999999997</v>
      </c>
      <c r="I47" s="42">
        <f>COUNTIF(Vertices[Out-Degree],"&gt;= "&amp;H47)-COUNTIF(Vertices[Out-Degree],"&gt;="&amp;H48)</f>
        <v>0</v>
      </c>
      <c r="J47" s="41">
        <f t="shared" si="13"/>
        <v>360.7999998000001</v>
      </c>
      <c r="K47" s="42">
        <f>COUNTIF(Vertices[Betweenness Centrality],"&gt;= "&amp;J47)-COUNTIF(Vertices[Betweenness Centrality],"&gt;="&amp;J48)</f>
        <v>0</v>
      </c>
      <c r="L47" s="41">
        <f t="shared" si="14"/>
        <v>0.30476200000000003</v>
      </c>
      <c r="M47" s="42">
        <f>COUNTIF(Vertices[Closeness Centrality],"&gt;= "&amp;L47)-COUNTIF(Vertices[Closeness Centrality],"&gt;="&amp;L48)</f>
        <v>0</v>
      </c>
      <c r="N47" s="41">
        <f t="shared" si="15"/>
        <v>0.09872760000000007</v>
      </c>
      <c r="O47" s="42">
        <f>COUNTIF(Vertices[Eigenvector Centrality],"&gt;= "&amp;N47)-COUNTIF(Vertices[Eigenvector Centrality],"&gt;="&amp;N48)</f>
        <v>0</v>
      </c>
      <c r="P47" s="41">
        <f t="shared" si="16"/>
        <v>3.851282599999998</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9.27272727272727</v>
      </c>
      <c r="G48" s="40">
        <f>COUNTIF(Vertices[In-Degree],"&gt;= "&amp;F48)-COUNTIF(Vertices[In-Degree],"&gt;="&amp;F49)</f>
        <v>0</v>
      </c>
      <c r="H48" s="39">
        <f t="shared" si="12"/>
        <v>6.181818181818179</v>
      </c>
      <c r="I48" s="40">
        <f>COUNTIF(Vertices[Out-Degree],"&gt;= "&amp;H48)-COUNTIF(Vertices[Out-Degree],"&gt;="&amp;H49)</f>
        <v>0</v>
      </c>
      <c r="J48" s="39">
        <f t="shared" si="13"/>
        <v>371.73333312727283</v>
      </c>
      <c r="K48" s="40">
        <f>COUNTIF(Vertices[Betweenness Centrality],"&gt;= "&amp;J48)-COUNTIF(Vertices[Betweenness Centrality],"&gt;="&amp;J49)</f>
        <v>0</v>
      </c>
      <c r="L48" s="39">
        <f t="shared" si="14"/>
        <v>0.3136364545454546</v>
      </c>
      <c r="M48" s="40">
        <f>COUNTIF(Vertices[Closeness Centrality],"&gt;= "&amp;L48)-COUNTIF(Vertices[Closeness Centrality],"&gt;="&amp;L49)</f>
        <v>0</v>
      </c>
      <c r="N48" s="39">
        <f t="shared" si="15"/>
        <v>0.10171934545454553</v>
      </c>
      <c r="O48" s="40">
        <f>COUNTIF(Vertices[Eigenvector Centrality],"&gt;= "&amp;N48)-COUNTIF(Vertices[Eigenvector Centrality],"&gt;="&amp;N49)</f>
        <v>0</v>
      </c>
      <c r="P48" s="39">
        <f t="shared" si="16"/>
        <v>3.955124618181816</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9.545454545454543</v>
      </c>
      <c r="G49" s="42">
        <f>COUNTIF(Vertices[In-Degree],"&gt;= "&amp;F49)-COUNTIF(Vertices[In-Degree],"&gt;="&amp;F50)</f>
        <v>0</v>
      </c>
      <c r="H49" s="41">
        <f t="shared" si="12"/>
        <v>6.363636363636361</v>
      </c>
      <c r="I49" s="42">
        <f>COUNTIF(Vertices[Out-Degree],"&gt;= "&amp;H49)-COUNTIF(Vertices[Out-Degree],"&gt;="&amp;H50)</f>
        <v>0</v>
      </c>
      <c r="J49" s="41">
        <f t="shared" si="13"/>
        <v>382.6666664545456</v>
      </c>
      <c r="K49" s="42">
        <f>COUNTIF(Vertices[Betweenness Centrality],"&gt;= "&amp;J49)-COUNTIF(Vertices[Betweenness Centrality],"&gt;="&amp;J50)</f>
        <v>0</v>
      </c>
      <c r="L49" s="41">
        <f t="shared" si="14"/>
        <v>0.3225109090909091</v>
      </c>
      <c r="M49" s="42">
        <f>COUNTIF(Vertices[Closeness Centrality],"&gt;= "&amp;L49)-COUNTIF(Vertices[Closeness Centrality],"&gt;="&amp;L50)</f>
        <v>0</v>
      </c>
      <c r="N49" s="41">
        <f t="shared" si="15"/>
        <v>0.10471109090909099</v>
      </c>
      <c r="O49" s="42">
        <f>COUNTIF(Vertices[Eigenvector Centrality],"&gt;= "&amp;N49)-COUNTIF(Vertices[Eigenvector Centrality],"&gt;="&amp;N50)</f>
        <v>0</v>
      </c>
      <c r="P49" s="41">
        <f t="shared" si="16"/>
        <v>4.0589666363636345</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9.818181818181817</v>
      </c>
      <c r="G50" s="40">
        <f>COUNTIF(Vertices[In-Degree],"&gt;= "&amp;F50)-COUNTIF(Vertices[In-Degree],"&gt;="&amp;F51)</f>
        <v>0</v>
      </c>
      <c r="H50" s="39">
        <f t="shared" si="12"/>
        <v>6.545454545454542</v>
      </c>
      <c r="I50" s="40">
        <f>COUNTIF(Vertices[Out-Degree],"&gt;= "&amp;H50)-COUNTIF(Vertices[Out-Degree],"&gt;="&amp;H51)</f>
        <v>0</v>
      </c>
      <c r="J50" s="39">
        <f t="shared" si="13"/>
        <v>393.5999997818183</v>
      </c>
      <c r="K50" s="40">
        <f>COUNTIF(Vertices[Betweenness Centrality],"&gt;= "&amp;J50)-COUNTIF(Vertices[Betweenness Centrality],"&gt;="&amp;J51)</f>
        <v>0</v>
      </c>
      <c r="L50" s="39">
        <f t="shared" si="14"/>
        <v>0.3313853636363637</v>
      </c>
      <c r="M50" s="40">
        <f>COUNTIF(Vertices[Closeness Centrality],"&gt;= "&amp;L50)-COUNTIF(Vertices[Closeness Centrality],"&gt;="&amp;L51)</f>
        <v>2</v>
      </c>
      <c r="N50" s="39">
        <f t="shared" si="15"/>
        <v>0.10770283636363645</v>
      </c>
      <c r="O50" s="40">
        <f>COUNTIF(Vertices[Eigenvector Centrality],"&gt;= "&amp;N50)-COUNTIF(Vertices[Eigenvector Centrality],"&gt;="&amp;N51)</f>
        <v>0</v>
      </c>
      <c r="P50" s="39">
        <f t="shared" si="16"/>
        <v>4.162808654545453</v>
      </c>
      <c r="Q50" s="40">
        <f>COUNTIF(Vertices[PageRank],"&gt;= "&amp;P50)-COUNTIF(Vertices[PageRank],"&gt;="&amp;P51)</f>
        <v>0</v>
      </c>
      <c r="R50" s="39">
        <f t="shared" si="17"/>
        <v>0.6545454545454547</v>
      </c>
      <c r="S50" s="45">
        <f>COUNTIF(Vertices[Clustering Coefficient],"&gt;= "&amp;R50)-COUNTIF(Vertices[Clustering Coefficient],"&gt;="&amp;R51)</f>
        <v>2</v>
      </c>
      <c r="T50" s="39" t="e">
        <f ca="1" t="shared" si="18"/>
        <v>#REF!</v>
      </c>
      <c r="U50" s="40" t="e">
        <f ca="1" t="shared" si="0"/>
        <v>#REF!</v>
      </c>
    </row>
    <row r="51" spans="4:21" ht="15">
      <c r="D51" s="34">
        <f t="shared" si="10"/>
        <v>0</v>
      </c>
      <c r="E51" s="3">
        <f>COUNTIF(Vertices[Degree],"&gt;= "&amp;D51)-COUNTIF(Vertices[Degree],"&gt;="&amp;D52)</f>
        <v>0</v>
      </c>
      <c r="F51" s="41">
        <f t="shared" si="11"/>
        <v>10.09090909090909</v>
      </c>
      <c r="G51" s="42">
        <f>COUNTIF(Vertices[In-Degree],"&gt;= "&amp;F51)-COUNTIF(Vertices[In-Degree],"&gt;="&amp;F52)</f>
        <v>0</v>
      </c>
      <c r="H51" s="41">
        <f t="shared" si="12"/>
        <v>6.727272727272724</v>
      </c>
      <c r="I51" s="42">
        <f>COUNTIF(Vertices[Out-Degree],"&gt;= "&amp;H51)-COUNTIF(Vertices[Out-Degree],"&gt;="&amp;H52)</f>
        <v>0</v>
      </c>
      <c r="J51" s="41">
        <f t="shared" si="13"/>
        <v>404.5333331090911</v>
      </c>
      <c r="K51" s="42">
        <f>COUNTIF(Vertices[Betweenness Centrality],"&gt;= "&amp;J51)-COUNTIF(Vertices[Betweenness Centrality],"&gt;="&amp;J52)</f>
        <v>0</v>
      </c>
      <c r="L51" s="41">
        <f t="shared" si="14"/>
        <v>0.3402598181818182</v>
      </c>
      <c r="M51" s="42">
        <f>COUNTIF(Vertices[Closeness Centrality],"&gt;= "&amp;L51)-COUNTIF(Vertices[Closeness Centrality],"&gt;="&amp;L52)</f>
        <v>0</v>
      </c>
      <c r="N51" s="41">
        <f t="shared" si="15"/>
        <v>0.11069458181818191</v>
      </c>
      <c r="O51" s="42">
        <f>COUNTIF(Vertices[Eigenvector Centrality],"&gt;= "&amp;N51)-COUNTIF(Vertices[Eigenvector Centrality],"&gt;="&amp;N52)</f>
        <v>0</v>
      </c>
      <c r="P51" s="41">
        <f t="shared" si="16"/>
        <v>4.266650672727271</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10.363636363636363</v>
      </c>
      <c r="G52" s="40">
        <f>COUNTIF(Vertices[In-Degree],"&gt;= "&amp;F52)-COUNTIF(Vertices[In-Degree],"&gt;="&amp;F53)</f>
        <v>0</v>
      </c>
      <c r="H52" s="39">
        <f t="shared" si="12"/>
        <v>6.909090909090906</v>
      </c>
      <c r="I52" s="40">
        <f>COUNTIF(Vertices[Out-Degree],"&gt;= "&amp;H52)-COUNTIF(Vertices[Out-Degree],"&gt;="&amp;H53)</f>
        <v>0</v>
      </c>
      <c r="J52" s="39">
        <f t="shared" si="13"/>
        <v>415.4666664363638</v>
      </c>
      <c r="K52" s="40">
        <f>COUNTIF(Vertices[Betweenness Centrality],"&gt;= "&amp;J52)-COUNTIF(Vertices[Betweenness Centrality],"&gt;="&amp;J53)</f>
        <v>0</v>
      </c>
      <c r="L52" s="39">
        <f t="shared" si="14"/>
        <v>0.34913427272727277</v>
      </c>
      <c r="M52" s="40">
        <f>COUNTIF(Vertices[Closeness Centrality],"&gt;= "&amp;L52)-COUNTIF(Vertices[Closeness Centrality],"&gt;="&amp;L53)</f>
        <v>0</v>
      </c>
      <c r="N52" s="39">
        <f t="shared" si="15"/>
        <v>0.11368632727272737</v>
      </c>
      <c r="O52" s="40">
        <f>COUNTIF(Vertices[Eigenvector Centrality],"&gt;= "&amp;N52)-COUNTIF(Vertices[Eigenvector Centrality],"&gt;="&amp;N53)</f>
        <v>0</v>
      </c>
      <c r="P52" s="39">
        <f t="shared" si="16"/>
        <v>4.370492690909089</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10.636363636363637</v>
      </c>
      <c r="G53" s="42">
        <f>COUNTIF(Vertices[In-Degree],"&gt;= "&amp;F53)-COUNTIF(Vertices[In-Degree],"&gt;="&amp;F54)</f>
        <v>0</v>
      </c>
      <c r="H53" s="41">
        <f t="shared" si="12"/>
        <v>7.090909090909087</v>
      </c>
      <c r="I53" s="42">
        <f>COUNTIF(Vertices[Out-Degree],"&gt;= "&amp;H53)-COUNTIF(Vertices[Out-Degree],"&gt;="&amp;H54)</f>
        <v>0</v>
      </c>
      <c r="J53" s="41">
        <f t="shared" si="13"/>
        <v>426.3999997636366</v>
      </c>
      <c r="K53" s="42">
        <f>COUNTIF(Vertices[Betweenness Centrality],"&gt;= "&amp;J53)-COUNTIF(Vertices[Betweenness Centrality],"&gt;="&amp;J54)</f>
        <v>0</v>
      </c>
      <c r="L53" s="41">
        <f t="shared" si="14"/>
        <v>0.3580087272727273</v>
      </c>
      <c r="M53" s="42">
        <f>COUNTIF(Vertices[Closeness Centrality],"&gt;= "&amp;L53)-COUNTIF(Vertices[Closeness Centrality],"&gt;="&amp;L54)</f>
        <v>0</v>
      </c>
      <c r="N53" s="41">
        <f t="shared" si="15"/>
        <v>0.11667807272727283</v>
      </c>
      <c r="O53" s="42">
        <f>COUNTIF(Vertices[Eigenvector Centrality],"&gt;= "&amp;N53)-COUNTIF(Vertices[Eigenvector Centrality],"&gt;="&amp;N54)</f>
        <v>0</v>
      </c>
      <c r="P53" s="41">
        <f t="shared" si="16"/>
        <v>4.474334709090907</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10.90909090909091</v>
      </c>
      <c r="G54" s="40">
        <f>COUNTIF(Vertices[In-Degree],"&gt;= "&amp;F54)-COUNTIF(Vertices[In-Degree],"&gt;="&amp;F55)</f>
        <v>0</v>
      </c>
      <c r="H54" s="39">
        <f t="shared" si="12"/>
        <v>7.272727272727269</v>
      </c>
      <c r="I54" s="40">
        <f>COUNTIF(Vertices[Out-Degree],"&gt;= "&amp;H54)-COUNTIF(Vertices[Out-Degree],"&gt;="&amp;H55)</f>
        <v>0</v>
      </c>
      <c r="J54" s="39">
        <f t="shared" si="13"/>
        <v>437.3333330909093</v>
      </c>
      <c r="K54" s="40">
        <f>COUNTIF(Vertices[Betweenness Centrality],"&gt;= "&amp;J54)-COUNTIF(Vertices[Betweenness Centrality],"&gt;="&amp;J55)</f>
        <v>0</v>
      </c>
      <c r="L54" s="39">
        <f t="shared" si="14"/>
        <v>0.36688318181818186</v>
      </c>
      <c r="M54" s="40">
        <f>COUNTIF(Vertices[Closeness Centrality],"&gt;= "&amp;L54)-COUNTIF(Vertices[Closeness Centrality],"&gt;="&amp;L55)</f>
        <v>0</v>
      </c>
      <c r="N54" s="39">
        <f t="shared" si="15"/>
        <v>0.1196698181818183</v>
      </c>
      <c r="O54" s="40">
        <f>COUNTIF(Vertices[Eigenvector Centrality],"&gt;= "&amp;N54)-COUNTIF(Vertices[Eigenvector Centrality],"&gt;="&amp;N55)</f>
        <v>0</v>
      </c>
      <c r="P54" s="39">
        <f t="shared" si="16"/>
        <v>4.578176727272725</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11.181818181818183</v>
      </c>
      <c r="G55" s="42">
        <f>COUNTIF(Vertices[In-Degree],"&gt;= "&amp;F55)-COUNTIF(Vertices[In-Degree],"&gt;="&amp;F56)</f>
        <v>0</v>
      </c>
      <c r="H55" s="41">
        <f t="shared" si="12"/>
        <v>7.454545454545451</v>
      </c>
      <c r="I55" s="42">
        <f>COUNTIF(Vertices[Out-Degree],"&gt;= "&amp;H55)-COUNTIF(Vertices[Out-Degree],"&gt;="&amp;H56)</f>
        <v>0</v>
      </c>
      <c r="J55" s="41">
        <f t="shared" si="13"/>
        <v>448.26666641818207</v>
      </c>
      <c r="K55" s="42">
        <f>COUNTIF(Vertices[Betweenness Centrality],"&gt;= "&amp;J55)-COUNTIF(Vertices[Betweenness Centrality],"&gt;="&amp;J56)</f>
        <v>0</v>
      </c>
      <c r="L55" s="41">
        <f t="shared" si="14"/>
        <v>0.3757576363636364</v>
      </c>
      <c r="M55" s="42">
        <f>COUNTIF(Vertices[Closeness Centrality],"&gt;= "&amp;L55)-COUNTIF(Vertices[Closeness Centrality],"&gt;="&amp;L56)</f>
        <v>0</v>
      </c>
      <c r="N55" s="41">
        <f t="shared" si="15"/>
        <v>0.12266156363636375</v>
      </c>
      <c r="O55" s="42">
        <f>COUNTIF(Vertices[Eigenvector Centrality],"&gt;= "&amp;N55)-COUNTIF(Vertices[Eigenvector Centrality],"&gt;="&amp;N56)</f>
        <v>0</v>
      </c>
      <c r="P55" s="41">
        <f t="shared" si="16"/>
        <v>4.682018745454543</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11.454545454545457</v>
      </c>
      <c r="G56" s="40">
        <f>COUNTIF(Vertices[In-Degree],"&gt;= "&amp;F56)-COUNTIF(Vertices[In-Degree],"&gt;="&amp;F57)</f>
        <v>0</v>
      </c>
      <c r="H56" s="39">
        <f t="shared" si="12"/>
        <v>7.636363636363632</v>
      </c>
      <c r="I56" s="40">
        <f>COUNTIF(Vertices[Out-Degree],"&gt;= "&amp;H56)-COUNTIF(Vertices[Out-Degree],"&gt;="&amp;H57)</f>
        <v>1</v>
      </c>
      <c r="J56" s="39">
        <f t="shared" si="13"/>
        <v>459.1999997454548</v>
      </c>
      <c r="K56" s="40">
        <f>COUNTIF(Vertices[Betweenness Centrality],"&gt;= "&amp;J56)-COUNTIF(Vertices[Betweenness Centrality],"&gt;="&amp;J57)</f>
        <v>0</v>
      </c>
      <c r="L56" s="39">
        <f t="shared" si="14"/>
        <v>0.38463209090909095</v>
      </c>
      <c r="M56" s="40">
        <f>COUNTIF(Vertices[Closeness Centrality],"&gt;= "&amp;L56)-COUNTIF(Vertices[Closeness Centrality],"&gt;="&amp;L57)</f>
        <v>0</v>
      </c>
      <c r="N56" s="39">
        <f t="shared" si="15"/>
        <v>0.12565330909090922</v>
      </c>
      <c r="O56" s="40">
        <f>COUNTIF(Vertices[Eigenvector Centrality],"&gt;= "&amp;N56)-COUNTIF(Vertices[Eigenvector Centrality],"&gt;="&amp;N57)</f>
        <v>0</v>
      </c>
      <c r="P56" s="39">
        <f t="shared" si="16"/>
        <v>4.785860763636361</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15</v>
      </c>
      <c r="G57" s="44">
        <f>COUNTIF(Vertices[In-Degree],"&gt;= "&amp;F57)-COUNTIF(Vertices[In-Degree],"&gt;="&amp;F58)</f>
        <v>1</v>
      </c>
      <c r="H57" s="43">
        <f>MAX(Vertices[Out-Degree])</f>
        <v>10</v>
      </c>
      <c r="I57" s="44">
        <f>COUNTIF(Vertices[Out-Degree],"&gt;= "&amp;H57)-COUNTIF(Vertices[Out-Degree],"&gt;="&amp;H58)</f>
        <v>1</v>
      </c>
      <c r="J57" s="43">
        <f>MAX(Vertices[Betweenness Centrality])</f>
        <v>601.333333</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0.164546</v>
      </c>
      <c r="O57" s="44">
        <f>COUNTIF(Vertices[Eigenvector Centrality],"&gt;= "&amp;N57)-COUNTIF(Vertices[Eigenvector Centrality],"&gt;="&amp;N58)</f>
        <v>1</v>
      </c>
      <c r="P57" s="43">
        <f>MAX(Vertices[PageRank])</f>
        <v>6.135807</v>
      </c>
      <c r="Q57" s="44">
        <f>COUNTIF(Vertices[PageRank],"&gt;= "&amp;P57)-COUNTIF(Vertices[PageRank],"&gt;="&amp;P58)</f>
        <v>1</v>
      </c>
      <c r="R57" s="43">
        <f>MAX(Vertices[Clustering Coefficient])</f>
        <v>1</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15</v>
      </c>
    </row>
    <row r="71" spans="1:2" ht="15">
      <c r="A71" s="35" t="s">
        <v>90</v>
      </c>
      <c r="B71" s="49">
        <f>_xlfn.IFERROR(AVERAGE(Vertices[In-Degree]),NoMetricMessage)</f>
        <v>1.5161290322580645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10</v>
      </c>
    </row>
    <row r="85" spans="1:2" ht="15">
      <c r="A85" s="35" t="s">
        <v>96</v>
      </c>
      <c r="B85" s="49">
        <f>_xlfn.IFERROR(AVERAGE(Vertices[Out-Degree]),NoMetricMessage)</f>
        <v>1.5161290322580645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601.333333</v>
      </c>
    </row>
    <row r="99" spans="1:2" ht="15">
      <c r="A99" s="35" t="s">
        <v>102</v>
      </c>
      <c r="B99" s="49">
        <f>_xlfn.IFERROR(AVERAGE(Vertices[Betweenness Centrality]),NoMetricMessage)</f>
        <v>33.74193548387097</v>
      </c>
    </row>
    <row r="100" spans="1:2" ht="15">
      <c r="A100" s="35" t="s">
        <v>103</v>
      </c>
      <c r="B100" s="49">
        <f>_xlfn.IFERROR(MEDIAN(Vertices[Betweenness Centrality]),NoMetricMessage)</f>
        <v>0</v>
      </c>
    </row>
    <row r="111" spans="1:2" ht="15">
      <c r="A111" s="35" t="s">
        <v>106</v>
      </c>
      <c r="B111" s="49">
        <f>IF(COUNT(Vertices[Closeness Centrality])&gt;0,L2,NoMetricMessage)</f>
        <v>0.011905</v>
      </c>
    </row>
    <row r="112" spans="1:2" ht="15">
      <c r="A112" s="35" t="s">
        <v>107</v>
      </c>
      <c r="B112" s="49">
        <f>IF(COUNT(Vertices[Closeness Centrality])&gt;0,L57,NoMetricMessage)</f>
        <v>0.5</v>
      </c>
    </row>
    <row r="113" spans="1:2" ht="15">
      <c r="A113" s="35" t="s">
        <v>108</v>
      </c>
      <c r="B113" s="49">
        <f>_xlfn.IFERROR(AVERAGE(Vertices[Closeness Centrality]),NoMetricMessage)</f>
        <v>0.052082290322580674</v>
      </c>
    </row>
    <row r="114" spans="1:2" ht="15">
      <c r="A114" s="35" t="s">
        <v>109</v>
      </c>
      <c r="B114" s="49">
        <f>_xlfn.IFERROR(MEDIAN(Vertices[Closeness Centrality]),NoMetricMessage)</f>
        <v>0.016129</v>
      </c>
    </row>
    <row r="125" spans="1:2" ht="15">
      <c r="A125" s="35" t="s">
        <v>112</v>
      </c>
      <c r="B125" s="49">
        <f>IF(COUNT(Vertices[Eigenvector Centrality])&gt;0,N2,NoMetricMessage)</f>
        <v>0</v>
      </c>
    </row>
    <row r="126" spans="1:2" ht="15">
      <c r="A126" s="35" t="s">
        <v>113</v>
      </c>
      <c r="B126" s="49">
        <f>IF(COUNT(Vertices[Eigenvector Centrality])&gt;0,N57,NoMetricMessage)</f>
        <v>0.164546</v>
      </c>
    </row>
    <row r="127" spans="1:2" ht="15">
      <c r="A127" s="35" t="s">
        <v>114</v>
      </c>
      <c r="B127" s="49">
        <f>_xlfn.IFERROR(AVERAGE(Vertices[Eigenvector Centrality]),NoMetricMessage)</f>
        <v>0.03225793548387098</v>
      </c>
    </row>
    <row r="128" spans="1:2" ht="15">
      <c r="A128" s="35" t="s">
        <v>115</v>
      </c>
      <c r="B128" s="49">
        <f>_xlfn.IFERROR(MEDIAN(Vertices[Eigenvector Centrality]),NoMetricMessage)</f>
        <v>0.028649</v>
      </c>
    </row>
    <row r="139" spans="1:2" ht="15">
      <c r="A139" s="35" t="s">
        <v>140</v>
      </c>
      <c r="B139" s="49">
        <f>IF(COUNT(Vertices[PageRank])&gt;0,P2,NoMetricMessage)</f>
        <v>0.424496</v>
      </c>
    </row>
    <row r="140" spans="1:2" ht="15">
      <c r="A140" s="35" t="s">
        <v>141</v>
      </c>
      <c r="B140" s="49">
        <f>IF(COUNT(Vertices[PageRank])&gt;0,P57,NoMetricMessage)</f>
        <v>6.135807</v>
      </c>
    </row>
    <row r="141" spans="1:2" ht="15">
      <c r="A141" s="35" t="s">
        <v>142</v>
      </c>
      <c r="B141" s="49">
        <f>_xlfn.IFERROR(AVERAGE(Vertices[PageRank]),NoMetricMessage)</f>
        <v>0.9999821290322587</v>
      </c>
    </row>
    <row r="142" spans="1:2" ht="15">
      <c r="A142" s="35" t="s">
        <v>143</v>
      </c>
      <c r="B142" s="49">
        <f>_xlfn.IFERROR(MEDIAN(Vertices[PageRank]),NoMetricMessage)</f>
        <v>0.530436</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0.18212177344055902</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684</v>
      </c>
      <c r="K7" s="13" t="s">
        <v>685</v>
      </c>
    </row>
    <row r="8" spans="1:11" ht="409.5">
      <c r="A8"/>
      <c r="B8">
        <v>2</v>
      </c>
      <c r="C8">
        <v>2</v>
      </c>
      <c r="D8" t="s">
        <v>61</v>
      </c>
      <c r="E8" t="s">
        <v>61</v>
      </c>
      <c r="H8" t="s">
        <v>73</v>
      </c>
      <c r="J8" t="s">
        <v>686</v>
      </c>
      <c r="K8" s="13" t="s">
        <v>687</v>
      </c>
    </row>
    <row r="9" spans="1:11" ht="409.5">
      <c r="A9"/>
      <c r="B9">
        <v>3</v>
      </c>
      <c r="C9">
        <v>4</v>
      </c>
      <c r="D9" t="s">
        <v>62</v>
      </c>
      <c r="E9" t="s">
        <v>62</v>
      </c>
      <c r="H9" t="s">
        <v>74</v>
      </c>
      <c r="J9" t="s">
        <v>688</v>
      </c>
      <c r="K9" s="13" t="s">
        <v>689</v>
      </c>
    </row>
    <row r="10" spans="1:11" ht="409.5">
      <c r="A10"/>
      <c r="B10">
        <v>4</v>
      </c>
      <c r="D10" t="s">
        <v>63</v>
      </c>
      <c r="E10" t="s">
        <v>63</v>
      </c>
      <c r="H10" t="s">
        <v>75</v>
      </c>
      <c r="J10" t="s">
        <v>690</v>
      </c>
      <c r="K10" s="13" t="s">
        <v>691</v>
      </c>
    </row>
    <row r="11" spans="1:11" ht="15">
      <c r="A11"/>
      <c r="B11">
        <v>5</v>
      </c>
      <c r="D11" t="s">
        <v>46</v>
      </c>
      <c r="E11">
        <v>1</v>
      </c>
      <c r="H11" t="s">
        <v>76</v>
      </c>
      <c r="J11" t="s">
        <v>692</v>
      </c>
      <c r="K11" t="s">
        <v>693</v>
      </c>
    </row>
    <row r="12" spans="1:11" ht="15">
      <c r="A12"/>
      <c r="B12"/>
      <c r="D12" t="s">
        <v>64</v>
      </c>
      <c r="E12">
        <v>2</v>
      </c>
      <c r="H12">
        <v>0</v>
      </c>
      <c r="J12" t="s">
        <v>694</v>
      </c>
      <c r="K12" t="s">
        <v>695</v>
      </c>
    </row>
    <row r="13" spans="1:11" ht="15">
      <c r="A13"/>
      <c r="B13"/>
      <c r="D13">
        <v>1</v>
      </c>
      <c r="E13">
        <v>3</v>
      </c>
      <c r="H13">
        <v>1</v>
      </c>
      <c r="J13" t="s">
        <v>696</v>
      </c>
      <c r="K13" t="s">
        <v>697</v>
      </c>
    </row>
    <row r="14" spans="4:11" ht="15">
      <c r="D14">
        <v>2</v>
      </c>
      <c r="E14">
        <v>4</v>
      </c>
      <c r="H14">
        <v>2</v>
      </c>
      <c r="J14" t="s">
        <v>698</v>
      </c>
      <c r="K14" t="s">
        <v>699</v>
      </c>
    </row>
    <row r="15" spans="4:11" ht="15">
      <c r="D15">
        <v>3</v>
      </c>
      <c r="E15">
        <v>5</v>
      </c>
      <c r="H15">
        <v>3</v>
      </c>
      <c r="J15" t="s">
        <v>700</v>
      </c>
      <c r="K15" t="s">
        <v>701</v>
      </c>
    </row>
    <row r="16" spans="4:11" ht="15">
      <c r="D16">
        <v>4</v>
      </c>
      <c r="E16">
        <v>6</v>
      </c>
      <c r="H16">
        <v>4</v>
      </c>
      <c r="J16" t="s">
        <v>702</v>
      </c>
      <c r="K16" t="s">
        <v>703</v>
      </c>
    </row>
    <row r="17" spans="4:11" ht="15">
      <c r="D17">
        <v>5</v>
      </c>
      <c r="E17">
        <v>7</v>
      </c>
      <c r="H17">
        <v>5</v>
      </c>
      <c r="J17" t="s">
        <v>704</v>
      </c>
      <c r="K17" t="s">
        <v>705</v>
      </c>
    </row>
    <row r="18" spans="4:11" ht="15">
      <c r="D18">
        <v>6</v>
      </c>
      <c r="E18">
        <v>8</v>
      </c>
      <c r="H18">
        <v>6</v>
      </c>
      <c r="J18" t="s">
        <v>706</v>
      </c>
      <c r="K18" t="s">
        <v>707</v>
      </c>
    </row>
    <row r="19" spans="4:11" ht="15">
      <c r="D19">
        <v>7</v>
      </c>
      <c r="E19">
        <v>9</v>
      </c>
      <c r="H19">
        <v>7</v>
      </c>
      <c r="J19" t="s">
        <v>708</v>
      </c>
      <c r="K19" t="s">
        <v>709</v>
      </c>
    </row>
    <row r="20" spans="4:11" ht="15">
      <c r="D20">
        <v>8</v>
      </c>
      <c r="H20">
        <v>8</v>
      </c>
      <c r="J20" t="s">
        <v>710</v>
      </c>
      <c r="K20" t="s">
        <v>711</v>
      </c>
    </row>
    <row r="21" spans="4:11" ht="409.5">
      <c r="D21">
        <v>9</v>
      </c>
      <c r="H21">
        <v>9</v>
      </c>
      <c r="J21" t="s">
        <v>712</v>
      </c>
      <c r="K21" s="13" t="s">
        <v>713</v>
      </c>
    </row>
    <row r="22" spans="4:11" ht="409.5">
      <c r="D22">
        <v>10</v>
      </c>
      <c r="J22" t="s">
        <v>714</v>
      </c>
      <c r="K22" s="13" t="s">
        <v>715</v>
      </c>
    </row>
    <row r="23" spans="4:11" ht="409.5">
      <c r="D23">
        <v>11</v>
      </c>
      <c r="J23" t="s">
        <v>716</v>
      </c>
      <c r="K23" s="13" t="s">
        <v>717</v>
      </c>
    </row>
    <row r="24" spans="10:11" ht="409.5">
      <c r="J24" t="s">
        <v>718</v>
      </c>
      <c r="K24" s="13" t="s">
        <v>1052</v>
      </c>
    </row>
    <row r="25" spans="10:11" ht="15">
      <c r="J25" t="s">
        <v>719</v>
      </c>
      <c r="K25" t="b">
        <v>0</v>
      </c>
    </row>
    <row r="26" spans="10:11" ht="15">
      <c r="J26" t="s">
        <v>1050</v>
      </c>
      <c r="K26" t="s">
        <v>1051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734</v>
      </c>
      <c r="B2" s="128" t="s">
        <v>735</v>
      </c>
      <c r="C2" s="67" t="s">
        <v>736</v>
      </c>
    </row>
    <row r="3" spans="1:3" ht="15">
      <c r="A3" s="127" t="s">
        <v>721</v>
      </c>
      <c r="B3" s="127" t="s">
        <v>721</v>
      </c>
      <c r="C3" s="36">
        <v>19</v>
      </c>
    </row>
    <row r="4" spans="1:3" ht="15">
      <c r="A4" s="127" t="s">
        <v>721</v>
      </c>
      <c r="B4" s="127" t="s">
        <v>722</v>
      </c>
      <c r="C4" s="36">
        <v>13</v>
      </c>
    </row>
    <row r="5" spans="1:3" ht="15">
      <c r="A5" s="127" t="s">
        <v>722</v>
      </c>
      <c r="B5" s="127" t="s">
        <v>721</v>
      </c>
      <c r="C5" s="36">
        <v>8</v>
      </c>
    </row>
    <row r="6" spans="1:3" ht="15">
      <c r="A6" s="127" t="s">
        <v>722</v>
      </c>
      <c r="B6" s="127" t="s">
        <v>722</v>
      </c>
      <c r="C6" s="36">
        <v>10</v>
      </c>
    </row>
    <row r="7" spans="1:3" ht="15">
      <c r="A7" s="127" t="s">
        <v>723</v>
      </c>
      <c r="B7" s="127" t="s">
        <v>721</v>
      </c>
      <c r="C7" s="36">
        <v>1</v>
      </c>
    </row>
    <row r="8" spans="1:3" ht="15">
      <c r="A8" s="127" t="s">
        <v>723</v>
      </c>
      <c r="B8" s="127" t="s">
        <v>723</v>
      </c>
      <c r="C8" s="36">
        <v>7</v>
      </c>
    </row>
    <row r="9" spans="1:3" ht="15">
      <c r="A9" s="127" t="s">
        <v>724</v>
      </c>
      <c r="B9" s="127" t="s">
        <v>721</v>
      </c>
      <c r="C9" s="36">
        <v>1</v>
      </c>
    </row>
    <row r="10" spans="1:3" ht="15">
      <c r="A10" s="127" t="s">
        <v>724</v>
      </c>
      <c r="B10" s="127" t="s">
        <v>724</v>
      </c>
      <c r="C10" s="36">
        <v>2</v>
      </c>
    </row>
    <row r="11" spans="1:3" ht="15">
      <c r="A11" s="127" t="s">
        <v>725</v>
      </c>
      <c r="B11" s="127" t="s">
        <v>725</v>
      </c>
      <c r="C11" s="36">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742</v>
      </c>
      <c r="B1" s="13" t="s">
        <v>745</v>
      </c>
      <c r="C1" s="13" t="s">
        <v>746</v>
      </c>
      <c r="D1" s="13" t="s">
        <v>748</v>
      </c>
      <c r="E1" s="13" t="s">
        <v>747</v>
      </c>
      <c r="F1" s="13" t="s">
        <v>750</v>
      </c>
      <c r="G1" s="85" t="s">
        <v>749</v>
      </c>
      <c r="H1" s="85" t="s">
        <v>752</v>
      </c>
      <c r="I1" s="13" t="s">
        <v>751</v>
      </c>
      <c r="J1" s="13" t="s">
        <v>754</v>
      </c>
      <c r="K1" s="13" t="s">
        <v>753</v>
      </c>
      <c r="L1" s="13" t="s">
        <v>755</v>
      </c>
    </row>
    <row r="2" spans="1:12" ht="15">
      <c r="A2" s="90" t="s">
        <v>290</v>
      </c>
      <c r="B2" s="85">
        <v>2</v>
      </c>
      <c r="C2" s="90" t="s">
        <v>285</v>
      </c>
      <c r="D2" s="85">
        <v>2</v>
      </c>
      <c r="E2" s="90" t="s">
        <v>287</v>
      </c>
      <c r="F2" s="85">
        <v>1</v>
      </c>
      <c r="G2" s="85"/>
      <c r="H2" s="85"/>
      <c r="I2" s="90" t="s">
        <v>280</v>
      </c>
      <c r="J2" s="85">
        <v>1</v>
      </c>
      <c r="K2" s="90" t="s">
        <v>279</v>
      </c>
      <c r="L2" s="85">
        <v>1</v>
      </c>
    </row>
    <row r="3" spans="1:12" ht="15">
      <c r="A3" s="90" t="s">
        <v>285</v>
      </c>
      <c r="B3" s="85">
        <v>2</v>
      </c>
      <c r="C3" s="90" t="s">
        <v>290</v>
      </c>
      <c r="D3" s="85">
        <v>2</v>
      </c>
      <c r="E3" s="85"/>
      <c r="F3" s="85"/>
      <c r="G3" s="85"/>
      <c r="H3" s="85"/>
      <c r="I3" s="85"/>
      <c r="J3" s="85"/>
      <c r="K3" s="85"/>
      <c r="L3" s="85"/>
    </row>
    <row r="4" spans="1:12" ht="15">
      <c r="A4" s="90" t="s">
        <v>297</v>
      </c>
      <c r="B4" s="85">
        <v>1</v>
      </c>
      <c r="C4" s="90" t="s">
        <v>297</v>
      </c>
      <c r="D4" s="85">
        <v>1</v>
      </c>
      <c r="E4" s="85"/>
      <c r="F4" s="85"/>
      <c r="G4" s="85"/>
      <c r="H4" s="85"/>
      <c r="I4" s="85"/>
      <c r="J4" s="85"/>
      <c r="K4" s="85"/>
      <c r="L4" s="85"/>
    </row>
    <row r="5" spans="1:12" ht="15">
      <c r="A5" s="90" t="s">
        <v>296</v>
      </c>
      <c r="B5" s="85">
        <v>1</v>
      </c>
      <c r="C5" s="90" t="s">
        <v>296</v>
      </c>
      <c r="D5" s="85">
        <v>1</v>
      </c>
      <c r="E5" s="85"/>
      <c r="F5" s="85"/>
      <c r="G5" s="85"/>
      <c r="H5" s="85"/>
      <c r="I5" s="85"/>
      <c r="J5" s="85"/>
      <c r="K5" s="85"/>
      <c r="L5" s="85"/>
    </row>
    <row r="6" spans="1:12" ht="15">
      <c r="A6" s="90" t="s">
        <v>292</v>
      </c>
      <c r="B6" s="85">
        <v>1</v>
      </c>
      <c r="C6" s="90" t="s">
        <v>293</v>
      </c>
      <c r="D6" s="85">
        <v>1</v>
      </c>
      <c r="E6" s="85"/>
      <c r="F6" s="85"/>
      <c r="G6" s="85"/>
      <c r="H6" s="85"/>
      <c r="I6" s="85"/>
      <c r="J6" s="85"/>
      <c r="K6" s="85"/>
      <c r="L6" s="85"/>
    </row>
    <row r="7" spans="1:12" ht="15">
      <c r="A7" s="90" t="s">
        <v>743</v>
      </c>
      <c r="B7" s="85">
        <v>1</v>
      </c>
      <c r="C7" s="90" t="s">
        <v>294</v>
      </c>
      <c r="D7" s="85">
        <v>1</v>
      </c>
      <c r="E7" s="85"/>
      <c r="F7" s="85"/>
      <c r="G7" s="85"/>
      <c r="H7" s="85"/>
      <c r="I7" s="85"/>
      <c r="J7" s="85"/>
      <c r="K7" s="85"/>
      <c r="L7" s="85"/>
    </row>
    <row r="8" spans="1:12" ht="15">
      <c r="A8" s="90" t="s">
        <v>744</v>
      </c>
      <c r="B8" s="85">
        <v>1</v>
      </c>
      <c r="C8" s="90" t="s">
        <v>295</v>
      </c>
      <c r="D8" s="85">
        <v>1</v>
      </c>
      <c r="E8" s="85"/>
      <c r="F8" s="85"/>
      <c r="G8" s="85"/>
      <c r="H8" s="85"/>
      <c r="I8" s="85"/>
      <c r="J8" s="85"/>
      <c r="K8" s="85"/>
      <c r="L8" s="85"/>
    </row>
    <row r="9" spans="1:12" ht="15">
      <c r="A9" s="90" t="s">
        <v>287</v>
      </c>
      <c r="B9" s="85">
        <v>1</v>
      </c>
      <c r="C9" s="90" t="s">
        <v>288</v>
      </c>
      <c r="D9" s="85">
        <v>1</v>
      </c>
      <c r="E9" s="85"/>
      <c r="F9" s="85"/>
      <c r="G9" s="85"/>
      <c r="H9" s="85"/>
      <c r="I9" s="85"/>
      <c r="J9" s="85"/>
      <c r="K9" s="85"/>
      <c r="L9" s="85"/>
    </row>
    <row r="10" spans="1:12" ht="15">
      <c r="A10" s="90" t="s">
        <v>286</v>
      </c>
      <c r="B10" s="85">
        <v>1</v>
      </c>
      <c r="C10" s="90" t="s">
        <v>284</v>
      </c>
      <c r="D10" s="85">
        <v>1</v>
      </c>
      <c r="E10" s="85"/>
      <c r="F10" s="85"/>
      <c r="G10" s="85"/>
      <c r="H10" s="85"/>
      <c r="I10" s="85"/>
      <c r="J10" s="85"/>
      <c r="K10" s="85"/>
      <c r="L10" s="85"/>
    </row>
    <row r="11" spans="1:12" ht="15">
      <c r="A11" s="90" t="s">
        <v>283</v>
      </c>
      <c r="B11" s="85">
        <v>1</v>
      </c>
      <c r="C11" s="90" t="s">
        <v>289</v>
      </c>
      <c r="D11" s="85">
        <v>1</v>
      </c>
      <c r="E11" s="85"/>
      <c r="F11" s="85"/>
      <c r="G11" s="85"/>
      <c r="H11" s="85"/>
      <c r="I11" s="85"/>
      <c r="J11" s="85"/>
      <c r="K11" s="85"/>
      <c r="L11" s="85"/>
    </row>
    <row r="14" spans="1:12" ht="15" customHeight="1">
      <c r="A14" s="13" t="s">
        <v>758</v>
      </c>
      <c r="B14" s="13" t="s">
        <v>745</v>
      </c>
      <c r="C14" s="13" t="s">
        <v>759</v>
      </c>
      <c r="D14" s="13" t="s">
        <v>748</v>
      </c>
      <c r="E14" s="13" t="s">
        <v>760</v>
      </c>
      <c r="F14" s="13" t="s">
        <v>750</v>
      </c>
      <c r="G14" s="85" t="s">
        <v>761</v>
      </c>
      <c r="H14" s="85" t="s">
        <v>752</v>
      </c>
      <c r="I14" s="13" t="s">
        <v>762</v>
      </c>
      <c r="J14" s="13" t="s">
        <v>754</v>
      </c>
      <c r="K14" s="13" t="s">
        <v>763</v>
      </c>
      <c r="L14" s="13" t="s">
        <v>755</v>
      </c>
    </row>
    <row r="15" spans="1:12" ht="15">
      <c r="A15" s="85" t="s">
        <v>300</v>
      </c>
      <c r="B15" s="85">
        <v>8</v>
      </c>
      <c r="C15" s="85" t="s">
        <v>300</v>
      </c>
      <c r="D15" s="85">
        <v>8</v>
      </c>
      <c r="E15" s="85" t="s">
        <v>301</v>
      </c>
      <c r="F15" s="85">
        <v>1</v>
      </c>
      <c r="G15" s="85"/>
      <c r="H15" s="85"/>
      <c r="I15" s="85" t="s">
        <v>299</v>
      </c>
      <c r="J15" s="85">
        <v>1</v>
      </c>
      <c r="K15" s="85" t="s">
        <v>298</v>
      </c>
      <c r="L15" s="85">
        <v>1</v>
      </c>
    </row>
    <row r="16" spans="1:12" ht="15">
      <c r="A16" s="85" t="s">
        <v>301</v>
      </c>
      <c r="B16" s="85">
        <v>5</v>
      </c>
      <c r="C16" s="85" t="s">
        <v>301</v>
      </c>
      <c r="D16" s="85">
        <v>4</v>
      </c>
      <c r="E16" s="85"/>
      <c r="F16" s="85"/>
      <c r="G16" s="85"/>
      <c r="H16" s="85"/>
      <c r="I16" s="85"/>
      <c r="J16" s="85"/>
      <c r="K16" s="85"/>
      <c r="L16" s="85"/>
    </row>
    <row r="17" spans="1:12" ht="15">
      <c r="A17" s="85" t="s">
        <v>302</v>
      </c>
      <c r="B17" s="85">
        <v>3</v>
      </c>
      <c r="C17" s="85" t="s">
        <v>302</v>
      </c>
      <c r="D17" s="85">
        <v>3</v>
      </c>
      <c r="E17" s="85"/>
      <c r="F17" s="85"/>
      <c r="G17" s="85"/>
      <c r="H17" s="85"/>
      <c r="I17" s="85"/>
      <c r="J17" s="85"/>
      <c r="K17" s="85"/>
      <c r="L17" s="85"/>
    </row>
    <row r="18" spans="1:12" ht="15">
      <c r="A18" s="85" t="s">
        <v>298</v>
      </c>
      <c r="B18" s="85">
        <v>2</v>
      </c>
      <c r="C18" s="85" t="s">
        <v>303</v>
      </c>
      <c r="D18" s="85">
        <v>2</v>
      </c>
      <c r="E18" s="85"/>
      <c r="F18" s="85"/>
      <c r="G18" s="85"/>
      <c r="H18" s="85"/>
      <c r="I18" s="85"/>
      <c r="J18" s="85"/>
      <c r="K18" s="85"/>
      <c r="L18" s="85"/>
    </row>
    <row r="19" spans="1:12" ht="15">
      <c r="A19" s="85" t="s">
        <v>303</v>
      </c>
      <c r="B19" s="85">
        <v>2</v>
      </c>
      <c r="C19" s="85" t="s">
        <v>305</v>
      </c>
      <c r="D19" s="85">
        <v>1</v>
      </c>
      <c r="E19" s="85"/>
      <c r="F19" s="85"/>
      <c r="G19" s="85"/>
      <c r="H19" s="85"/>
      <c r="I19" s="85"/>
      <c r="J19" s="85"/>
      <c r="K19" s="85"/>
      <c r="L19" s="85"/>
    </row>
    <row r="20" spans="1:12" ht="15">
      <c r="A20" s="85" t="s">
        <v>299</v>
      </c>
      <c r="B20" s="85">
        <v>1</v>
      </c>
      <c r="C20" s="85" t="s">
        <v>298</v>
      </c>
      <c r="D20" s="85">
        <v>1</v>
      </c>
      <c r="E20" s="85"/>
      <c r="F20" s="85"/>
      <c r="G20" s="85"/>
      <c r="H20" s="85"/>
      <c r="I20" s="85"/>
      <c r="J20" s="85"/>
      <c r="K20" s="85"/>
      <c r="L20" s="85"/>
    </row>
    <row r="21" spans="1:12" ht="15">
      <c r="A21" s="85" t="s">
        <v>305</v>
      </c>
      <c r="B21" s="85">
        <v>1</v>
      </c>
      <c r="C21" s="85"/>
      <c r="D21" s="85"/>
      <c r="E21" s="85"/>
      <c r="F21" s="85"/>
      <c r="G21" s="85"/>
      <c r="H21" s="85"/>
      <c r="I21" s="85"/>
      <c r="J21" s="85"/>
      <c r="K21" s="85"/>
      <c r="L21" s="85"/>
    </row>
    <row r="24" spans="1:12" ht="15" customHeight="1">
      <c r="A24" s="13" t="s">
        <v>766</v>
      </c>
      <c r="B24" s="13" t="s">
        <v>745</v>
      </c>
      <c r="C24" s="13" t="s">
        <v>772</v>
      </c>
      <c r="D24" s="13" t="s">
        <v>748</v>
      </c>
      <c r="E24" s="13" t="s">
        <v>774</v>
      </c>
      <c r="F24" s="13" t="s">
        <v>750</v>
      </c>
      <c r="G24" s="85" t="s">
        <v>775</v>
      </c>
      <c r="H24" s="85" t="s">
        <v>752</v>
      </c>
      <c r="I24" s="13" t="s">
        <v>776</v>
      </c>
      <c r="J24" s="13" t="s">
        <v>754</v>
      </c>
      <c r="K24" s="13" t="s">
        <v>779</v>
      </c>
      <c r="L24" s="13" t="s">
        <v>755</v>
      </c>
    </row>
    <row r="25" spans="1:12" ht="15">
      <c r="A25" s="85" t="s">
        <v>320</v>
      </c>
      <c r="B25" s="85">
        <v>7</v>
      </c>
      <c r="C25" s="85" t="s">
        <v>320</v>
      </c>
      <c r="D25" s="85">
        <v>7</v>
      </c>
      <c r="E25" s="85" t="s">
        <v>313</v>
      </c>
      <c r="F25" s="85">
        <v>1</v>
      </c>
      <c r="G25" s="85"/>
      <c r="H25" s="85"/>
      <c r="I25" s="85" t="s">
        <v>777</v>
      </c>
      <c r="J25" s="85">
        <v>1</v>
      </c>
      <c r="K25" s="85" t="s">
        <v>306</v>
      </c>
      <c r="L25" s="85">
        <v>1</v>
      </c>
    </row>
    <row r="26" spans="1:12" ht="15">
      <c r="A26" s="85" t="s">
        <v>318</v>
      </c>
      <c r="B26" s="85">
        <v>7</v>
      </c>
      <c r="C26" s="85" t="s">
        <v>318</v>
      </c>
      <c r="D26" s="85">
        <v>7</v>
      </c>
      <c r="E26" s="85"/>
      <c r="F26" s="85"/>
      <c r="G26" s="85"/>
      <c r="H26" s="85"/>
      <c r="I26" s="85" t="s">
        <v>778</v>
      </c>
      <c r="J26" s="85">
        <v>1</v>
      </c>
      <c r="K26" s="85"/>
      <c r="L26" s="85"/>
    </row>
    <row r="27" spans="1:12" ht="15">
      <c r="A27" s="85" t="s">
        <v>319</v>
      </c>
      <c r="B27" s="85">
        <v>4</v>
      </c>
      <c r="C27" s="85" t="s">
        <v>319</v>
      </c>
      <c r="D27" s="85">
        <v>4</v>
      </c>
      <c r="E27" s="85"/>
      <c r="F27" s="85"/>
      <c r="G27" s="85"/>
      <c r="H27" s="85"/>
      <c r="I27" s="85"/>
      <c r="J27" s="85"/>
      <c r="K27" s="85"/>
      <c r="L27" s="85"/>
    </row>
    <row r="28" spans="1:12" ht="15">
      <c r="A28" s="85" t="s">
        <v>767</v>
      </c>
      <c r="B28" s="85">
        <v>3</v>
      </c>
      <c r="C28" s="85" t="s">
        <v>767</v>
      </c>
      <c r="D28" s="85">
        <v>3</v>
      </c>
      <c r="E28" s="85"/>
      <c r="F28" s="85"/>
      <c r="G28" s="85"/>
      <c r="H28" s="85"/>
      <c r="I28" s="85"/>
      <c r="J28" s="85"/>
      <c r="K28" s="85"/>
      <c r="L28" s="85"/>
    </row>
    <row r="29" spans="1:12" ht="15">
      <c r="A29" s="85" t="s">
        <v>313</v>
      </c>
      <c r="B29" s="85">
        <v>2</v>
      </c>
      <c r="C29" s="85" t="s">
        <v>307</v>
      </c>
      <c r="D29" s="85">
        <v>2</v>
      </c>
      <c r="E29" s="85"/>
      <c r="F29" s="85"/>
      <c r="G29" s="85"/>
      <c r="H29" s="85"/>
      <c r="I29" s="85"/>
      <c r="J29" s="85"/>
      <c r="K29" s="85"/>
      <c r="L29" s="85"/>
    </row>
    <row r="30" spans="1:12" ht="15">
      <c r="A30" s="85" t="s">
        <v>768</v>
      </c>
      <c r="B30" s="85">
        <v>2</v>
      </c>
      <c r="C30" s="85" t="s">
        <v>770</v>
      </c>
      <c r="D30" s="85">
        <v>2</v>
      </c>
      <c r="E30" s="85"/>
      <c r="F30" s="85"/>
      <c r="G30" s="85"/>
      <c r="H30" s="85"/>
      <c r="I30" s="85"/>
      <c r="J30" s="85"/>
      <c r="K30" s="85"/>
      <c r="L30" s="85"/>
    </row>
    <row r="31" spans="1:12" ht="15">
      <c r="A31" s="85" t="s">
        <v>769</v>
      </c>
      <c r="B31" s="85">
        <v>2</v>
      </c>
      <c r="C31" s="85" t="s">
        <v>768</v>
      </c>
      <c r="D31" s="85">
        <v>2</v>
      </c>
      <c r="E31" s="85"/>
      <c r="F31" s="85"/>
      <c r="G31" s="85"/>
      <c r="H31" s="85"/>
      <c r="I31" s="85"/>
      <c r="J31" s="85"/>
      <c r="K31" s="85"/>
      <c r="L31" s="85"/>
    </row>
    <row r="32" spans="1:12" ht="15">
      <c r="A32" s="85" t="s">
        <v>307</v>
      </c>
      <c r="B32" s="85">
        <v>2</v>
      </c>
      <c r="C32" s="85" t="s">
        <v>769</v>
      </c>
      <c r="D32" s="85">
        <v>2</v>
      </c>
      <c r="E32" s="85"/>
      <c r="F32" s="85"/>
      <c r="G32" s="85"/>
      <c r="H32" s="85"/>
      <c r="I32" s="85"/>
      <c r="J32" s="85"/>
      <c r="K32" s="85"/>
      <c r="L32" s="85"/>
    </row>
    <row r="33" spans="1:12" ht="15">
      <c r="A33" s="85" t="s">
        <v>770</v>
      </c>
      <c r="B33" s="85">
        <v>2</v>
      </c>
      <c r="C33" s="85" t="s">
        <v>317</v>
      </c>
      <c r="D33" s="85">
        <v>1</v>
      </c>
      <c r="E33" s="85"/>
      <c r="F33" s="85"/>
      <c r="G33" s="85"/>
      <c r="H33" s="85"/>
      <c r="I33" s="85"/>
      <c r="J33" s="85"/>
      <c r="K33" s="85"/>
      <c r="L33" s="85"/>
    </row>
    <row r="34" spans="1:12" ht="15">
      <c r="A34" s="85" t="s">
        <v>771</v>
      </c>
      <c r="B34" s="85">
        <v>1</v>
      </c>
      <c r="C34" s="85" t="s">
        <v>773</v>
      </c>
      <c r="D34" s="85">
        <v>1</v>
      </c>
      <c r="E34" s="85"/>
      <c r="F34" s="85"/>
      <c r="G34" s="85"/>
      <c r="H34" s="85"/>
      <c r="I34" s="85"/>
      <c r="J34" s="85"/>
      <c r="K34" s="85"/>
      <c r="L34" s="85"/>
    </row>
    <row r="37" spans="1:12" ht="15" customHeight="1">
      <c r="A37" s="13" t="s">
        <v>782</v>
      </c>
      <c r="B37" s="13" t="s">
        <v>745</v>
      </c>
      <c r="C37" s="13" t="s">
        <v>790</v>
      </c>
      <c r="D37" s="13" t="s">
        <v>748</v>
      </c>
      <c r="E37" s="13" t="s">
        <v>793</v>
      </c>
      <c r="F37" s="13" t="s">
        <v>750</v>
      </c>
      <c r="G37" s="85" t="s">
        <v>799</v>
      </c>
      <c r="H37" s="85" t="s">
        <v>752</v>
      </c>
      <c r="I37" s="85" t="s">
        <v>800</v>
      </c>
      <c r="J37" s="85" t="s">
        <v>754</v>
      </c>
      <c r="K37" s="13" t="s">
        <v>801</v>
      </c>
      <c r="L37" s="13" t="s">
        <v>755</v>
      </c>
    </row>
    <row r="38" spans="1:12" ht="15">
      <c r="A38" s="91" t="s">
        <v>783</v>
      </c>
      <c r="B38" s="91">
        <v>32</v>
      </c>
      <c r="C38" s="91" t="s">
        <v>320</v>
      </c>
      <c r="D38" s="91">
        <v>14</v>
      </c>
      <c r="E38" s="91" t="s">
        <v>224</v>
      </c>
      <c r="F38" s="91">
        <v>13</v>
      </c>
      <c r="G38" s="91"/>
      <c r="H38" s="91"/>
      <c r="I38" s="91"/>
      <c r="J38" s="91"/>
      <c r="K38" s="91" t="s">
        <v>802</v>
      </c>
      <c r="L38" s="91">
        <v>3</v>
      </c>
    </row>
    <row r="39" spans="1:12" ht="15">
      <c r="A39" s="91" t="s">
        <v>784</v>
      </c>
      <c r="B39" s="91">
        <v>12</v>
      </c>
      <c r="C39" s="91" t="s">
        <v>224</v>
      </c>
      <c r="D39" s="91">
        <v>10</v>
      </c>
      <c r="E39" s="91" t="s">
        <v>788</v>
      </c>
      <c r="F39" s="91">
        <v>6</v>
      </c>
      <c r="G39" s="91"/>
      <c r="H39" s="91"/>
      <c r="I39" s="91"/>
      <c r="J39" s="91"/>
      <c r="K39" s="91" t="s">
        <v>803</v>
      </c>
      <c r="L39" s="91">
        <v>3</v>
      </c>
    </row>
    <row r="40" spans="1:12" ht="15">
      <c r="A40" s="91" t="s">
        <v>785</v>
      </c>
      <c r="B40" s="91">
        <v>0</v>
      </c>
      <c r="C40" s="91" t="s">
        <v>318</v>
      </c>
      <c r="D40" s="91">
        <v>7</v>
      </c>
      <c r="E40" s="91" t="s">
        <v>225</v>
      </c>
      <c r="F40" s="91">
        <v>5</v>
      </c>
      <c r="G40" s="91"/>
      <c r="H40" s="91"/>
      <c r="I40" s="91"/>
      <c r="J40" s="91"/>
      <c r="K40" s="91" t="s">
        <v>318</v>
      </c>
      <c r="L40" s="91">
        <v>3</v>
      </c>
    </row>
    <row r="41" spans="1:12" ht="15">
      <c r="A41" s="91" t="s">
        <v>786</v>
      </c>
      <c r="B41" s="91">
        <v>781</v>
      </c>
      <c r="C41" s="91" t="s">
        <v>319</v>
      </c>
      <c r="D41" s="91">
        <v>5</v>
      </c>
      <c r="E41" s="91" t="s">
        <v>789</v>
      </c>
      <c r="F41" s="91">
        <v>5</v>
      </c>
      <c r="G41" s="91"/>
      <c r="H41" s="91"/>
      <c r="I41" s="91"/>
      <c r="J41" s="91"/>
      <c r="K41" s="91" t="s">
        <v>804</v>
      </c>
      <c r="L41" s="91">
        <v>3</v>
      </c>
    </row>
    <row r="42" spans="1:12" ht="15">
      <c r="A42" s="91" t="s">
        <v>787</v>
      </c>
      <c r="B42" s="91">
        <v>825</v>
      </c>
      <c r="C42" s="91" t="s">
        <v>231</v>
      </c>
      <c r="D42" s="91">
        <v>5</v>
      </c>
      <c r="E42" s="91" t="s">
        <v>794</v>
      </c>
      <c r="F42" s="91">
        <v>4</v>
      </c>
      <c r="G42" s="91"/>
      <c r="H42" s="91"/>
      <c r="I42" s="91"/>
      <c r="J42" s="91"/>
      <c r="K42" s="91" t="s">
        <v>805</v>
      </c>
      <c r="L42" s="91">
        <v>3</v>
      </c>
    </row>
    <row r="43" spans="1:12" ht="15">
      <c r="A43" s="91" t="s">
        <v>224</v>
      </c>
      <c r="B43" s="91">
        <v>25</v>
      </c>
      <c r="C43" s="91" t="s">
        <v>791</v>
      </c>
      <c r="D43" s="91">
        <v>4</v>
      </c>
      <c r="E43" s="91" t="s">
        <v>795</v>
      </c>
      <c r="F43" s="91">
        <v>4</v>
      </c>
      <c r="G43" s="91"/>
      <c r="H43" s="91"/>
      <c r="I43" s="91"/>
      <c r="J43" s="91"/>
      <c r="K43" s="91" t="s">
        <v>806</v>
      </c>
      <c r="L43" s="91">
        <v>3</v>
      </c>
    </row>
    <row r="44" spans="1:12" ht="15">
      <c r="A44" s="91" t="s">
        <v>320</v>
      </c>
      <c r="B44" s="91">
        <v>16</v>
      </c>
      <c r="C44" s="91" t="s">
        <v>792</v>
      </c>
      <c r="D44" s="91">
        <v>4</v>
      </c>
      <c r="E44" s="91" t="s">
        <v>796</v>
      </c>
      <c r="F44" s="91">
        <v>4</v>
      </c>
      <c r="G44" s="91"/>
      <c r="H44" s="91"/>
      <c r="I44" s="91"/>
      <c r="J44" s="91"/>
      <c r="K44" s="91" t="s">
        <v>807</v>
      </c>
      <c r="L44" s="91">
        <v>3</v>
      </c>
    </row>
    <row r="45" spans="1:12" ht="15">
      <c r="A45" s="91" t="s">
        <v>318</v>
      </c>
      <c r="B45" s="91">
        <v>10</v>
      </c>
      <c r="C45" s="91" t="s">
        <v>229</v>
      </c>
      <c r="D45" s="91">
        <v>4</v>
      </c>
      <c r="E45" s="91" t="s">
        <v>797</v>
      </c>
      <c r="F45" s="91">
        <v>4</v>
      </c>
      <c r="G45" s="91"/>
      <c r="H45" s="91"/>
      <c r="I45" s="91"/>
      <c r="J45" s="91"/>
      <c r="K45" s="91" t="s">
        <v>808</v>
      </c>
      <c r="L45" s="91">
        <v>3</v>
      </c>
    </row>
    <row r="46" spans="1:12" ht="15">
      <c r="A46" s="91" t="s">
        <v>788</v>
      </c>
      <c r="B46" s="91">
        <v>10</v>
      </c>
      <c r="C46" s="91" t="s">
        <v>788</v>
      </c>
      <c r="D46" s="91">
        <v>4</v>
      </c>
      <c r="E46" s="91" t="s">
        <v>798</v>
      </c>
      <c r="F46" s="91">
        <v>4</v>
      </c>
      <c r="G46" s="91"/>
      <c r="H46" s="91"/>
      <c r="I46" s="91"/>
      <c r="J46" s="91"/>
      <c r="K46" s="91" t="s">
        <v>809</v>
      </c>
      <c r="L46" s="91">
        <v>3</v>
      </c>
    </row>
    <row r="47" spans="1:12" ht="15">
      <c r="A47" s="91" t="s">
        <v>789</v>
      </c>
      <c r="B47" s="91">
        <v>9</v>
      </c>
      <c r="C47" s="91" t="s">
        <v>789</v>
      </c>
      <c r="D47" s="91">
        <v>4</v>
      </c>
      <c r="E47" s="91" t="s">
        <v>231</v>
      </c>
      <c r="F47" s="91">
        <v>3</v>
      </c>
      <c r="G47" s="91"/>
      <c r="H47" s="91"/>
      <c r="I47" s="91"/>
      <c r="J47" s="91"/>
      <c r="K47" s="91" t="s">
        <v>810</v>
      </c>
      <c r="L47" s="91">
        <v>3</v>
      </c>
    </row>
    <row r="50" spans="1:12" ht="15" customHeight="1">
      <c r="A50" s="13" t="s">
        <v>815</v>
      </c>
      <c r="B50" s="13" t="s">
        <v>745</v>
      </c>
      <c r="C50" s="13" t="s">
        <v>826</v>
      </c>
      <c r="D50" s="13" t="s">
        <v>748</v>
      </c>
      <c r="E50" s="13" t="s">
        <v>834</v>
      </c>
      <c r="F50" s="13" t="s">
        <v>750</v>
      </c>
      <c r="G50" s="85" t="s">
        <v>837</v>
      </c>
      <c r="H50" s="85" t="s">
        <v>752</v>
      </c>
      <c r="I50" s="85" t="s">
        <v>838</v>
      </c>
      <c r="J50" s="85" t="s">
        <v>754</v>
      </c>
      <c r="K50" s="13" t="s">
        <v>839</v>
      </c>
      <c r="L50" s="13" t="s">
        <v>755</v>
      </c>
    </row>
    <row r="51" spans="1:12" ht="15">
      <c r="A51" s="91" t="s">
        <v>816</v>
      </c>
      <c r="B51" s="91">
        <v>8</v>
      </c>
      <c r="C51" s="91" t="s">
        <v>827</v>
      </c>
      <c r="D51" s="91">
        <v>3</v>
      </c>
      <c r="E51" s="91" t="s">
        <v>816</v>
      </c>
      <c r="F51" s="91">
        <v>5</v>
      </c>
      <c r="G51" s="91"/>
      <c r="H51" s="91"/>
      <c r="I51" s="91"/>
      <c r="J51" s="91"/>
      <c r="K51" s="91" t="s">
        <v>840</v>
      </c>
      <c r="L51" s="91">
        <v>3</v>
      </c>
    </row>
    <row r="52" spans="1:12" ht="15">
      <c r="A52" s="91" t="s">
        <v>817</v>
      </c>
      <c r="B52" s="91">
        <v>5</v>
      </c>
      <c r="C52" s="91" t="s">
        <v>816</v>
      </c>
      <c r="D52" s="91">
        <v>3</v>
      </c>
      <c r="E52" s="91" t="s">
        <v>835</v>
      </c>
      <c r="F52" s="91">
        <v>4</v>
      </c>
      <c r="G52" s="91"/>
      <c r="H52" s="91"/>
      <c r="I52" s="91"/>
      <c r="J52" s="91"/>
      <c r="K52" s="91" t="s">
        <v>841</v>
      </c>
      <c r="L52" s="91">
        <v>3</v>
      </c>
    </row>
    <row r="53" spans="1:12" ht="15">
      <c r="A53" s="91" t="s">
        <v>818</v>
      </c>
      <c r="B53" s="91">
        <v>5</v>
      </c>
      <c r="C53" s="91" t="s">
        <v>825</v>
      </c>
      <c r="D53" s="91">
        <v>3</v>
      </c>
      <c r="E53" s="91" t="s">
        <v>818</v>
      </c>
      <c r="F53" s="91">
        <v>4</v>
      </c>
      <c r="G53" s="91"/>
      <c r="H53" s="91"/>
      <c r="I53" s="91"/>
      <c r="J53" s="91"/>
      <c r="K53" s="91" t="s">
        <v>842</v>
      </c>
      <c r="L53" s="91">
        <v>3</v>
      </c>
    </row>
    <row r="54" spans="1:12" ht="15">
      <c r="A54" s="91" t="s">
        <v>819</v>
      </c>
      <c r="B54" s="91">
        <v>5</v>
      </c>
      <c r="C54" s="91" t="s">
        <v>817</v>
      </c>
      <c r="D54" s="91">
        <v>3</v>
      </c>
      <c r="E54" s="91" t="s">
        <v>819</v>
      </c>
      <c r="F54" s="91">
        <v>4</v>
      </c>
      <c r="G54" s="91"/>
      <c r="H54" s="91"/>
      <c r="I54" s="91"/>
      <c r="J54" s="91"/>
      <c r="K54" s="91" t="s">
        <v>843</v>
      </c>
      <c r="L54" s="91">
        <v>3</v>
      </c>
    </row>
    <row r="55" spans="1:12" ht="15">
      <c r="A55" s="91" t="s">
        <v>820</v>
      </c>
      <c r="B55" s="91">
        <v>5</v>
      </c>
      <c r="C55" s="91" t="s">
        <v>828</v>
      </c>
      <c r="D55" s="91">
        <v>2</v>
      </c>
      <c r="E55" s="91" t="s">
        <v>820</v>
      </c>
      <c r="F55" s="91">
        <v>4</v>
      </c>
      <c r="G55" s="91"/>
      <c r="H55" s="91"/>
      <c r="I55" s="91"/>
      <c r="J55" s="91"/>
      <c r="K55" s="91" t="s">
        <v>844</v>
      </c>
      <c r="L55" s="91">
        <v>3</v>
      </c>
    </row>
    <row r="56" spans="1:12" ht="15">
      <c r="A56" s="91" t="s">
        <v>821</v>
      </c>
      <c r="B56" s="91">
        <v>5</v>
      </c>
      <c r="C56" s="91" t="s">
        <v>829</v>
      </c>
      <c r="D56" s="91">
        <v>2</v>
      </c>
      <c r="E56" s="91" t="s">
        <v>821</v>
      </c>
      <c r="F56" s="91">
        <v>4</v>
      </c>
      <c r="G56" s="91"/>
      <c r="H56" s="91"/>
      <c r="I56" s="91"/>
      <c r="J56" s="91"/>
      <c r="K56" s="91" t="s">
        <v>845</v>
      </c>
      <c r="L56" s="91">
        <v>3</v>
      </c>
    </row>
    <row r="57" spans="1:12" ht="15">
      <c r="A57" s="91" t="s">
        <v>822</v>
      </c>
      <c r="B57" s="91">
        <v>5</v>
      </c>
      <c r="C57" s="91" t="s">
        <v>830</v>
      </c>
      <c r="D57" s="91">
        <v>2</v>
      </c>
      <c r="E57" s="91" t="s">
        <v>822</v>
      </c>
      <c r="F57" s="91">
        <v>4</v>
      </c>
      <c r="G57" s="91"/>
      <c r="H57" s="91"/>
      <c r="I57" s="91"/>
      <c r="J57" s="91"/>
      <c r="K57" s="91" t="s">
        <v>846</v>
      </c>
      <c r="L57" s="91">
        <v>3</v>
      </c>
    </row>
    <row r="58" spans="1:12" ht="15">
      <c r="A58" s="91" t="s">
        <v>823</v>
      </c>
      <c r="B58" s="91">
        <v>5</v>
      </c>
      <c r="C58" s="91" t="s">
        <v>831</v>
      </c>
      <c r="D58" s="91">
        <v>2</v>
      </c>
      <c r="E58" s="91" t="s">
        <v>823</v>
      </c>
      <c r="F58" s="91">
        <v>4</v>
      </c>
      <c r="G58" s="91"/>
      <c r="H58" s="91"/>
      <c r="I58" s="91"/>
      <c r="J58" s="91"/>
      <c r="K58" s="91" t="s">
        <v>847</v>
      </c>
      <c r="L58" s="91">
        <v>3</v>
      </c>
    </row>
    <row r="59" spans="1:12" ht="15">
      <c r="A59" s="91" t="s">
        <v>824</v>
      </c>
      <c r="B59" s="91">
        <v>5</v>
      </c>
      <c r="C59" s="91" t="s">
        <v>832</v>
      </c>
      <c r="D59" s="91">
        <v>2</v>
      </c>
      <c r="E59" s="91" t="s">
        <v>824</v>
      </c>
      <c r="F59" s="91">
        <v>4</v>
      </c>
      <c r="G59" s="91"/>
      <c r="H59" s="91"/>
      <c r="I59" s="91"/>
      <c r="J59" s="91"/>
      <c r="K59" s="91" t="s">
        <v>848</v>
      </c>
      <c r="L59" s="91">
        <v>3</v>
      </c>
    </row>
    <row r="60" spans="1:12" ht="15">
      <c r="A60" s="91" t="s">
        <v>825</v>
      </c>
      <c r="B60" s="91">
        <v>4</v>
      </c>
      <c r="C60" s="91" t="s">
        <v>833</v>
      </c>
      <c r="D60" s="91">
        <v>2</v>
      </c>
      <c r="E60" s="91" t="s">
        <v>836</v>
      </c>
      <c r="F60" s="91">
        <v>2</v>
      </c>
      <c r="G60" s="91"/>
      <c r="H60" s="91"/>
      <c r="I60" s="91"/>
      <c r="J60" s="91"/>
      <c r="K60" s="91" t="s">
        <v>849</v>
      </c>
      <c r="L60" s="91">
        <v>3</v>
      </c>
    </row>
    <row r="63" spans="1:12" ht="15" customHeight="1">
      <c r="A63" s="13" t="s">
        <v>854</v>
      </c>
      <c r="B63" s="13" t="s">
        <v>745</v>
      </c>
      <c r="C63" s="13" t="s">
        <v>856</v>
      </c>
      <c r="D63" s="13" t="s">
        <v>748</v>
      </c>
      <c r="E63" s="13" t="s">
        <v>857</v>
      </c>
      <c r="F63" s="13" t="s">
        <v>750</v>
      </c>
      <c r="G63" s="13" t="s">
        <v>860</v>
      </c>
      <c r="H63" s="13" t="s">
        <v>752</v>
      </c>
      <c r="I63" s="85" t="s">
        <v>862</v>
      </c>
      <c r="J63" s="85" t="s">
        <v>754</v>
      </c>
      <c r="K63" s="85" t="s">
        <v>864</v>
      </c>
      <c r="L63" s="85" t="s">
        <v>755</v>
      </c>
    </row>
    <row r="64" spans="1:12" ht="15">
      <c r="A64" s="85" t="s">
        <v>224</v>
      </c>
      <c r="B64" s="85">
        <v>4</v>
      </c>
      <c r="C64" s="85" t="s">
        <v>225</v>
      </c>
      <c r="D64" s="85">
        <v>2</v>
      </c>
      <c r="E64" s="85" t="s">
        <v>224</v>
      </c>
      <c r="F64" s="85">
        <v>2</v>
      </c>
      <c r="G64" s="85" t="s">
        <v>238</v>
      </c>
      <c r="H64" s="85">
        <v>1</v>
      </c>
      <c r="I64" s="85"/>
      <c r="J64" s="85"/>
      <c r="K64" s="85"/>
      <c r="L64" s="85"/>
    </row>
    <row r="65" spans="1:12" ht="15">
      <c r="A65" s="85" t="s">
        <v>225</v>
      </c>
      <c r="B65" s="85">
        <v>2</v>
      </c>
      <c r="C65" s="85" t="s">
        <v>224</v>
      </c>
      <c r="D65" s="85">
        <v>2</v>
      </c>
      <c r="E65" s="85"/>
      <c r="F65" s="85"/>
      <c r="G65" s="85"/>
      <c r="H65" s="85"/>
      <c r="I65" s="85"/>
      <c r="J65" s="85"/>
      <c r="K65" s="85"/>
      <c r="L65" s="85"/>
    </row>
    <row r="66" spans="1:12" ht="15">
      <c r="A66" s="85" t="s">
        <v>229</v>
      </c>
      <c r="B66" s="85">
        <v>1</v>
      </c>
      <c r="C66" s="85" t="s">
        <v>229</v>
      </c>
      <c r="D66" s="85">
        <v>1</v>
      </c>
      <c r="E66" s="85"/>
      <c r="F66" s="85"/>
      <c r="G66" s="85"/>
      <c r="H66" s="85"/>
      <c r="I66" s="85"/>
      <c r="J66" s="85"/>
      <c r="K66" s="85"/>
      <c r="L66" s="85"/>
    </row>
    <row r="67" spans="1:12" ht="15">
      <c r="A67" s="85" t="s">
        <v>238</v>
      </c>
      <c r="B67" s="85">
        <v>1</v>
      </c>
      <c r="C67" s="85"/>
      <c r="D67" s="85"/>
      <c r="E67" s="85"/>
      <c r="F67" s="85"/>
      <c r="G67" s="85"/>
      <c r="H67" s="85"/>
      <c r="I67" s="85"/>
      <c r="J67" s="85"/>
      <c r="K67" s="85"/>
      <c r="L67" s="85"/>
    </row>
    <row r="70" spans="1:12" ht="15" customHeight="1">
      <c r="A70" s="13" t="s">
        <v>855</v>
      </c>
      <c r="B70" s="13" t="s">
        <v>745</v>
      </c>
      <c r="C70" s="13" t="s">
        <v>858</v>
      </c>
      <c r="D70" s="13" t="s">
        <v>748</v>
      </c>
      <c r="E70" s="13" t="s">
        <v>859</v>
      </c>
      <c r="F70" s="13" t="s">
        <v>750</v>
      </c>
      <c r="G70" s="13" t="s">
        <v>861</v>
      </c>
      <c r="H70" s="13" t="s">
        <v>752</v>
      </c>
      <c r="I70" s="13" t="s">
        <v>863</v>
      </c>
      <c r="J70" s="13" t="s">
        <v>754</v>
      </c>
      <c r="K70" s="13" t="s">
        <v>865</v>
      </c>
      <c r="L70" s="13" t="s">
        <v>755</v>
      </c>
    </row>
    <row r="71" spans="1:12" ht="15">
      <c r="A71" s="85" t="s">
        <v>224</v>
      </c>
      <c r="B71" s="85">
        <v>14</v>
      </c>
      <c r="C71" s="85" t="s">
        <v>224</v>
      </c>
      <c r="D71" s="85">
        <v>6</v>
      </c>
      <c r="E71" s="85" t="s">
        <v>224</v>
      </c>
      <c r="F71" s="85">
        <v>6</v>
      </c>
      <c r="G71" s="85" t="s">
        <v>224</v>
      </c>
      <c r="H71" s="85">
        <v>1</v>
      </c>
      <c r="I71" s="85" t="s">
        <v>224</v>
      </c>
      <c r="J71" s="85">
        <v>1</v>
      </c>
      <c r="K71" s="85" t="s">
        <v>214</v>
      </c>
      <c r="L71" s="85">
        <v>2</v>
      </c>
    </row>
    <row r="72" spans="1:12" ht="15">
      <c r="A72" s="85" t="s">
        <v>231</v>
      </c>
      <c r="B72" s="85">
        <v>8</v>
      </c>
      <c r="C72" s="85" t="s">
        <v>231</v>
      </c>
      <c r="D72" s="85">
        <v>5</v>
      </c>
      <c r="E72" s="85" t="s">
        <v>225</v>
      </c>
      <c r="F72" s="85">
        <v>5</v>
      </c>
      <c r="G72" s="85" t="s">
        <v>237</v>
      </c>
      <c r="H72" s="85">
        <v>1</v>
      </c>
      <c r="I72" s="85" t="s">
        <v>240</v>
      </c>
      <c r="J72" s="85">
        <v>1</v>
      </c>
      <c r="K72" s="85" t="s">
        <v>215</v>
      </c>
      <c r="L72" s="85">
        <v>1</v>
      </c>
    </row>
    <row r="73" spans="1:12" ht="15">
      <c r="A73" s="85" t="s">
        <v>225</v>
      </c>
      <c r="B73" s="85">
        <v>7</v>
      </c>
      <c r="C73" s="85" t="s">
        <v>229</v>
      </c>
      <c r="D73" s="85">
        <v>3</v>
      </c>
      <c r="E73" s="85" t="s">
        <v>231</v>
      </c>
      <c r="F73" s="85">
        <v>3</v>
      </c>
      <c r="G73" s="85" t="s">
        <v>236</v>
      </c>
      <c r="H73" s="85">
        <v>1</v>
      </c>
      <c r="I73" s="85" t="s">
        <v>239</v>
      </c>
      <c r="J73" s="85">
        <v>1</v>
      </c>
      <c r="K73" s="85"/>
      <c r="L73" s="85"/>
    </row>
    <row r="74" spans="1:12" ht="15">
      <c r="A74" s="85" t="s">
        <v>230</v>
      </c>
      <c r="B74" s="85">
        <v>5</v>
      </c>
      <c r="C74" s="85" t="s">
        <v>230</v>
      </c>
      <c r="D74" s="85">
        <v>3</v>
      </c>
      <c r="E74" s="85" t="s">
        <v>230</v>
      </c>
      <c r="F74" s="85">
        <v>2</v>
      </c>
      <c r="G74" s="85" t="s">
        <v>235</v>
      </c>
      <c r="H74" s="85">
        <v>1</v>
      </c>
      <c r="I74" s="85"/>
      <c r="J74" s="85"/>
      <c r="K74" s="85"/>
      <c r="L74" s="85"/>
    </row>
    <row r="75" spans="1:12" ht="15">
      <c r="A75" s="85" t="s">
        <v>229</v>
      </c>
      <c r="B75" s="85">
        <v>3</v>
      </c>
      <c r="C75" s="85" t="s">
        <v>225</v>
      </c>
      <c r="D75" s="85">
        <v>2</v>
      </c>
      <c r="E75" s="85"/>
      <c r="F75" s="85"/>
      <c r="G75" s="85" t="s">
        <v>234</v>
      </c>
      <c r="H75" s="85">
        <v>1</v>
      </c>
      <c r="I75" s="85"/>
      <c r="J75" s="85"/>
      <c r="K75" s="85"/>
      <c r="L75" s="85"/>
    </row>
    <row r="76" spans="1:12" ht="15">
      <c r="A76" s="85" t="s">
        <v>226</v>
      </c>
      <c r="B76" s="85">
        <v>2</v>
      </c>
      <c r="C76" s="85" t="s">
        <v>226</v>
      </c>
      <c r="D76" s="85">
        <v>2</v>
      </c>
      <c r="E76" s="85"/>
      <c r="F76" s="85"/>
      <c r="G76" s="85" t="s">
        <v>233</v>
      </c>
      <c r="H76" s="85">
        <v>1</v>
      </c>
      <c r="I76" s="85"/>
      <c r="J76" s="85"/>
      <c r="K76" s="85"/>
      <c r="L76" s="85"/>
    </row>
    <row r="77" spans="1:12" ht="15">
      <c r="A77" s="85" t="s">
        <v>214</v>
      </c>
      <c r="B77" s="85">
        <v>2</v>
      </c>
      <c r="C77" s="85" t="s">
        <v>241</v>
      </c>
      <c r="D77" s="85">
        <v>1</v>
      </c>
      <c r="E77" s="85"/>
      <c r="F77" s="85"/>
      <c r="G77" s="85" t="s">
        <v>232</v>
      </c>
      <c r="H77" s="85">
        <v>1</v>
      </c>
      <c r="I77" s="85"/>
      <c r="J77" s="85"/>
      <c r="K77" s="85"/>
      <c r="L77" s="85"/>
    </row>
    <row r="78" spans="1:12" ht="15">
      <c r="A78" s="85" t="s">
        <v>242</v>
      </c>
      <c r="B78" s="85">
        <v>1</v>
      </c>
      <c r="C78" s="85" t="s">
        <v>227</v>
      </c>
      <c r="D78" s="85">
        <v>1</v>
      </c>
      <c r="E78" s="85"/>
      <c r="F78" s="85"/>
      <c r="G78" s="85"/>
      <c r="H78" s="85"/>
      <c r="I78" s="85"/>
      <c r="J78" s="85"/>
      <c r="K78" s="85"/>
      <c r="L78" s="85"/>
    </row>
    <row r="79" spans="1:12" ht="15">
      <c r="A79" s="85" t="s">
        <v>228</v>
      </c>
      <c r="B79" s="85">
        <v>1</v>
      </c>
      <c r="C79" s="85" t="s">
        <v>228</v>
      </c>
      <c r="D79" s="85">
        <v>1</v>
      </c>
      <c r="E79" s="85"/>
      <c r="F79" s="85"/>
      <c r="G79" s="85"/>
      <c r="H79" s="85"/>
      <c r="I79" s="85"/>
      <c r="J79" s="85"/>
      <c r="K79" s="85"/>
      <c r="L79" s="85"/>
    </row>
    <row r="80" spans="1:12" ht="15">
      <c r="A80" s="85" t="s">
        <v>227</v>
      </c>
      <c r="B80" s="85">
        <v>1</v>
      </c>
      <c r="C80" s="85" t="s">
        <v>242</v>
      </c>
      <c r="D80" s="85">
        <v>1</v>
      </c>
      <c r="E80" s="85"/>
      <c r="F80" s="85"/>
      <c r="G80" s="85"/>
      <c r="H80" s="85"/>
      <c r="I80" s="85"/>
      <c r="J80" s="85"/>
      <c r="K80" s="85"/>
      <c r="L80" s="85"/>
    </row>
    <row r="83" spans="1:12" ht="15" customHeight="1">
      <c r="A83" s="13" t="s">
        <v>874</v>
      </c>
      <c r="B83" s="13" t="s">
        <v>745</v>
      </c>
      <c r="C83" s="13" t="s">
        <v>875</v>
      </c>
      <c r="D83" s="13" t="s">
        <v>748</v>
      </c>
      <c r="E83" s="13" t="s">
        <v>876</v>
      </c>
      <c r="F83" s="13" t="s">
        <v>750</v>
      </c>
      <c r="G83" s="13" t="s">
        <v>877</v>
      </c>
      <c r="H83" s="13" t="s">
        <v>752</v>
      </c>
      <c r="I83" s="13" t="s">
        <v>878</v>
      </c>
      <c r="J83" s="13" t="s">
        <v>754</v>
      </c>
      <c r="K83" s="13" t="s">
        <v>879</v>
      </c>
      <c r="L83" s="13" t="s">
        <v>755</v>
      </c>
    </row>
    <row r="84" spans="1:12" ht="15">
      <c r="A84" s="124" t="s">
        <v>231</v>
      </c>
      <c r="B84" s="85">
        <v>204225</v>
      </c>
      <c r="C84" s="124" t="s">
        <v>241</v>
      </c>
      <c r="D84" s="85">
        <v>41701</v>
      </c>
      <c r="E84" s="124" t="s">
        <v>231</v>
      </c>
      <c r="F84" s="85">
        <v>204225</v>
      </c>
      <c r="G84" s="124" t="s">
        <v>236</v>
      </c>
      <c r="H84" s="85">
        <v>5581</v>
      </c>
      <c r="I84" s="124" t="s">
        <v>240</v>
      </c>
      <c r="J84" s="85">
        <v>16078</v>
      </c>
      <c r="K84" s="124" t="s">
        <v>215</v>
      </c>
      <c r="L84" s="85">
        <v>22677</v>
      </c>
    </row>
    <row r="85" spans="1:12" ht="15">
      <c r="A85" s="124" t="s">
        <v>241</v>
      </c>
      <c r="B85" s="85">
        <v>41701</v>
      </c>
      <c r="C85" s="124" t="s">
        <v>219</v>
      </c>
      <c r="D85" s="85">
        <v>36794</v>
      </c>
      <c r="E85" s="124" t="s">
        <v>227</v>
      </c>
      <c r="F85" s="85">
        <v>33507</v>
      </c>
      <c r="G85" s="124" t="s">
        <v>237</v>
      </c>
      <c r="H85" s="85">
        <v>3454</v>
      </c>
      <c r="I85" s="124" t="s">
        <v>221</v>
      </c>
      <c r="J85" s="85">
        <v>4000</v>
      </c>
      <c r="K85" s="124" t="s">
        <v>217</v>
      </c>
      <c r="L85" s="85">
        <v>14459</v>
      </c>
    </row>
    <row r="86" spans="1:12" ht="15">
      <c r="A86" s="124" t="s">
        <v>219</v>
      </c>
      <c r="B86" s="85">
        <v>36794</v>
      </c>
      <c r="C86" s="124" t="s">
        <v>229</v>
      </c>
      <c r="D86" s="85">
        <v>29178</v>
      </c>
      <c r="E86" s="124" t="s">
        <v>225</v>
      </c>
      <c r="F86" s="85">
        <v>26585</v>
      </c>
      <c r="G86" s="124" t="s">
        <v>232</v>
      </c>
      <c r="H86" s="85">
        <v>3318</v>
      </c>
      <c r="I86" s="124" t="s">
        <v>239</v>
      </c>
      <c r="J86" s="85">
        <v>2662</v>
      </c>
      <c r="K86" s="124" t="s">
        <v>214</v>
      </c>
      <c r="L86" s="85">
        <v>80</v>
      </c>
    </row>
    <row r="87" spans="1:12" ht="15">
      <c r="A87" s="124" t="s">
        <v>227</v>
      </c>
      <c r="B87" s="85">
        <v>33507</v>
      </c>
      <c r="C87" s="124" t="s">
        <v>226</v>
      </c>
      <c r="D87" s="85">
        <v>7131</v>
      </c>
      <c r="E87" s="124" t="s">
        <v>216</v>
      </c>
      <c r="F87" s="85">
        <v>17363</v>
      </c>
      <c r="G87" s="124" t="s">
        <v>233</v>
      </c>
      <c r="H87" s="85">
        <v>1368</v>
      </c>
      <c r="I87" s="124"/>
      <c r="J87" s="85"/>
      <c r="K87" s="124"/>
      <c r="L87" s="85"/>
    </row>
    <row r="88" spans="1:12" ht="15">
      <c r="A88" s="124" t="s">
        <v>229</v>
      </c>
      <c r="B88" s="85">
        <v>29178</v>
      </c>
      <c r="C88" s="124" t="s">
        <v>242</v>
      </c>
      <c r="D88" s="85">
        <v>2006</v>
      </c>
      <c r="E88" s="124" t="s">
        <v>230</v>
      </c>
      <c r="F88" s="85">
        <v>10128</v>
      </c>
      <c r="G88" s="124" t="s">
        <v>234</v>
      </c>
      <c r="H88" s="85">
        <v>465</v>
      </c>
      <c r="I88" s="124"/>
      <c r="J88" s="85"/>
      <c r="K88" s="124"/>
      <c r="L88" s="85"/>
    </row>
    <row r="89" spans="1:12" ht="15">
      <c r="A89" s="124" t="s">
        <v>225</v>
      </c>
      <c r="B89" s="85">
        <v>26585</v>
      </c>
      <c r="C89" s="124" t="s">
        <v>224</v>
      </c>
      <c r="D89" s="85">
        <v>1532</v>
      </c>
      <c r="E89" s="124" t="s">
        <v>213</v>
      </c>
      <c r="F89" s="85">
        <v>1625</v>
      </c>
      <c r="G89" s="124" t="s">
        <v>238</v>
      </c>
      <c r="H89" s="85">
        <v>398</v>
      </c>
      <c r="I89" s="124"/>
      <c r="J89" s="85"/>
      <c r="K89" s="124"/>
      <c r="L89" s="85"/>
    </row>
    <row r="90" spans="1:12" ht="15">
      <c r="A90" s="124" t="s">
        <v>215</v>
      </c>
      <c r="B90" s="85">
        <v>22677</v>
      </c>
      <c r="C90" s="124" t="s">
        <v>228</v>
      </c>
      <c r="D90" s="85">
        <v>469</v>
      </c>
      <c r="E90" s="124" t="s">
        <v>212</v>
      </c>
      <c r="F90" s="85">
        <v>424</v>
      </c>
      <c r="G90" s="124" t="s">
        <v>220</v>
      </c>
      <c r="H90" s="85">
        <v>267</v>
      </c>
      <c r="I90" s="124"/>
      <c r="J90" s="85"/>
      <c r="K90" s="124"/>
      <c r="L90" s="85"/>
    </row>
    <row r="91" spans="1:12" ht="15">
      <c r="A91" s="124" t="s">
        <v>216</v>
      </c>
      <c r="B91" s="85">
        <v>17363</v>
      </c>
      <c r="C91" s="124" t="s">
        <v>223</v>
      </c>
      <c r="D91" s="85">
        <v>469</v>
      </c>
      <c r="E91" s="124" t="s">
        <v>218</v>
      </c>
      <c r="F91" s="85">
        <v>258</v>
      </c>
      <c r="G91" s="124" t="s">
        <v>235</v>
      </c>
      <c r="H91" s="85">
        <v>30</v>
      </c>
      <c r="I91" s="124"/>
      <c r="J91" s="85"/>
      <c r="K91" s="124"/>
      <c r="L91" s="85"/>
    </row>
    <row r="92" spans="1:12" ht="15">
      <c r="A92" s="124" t="s">
        <v>240</v>
      </c>
      <c r="B92" s="85">
        <v>16078</v>
      </c>
      <c r="C92" s="124" t="s">
        <v>222</v>
      </c>
      <c r="D92" s="85">
        <v>76</v>
      </c>
      <c r="E92" s="124"/>
      <c r="F92" s="85"/>
      <c r="G92" s="124"/>
      <c r="H92" s="85"/>
      <c r="I92" s="124"/>
      <c r="J92" s="85"/>
      <c r="K92" s="124"/>
      <c r="L92" s="85"/>
    </row>
    <row r="93" spans="1:12" ht="15">
      <c r="A93" s="124" t="s">
        <v>217</v>
      </c>
      <c r="B93" s="85">
        <v>14459</v>
      </c>
      <c r="C93" s="124"/>
      <c r="D93" s="85"/>
      <c r="E93" s="124"/>
      <c r="F93" s="85"/>
      <c r="G93" s="124"/>
      <c r="H93" s="85"/>
      <c r="I93" s="124"/>
      <c r="J93" s="85"/>
      <c r="K93" s="124"/>
      <c r="L93" s="85"/>
    </row>
  </sheetData>
  <hyperlinks>
    <hyperlink ref="A2" r:id="rId1" display="https://eftpos.co.nz/2019/01/28/coming-soon-trurating/?utm_content=84868932&amp;utm_medium=social&amp;utm_source=twitter&amp;hss_channel=tw-150800915"/>
    <hyperlink ref="A3" r:id="rId2" display="http://greenbookblog.org/2019/02/08/why-simple-is-sometimes-best/"/>
    <hyperlink ref="A4" r:id="rId3" display="https://twitter.com/TruRating/status/1092803497018437634"/>
    <hyperlink ref="A5" r:id="rId4" display="https://twitter.com/i/web/status/1096432455765106689"/>
    <hyperlink ref="A6" r:id="rId5" display="https://www.forbes.com/sites/stevendennis/2019/01/31/the-stores-strike-back/#6ed7362b2371"/>
    <hyperlink ref="A7" r:id="rId6" display="https://lnkd.in/ggDTK56"/>
    <hyperlink ref="A8" r:id="rId7" display="https://twitter.com/retailaustralia/status/1095452789163999232"/>
    <hyperlink ref="A9" r:id="rId8" display="https://www.forbes.com/sites/andrewbusby/2019/02/06/how-did-i-do/#15bf8b563ebe"/>
    <hyperlink ref="A10" r:id="rId9" display="https://greenbookblog.org/2019/02/08/why-simple-is-sometimes-best/"/>
    <hyperlink ref="A11" r:id="rId10" display="https://www.forbes.com/sites/blakemorgan/2019/02/05/10-customer-experience-trends-every-cmo-must-consider/#5c353cff5443"/>
    <hyperlink ref="C2" r:id="rId11" display="http://greenbookblog.org/2019/02/08/why-simple-is-sometimes-best/"/>
    <hyperlink ref="C3" r:id="rId12" display="https://eftpos.co.nz/2019/01/28/coming-soon-trurating/?utm_content=84868932&amp;utm_medium=social&amp;utm_source=twitter&amp;hss_channel=tw-150800915"/>
    <hyperlink ref="C4" r:id="rId13" display="https://twitter.com/TruRating/status/1092803497018437634"/>
    <hyperlink ref="C5" r:id="rId14" display="https://twitter.com/i/web/status/1096432455765106689"/>
    <hyperlink ref="C6" r:id="rId15" display="https://trurating.workable.com/j/C243F16AF9"/>
    <hyperlink ref="C7" r:id="rId16" display="https://twitter.com/i/web/status/1094202601925693448"/>
    <hyperlink ref="C8" r:id="rId17" display="https://twitter.com/dgingiss/status/1096083020996587521"/>
    <hyperlink ref="C9" r:id="rId18" display="https://www.forbes.com/sites/andrewbusby/2019/02/06/how-did-i-do/#3e7b30153ebe"/>
    <hyperlink ref="C10" r:id="rId19" display="https://twitter.com/andrewbusby/status/1093209889348956160"/>
    <hyperlink ref="C11" r:id="rId20" display="https://www.forbes.com/sites/andrewbusby/2019/02/06/how-did-i-do/#6f9176de3ebe"/>
    <hyperlink ref="E2" r:id="rId21" display="https://www.forbes.com/sites/andrewbusby/2019/02/06/how-did-i-do/#15bf8b563ebe"/>
    <hyperlink ref="I2" r:id="rId22" display="https://paper.li/proGective/1522339263?edition_id=57312cb0-2bbb-11e9-9bab-0cc47a0d1609"/>
    <hyperlink ref="K2" r:id="rId23" display="https://lnkd.in/etXkmAg"/>
  </hyperlinks>
  <printOptions/>
  <pageMargins left="0.7" right="0.7" top="0.75" bottom="0.75" header="0.3" footer="0.3"/>
  <pageSetup orientation="portrait" paperSize="9"/>
  <tableParts>
    <tablePart r:id="rId29"/>
    <tablePart r:id="rId28"/>
    <tablePart r:id="rId25"/>
    <tablePart r:id="rId31"/>
    <tablePart r:id="rId30"/>
    <tablePart r:id="rId26"/>
    <tablePart r:id="rId24"/>
    <tablePart r:id="rId2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2019-02-17T00:37:12Z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