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<sst xmlns="http://schemas.openxmlformats.org/spreadsheetml/2006/main" count="2165" uniqueCount="673">
  <si>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</si>
  <si>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</si>
  <si>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</si>
  <si>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</si>
  <si>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</si>
  <si>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</si>
  <si>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</si>
  <si>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</si>
  <si>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</si>
  <si>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</si>
  <si>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</si>
  <si>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</si>
  <si>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</si>
  <si>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</si>
  <si>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</si>
  <si>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</si>
  <si>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</si>
  <si>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</si>
  <si>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</si>
  <si>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</si>
  <si>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</si>
  <si>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</si>
  <si>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</si>
  <si>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</si>
  <si>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</si>
  <si>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</si>
  <si>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</si>
  <si>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</si>
  <si>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</si>
  <si>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</si>
  <si>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</si>
  <si>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</si>
  <si>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</si>
  <si>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</si>
  <si>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</si>
  <si>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</si>
  <si>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</si>
  <si>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</si>
  <si>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</si>
  <si>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</si>
  <si>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</si>
  <si>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</si>
  <si>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</si>
  <si>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</si>
  <si>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</si>
  <si>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</si>
  <si>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</si>
  <si>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</si>
  <si>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</si>
  <si>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</si>
  <si>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</si>
  <si>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</si>
  <si>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</si>
  <si>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</si>
  <si>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</si>
  <si>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</si>
  <si>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</si>
  <si>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</si>
  <si>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</si>
  <si>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</si>
  <si>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</si>
  <si>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</si>
  <si>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</si>
  <si>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</si>
  <si>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</si>
  <si>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</si>
  <si>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</si>
  <si>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</si>
  <si>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</si>
  <si>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</si>
  <si>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</si>
  <si>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</si>
  <si>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</si>
  <si>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</si>
  <si>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</si>
  <si>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</si>
  <si>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</si>
  <si>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</si>
  <si>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</si>
  <si>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</si>
  <si>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</si>
  <si>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</si>
  <si>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</si>
  <si>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</si>
  <si>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</si>
  <si>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</si>
  <si>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</si>
  <si>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</si>
  <si>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</si>
  <si>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</si>
  <si>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</si>
  <si>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</si>
  <si>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</si>
  <si>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</si>
  <si>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</si>
  <si>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</si>
  <si>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</si>
  <si>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</si>
  <si>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</si>
  <si>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</si>
  <si>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</si>
  <si>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</si>
  <si>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</si>
  <si>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</si>
  <si>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</si>
  <si>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</si>
  <si>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</si>
  <si>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</si>
  <si>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</si>
  <si>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</si>
  <si>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</si>
  <si>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</si>
  <si>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</si>
  <si>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</si>
  <si>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</si>
  <si>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</si>
  <si>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</si>
  <si>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</si>
  <si>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</si>
  <si>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</si>
  <si>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</si>
  <si>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</si>
  <si>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</si>
  <si>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</si>
  <si>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</si>
  <si>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</si>
  <si>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</si>
  <si>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</si>
  <si>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</si>
  <si>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</si>
  <si>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</si>
  <si>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</si>
  <si>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</si>
  <si>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</si>
  <si>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</si>
  <si>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</si>
  <si>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</si>
  <si>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</si>
  <si>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</si>
  <si>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</si>
  <si>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</si>
  <si>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</si>
  <si>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</si>
  <si>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</si>
  <si>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</si>
  <si>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</si>
  <si>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</si>
  <si>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</si>
  <si>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</si>
  <si>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</si>
  <si>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</si>
  <si>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</si>
  <si>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</si>
  <si>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</si>
  <si>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</si>
  <si>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</si>
  <si>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</si>
  <si>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</si>
  <si>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</si>
  <si>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</si>
  <si>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</si>
  <si>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</si>
  <si>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</si>
  <si>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</si>
  <si>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</si>
  <si>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</si>
  <si>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</si>
  <si>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</si>
  <si>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</si>
  <si>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</si>
  <si>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</si>
  <si>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</si>
  <si>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</si>
  <si>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</si>
  <si>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</si>
  <si>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</si>
  <si>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</si>
  <si>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</si>
  <si>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</si>
  <si>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</si>
  <si>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</si>
  <si>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</si>
  <si>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</si>
  <si>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</si>
  <si>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</si>
  <si>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</si>
  <si>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</si>
  <si>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</si>
  <si>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</si>
  <si>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</si>
  <si>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</si>
  <si>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</si>
  <si>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</si>
  <si>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</si>
  <si>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</si>
  <si>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</si>
  <si>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</si>
  <si>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</si>
  <si>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</si>
  <si>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</si>
  <si>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</si>
  <si>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</si>
  <si>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</si>
  <si>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</si>
  <si>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</si>
  <si>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</si>
  <si>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</si>
  <si>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</si>
  <si>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</si>
  <si>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</si>
  <si>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</si>
  <si>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</si>
  <si>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qsnuts</t>
  </si>
  <si>
    <t>alinekaplan</t>
  </si>
  <si>
    <t>ibbtravel</t>
  </si>
  <si>
    <t>farmlowell</t>
  </si>
  <si>
    <t>visitma</t>
  </si>
  <si>
    <t>bospublicmarket</t>
  </si>
  <si>
    <t>somwintermarket</t>
  </si>
  <si>
    <t>bostoninsider</t>
  </si>
  <si>
    <t>hubhistory</t>
  </si>
  <si>
    <t>historicboston</t>
  </si>
  <si>
    <t>fopg</t>
  </si>
  <si>
    <t>oldschoolboston</t>
  </si>
  <si>
    <t>dirtyoldboston</t>
  </si>
  <si>
    <t>commonboston</t>
  </si>
  <si>
    <t>bostontweet</t>
  </si>
  <si>
    <t>bostonparks</t>
  </si>
  <si>
    <t>bostonparksdept</t>
  </si>
  <si>
    <t>onlyinbos</t>
  </si>
  <si>
    <t>curbedboston</t>
  </si>
  <si>
    <t>floridatraffic</t>
  </si>
  <si>
    <t>visitflorida</t>
  </si>
  <si>
    <t>bostondrivers</t>
  </si>
  <si>
    <t>Mentions</t>
  </si>
  <si>
    <t>Replies to</t>
  </si>
  <si>
    <t>ðŸ¥œðŸ‘ðŸ˜˜ðŸ‘ SLAM BAM SNACK HERO MAN @BosPublicMarket @bostoninsider @farmlowell @somwintermarket matchstickmarket @qsnuts #somervillema SUPER BOWL PLATTERS ðŸ¥œ https://t.co/vULgL5oXVq</t>
  </si>
  <si>
    <t>RT @qsnuts: ðŸ¥œðŸ‘ðŸ˜˜ðŸ‘ SLAM BAM SNACK HERO MAN @BosPublicMarket @bostoninsider @farmlowell @somwintermarket matchstickmarket @qsnuts #somervillemâ€¦</t>
  </si>
  <si>
    <t>@somwintermarket till2:00 @BosPublicMarket till 8:00 @qsnuts #somervillema till 7:00 @visitma @bostoninsider @ The Somerville Armory https://t.co/W3f96e5F29</t>
  </si>
  <si>
    <t>In my 2nd post on Boston's Egyptian Revival monuments and structures, Let's start with the big one: https://t.co/kQgcgL3wMp @BostonInsider @BostonParksDept @bostonparks @BostonTweet @CommonBoston @DirtyOldBoston @OldSchoolBoston @CurbedBoston @FOPG @HistoricBoston @HUBhistory https://t.co/aOpRPubdKj</t>
  </si>
  <si>
    <t>You mean Florida drivers are worse than @BostonDrivers? Susanne Skinner has experience with both and here's her opinion: https://t.co/itl7AfDSe7 @VISITFLORIDA @floridatraffic @CurbedBoston @BostonInsider @OnlyInBOS #bostontraffic #redlightrunners https://t.co/NwCknC0SB5</t>
  </si>
  <si>
    <t>Explore Boston in a day with my wanderer's walking guide complete with route map!
&amp;gt;&amp;gt; https://t.co/gpBnj7WIg0 &amp;lt;&amp;lt;
#BostonUSA #VisitMA @BostonInsider #VisitTheUSA</t>
  </si>
  <si>
    <t>Explore Boston in a day with my wanderer's walking guide complete with route map!
&amp;gt;&amp;gt; https://t.co/gpBnj8ejEA &amp;lt;&amp;lt;… https://t.co/HM4O0MUUoN</t>
  </si>
  <si>
    <t>https://www.instagram.com/p/BtYn1EPgaLF/?utm_source=ig_twitter_share&amp;igshid=1tt8a47ui7kln</t>
  </si>
  <si>
    <t>https://www.instagram.com/p/BtqlLAagQrO/?utm_source=ig_twitter_share&amp;igshid=12jtfkas7lziw</t>
  </si>
  <si>
    <t>https://aknextphase.com/bostons-egyptian-revival-part-2/</t>
  </si>
  <si>
    <t>https://aknextphase.com/floridas-red-light-challenge/</t>
  </si>
  <si>
    <t>https://ivebeenbit.ca/boston-walking-guide/</t>
  </si>
  <si>
    <t>https://ivebeenbit.ca/boston-walking-guide/ https://twitter.com/i/web/status/1095351824629055488</t>
  </si>
  <si>
    <t>instagram.com</t>
  </si>
  <si>
    <t>aknextphase.com</t>
  </si>
  <si>
    <t>ivebeenbit.ca</t>
  </si>
  <si>
    <t>ivebeenbit.ca twitter.com</t>
  </si>
  <si>
    <t>somervillema</t>
  </si>
  <si>
    <t>bostontraffic redlightrunners</t>
  </si>
  <si>
    <t>bostonusa visitma visittheusa</t>
  </si>
  <si>
    <t>https://pbs.twimg.com/media/DyvB2j_WkAcCY1_.jpg</t>
  </si>
  <si>
    <t>https://pbs.twimg.com/media/DzI6gaLX4AASO1c.jpg</t>
  </si>
  <si>
    <t>http://pbs.twimg.com/profile_images/303048483/q_s_nuts_logo_normal.jpg</t>
  </si>
  <si>
    <t>http://pbs.twimg.com/profile_images/692809797104603136/HLNsI6zZ_normal.jpg</t>
  </si>
  <si>
    <t>https://twitter.com/#!/qsnuts/status/1091722630896410624</t>
  </si>
  <si>
    <t>https://twitter.com/#!/qsnuts/status/1091876378830667776</t>
  </si>
  <si>
    <t>https://twitter.com/#!/qsnuts/status/1094250050400579584</t>
  </si>
  <si>
    <t>https://twitter.com/#!/alinekaplan/status/1093181070365900800</t>
  </si>
  <si>
    <t>https://twitter.com/#!/alinekaplan/status/1095002426908831746</t>
  </si>
  <si>
    <t>https://twitter.com/#!/ibbtravel/status/1092800019676028928</t>
  </si>
  <si>
    <t>https://twitter.com/#!/ibbtravel/status/1095351824629055488</t>
  </si>
  <si>
    <t>1091722630896410624</t>
  </si>
  <si>
    <t>1091876378830667776</t>
  </si>
  <si>
    <t>1094250050400579584</t>
  </si>
  <si>
    <t>1093181070365900800</t>
  </si>
  <si>
    <t>1095002426908831746</t>
  </si>
  <si>
    <t>1092800019676028928</t>
  </si>
  <si>
    <t>1095351824629055488</t>
  </si>
  <si>
    <t/>
  </si>
  <si>
    <t>231787632</t>
  </si>
  <si>
    <t>en</t>
  </si>
  <si>
    <t>Instagram</t>
  </si>
  <si>
    <t>Twitter for iPhone</t>
  </si>
  <si>
    <t>Twitter Web Client</t>
  </si>
  <si>
    <t>TweetDeck</t>
  </si>
  <si>
    <t>-71.134552,42.3727525 
-71.072892,42.3727525 
-71.072892,42.418052 
-71.134552,42.418052</t>
  </si>
  <si>
    <t>United States</t>
  </si>
  <si>
    <t>US</t>
  </si>
  <si>
    <t>Somerville, MA</t>
  </si>
  <si>
    <t>ae845a49091f2727</t>
  </si>
  <si>
    <t>Somerville</t>
  </si>
  <si>
    <t>city</t>
  </si>
  <si>
    <t>https://api.twitter.com/1.1/geo/id/ae845a49091f2727.json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</si>
  <si>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</si>
  <si>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</si>
  <si>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</si>
  <si>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</si>
  <si>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</si>
  <si>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</si>
  <si>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</si>
  <si>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</si>
  <si>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</si>
  <si>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</si>
  <si>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</si>
  <si>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</si>
  <si>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</si>
  <si>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</si>
  <si>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</si>
  <si>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</si>
  <si>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</si>
  <si>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</si>
  <si>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</si>
  <si>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</si>
  <si>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</si>
  <si>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Q's Nuts</t>
  </si>
  <si>
    <t>The Farm Market</t>
  </si>
  <si>
    <t>Visit Massachusetts</t>
  </si>
  <si>
    <t>Boston Public Market</t>
  </si>
  <si>
    <t>S'villeWinterMarket</t>
  </si>
  <si>
    <t>Everything Boston Sports</t>
  </si>
  <si>
    <t>AlineKaplan</t>
  </si>
  <si>
    <t>Jake @ HUB History</t>
  </si>
  <si>
    <t>Historic Boston</t>
  </si>
  <si>
    <t>FriendsPublicGarden</t>
  </si>
  <si>
    <t>Old School Boston</t>
  </si>
  <si>
    <t>DirtyOldBoston</t>
  </si>
  <si>
    <t>Common Boston</t>
  </si>
  <si>
    <t>BostonTweet</t>
  </si>
  <si>
    <t>BostonParkAdvocates</t>
  </si>
  <si>
    <t>Boston Parks Dept</t>
  </si>
  <si>
    <t>Only In Boston</t>
  </si>
  <si>
    <t>Curbed Boston</t>
  </si>
  <si>
    <t>VISIT FLORIDA</t>
  </si>
  <si>
    <t>BostonDrivers</t>
  </si>
  <si>
    <t>Lindz _xD83C__xDDE8__xD83C__xDDE6_ I've Been B✈t!</t>
  </si>
  <si>
    <t>Q's is a small family-owned and operated nut artisan company. We roast in small batches, using high quality ingredients. Sweet, savory &amp; exotic flavors!</t>
  </si>
  <si>
    <t>We're the Massachusetts Office of Travel &amp; Tourism. Soak up some culture, explore the outdoors, bond with family, and have a great time.</t>
  </si>
  <si>
    <t>An indoor, year-round marketplace featuring 35 New England artisans and food producers. 
Mon-Sat 8am-8pm; Sun 10am-6pm. Parking validation for Parcel 7 Garage.</t>
  </si>
  <si>
    <t>Saturdays 9:30-2pm at @artsatthearmory 191 Highland Ave, Dec-March. Fresh, local produce, meats, seafood, cheese &amp; more. Live music, fun &amp; community!</t>
  </si>
  <si>
    <t>Everything Boston Sports with the occasional gamblers twist</t>
  </si>
  <si>
    <t>Writer, editor, blogger, technology marketing consultant.&amp; #BostonbyFoot Docent</t>
  </si>
  <si>
    <t>The weekly podcast that brings you our favorite, lesser known stories from Boston's history.</t>
  </si>
  <si>
    <t>Strengthening Boston's Neighborhoods through Historic Preservation</t>
  </si>
  <si>
    <t>A non-profit group formed in 1970 to preserve and enhance the Boston Common, Public Garden, and Commonwealth Avenue Mall _xD83C__xDF33_ Call for photos: click below</t>
  </si>
  <si>
    <t>I do not own/claim rights to any of the images used. I try to always post proper credit. And will always remove a photo at the request of it's entitled owner.</t>
  </si>
  <si>
    <t>Connecting designers and the public for more vibrant, sustainable and equitable communities. Part of @BSAAIA</t>
  </si>
  <si>
    <t>BostonTweet is all about loving life in Boston. Founder of @StrideForStride, co-founder of @FlutterForGood. http://StrideForStride.com</t>
  </si>
  <si>
    <t>Boston Park Advocates is a city-wide network of people who champion urban greenspace. #boston #parks #openspace #bospoli #bosparks</t>
  </si>
  <si>
    <t>The Department provides residents &amp; visitors with clean, green, safe, &amp; accessible open space in more than 2,600 acres of park land throughout the City.</t>
  </si>
  <si>
    <t>Informational. Genuine. Local. Versatile. onlyinbos@gmail.com</t>
  </si>
  <si>
    <t>Every aspect of living in Boston, for people who care about their city, their streets, and their homes.</t>
  </si>
  <si>
    <t>VISIT FLORIDA is the state's official tourism planning source. Share your photos &amp; videos with us by using #LoveFL.</t>
  </si>
  <si>
    <t>News and observations about driving in Boston -- and Boston's notorious drivers. Use #bostondrivers to share your stories.</t>
  </si>
  <si>
    <t>Bit by the #travel bug exploring #Ontario, #Canada &amp; beyond! #TravelBlogger. #Freelancer. #Waterfall Chaser. #Hiker. Hosts #InspireToWander. #PR Friendly!</t>
  </si>
  <si>
    <t>Somerville, Massachusetts</t>
  </si>
  <si>
    <t>Lowell, Mass</t>
  </si>
  <si>
    <t>Massachusetts, USA</t>
  </si>
  <si>
    <t>Boston, MA, USA</t>
  </si>
  <si>
    <t>Somerville, MA 02143</t>
  </si>
  <si>
    <t>Boston, MA</t>
  </si>
  <si>
    <t>Massachusetts</t>
  </si>
  <si>
    <t>Boston MA</t>
  </si>
  <si>
    <t>Boston</t>
  </si>
  <si>
    <t>Florida</t>
  </si>
  <si>
    <t>Currently: Canada</t>
  </si>
  <si>
    <t>http://t.co/Q1tjVSeRQy</t>
  </si>
  <si>
    <t>https://t.co/CD5RcJkcW1</t>
  </si>
  <si>
    <t>https://www.massvacation.com/</t>
  </si>
  <si>
    <t>http://BostonPublicMarket.org</t>
  </si>
  <si>
    <t>http://t.co/mLzBNmYXaV</t>
  </si>
  <si>
    <t>https://t.co/1GJHuUuBOx</t>
  </si>
  <si>
    <t>https://t.co/dOKffR7nOt</t>
  </si>
  <si>
    <t>http://www.historicboston.org</t>
  </si>
  <si>
    <t>http://tinyurl.com/FOPGphotos</t>
  </si>
  <si>
    <t>https://t.co/lkHGIu5kwT</t>
  </si>
  <si>
    <t>http://t.co/YqDVJCFcbx</t>
  </si>
  <si>
    <t>http://bostontweet.net</t>
  </si>
  <si>
    <t>https://t.co/KLCsZT1f5d</t>
  </si>
  <si>
    <t>https://t.co/HdEJw2TQIL</t>
  </si>
  <si>
    <t>https://t.co/Vmpby94GN3</t>
  </si>
  <si>
    <t>http://t.co/F5TCN51lmP</t>
  </si>
  <si>
    <t>https://t.co/Ohcs5nCAQB</t>
  </si>
  <si>
    <t>https://t.co/AHusCRFNQj</t>
  </si>
  <si>
    <t>Eastern Time (US &amp; Canada)</t>
  </si>
  <si>
    <t>Quito</t>
  </si>
  <si>
    <t>https://pbs.twimg.com/profile_banners/30288680/1543593059</t>
  </si>
  <si>
    <t>https://pbs.twimg.com/profile_banners/43404666/1540566265</t>
  </si>
  <si>
    <t>https://pbs.twimg.com/profile_banners/231787632/1424740353</t>
  </si>
  <si>
    <t>https://pbs.twimg.com/profile_banners/965860452348637184/1519928931</t>
  </si>
  <si>
    <t>https://pbs.twimg.com/profile_banners/15074415/1486575926</t>
  </si>
  <si>
    <t>https://pbs.twimg.com/profile_banners/464257413/1538677148</t>
  </si>
  <si>
    <t>https://pbs.twimg.com/profile_banners/26818876/1521059845</t>
  </si>
  <si>
    <t>https://pbs.twimg.com/profile_banners/117150193/1522954668</t>
  </si>
  <si>
    <t>https://pbs.twimg.com/profile_banners/1516409251/1516233481</t>
  </si>
  <si>
    <t>https://pbs.twimg.com/profile_banners/22765750/1401720328</t>
  </si>
  <si>
    <t>https://pbs.twimg.com/profile_banners/17531205/1412035304</t>
  </si>
  <si>
    <t>https://pbs.twimg.com/profile_banners/218164441/1458348861</t>
  </si>
  <si>
    <t>https://pbs.twimg.com/profile_banners/251811013/1524656197</t>
  </si>
  <si>
    <t>https://pbs.twimg.com/profile_banners/700903452/1414782706</t>
  </si>
  <si>
    <t>https://pbs.twimg.com/profile_banners/305708719/1464036944</t>
  </si>
  <si>
    <t>https://pbs.twimg.com/profile_banners/14385055/1547658527</t>
  </si>
  <si>
    <t>https://pbs.twimg.com/profile_banners/4829933229/1454013467</t>
  </si>
  <si>
    <t>http://abs.twimg.com/images/themes/theme1/bg.png</t>
  </si>
  <si>
    <t>http://abs.twimg.com/images/themes/theme19/bg.gif</t>
  </si>
  <si>
    <t>http://abs.twimg.com/images/themes/theme12/bg.gif</t>
  </si>
  <si>
    <t>http://abs.twimg.com/images/themes/theme14/bg.gif</t>
  </si>
  <si>
    <t>http://pbs.twimg.com/profile_background_images/378800000100321838/b473c25141953bc35f0a27a19c4393a2.jpeg</t>
  </si>
  <si>
    <t>http://abs.twimg.com/images/themes/theme7/bg.gif</t>
  </si>
  <si>
    <t>http://pbs.twimg.com/profile_background_images/378800000022019876/6a307e933d850b45c05b9b1034d3a629.png</t>
  </si>
  <si>
    <t>http://abs.twimg.com/images/themes/theme13/bg.gif</t>
  </si>
  <si>
    <t>http://pbs.twimg.com/profile_images/521140557238657024/tCiNpd1r_normal.jpeg</t>
  </si>
  <si>
    <t>http://pbs.twimg.com/profile_images/1068532782803095552/6RRhwnl6_normal.jpg</t>
  </si>
  <si>
    <t>http://pbs.twimg.com/profile_images/875427394080735233/ysv1mFFq_normal.jpg</t>
  </si>
  <si>
    <t>http://pbs.twimg.com/profile_images/1235171935/yellowtwitter_normal.jpg</t>
  </si>
  <si>
    <t>http://pbs.twimg.com/profile_images/969278157605036041/3ptP_iAE_normal.jpg</t>
  </si>
  <si>
    <t>http://pbs.twimg.com/profile_images/674236373352648705/pCFvt9Ph_normal.jpg</t>
  </si>
  <si>
    <t>http://pbs.twimg.com/profile_images/771140314673414146/R8cmFpkg_normal.jpg</t>
  </si>
  <si>
    <t>http://pbs.twimg.com/profile_images/682596807994638337/RRYpheOI_normal.png</t>
  </si>
  <si>
    <t>http://pbs.twimg.com/profile_images/828697037482897408/OzccNOpx_normal.jpg</t>
  </si>
  <si>
    <t>http://pbs.twimg.com/profile_images/1034929345876226048/s9CHFJ7M_normal.jpg</t>
  </si>
  <si>
    <t>http://pbs.twimg.com/profile_images/495267505036746752/Ii29-CEN_normal.jpeg</t>
  </si>
  <si>
    <t>http://pbs.twimg.com/profile_images/224571300/Common_Boston_Logo_2009_04_27_Twitter_normal.jpg</t>
  </si>
  <si>
    <t>http://pbs.twimg.com/profile_images/1185861354/Picture_11_normal.png</t>
  </si>
  <si>
    <t>http://pbs.twimg.com/profile_images/378800000124344076/0df28f41e33ce01ec45b968e02b8df0b_normal.jpeg</t>
  </si>
  <si>
    <t>http://pbs.twimg.com/profile_images/687381570374774784/de1WGZXG_normal.jpg</t>
  </si>
  <si>
    <t>http://pbs.twimg.com/profile_images/899795467868839936/zee39Jhr_normal.jpg</t>
  </si>
  <si>
    <t>http://pbs.twimg.com/profile_images/823570759402536960/ljvhDLwN_normal.jpg</t>
  </si>
  <si>
    <t>http://abs.twimg.com/sticky/default_profile_images/default_profile_normal.png</t>
  </si>
  <si>
    <t>http://pbs.twimg.com/profile_images/985300329540579328/wUoHuhja_normal.jpg</t>
  </si>
  <si>
    <t>Open Twitter Page for This Person</t>
  </si>
  <si>
    <t>https://twitter.com/qsnuts</t>
  </si>
  <si>
    <t>https://twitter.com/farmlowell</t>
  </si>
  <si>
    <t>https://twitter.com/visitma</t>
  </si>
  <si>
    <t>https://twitter.com/bospublicmarket</t>
  </si>
  <si>
    <t>https://twitter.com/somwintermarket</t>
  </si>
  <si>
    <t>https://twitter.com/bostoninsider</t>
  </si>
  <si>
    <t>https://twitter.com/alinekaplan</t>
  </si>
  <si>
    <t>https://twitter.com/hubhistory</t>
  </si>
  <si>
    <t>https://twitter.com/historicboston</t>
  </si>
  <si>
    <t>https://twitter.com/fopg</t>
  </si>
  <si>
    <t>https://twitter.com/oldschoolboston</t>
  </si>
  <si>
    <t>https://twitter.com/dirtyoldboston</t>
  </si>
  <si>
    <t>https://twitter.com/commonboston</t>
  </si>
  <si>
    <t>https://twitter.com/bostontweet</t>
  </si>
  <si>
    <t>https://twitter.com/bostonparks</t>
  </si>
  <si>
    <t>https://twitter.com/bostonparksdept</t>
  </si>
  <si>
    <t>https://twitter.com/onlyinbos</t>
  </si>
  <si>
    <t>https://twitter.com/curbedboston</t>
  </si>
  <si>
    <t>https://twitter.com/floridatraffic</t>
  </si>
  <si>
    <t>https://twitter.com/visitflorida</t>
  </si>
  <si>
    <t>https://twitter.com/bostondrivers</t>
  </si>
  <si>
    <t>https://twitter.com/ibbtravel</t>
  </si>
  <si>
    <t>qsnuts
@somwintermarket till2:00 @BosPublicMarket
till 8:00 @qsnuts #somervillema
till 7:00 @visitma @bostoninsider
@ The Somerville Armory https://t.co/W3f96e5F29</t>
  </si>
  <si>
    <t xml:space="preserve">farmlowell
</t>
  </si>
  <si>
    <t xml:space="preserve">visitma
</t>
  </si>
  <si>
    <t xml:space="preserve">bospublicmarket
</t>
  </si>
  <si>
    <t xml:space="preserve">somwintermarket
</t>
  </si>
  <si>
    <t xml:space="preserve">bostoninsider
</t>
  </si>
  <si>
    <t>alinekaplan
You mean Florida drivers are worse
than @BostonDrivers? Susanne Skinner
has experience with both and here's
her opinion: https://t.co/itl7AfDSe7
@VISITFLORIDA @floridatraffic @CurbedBoston
@BostonInsider @OnlyInBOS #bostontraffic
#redlightrunners https://t.co/NwCknC0SB5</t>
  </si>
  <si>
    <t xml:space="preserve">hubhistory
</t>
  </si>
  <si>
    <t xml:space="preserve">historicboston
</t>
  </si>
  <si>
    <t xml:space="preserve">fopg
</t>
  </si>
  <si>
    <t xml:space="preserve">oldschoolboston
</t>
  </si>
  <si>
    <t xml:space="preserve">dirtyoldboston
</t>
  </si>
  <si>
    <t xml:space="preserve">commonboston
</t>
  </si>
  <si>
    <t xml:space="preserve">bostontweet
</t>
  </si>
  <si>
    <t xml:space="preserve">bostonparks
</t>
  </si>
  <si>
    <t xml:space="preserve">bostonparksdept
</t>
  </si>
  <si>
    <t xml:space="preserve">onlyinbos
</t>
  </si>
  <si>
    <t xml:space="preserve">curbedboston
</t>
  </si>
  <si>
    <t xml:space="preserve">floridatraffic
</t>
  </si>
  <si>
    <t xml:space="preserve">visitflorida
</t>
  </si>
  <si>
    <t xml:space="preserve">bostondrivers
</t>
  </si>
  <si>
    <t>ibbtravel
Explore Boston in a day with my
wanderer's walking guide complete
with route map! &amp;gt;&amp;gt; https://t.co/gpBnj8ejEA
&amp;lt;&amp;lt;… https://t.co/HM4O0MUUoN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</si>
  <si>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</si>
  <si>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</si>
  <si>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</si>
  <si>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</si>
  <si>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</si>
  <si>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</si>
  <si>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</si>
  <si>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</si>
  <si>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</si>
  <si>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</si>
  <si>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</si>
  <si>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</si>
  <si>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</si>
  <si>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</si>
  <si>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</si>
  <si>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</si>
  <si>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</si>
  <si>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</si>
  <si>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</si>
  <si>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</si>
  <si>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</si>
  <si>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</si>
  <si>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</si>
  <si>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</si>
  <si>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</si>
  <si>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</si>
  <si>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</si>
  <si>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</si>
  <si>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</si>
  <si>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</si>
  <si>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</si>
  <si>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</si>
  <si>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</si>
  <si>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</si>
  <si>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</si>
  <si>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</si>
  <si>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</si>
  <si>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</si>
  <si>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</si>
  <si>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</si>
  <si>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</si>
  <si>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</si>
  <si>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</si>
  <si>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</si>
  <si>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</si>
  <si>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</si>
  <si>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</si>
  <si>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</si>
  <si>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</si>
  <si>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</si>
  <si>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</si>
  <si>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</si>
  <si>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</si>
  <si>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1.0.1.408</t>
  </si>
  <si>
    <t>Top URLs in Tweet in Entire Graph</t>
  </si>
  <si>
    <t>https://twitter.com/i/web/status/1095351824629055488</t>
  </si>
  <si>
    <t>Entire Graph Count</t>
  </si>
  <si>
    <t>Top URLs in Tweet in G1</t>
  </si>
  <si>
    <t>Top URLs in Tweet in G2</t>
  </si>
  <si>
    <t>G1 Count</t>
  </si>
  <si>
    <t>G2 Count</t>
  </si>
  <si>
    <t>Top URLs in Tweet</t>
  </si>
  <si>
    <t>https://aknextphase.com/floridas-red-light-challenge/ https://aknextphase.com/bostons-egyptian-revival-part-2/</t>
  </si>
  <si>
    <t>https://ivebeenbit.ca/boston-walking-guide/ https://twitter.com/i/web/status/1095351824629055488 https://www.instagram.com/p/BtqlLAagQrO/?utm_source=ig_twitter_share&amp;igshid=12jtfkas7lziw https://www.instagram.com/p/BtYn1EPgaLF/?utm_source=ig_twitter_share&amp;igshid=1tt8a47ui7kln</t>
  </si>
  <si>
    <t>Top Domains in Tweet in Entire Graph</t>
  </si>
  <si>
    <t>twitter.com</t>
  </si>
  <si>
    <t>Top Domains in Tweet in G1</t>
  </si>
  <si>
    <t>Top Domains in Tweet in G2</t>
  </si>
  <si>
    <t>Top Domains in Tweet</t>
  </si>
  <si>
    <t>ivebeenbit.ca instagram.com twitter.com</t>
  </si>
  <si>
    <t>Top Hashtags in Tweet in Entire Graph</t>
  </si>
  <si>
    <t>bostonusa</t>
  </si>
  <si>
    <t>visittheusa</t>
  </si>
  <si>
    <t>bostontraffic</t>
  </si>
  <si>
    <t>redlightrunners</t>
  </si>
  <si>
    <t>Top Hashtags in Tweet in G1</t>
  </si>
  <si>
    <t>Top Hashtags in Tweet in G2</t>
  </si>
  <si>
    <t>Top Hashtags in Tweet</t>
  </si>
  <si>
    <t>somervillema bostonusa visitma visittheusa</t>
  </si>
  <si>
    <t>Top Words in Tweet in Entire Graph</t>
  </si>
  <si>
    <t>Words in Sentiment List#1: Positive</t>
  </si>
  <si>
    <t>Words in Sentiment List#2: Negative</t>
  </si>
  <si>
    <t>Words in Sentiment List#3: Angry/Violent</t>
  </si>
  <si>
    <t>Non-categorized Words</t>
  </si>
  <si>
    <t>Total Words</t>
  </si>
  <si>
    <t>ðÿ</t>
  </si>
  <si>
    <t>gt</t>
  </si>
  <si>
    <t>lt</t>
  </si>
  <si>
    <t>Top Words in Tweet in G1</t>
  </si>
  <si>
    <t>Top Words in Tweet in G2</t>
  </si>
  <si>
    <t>00</t>
  </si>
  <si>
    <t>explore</t>
  </si>
  <si>
    <t>boston</t>
  </si>
  <si>
    <t>Top Words in Tweet</t>
  </si>
  <si>
    <t>curbedboston bostoninsider</t>
  </si>
  <si>
    <t>ðÿ gt lt bostoninsider qsnuts somwintermarket 00 bospublicmarket explore boston</t>
  </si>
  <si>
    <t>Top Word Pairs in Tweet in Entire Graph</t>
  </si>
  <si>
    <t>explore,boston</t>
  </si>
  <si>
    <t>boston,day</t>
  </si>
  <si>
    <t>day,wanderer's</t>
  </si>
  <si>
    <t>wanderer's,walking</t>
  </si>
  <si>
    <t>walking,guide</t>
  </si>
  <si>
    <t>guide,complete</t>
  </si>
  <si>
    <t>complete,route</t>
  </si>
  <si>
    <t>route,map</t>
  </si>
  <si>
    <t>map,gt</t>
  </si>
  <si>
    <t>gt,gt</t>
  </si>
  <si>
    <t>Top Word Pairs in Tweet in G1</t>
  </si>
  <si>
    <t>Top Word Pairs in Tweet in G2</t>
  </si>
  <si>
    <t>Top Word Pairs in Tweet</t>
  </si>
  <si>
    <t>explore,boston  boston,day  day,wanderer's  wanderer's,walking  walking,guide  guide,complete  complete,route  route,map  map,gt  gt,gt</t>
  </si>
  <si>
    <t>Top Replied-To in Entire Graph</t>
  </si>
  <si>
    <t>Top Mentioned in Entire Graph</t>
  </si>
  <si>
    <t>Top Replied-To in G1</t>
  </si>
  <si>
    <t>Top Replied-To in G2</t>
  </si>
  <si>
    <t>Top Mentioned in G1</t>
  </si>
  <si>
    <t>Top Mentioned in G2</t>
  </si>
  <si>
    <t>Top Replied-To in Tweet</t>
  </si>
  <si>
    <t>Top Mentioned in Tweet</t>
  </si>
  <si>
    <t>curbedboston bostoninsider bostondrivers visitflorida floridatraffic onlyinbos bostonparksdept bostonparks bostontweet commonboston</t>
  </si>
  <si>
    <t>bostoninsider bospublicmarket qsnuts farmlowell somwintermarket visitma</t>
  </si>
  <si>
    <t>Top Tweeters in Entire Graph</t>
  </si>
  <si>
    <t>Top Tweeters in G1</t>
  </si>
  <si>
    <t>Top Tweeters in G2</t>
  </si>
  <si>
    <t>Top Tweeters</t>
  </si>
  <si>
    <t>onlyinbos visitflorida curbedboston bostontweet hubhistory fopg bostonparksdept alinekaplan bostonparks commonboston</t>
  </si>
  <si>
    <t>ibbtravel visitma qsnuts bospublicmarket somwintermarket farmlowell bostoninsider</t>
  </si>
  <si>
    <t>Top URLs in Tweet by Count</t>
  </si>
  <si>
    <t>https://www.instagram.com/p/BtqlLAagQrO/?utm_source=ig_twitter_share&amp;igshid=12jtfkas7lziw https://www.instagram.com/p/BtYn1EPgaLF/?utm_source=ig_twitter_share&amp;igshid=1tt8a47ui7kln</t>
  </si>
  <si>
    <t>Top URLs in Tweet by Salience</t>
  </si>
  <si>
    <t>https://twitter.com/i/web/status/1095351824629055488 https://ivebeenbit.ca/boston-walking-guide/</t>
  </si>
  <si>
    <t>Top Domains in Tweet by Count</t>
  </si>
  <si>
    <t>Top Domains in Tweet by Salience</t>
  </si>
  <si>
    <t>twitter.com ivebeenbit.ca</t>
  </si>
  <si>
    <t>Top Hashtags in Tweet by Count</t>
  </si>
  <si>
    <t>Top Hashtags in Tweet by Salience</t>
  </si>
  <si>
    <t>Top Words in Tweet by Count</t>
  </si>
  <si>
    <t>ðÿ qsnuts somwintermarket 00 bospublicmarket till somervillema œðÿ slam bam</t>
  </si>
  <si>
    <t>curbedboston mean florida drivers worse bostondrivers susanne skinner experience both</t>
  </si>
  <si>
    <t>gt lt explore boston day wanderer's walking guide complete route</t>
  </si>
  <si>
    <t>Top Words in Tweet by Salience</t>
  </si>
  <si>
    <t>00 ðÿ till till2 8 7 visitma somerville armory somervillemâ</t>
  </si>
  <si>
    <t>mean florida drivers worse bostondrivers susanne skinner experience both here's</t>
  </si>
  <si>
    <t>bostonusa visitma visittheusa gt lt explore boston day wanderer's walking</t>
  </si>
  <si>
    <t>Top Word Pairs in Tweet by Count</t>
  </si>
  <si>
    <t>qsnuts,somervillema  ðÿ,œðÿ  œðÿ,ðÿ  ðÿ,ðÿ  ðÿ,slam  slam,bam  bam,snack  snack,hero  hero,man  man,bospublicmarket</t>
  </si>
  <si>
    <t>mean,florida  florida,drivers  drivers,worse  worse,bostondrivers  bostondrivers,susanne  susanne,skinner  skinner,experience  experience,both  both,here's  here's,opinion</t>
  </si>
  <si>
    <t>Top Word Pairs in Tweet by Salience</t>
  </si>
  <si>
    <t>somwintermarket,till2  till2,00  00,bospublicmarket  bospublicmarket,till  till,8  8,00  00,qsnuts  somervillema,till  till,7  7,00</t>
  </si>
  <si>
    <t>lt,bostonusa  bostonusa,visitma  visitma,bostoninsider  bostoninsider,visittheusa  explore,boston  boston,day  day,wanderer's  wanderer's,walking  walking,guide  guide,complete</t>
  </si>
  <si>
    <t>Word</t>
  </si>
  <si>
    <t>day</t>
  </si>
  <si>
    <t>wanderer's</t>
  </si>
  <si>
    <t>walking</t>
  </si>
  <si>
    <t>guide</t>
  </si>
  <si>
    <t>complete</t>
  </si>
  <si>
    <t>route</t>
  </si>
  <si>
    <t>map</t>
  </si>
  <si>
    <t>till</t>
  </si>
  <si>
    <t>œðÿ</t>
  </si>
  <si>
    <t>slam</t>
  </si>
  <si>
    <t>bam</t>
  </si>
  <si>
    <t>snack</t>
  </si>
  <si>
    <t>hero</t>
  </si>
  <si>
    <t>man</t>
  </si>
  <si>
    <t>matchstickmarket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</si>
  <si>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</si>
  <si>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</si>
  <si>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</si>
  <si>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</si>
  <si>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</si>
  <si>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</si>
  <si>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</si>
  <si>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</si>
  <si>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</si>
  <si>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</si>
  <si>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</si>
  <si>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</si>
  <si>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</si>
  <si>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</si>
  <si>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</si>
  <si>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</si>
  <si>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</si>
  <si>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</si>
  <si>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</si>
  <si>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</si>
  <si>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</si>
  <si>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</si>
  <si>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</si>
  <si>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</si>
  <si>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</si>
  <si>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</si>
  <si>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</si>
  <si>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</si>
  <si>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</si>
  <si>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</si>
  <si>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Red</t>
  </si>
  <si>
    <t>128, 128, 128</t>
  </si>
  <si>
    <t>G1: curbedboston bostoninsider</t>
  </si>
  <si>
    <t>G2: ðÿ gt lt bostoninsider qsnuts somwintermarket 00 bospublicmarket explore boston</t>
  </si>
  <si>
    <t>Autofill Workbook Results</t>
  </si>
  <si>
    <t>Edge Weight▓1▓2▓0▓True▓Gray▓Red▓▓Edge Weight▓1▓2▓0▓3▓10▓False▓Edge Weight▓1▓2▓0▓35▓12▓False▓▓0▓0▓0▓True▓Black▓Black▓▓Followers▓5▓77973▓0▓162▓1000▓False▓▓0▓0▓0▓0▓0▓False▓▓0▓0▓0▓0▓0▓False▓▓0▓0▓0▓0▓0▓False</t>
  </si>
  <si>
    <t>GraphSource░GraphServerTwitterSearch▓GraphTerm░BostonInsider▓ImportDescription░The graph represents a network of 22 Twitter users whose tweets in the requested range contained "BostonInsider", or who were replied to or mentioned in those tweets.  The network was obtained from the NodeXL Graph Server on Saturday, 16 February 2019 at 06:12 UTC.
The requested start date was Saturday, 16 February 2019 at 01:01 UTC and the maximum number of days (going backward) was 14.
The maximum number of tweets collected was 5,000.
The tweets in the network were tweeted over the 10-day, 0-hour, 21-minute period from Saturday, 02 February 2019 at 15:38 UTC to Tuesday, 12 February 2019 at 16:00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</si>
</sst>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245290"/>
        <c:axId val="12772155"/>
      </c:barChart>
      <c:catAx>
        <c:axId val="312452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772155"/>
        <c:crosses val="autoZero"/>
        <c:auto val="1"/>
        <c:lblOffset val="100"/>
        <c:noMultiLvlLbl val="0"/>
      </c:catAx>
      <c:valAx>
        <c:axId val="1277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5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BostonInsider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2/2/2019 15:38</c:v>
                </c:pt>
                <c:pt idx="1">
                  <c:v>2/3/2019 1:49</c:v>
                </c:pt>
                <c:pt idx="2">
                  <c:v>2/5/2019 15:00</c:v>
                </c:pt>
                <c:pt idx="3">
                  <c:v>2/6/2019 16:14</c:v>
                </c:pt>
                <c:pt idx="4">
                  <c:v>2/9/2019 15:01</c:v>
                </c:pt>
                <c:pt idx="5">
                  <c:v>2/11/2019 16:51</c:v>
                </c:pt>
                <c:pt idx="6">
                  <c:v>2/12/2019 16:00</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62858980"/>
        <c:axId val="28859909"/>
      </c:barChart>
      <c:catAx>
        <c:axId val="62858980"/>
        <c:scaling>
          <c:orientation val="minMax"/>
        </c:scaling>
        <c:axPos val="b"/>
        <c:delete val="0"/>
        <c:numFmt formatCode="General" sourceLinked="1"/>
        <c:majorTickMark val="out"/>
        <c:minorTickMark val="none"/>
        <c:tickLblPos val="nextTo"/>
        <c:crossAx val="28859909"/>
        <c:crosses val="autoZero"/>
        <c:auto val="1"/>
        <c:lblOffset val="100"/>
        <c:noMultiLvlLbl val="0"/>
      </c:catAx>
      <c:valAx>
        <c:axId val="28859909"/>
        <c:scaling>
          <c:orientation val="minMax"/>
        </c:scaling>
        <c:axPos val="l"/>
        <c:majorGridlines/>
        <c:delete val="0"/>
        <c:numFmt formatCode="General" sourceLinked="1"/>
        <c:majorTickMark val="out"/>
        <c:minorTickMark val="none"/>
        <c:tickLblPos val="nextTo"/>
        <c:crossAx val="628589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840532"/>
        <c:axId val="27911605"/>
      </c:barChart>
      <c:catAx>
        <c:axId val="478405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11605"/>
        <c:crosses val="autoZero"/>
        <c:auto val="1"/>
        <c:lblOffset val="100"/>
        <c:noMultiLvlLbl val="0"/>
      </c:catAx>
      <c:valAx>
        <c:axId val="2791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877854"/>
        <c:axId val="46247503"/>
      </c:barChart>
      <c:catAx>
        <c:axId val="498778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247503"/>
        <c:crosses val="autoZero"/>
        <c:auto val="1"/>
        <c:lblOffset val="100"/>
        <c:noMultiLvlLbl val="0"/>
      </c:catAx>
      <c:valAx>
        <c:axId val="46247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77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574344"/>
        <c:axId val="55060233"/>
      </c:barChart>
      <c:catAx>
        <c:axId val="13574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60233"/>
        <c:crosses val="autoZero"/>
        <c:auto val="1"/>
        <c:lblOffset val="100"/>
        <c:noMultiLvlLbl val="0"/>
      </c:catAx>
      <c:valAx>
        <c:axId val="55060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4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780050"/>
        <c:axId val="30693859"/>
      </c:barChart>
      <c:catAx>
        <c:axId val="257800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93859"/>
        <c:crosses val="autoZero"/>
        <c:auto val="1"/>
        <c:lblOffset val="100"/>
        <c:noMultiLvlLbl val="0"/>
      </c:catAx>
      <c:valAx>
        <c:axId val="3069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0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809276"/>
        <c:axId val="3174621"/>
      </c:barChart>
      <c:catAx>
        <c:axId val="78092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74621"/>
        <c:crosses val="autoZero"/>
        <c:auto val="1"/>
        <c:lblOffset val="100"/>
        <c:noMultiLvlLbl val="0"/>
      </c:catAx>
      <c:valAx>
        <c:axId val="3174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9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571590"/>
        <c:axId val="55817719"/>
      </c:barChart>
      <c:catAx>
        <c:axId val="285715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17719"/>
        <c:crosses val="autoZero"/>
        <c:auto val="1"/>
        <c:lblOffset val="100"/>
        <c:noMultiLvlLbl val="0"/>
      </c:catAx>
      <c:valAx>
        <c:axId val="55817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71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597424"/>
        <c:axId val="24941361"/>
      </c:barChart>
      <c:catAx>
        <c:axId val="32597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941361"/>
        <c:crosses val="autoZero"/>
        <c:auto val="1"/>
        <c:lblOffset val="100"/>
        <c:noMultiLvlLbl val="0"/>
      </c:catAx>
      <c:valAx>
        <c:axId val="24941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145658"/>
        <c:axId val="6984331"/>
      </c:barChart>
      <c:catAx>
        <c:axId val="23145658"/>
        <c:scaling>
          <c:orientation val="minMax"/>
        </c:scaling>
        <c:axPos val="b"/>
        <c:delete val="1"/>
        <c:majorTickMark val="out"/>
        <c:minorTickMark val="none"/>
        <c:tickLblPos val="none"/>
        <c:crossAx val="6984331"/>
        <c:crosses val="autoZero"/>
        <c:auto val="1"/>
        <c:lblOffset val="100"/>
        <c:noMultiLvlLbl val="0"/>
      </c:catAx>
      <c:valAx>
        <c:axId val="6984331"/>
        <c:scaling>
          <c:orientation val="minMax"/>
        </c:scaling>
        <c:axPos val="l"/>
        <c:delete val="1"/>
        <c:majorTickMark val="out"/>
        <c:minorTickMark val="none"/>
        <c:tickLblPos val="none"/>
        <c:crossAx val="231456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somervillema"/>
        <m/>
        <s v="bostontraffic redlightrunners"/>
        <s v="bostonusa visitma visittheus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19-02-02T15:38:53.000"/>
        <d v="2019-02-03T01:49:49.000"/>
        <d v="2019-02-09T15:01:56.000"/>
        <d v="2019-02-06T16:14:12.000"/>
        <d v="2019-02-11T16:51:37.000"/>
        <d v="2019-02-05T15:00:02.000"/>
        <d v="2019-02-12T16:00:00.000"/>
      </sharedItems>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qsnuts"/>
    <s v="farmlowell"/>
    <m/>
    <m/>
    <m/>
    <m/>
    <m/>
    <m/>
    <m/>
    <m/>
    <s v="No"/>
    <n v="3"/>
    <m/>
    <m/>
    <x v="0"/>
    <d v="2019-02-02T15:38:53.000"/>
    <s v="ðŸ¥œðŸ‘ðŸ˜˜ðŸ‘ SLAM BAM SNACK HERO MAN @BosPublicMarket @bostoninsider @farmlowell @somwintermarket matchstickmarket @qsnuts #somervillema SUPER BOWL PLATTERS ðŸ¥œ https://t.co/vULgL5oXVq"/>
    <s v="https://www.instagram.com/p/BtYn1EPgaLF/?utm_source=ig_twitter_share&amp;igshid=1tt8a47ui7kln"/>
    <s v="instagram.com"/>
    <x v="0"/>
    <m/>
    <s v="http://pbs.twimg.com/profile_images/303048483/q_s_nuts_logo_normal.jpg"/>
    <x v="0"/>
    <s v="https://twitter.com/#!/qsnuts/status/1091722630896410624"/>
    <m/>
    <m/>
    <s v="1091722630896410624"/>
    <m/>
    <b v="0"/>
    <n v="0"/>
    <s v=""/>
    <b v="0"/>
    <s v="en"/>
    <m/>
    <s v=""/>
    <b v="0"/>
    <n v="1"/>
    <s v=""/>
    <s v="Instagram"/>
    <b v="0"/>
    <s v="1091722630896410624"/>
    <s v="Tweet"/>
    <n v="0"/>
    <n v="0"/>
    <m/>
    <m/>
    <m/>
    <m/>
    <m/>
    <m/>
    <m/>
    <m/>
    <n v="2"/>
    <s v="2"/>
    <s v="2"/>
    <m/>
    <m/>
    <m/>
    <m/>
    <m/>
    <m/>
    <m/>
    <m/>
    <m/>
  </r>
  <r>
    <s v="qsnuts"/>
    <s v="farmlowell"/>
    <m/>
    <m/>
    <m/>
    <m/>
    <m/>
    <m/>
    <m/>
    <m/>
    <s v="No"/>
    <n v="4"/>
    <m/>
    <m/>
    <x v="0"/>
    <d v="2019-02-03T01:49:49.000"/>
    <s v="RT @qsnuts: ðŸ¥œðŸ‘ðŸ˜˜ðŸ‘ SLAM BAM SNACK HERO MAN @BosPublicMarket @bostoninsider @farmlowell @somwintermarket matchstickmarket @qsnuts #somervillemâ€¦"/>
    <m/>
    <m/>
    <x v="1"/>
    <m/>
    <s v="http://pbs.twimg.com/profile_images/303048483/q_s_nuts_logo_normal.jpg"/>
    <x v="1"/>
    <s v="https://twitter.com/#!/qsnuts/status/1091876378830667776"/>
    <m/>
    <m/>
    <s v="1091876378830667776"/>
    <m/>
    <b v="0"/>
    <n v="0"/>
    <s v=""/>
    <b v="0"/>
    <s v="en"/>
    <m/>
    <s v=""/>
    <b v="0"/>
    <n v="1"/>
    <s v="1091722630896410624"/>
    <s v="Twitter for iPhone"/>
    <b v="0"/>
    <s v="1091722630896410624"/>
    <s v="Tweet"/>
    <n v="0"/>
    <n v="0"/>
    <m/>
    <m/>
    <m/>
    <m/>
    <m/>
    <m/>
    <m/>
    <m/>
    <n v="2"/>
    <s v="2"/>
    <s v="2"/>
    <m/>
    <m/>
    <m/>
    <m/>
    <m/>
    <m/>
    <m/>
    <m/>
    <m/>
  </r>
  <r>
    <s v="qsnuts"/>
    <s v="visitma"/>
    <m/>
    <m/>
    <m/>
    <m/>
    <m/>
    <m/>
    <m/>
    <m/>
    <s v="No"/>
    <n v="5"/>
    <m/>
    <m/>
    <x v="0"/>
    <d v="2019-02-09T15:01:56.000"/>
    <s v="@somwintermarket till2:00 @BosPublicMarket till 8:00 @qsnuts #somervillema till 7:00 @visitma @bostoninsider @ The Somerville Armory https://t.co/W3f96e5F29"/>
    <s v="https://www.instagram.com/p/BtqlLAagQrO/?utm_source=ig_twitter_share&amp;igshid=12jtfkas7lziw"/>
    <s v="instagram.com"/>
    <x v="0"/>
    <m/>
    <s v="http://pbs.twimg.com/profile_images/303048483/q_s_nuts_logo_normal.jpg"/>
    <x v="2"/>
    <s v="https://twitter.com/#!/qsnuts/status/1094250050400579584"/>
    <n v="42.3897783"/>
    <n v="-71.10610587"/>
    <s v="1094250050400579584"/>
    <m/>
    <b v="0"/>
    <n v="1"/>
    <s v="231787632"/>
    <b v="0"/>
    <s v="en"/>
    <m/>
    <s v=""/>
    <b v="0"/>
    <n v="0"/>
    <s v=""/>
    <s v="Instagram"/>
    <b v="0"/>
    <s v="1094250050400579584"/>
    <s v="Tweet"/>
    <n v="0"/>
    <n v="0"/>
    <s v="-71.134552,42.3727525 _x000a_-71.072892,42.3727525 _x000a_-71.072892,42.418052 _x000a_-71.134552,42.418052"/>
    <s v="United States"/>
    <s v="US"/>
    <s v="Somerville, MA"/>
    <s v="ae845a49091f2727"/>
    <s v="Somerville"/>
    <s v="city"/>
    <s v="https://api.twitter.com/1.1/geo/id/ae845a49091f2727.json"/>
    <n v="1"/>
    <s v="2"/>
    <s v="2"/>
    <m/>
    <m/>
    <m/>
    <m/>
    <m/>
    <m/>
    <m/>
    <m/>
    <m/>
  </r>
  <r>
    <s v="alinekaplan"/>
    <s v="hubhistory"/>
    <m/>
    <m/>
    <m/>
    <m/>
    <m/>
    <m/>
    <m/>
    <m/>
    <s v="No"/>
    <n v="15"/>
    <m/>
    <m/>
    <x v="0"/>
    <d v="2019-02-06T16:14:12.000"/>
    <s v="In my 2nd post on Boston's Egyptian Revival monuments and structures, Let's start with the big one: https://t.co/kQgcgL3wMp @BostonInsider @BostonParksDept @bostonparks @BostonTweet @CommonBoston @DirtyOldBoston @OldSchoolBoston @CurbedBoston @FOPG @HistoricBoston @HUBhistory https://t.co/aOpRPubdKj"/>
    <s v="https://aknextphase.com/bostons-egyptian-revival-part-2/"/>
    <s v="aknextphase.com"/>
    <x v="1"/>
    <s v="https://pbs.twimg.com/media/DyvB2j_WkAcCY1_.jpg"/>
    <s v="https://pbs.twimg.com/media/DyvB2j_WkAcCY1_.jpg"/>
    <x v="3"/>
    <s v="https://twitter.com/#!/alinekaplan/status/1093181070365900800"/>
    <m/>
    <m/>
    <s v="1093181070365900800"/>
    <m/>
    <b v="0"/>
    <n v="2"/>
    <s v=""/>
    <b v="0"/>
    <s v="en"/>
    <m/>
    <s v=""/>
    <b v="0"/>
    <n v="0"/>
    <s v=""/>
    <s v="Twitter Web Client"/>
    <b v="0"/>
    <s v="1093181070365900800"/>
    <s v="Tweet"/>
    <n v="0"/>
    <n v="0"/>
    <m/>
    <m/>
    <m/>
    <m/>
    <m/>
    <m/>
    <m/>
    <m/>
    <n v="1"/>
    <s v="1"/>
    <s v="1"/>
    <m/>
    <m/>
    <m/>
    <m/>
    <m/>
    <m/>
    <m/>
    <m/>
    <m/>
  </r>
  <r>
    <s v="alinekaplan"/>
    <s v="onlyinbos"/>
    <m/>
    <m/>
    <m/>
    <m/>
    <m/>
    <m/>
    <m/>
    <m/>
    <s v="No"/>
    <n v="24"/>
    <m/>
    <m/>
    <x v="0"/>
    <d v="2019-02-11T16:51:37.000"/>
    <s v="You mean Florida drivers are worse than @BostonDrivers? Susanne Skinner has experience with both and here's her opinion: https://t.co/itl7AfDSe7 @VISITFLORIDA @floridatraffic @CurbedBoston @BostonInsider @OnlyInBOS #bostontraffic #redlightrunners https://t.co/NwCknC0SB5"/>
    <s v="https://aknextphase.com/floridas-red-light-challenge/"/>
    <s v="aknextphase.com"/>
    <x v="2"/>
    <s v="https://pbs.twimg.com/media/DzI6gaLX4AASO1c.jpg"/>
    <s v="https://pbs.twimg.com/media/DzI6gaLX4AASO1c.jpg"/>
    <x v="4"/>
    <s v="https://twitter.com/#!/alinekaplan/status/1095002426908831746"/>
    <m/>
    <m/>
    <s v="1095002426908831746"/>
    <m/>
    <b v="0"/>
    <n v="0"/>
    <s v=""/>
    <b v="0"/>
    <s v="en"/>
    <m/>
    <s v=""/>
    <b v="0"/>
    <n v="0"/>
    <s v=""/>
    <s v="Twitter Web Client"/>
    <b v="0"/>
    <s v="1095002426908831746"/>
    <s v="Tweet"/>
    <n v="0"/>
    <n v="0"/>
    <m/>
    <m/>
    <m/>
    <m/>
    <m/>
    <m/>
    <m/>
    <m/>
    <n v="1"/>
    <s v="1"/>
    <s v="1"/>
    <m/>
    <m/>
    <m/>
    <m/>
    <m/>
    <m/>
    <m/>
    <m/>
    <m/>
  </r>
  <r>
    <s v="ibbtravel"/>
    <s v="bostoninsider"/>
    <m/>
    <m/>
    <m/>
    <m/>
    <m/>
    <m/>
    <m/>
    <m/>
    <s v="No"/>
    <n v="32"/>
    <m/>
    <m/>
    <x v="0"/>
    <d v="2019-02-05T15:00:02.000"/>
    <s v="Explore Boston in a day with my wanderer's walking guide complete with route map!_x000a_&amp;gt;&amp;gt; https://t.co/gpBnj7WIg0 &amp;lt;&amp;lt;_x000a_#BostonUSA #VisitMA @BostonInsider #VisitTheUSA"/>
    <s v="https://ivebeenbit.ca/boston-walking-guide/"/>
    <s v="ivebeenbit.ca"/>
    <x v="3"/>
    <m/>
    <s v="http://pbs.twimg.com/profile_images/692809797104603136/HLNsI6zZ_normal.jpg"/>
    <x v="5"/>
    <s v="https://twitter.com/#!/ibbtravel/status/1092800019676028928"/>
    <m/>
    <m/>
    <s v="1092800019676028928"/>
    <m/>
    <b v="0"/>
    <n v="0"/>
    <s v=""/>
    <b v="0"/>
    <s v="en"/>
    <m/>
    <s v=""/>
    <b v="0"/>
    <n v="0"/>
    <s v=""/>
    <s v="TweetDeck"/>
    <b v="0"/>
    <s v="1092800019676028928"/>
    <s v="Tweet"/>
    <n v="0"/>
    <n v="0"/>
    <m/>
    <m/>
    <m/>
    <m/>
    <m/>
    <m/>
    <m/>
    <m/>
    <n v="1"/>
    <s v="2"/>
    <s v="2"/>
    <n v="0"/>
    <n v="0"/>
    <n v="0"/>
    <n v="0"/>
    <n v="0"/>
    <n v="0"/>
    <n v="22"/>
    <n v="100"/>
    <n v="22"/>
  </r>
  <r>
    <s v="ibbtravel"/>
    <s v="ibbtravel"/>
    <m/>
    <m/>
    <m/>
    <m/>
    <m/>
    <m/>
    <m/>
    <m/>
    <s v="No"/>
    <n v="33"/>
    <m/>
    <m/>
    <x v="1"/>
    <d v="2019-02-12T16:00:00.000"/>
    <s v="Explore Boston in a day with my wanderer's walking guide complete with route map!_x000a_&amp;gt;&amp;gt; https://t.co/gpBnj8ejEA &amp;lt;&amp;lt;… https://t.co/HM4O0MUUoN"/>
    <s v="https://ivebeenbit.ca/boston-walking-guide/ https://twitter.com/i/web/status/1095351824629055488"/>
    <s v="ivebeenbit.ca twitter.com"/>
    <x v="1"/>
    <m/>
    <s v="http://pbs.twimg.com/profile_images/692809797104603136/HLNsI6zZ_normal.jpg"/>
    <x v="6"/>
    <s v="https://twitter.com/#!/ibbtravel/status/1095351824629055488"/>
    <m/>
    <m/>
    <s v="1095351824629055488"/>
    <m/>
    <b v="0"/>
    <n v="0"/>
    <s v=""/>
    <b v="0"/>
    <s v="en"/>
    <m/>
    <s v=""/>
    <b v="0"/>
    <n v="0"/>
    <s v=""/>
    <s v="TweetDeck"/>
    <b v="1"/>
    <s v="1095351824629055488"/>
    <s v="Tweet"/>
    <n v="0"/>
    <n v="0"/>
    <m/>
    <m/>
    <m/>
    <m/>
    <m/>
    <m/>
    <m/>
    <m/>
    <n v="1"/>
    <s v="2"/>
    <s v="2"/>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5"/>
        <item x="3"/>
        <item x="2"/>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 totalsRowShown="0" headerRowDxfId="364" dataDxfId="363">
  <autoFilter ref="A2:BL33"/>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34" dataDxfId="233">
  <autoFilter ref="A2:C5"/>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7" totalsRowShown="0" headerRowDxfId="227" dataDxfId="226">
  <autoFilter ref="A1:F7"/>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F14" totalsRowShown="0" headerRowDxfId="219" dataDxfId="218">
  <autoFilter ref="A10:F14"/>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7:F23" totalsRowShown="0" headerRowDxfId="211" dataDxfId="210">
  <autoFilter ref="A17:F23"/>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F36" totalsRowShown="0" headerRowDxfId="202" dataDxfId="201">
  <autoFilter ref="A26:F36"/>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F49" totalsRowShown="0" headerRowDxfId="193" dataDxfId="192">
  <autoFilter ref="A39:F49"/>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F53" totalsRowShown="0" headerRowDxfId="184" dataDxfId="183">
  <autoFilter ref="A52:F53"/>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6:F66" totalsRowShown="0" headerRowDxfId="181" dataDxfId="180">
  <autoFilter ref="A56:F66"/>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9:F79" totalsRowShown="0" headerRowDxfId="166" dataDxfId="165">
  <autoFilter ref="A69:F79"/>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 totalsRowShown="0" headerRowDxfId="311" dataDxfId="310">
  <autoFilter ref="A2:BS24"/>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5" totalsRowShown="0" headerRowDxfId="147" dataDxfId="146">
  <autoFilter ref="A1:G6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7" totalsRowShown="0" headerRowDxfId="138" dataDxfId="137">
  <autoFilter ref="A1:L5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65" dataDxfId="264">
  <autoFilter ref="A1:C23"/>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tYn1EPgaLF/?utm_source=ig_twitter_share&amp;igshid=1tt8a47ui7kln" TargetMode="External" /><Relationship Id="rId2" Type="http://schemas.openxmlformats.org/officeDocument/2006/relationships/hyperlink" Target="https://www.instagram.com/p/BtqlLAagQrO/?utm_source=ig_twitter_share&amp;igshid=12jtfkas7lziw" TargetMode="External" /><Relationship Id="rId3" Type="http://schemas.openxmlformats.org/officeDocument/2006/relationships/hyperlink" Target="https://www.instagram.com/p/BtYn1EPgaLF/?utm_source=ig_twitter_share&amp;igshid=1tt8a47ui7kln" TargetMode="External" /><Relationship Id="rId4" Type="http://schemas.openxmlformats.org/officeDocument/2006/relationships/hyperlink" Target="https://www.instagram.com/p/BtqlLAagQrO/?utm_source=ig_twitter_share&amp;igshid=12jtfkas7lziw" TargetMode="External" /><Relationship Id="rId5" Type="http://schemas.openxmlformats.org/officeDocument/2006/relationships/hyperlink" Target="https://www.instagram.com/p/BtYn1EPgaLF/?utm_source=ig_twitter_share&amp;igshid=1tt8a47ui7kln" TargetMode="External" /><Relationship Id="rId6" Type="http://schemas.openxmlformats.org/officeDocument/2006/relationships/hyperlink" Target="https://www.instagram.com/p/BtqlLAagQrO/?utm_source=ig_twitter_share&amp;igshid=12jtfkas7lziw" TargetMode="External" /><Relationship Id="rId7" Type="http://schemas.openxmlformats.org/officeDocument/2006/relationships/hyperlink" Target="https://www.instagram.com/p/BtYn1EPgaLF/?utm_source=ig_twitter_share&amp;igshid=1tt8a47ui7kln" TargetMode="External" /><Relationship Id="rId8" Type="http://schemas.openxmlformats.org/officeDocument/2006/relationships/hyperlink" Target="https://www.instagram.com/p/BtqlLAagQrO/?utm_source=ig_twitter_share&amp;igshid=12jtfkas7lziw" TargetMode="External" /><Relationship Id="rId9" Type="http://schemas.openxmlformats.org/officeDocument/2006/relationships/hyperlink" Target="https://aknextphase.com/bostons-egyptian-revival-part-2/" TargetMode="External" /><Relationship Id="rId10" Type="http://schemas.openxmlformats.org/officeDocument/2006/relationships/hyperlink" Target="https://aknextphase.com/bostons-egyptian-revival-part-2/" TargetMode="External" /><Relationship Id="rId11" Type="http://schemas.openxmlformats.org/officeDocument/2006/relationships/hyperlink" Target="https://aknextphase.com/bostons-egyptian-revival-part-2/" TargetMode="External" /><Relationship Id="rId12" Type="http://schemas.openxmlformats.org/officeDocument/2006/relationships/hyperlink" Target="https://aknextphase.com/bostons-egyptian-revival-part-2/" TargetMode="External" /><Relationship Id="rId13" Type="http://schemas.openxmlformats.org/officeDocument/2006/relationships/hyperlink" Target="https://aknextphase.com/bostons-egyptian-revival-part-2/" TargetMode="External" /><Relationship Id="rId14" Type="http://schemas.openxmlformats.org/officeDocument/2006/relationships/hyperlink" Target="https://aknextphase.com/bostons-egyptian-revival-part-2/" TargetMode="External" /><Relationship Id="rId15" Type="http://schemas.openxmlformats.org/officeDocument/2006/relationships/hyperlink" Target="https://aknextphase.com/bostons-egyptian-revival-part-2/" TargetMode="External" /><Relationship Id="rId16" Type="http://schemas.openxmlformats.org/officeDocument/2006/relationships/hyperlink" Target="https://aknextphase.com/bostons-egyptian-revival-part-2/" TargetMode="External" /><Relationship Id="rId17" Type="http://schemas.openxmlformats.org/officeDocument/2006/relationships/hyperlink" Target="https://aknextphase.com/bostons-egyptian-revival-part-2/" TargetMode="External" /><Relationship Id="rId18" Type="http://schemas.openxmlformats.org/officeDocument/2006/relationships/hyperlink" Target="https://aknextphase.com/floridas-red-light-challenge/" TargetMode="External" /><Relationship Id="rId19" Type="http://schemas.openxmlformats.org/officeDocument/2006/relationships/hyperlink" Target="https://aknextphase.com/bostons-egyptian-revival-part-2/" TargetMode="External" /><Relationship Id="rId20" Type="http://schemas.openxmlformats.org/officeDocument/2006/relationships/hyperlink" Target="https://aknextphase.com/floridas-red-light-challenge/" TargetMode="External" /><Relationship Id="rId21" Type="http://schemas.openxmlformats.org/officeDocument/2006/relationships/hyperlink" Target="https://aknextphase.com/floridas-red-light-challenge/" TargetMode="External" /><Relationship Id="rId22" Type="http://schemas.openxmlformats.org/officeDocument/2006/relationships/hyperlink" Target="https://aknextphase.com/floridas-red-light-challenge/" TargetMode="External" /><Relationship Id="rId23" Type="http://schemas.openxmlformats.org/officeDocument/2006/relationships/hyperlink" Target="https://aknextphase.com/floridas-red-light-challenge/" TargetMode="External" /><Relationship Id="rId24" Type="http://schemas.openxmlformats.org/officeDocument/2006/relationships/hyperlink" Target="https://aknextphase.com/bostons-egyptian-revival-part-2/" TargetMode="External" /><Relationship Id="rId25" Type="http://schemas.openxmlformats.org/officeDocument/2006/relationships/hyperlink" Target="https://aknextphase.com/floridas-red-light-challenge/" TargetMode="External" /><Relationship Id="rId26" Type="http://schemas.openxmlformats.org/officeDocument/2006/relationships/hyperlink" Target="https://ivebeenbit.ca/boston-walking-guide/" TargetMode="External" /><Relationship Id="rId27" Type="http://schemas.openxmlformats.org/officeDocument/2006/relationships/hyperlink" Target="https://pbs.twimg.com/media/DyvB2j_WkAcCY1_.jpg" TargetMode="External" /><Relationship Id="rId28" Type="http://schemas.openxmlformats.org/officeDocument/2006/relationships/hyperlink" Target="https://pbs.twimg.com/media/DyvB2j_WkAcCY1_.jpg" TargetMode="External" /><Relationship Id="rId29" Type="http://schemas.openxmlformats.org/officeDocument/2006/relationships/hyperlink" Target="https://pbs.twimg.com/media/DyvB2j_WkAcCY1_.jpg" TargetMode="External" /><Relationship Id="rId30" Type="http://schemas.openxmlformats.org/officeDocument/2006/relationships/hyperlink" Target="https://pbs.twimg.com/media/DyvB2j_WkAcCY1_.jpg" TargetMode="External" /><Relationship Id="rId31" Type="http://schemas.openxmlformats.org/officeDocument/2006/relationships/hyperlink" Target="https://pbs.twimg.com/media/DyvB2j_WkAcCY1_.jpg" TargetMode="External" /><Relationship Id="rId32" Type="http://schemas.openxmlformats.org/officeDocument/2006/relationships/hyperlink" Target="https://pbs.twimg.com/media/DyvB2j_WkAcCY1_.jpg" TargetMode="External" /><Relationship Id="rId33" Type="http://schemas.openxmlformats.org/officeDocument/2006/relationships/hyperlink" Target="https://pbs.twimg.com/media/DyvB2j_WkAcCY1_.jpg" TargetMode="External" /><Relationship Id="rId34" Type="http://schemas.openxmlformats.org/officeDocument/2006/relationships/hyperlink" Target="https://pbs.twimg.com/media/DyvB2j_WkAcCY1_.jpg" TargetMode="External" /><Relationship Id="rId35" Type="http://schemas.openxmlformats.org/officeDocument/2006/relationships/hyperlink" Target="https://pbs.twimg.com/media/DyvB2j_WkAcCY1_.jpg" TargetMode="External" /><Relationship Id="rId36" Type="http://schemas.openxmlformats.org/officeDocument/2006/relationships/hyperlink" Target="https://pbs.twimg.com/media/DzI6gaLX4AASO1c.jpg" TargetMode="External" /><Relationship Id="rId37" Type="http://schemas.openxmlformats.org/officeDocument/2006/relationships/hyperlink" Target="https://pbs.twimg.com/media/DyvB2j_WkAcCY1_.jpg" TargetMode="External" /><Relationship Id="rId38" Type="http://schemas.openxmlformats.org/officeDocument/2006/relationships/hyperlink" Target="https://pbs.twimg.com/media/DzI6gaLX4AASO1c.jpg" TargetMode="External" /><Relationship Id="rId39" Type="http://schemas.openxmlformats.org/officeDocument/2006/relationships/hyperlink" Target="https://pbs.twimg.com/media/DzI6gaLX4AASO1c.jpg" TargetMode="External" /><Relationship Id="rId40" Type="http://schemas.openxmlformats.org/officeDocument/2006/relationships/hyperlink" Target="https://pbs.twimg.com/media/DzI6gaLX4AASO1c.jpg" TargetMode="External" /><Relationship Id="rId41" Type="http://schemas.openxmlformats.org/officeDocument/2006/relationships/hyperlink" Target="https://pbs.twimg.com/media/DzI6gaLX4AASO1c.jpg" TargetMode="External" /><Relationship Id="rId42" Type="http://schemas.openxmlformats.org/officeDocument/2006/relationships/hyperlink" Target="https://pbs.twimg.com/media/DyvB2j_WkAcCY1_.jpg" TargetMode="External" /><Relationship Id="rId43" Type="http://schemas.openxmlformats.org/officeDocument/2006/relationships/hyperlink" Target="https://pbs.twimg.com/media/DzI6gaLX4AASO1c.jpg" TargetMode="External" /><Relationship Id="rId44" Type="http://schemas.openxmlformats.org/officeDocument/2006/relationships/hyperlink" Target="http://pbs.twimg.com/profile_images/303048483/q_s_nuts_logo_normal.jpg" TargetMode="External" /><Relationship Id="rId45" Type="http://schemas.openxmlformats.org/officeDocument/2006/relationships/hyperlink" Target="http://pbs.twimg.com/profile_images/303048483/q_s_nuts_logo_normal.jpg" TargetMode="External" /><Relationship Id="rId46" Type="http://schemas.openxmlformats.org/officeDocument/2006/relationships/hyperlink" Target="http://pbs.twimg.com/profile_images/303048483/q_s_nuts_logo_normal.jpg" TargetMode="External" /><Relationship Id="rId47" Type="http://schemas.openxmlformats.org/officeDocument/2006/relationships/hyperlink" Target="http://pbs.twimg.com/profile_images/303048483/q_s_nuts_logo_normal.jpg" TargetMode="External" /><Relationship Id="rId48" Type="http://schemas.openxmlformats.org/officeDocument/2006/relationships/hyperlink" Target="http://pbs.twimg.com/profile_images/303048483/q_s_nuts_logo_normal.jpg" TargetMode="External" /><Relationship Id="rId49" Type="http://schemas.openxmlformats.org/officeDocument/2006/relationships/hyperlink" Target="http://pbs.twimg.com/profile_images/303048483/q_s_nuts_logo_normal.jpg" TargetMode="External" /><Relationship Id="rId50" Type="http://schemas.openxmlformats.org/officeDocument/2006/relationships/hyperlink" Target="http://pbs.twimg.com/profile_images/303048483/q_s_nuts_logo_normal.jpg" TargetMode="External" /><Relationship Id="rId51" Type="http://schemas.openxmlformats.org/officeDocument/2006/relationships/hyperlink" Target="http://pbs.twimg.com/profile_images/303048483/q_s_nuts_logo_normal.jpg" TargetMode="External" /><Relationship Id="rId52" Type="http://schemas.openxmlformats.org/officeDocument/2006/relationships/hyperlink" Target="http://pbs.twimg.com/profile_images/303048483/q_s_nuts_logo_normal.jpg" TargetMode="External" /><Relationship Id="rId53" Type="http://schemas.openxmlformats.org/officeDocument/2006/relationships/hyperlink" Target="http://pbs.twimg.com/profile_images/303048483/q_s_nuts_logo_normal.jpg" TargetMode="External" /><Relationship Id="rId54" Type="http://schemas.openxmlformats.org/officeDocument/2006/relationships/hyperlink" Target="http://pbs.twimg.com/profile_images/303048483/q_s_nuts_logo_normal.jpg" TargetMode="External" /><Relationship Id="rId55" Type="http://schemas.openxmlformats.org/officeDocument/2006/relationships/hyperlink" Target="http://pbs.twimg.com/profile_images/303048483/q_s_nuts_logo_normal.jpg" TargetMode="External" /><Relationship Id="rId56" Type="http://schemas.openxmlformats.org/officeDocument/2006/relationships/hyperlink" Target="https://pbs.twimg.com/media/DyvB2j_WkAcCY1_.jpg" TargetMode="External" /><Relationship Id="rId57" Type="http://schemas.openxmlformats.org/officeDocument/2006/relationships/hyperlink" Target="https://pbs.twimg.com/media/DyvB2j_WkAcCY1_.jpg" TargetMode="External" /><Relationship Id="rId58" Type="http://schemas.openxmlformats.org/officeDocument/2006/relationships/hyperlink" Target="https://pbs.twimg.com/media/DyvB2j_WkAcCY1_.jpg" TargetMode="External" /><Relationship Id="rId59" Type="http://schemas.openxmlformats.org/officeDocument/2006/relationships/hyperlink" Target="https://pbs.twimg.com/media/DyvB2j_WkAcCY1_.jpg" TargetMode="External" /><Relationship Id="rId60" Type="http://schemas.openxmlformats.org/officeDocument/2006/relationships/hyperlink" Target="https://pbs.twimg.com/media/DyvB2j_WkAcCY1_.jpg" TargetMode="External" /><Relationship Id="rId61" Type="http://schemas.openxmlformats.org/officeDocument/2006/relationships/hyperlink" Target="https://pbs.twimg.com/media/DyvB2j_WkAcCY1_.jpg" TargetMode="External" /><Relationship Id="rId62" Type="http://schemas.openxmlformats.org/officeDocument/2006/relationships/hyperlink" Target="https://pbs.twimg.com/media/DyvB2j_WkAcCY1_.jpg" TargetMode="External" /><Relationship Id="rId63" Type="http://schemas.openxmlformats.org/officeDocument/2006/relationships/hyperlink" Target="https://pbs.twimg.com/media/DyvB2j_WkAcCY1_.jpg" TargetMode="External" /><Relationship Id="rId64" Type="http://schemas.openxmlformats.org/officeDocument/2006/relationships/hyperlink" Target="https://pbs.twimg.com/media/DyvB2j_WkAcCY1_.jpg" TargetMode="External" /><Relationship Id="rId65" Type="http://schemas.openxmlformats.org/officeDocument/2006/relationships/hyperlink" Target="https://pbs.twimg.com/media/DzI6gaLX4AASO1c.jpg" TargetMode="External" /><Relationship Id="rId66" Type="http://schemas.openxmlformats.org/officeDocument/2006/relationships/hyperlink" Target="https://pbs.twimg.com/media/DyvB2j_WkAcCY1_.jpg" TargetMode="External" /><Relationship Id="rId67" Type="http://schemas.openxmlformats.org/officeDocument/2006/relationships/hyperlink" Target="https://pbs.twimg.com/media/DzI6gaLX4AASO1c.jpg" TargetMode="External" /><Relationship Id="rId68" Type="http://schemas.openxmlformats.org/officeDocument/2006/relationships/hyperlink" Target="https://pbs.twimg.com/media/DzI6gaLX4AASO1c.jpg" TargetMode="External" /><Relationship Id="rId69" Type="http://schemas.openxmlformats.org/officeDocument/2006/relationships/hyperlink" Target="https://pbs.twimg.com/media/DzI6gaLX4AASO1c.jpg" TargetMode="External" /><Relationship Id="rId70" Type="http://schemas.openxmlformats.org/officeDocument/2006/relationships/hyperlink" Target="https://pbs.twimg.com/media/DzI6gaLX4AASO1c.jpg" TargetMode="External" /><Relationship Id="rId71" Type="http://schemas.openxmlformats.org/officeDocument/2006/relationships/hyperlink" Target="https://pbs.twimg.com/media/DyvB2j_WkAcCY1_.jpg" TargetMode="External" /><Relationship Id="rId72" Type="http://schemas.openxmlformats.org/officeDocument/2006/relationships/hyperlink" Target="https://pbs.twimg.com/media/DzI6gaLX4AASO1c.jpg" TargetMode="External" /><Relationship Id="rId73" Type="http://schemas.openxmlformats.org/officeDocument/2006/relationships/hyperlink" Target="http://pbs.twimg.com/profile_images/692809797104603136/HLNsI6zZ_normal.jpg" TargetMode="External" /><Relationship Id="rId74" Type="http://schemas.openxmlformats.org/officeDocument/2006/relationships/hyperlink" Target="http://pbs.twimg.com/profile_images/692809797104603136/HLNsI6zZ_normal.jpg" TargetMode="External" /><Relationship Id="rId75" Type="http://schemas.openxmlformats.org/officeDocument/2006/relationships/hyperlink" Target="https://twitter.com/#!/qsnuts/status/1091722630896410624" TargetMode="External" /><Relationship Id="rId76" Type="http://schemas.openxmlformats.org/officeDocument/2006/relationships/hyperlink" Target="https://twitter.com/#!/qsnuts/status/1091876378830667776" TargetMode="External" /><Relationship Id="rId77" Type="http://schemas.openxmlformats.org/officeDocument/2006/relationships/hyperlink" Target="https://twitter.com/#!/qsnuts/status/1094250050400579584" TargetMode="External" /><Relationship Id="rId78" Type="http://schemas.openxmlformats.org/officeDocument/2006/relationships/hyperlink" Target="https://twitter.com/#!/qsnuts/status/1091722630896410624" TargetMode="External" /><Relationship Id="rId79" Type="http://schemas.openxmlformats.org/officeDocument/2006/relationships/hyperlink" Target="https://twitter.com/#!/qsnuts/status/1091876378830667776" TargetMode="External" /><Relationship Id="rId80" Type="http://schemas.openxmlformats.org/officeDocument/2006/relationships/hyperlink" Target="https://twitter.com/#!/qsnuts/status/1094250050400579584" TargetMode="External" /><Relationship Id="rId81" Type="http://schemas.openxmlformats.org/officeDocument/2006/relationships/hyperlink" Target="https://twitter.com/#!/qsnuts/status/1091722630896410624" TargetMode="External" /><Relationship Id="rId82" Type="http://schemas.openxmlformats.org/officeDocument/2006/relationships/hyperlink" Target="https://twitter.com/#!/qsnuts/status/1091876378830667776" TargetMode="External" /><Relationship Id="rId83" Type="http://schemas.openxmlformats.org/officeDocument/2006/relationships/hyperlink" Target="https://twitter.com/#!/qsnuts/status/1094250050400579584" TargetMode="External" /><Relationship Id="rId84" Type="http://schemas.openxmlformats.org/officeDocument/2006/relationships/hyperlink" Target="https://twitter.com/#!/qsnuts/status/1091722630896410624" TargetMode="External" /><Relationship Id="rId85" Type="http://schemas.openxmlformats.org/officeDocument/2006/relationships/hyperlink" Target="https://twitter.com/#!/qsnuts/status/1091876378830667776" TargetMode="External" /><Relationship Id="rId86" Type="http://schemas.openxmlformats.org/officeDocument/2006/relationships/hyperlink" Target="https://twitter.com/#!/qsnuts/status/1094250050400579584" TargetMode="External" /><Relationship Id="rId87" Type="http://schemas.openxmlformats.org/officeDocument/2006/relationships/hyperlink" Target="https://twitter.com/#!/alinekaplan/status/1093181070365900800" TargetMode="External" /><Relationship Id="rId88" Type="http://schemas.openxmlformats.org/officeDocument/2006/relationships/hyperlink" Target="https://twitter.com/#!/alinekaplan/status/1093181070365900800" TargetMode="External" /><Relationship Id="rId89" Type="http://schemas.openxmlformats.org/officeDocument/2006/relationships/hyperlink" Target="https://twitter.com/#!/alinekaplan/status/1093181070365900800" TargetMode="External" /><Relationship Id="rId90" Type="http://schemas.openxmlformats.org/officeDocument/2006/relationships/hyperlink" Target="https://twitter.com/#!/alinekaplan/status/1093181070365900800" TargetMode="External" /><Relationship Id="rId91" Type="http://schemas.openxmlformats.org/officeDocument/2006/relationships/hyperlink" Target="https://twitter.com/#!/alinekaplan/status/1093181070365900800" TargetMode="External" /><Relationship Id="rId92" Type="http://schemas.openxmlformats.org/officeDocument/2006/relationships/hyperlink" Target="https://twitter.com/#!/alinekaplan/status/1093181070365900800" TargetMode="External" /><Relationship Id="rId93" Type="http://schemas.openxmlformats.org/officeDocument/2006/relationships/hyperlink" Target="https://twitter.com/#!/alinekaplan/status/1093181070365900800" TargetMode="External" /><Relationship Id="rId94" Type="http://schemas.openxmlformats.org/officeDocument/2006/relationships/hyperlink" Target="https://twitter.com/#!/alinekaplan/status/1093181070365900800" TargetMode="External" /><Relationship Id="rId95" Type="http://schemas.openxmlformats.org/officeDocument/2006/relationships/hyperlink" Target="https://twitter.com/#!/alinekaplan/status/1093181070365900800" TargetMode="External" /><Relationship Id="rId96" Type="http://schemas.openxmlformats.org/officeDocument/2006/relationships/hyperlink" Target="https://twitter.com/#!/alinekaplan/status/1095002426908831746" TargetMode="External" /><Relationship Id="rId97" Type="http://schemas.openxmlformats.org/officeDocument/2006/relationships/hyperlink" Target="https://twitter.com/#!/alinekaplan/status/1093181070365900800" TargetMode="External" /><Relationship Id="rId98" Type="http://schemas.openxmlformats.org/officeDocument/2006/relationships/hyperlink" Target="https://twitter.com/#!/alinekaplan/status/1095002426908831746" TargetMode="External" /><Relationship Id="rId99" Type="http://schemas.openxmlformats.org/officeDocument/2006/relationships/hyperlink" Target="https://twitter.com/#!/alinekaplan/status/1095002426908831746" TargetMode="External" /><Relationship Id="rId100" Type="http://schemas.openxmlformats.org/officeDocument/2006/relationships/hyperlink" Target="https://twitter.com/#!/alinekaplan/status/1095002426908831746" TargetMode="External" /><Relationship Id="rId101" Type="http://schemas.openxmlformats.org/officeDocument/2006/relationships/hyperlink" Target="https://twitter.com/#!/alinekaplan/status/1095002426908831746" TargetMode="External" /><Relationship Id="rId102" Type="http://schemas.openxmlformats.org/officeDocument/2006/relationships/hyperlink" Target="https://twitter.com/#!/alinekaplan/status/1093181070365900800" TargetMode="External" /><Relationship Id="rId103" Type="http://schemas.openxmlformats.org/officeDocument/2006/relationships/hyperlink" Target="https://twitter.com/#!/alinekaplan/status/1095002426908831746" TargetMode="External" /><Relationship Id="rId104" Type="http://schemas.openxmlformats.org/officeDocument/2006/relationships/hyperlink" Target="https://twitter.com/#!/ibbtravel/status/1092800019676028928" TargetMode="External" /><Relationship Id="rId105" Type="http://schemas.openxmlformats.org/officeDocument/2006/relationships/hyperlink" Target="https://twitter.com/#!/ibbtravel/status/1095351824629055488" TargetMode="External" /><Relationship Id="rId106" Type="http://schemas.openxmlformats.org/officeDocument/2006/relationships/hyperlink" Target="https://api.twitter.com/1.1/geo/id/ae845a49091f2727.json" TargetMode="External" /><Relationship Id="rId107" Type="http://schemas.openxmlformats.org/officeDocument/2006/relationships/hyperlink" Target="https://api.twitter.com/1.1/geo/id/ae845a49091f2727.json" TargetMode="External" /><Relationship Id="rId108" Type="http://schemas.openxmlformats.org/officeDocument/2006/relationships/hyperlink" Target="https://api.twitter.com/1.1/geo/id/ae845a49091f2727.json" TargetMode="External" /><Relationship Id="rId109" Type="http://schemas.openxmlformats.org/officeDocument/2006/relationships/hyperlink" Target="https://api.twitter.com/1.1/geo/id/ae845a49091f2727.json" TargetMode="External" /><Relationship Id="rId110" Type="http://schemas.openxmlformats.org/officeDocument/2006/relationships/comments" Target="../comments1.xml" /><Relationship Id="rId111" Type="http://schemas.openxmlformats.org/officeDocument/2006/relationships/vmlDrawing" Target="../drawings/vmlDrawing1.vml" /><Relationship Id="rId112" Type="http://schemas.openxmlformats.org/officeDocument/2006/relationships/table" Target="../tables/table1.xml" /><Relationship Id="rId1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tYn1EPgaLF/?utm_source=ig_twitter_share&amp;igshid=1tt8a47ui7kln" TargetMode="External" /><Relationship Id="rId2" Type="http://schemas.openxmlformats.org/officeDocument/2006/relationships/hyperlink" Target="https://www.instagram.com/p/BtqlLAagQrO/?utm_source=ig_twitter_share&amp;igshid=12jtfkas7lziw" TargetMode="External" /><Relationship Id="rId3" Type="http://schemas.openxmlformats.org/officeDocument/2006/relationships/hyperlink" Target="https://aknextphase.com/bostons-egyptian-revival-part-2/" TargetMode="External" /><Relationship Id="rId4" Type="http://schemas.openxmlformats.org/officeDocument/2006/relationships/hyperlink" Target="https://aknextphase.com/floridas-red-light-challenge/" TargetMode="External" /><Relationship Id="rId5" Type="http://schemas.openxmlformats.org/officeDocument/2006/relationships/hyperlink" Target="https://ivebeenbit.ca/boston-walking-guide/" TargetMode="External" /><Relationship Id="rId6" Type="http://schemas.openxmlformats.org/officeDocument/2006/relationships/hyperlink" Target="https://pbs.twimg.com/media/DyvB2j_WkAcCY1_.jpg" TargetMode="External" /><Relationship Id="rId7" Type="http://schemas.openxmlformats.org/officeDocument/2006/relationships/hyperlink" Target="https://pbs.twimg.com/media/DzI6gaLX4AASO1c.jpg" TargetMode="External" /><Relationship Id="rId8" Type="http://schemas.openxmlformats.org/officeDocument/2006/relationships/hyperlink" Target="http://pbs.twimg.com/profile_images/303048483/q_s_nuts_logo_normal.jpg" TargetMode="External" /><Relationship Id="rId9" Type="http://schemas.openxmlformats.org/officeDocument/2006/relationships/hyperlink" Target="http://pbs.twimg.com/profile_images/303048483/q_s_nuts_logo_normal.jpg" TargetMode="External" /><Relationship Id="rId10" Type="http://schemas.openxmlformats.org/officeDocument/2006/relationships/hyperlink" Target="http://pbs.twimg.com/profile_images/303048483/q_s_nuts_logo_normal.jpg" TargetMode="External" /><Relationship Id="rId11" Type="http://schemas.openxmlformats.org/officeDocument/2006/relationships/hyperlink" Target="https://pbs.twimg.com/media/DyvB2j_WkAcCY1_.jpg" TargetMode="External" /><Relationship Id="rId12" Type="http://schemas.openxmlformats.org/officeDocument/2006/relationships/hyperlink" Target="https://pbs.twimg.com/media/DzI6gaLX4AASO1c.jpg" TargetMode="External" /><Relationship Id="rId13" Type="http://schemas.openxmlformats.org/officeDocument/2006/relationships/hyperlink" Target="http://pbs.twimg.com/profile_images/692809797104603136/HLNsI6zZ_normal.jpg" TargetMode="External" /><Relationship Id="rId14" Type="http://schemas.openxmlformats.org/officeDocument/2006/relationships/hyperlink" Target="http://pbs.twimg.com/profile_images/692809797104603136/HLNsI6zZ_normal.jpg" TargetMode="External" /><Relationship Id="rId15" Type="http://schemas.openxmlformats.org/officeDocument/2006/relationships/hyperlink" Target="https://twitter.com/#!/qsnuts/status/1091722630896410624" TargetMode="External" /><Relationship Id="rId16" Type="http://schemas.openxmlformats.org/officeDocument/2006/relationships/hyperlink" Target="https://twitter.com/#!/qsnuts/status/1091876378830667776" TargetMode="External" /><Relationship Id="rId17" Type="http://schemas.openxmlformats.org/officeDocument/2006/relationships/hyperlink" Target="https://twitter.com/#!/qsnuts/status/1094250050400579584" TargetMode="External" /><Relationship Id="rId18" Type="http://schemas.openxmlformats.org/officeDocument/2006/relationships/hyperlink" Target="https://twitter.com/#!/alinekaplan/status/1093181070365900800" TargetMode="External" /><Relationship Id="rId19" Type="http://schemas.openxmlformats.org/officeDocument/2006/relationships/hyperlink" Target="https://twitter.com/#!/alinekaplan/status/1095002426908831746" TargetMode="External" /><Relationship Id="rId20" Type="http://schemas.openxmlformats.org/officeDocument/2006/relationships/hyperlink" Target="https://twitter.com/#!/ibbtravel/status/1092800019676028928" TargetMode="External" /><Relationship Id="rId21" Type="http://schemas.openxmlformats.org/officeDocument/2006/relationships/hyperlink" Target="https://twitter.com/#!/ibbtravel/status/1095351824629055488" TargetMode="External" /><Relationship Id="rId22" Type="http://schemas.openxmlformats.org/officeDocument/2006/relationships/hyperlink" Target="https://api.twitter.com/1.1/geo/id/ae845a49091f2727.json" TargetMode="External" /><Relationship Id="rId23" Type="http://schemas.openxmlformats.org/officeDocument/2006/relationships/comments" Target="../comments12.xml" /><Relationship Id="rId24" Type="http://schemas.openxmlformats.org/officeDocument/2006/relationships/vmlDrawing" Target="../drawings/vmlDrawing6.vml" /><Relationship Id="rId25" Type="http://schemas.openxmlformats.org/officeDocument/2006/relationships/table" Target="../tables/table22.xml" /><Relationship Id="rId2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Q1tjVSeRQy" TargetMode="External" /><Relationship Id="rId2" Type="http://schemas.openxmlformats.org/officeDocument/2006/relationships/hyperlink" Target="https://t.co/CD5RcJkcW1" TargetMode="External" /><Relationship Id="rId3" Type="http://schemas.openxmlformats.org/officeDocument/2006/relationships/hyperlink" Target="https://www.massvacation.com/" TargetMode="External" /><Relationship Id="rId4" Type="http://schemas.openxmlformats.org/officeDocument/2006/relationships/hyperlink" Target="http://bostonpublicmarket.org/" TargetMode="External" /><Relationship Id="rId5" Type="http://schemas.openxmlformats.org/officeDocument/2006/relationships/hyperlink" Target="http://t.co/mLzBNmYXaV" TargetMode="External" /><Relationship Id="rId6" Type="http://schemas.openxmlformats.org/officeDocument/2006/relationships/hyperlink" Target="https://t.co/1GJHuUuBOx" TargetMode="External" /><Relationship Id="rId7" Type="http://schemas.openxmlformats.org/officeDocument/2006/relationships/hyperlink" Target="https://t.co/dOKffR7nOt" TargetMode="External" /><Relationship Id="rId8" Type="http://schemas.openxmlformats.org/officeDocument/2006/relationships/hyperlink" Target="http://www.historicboston.org/" TargetMode="External" /><Relationship Id="rId9" Type="http://schemas.openxmlformats.org/officeDocument/2006/relationships/hyperlink" Target="http://tinyurl.com/FOPGphotos" TargetMode="External" /><Relationship Id="rId10" Type="http://schemas.openxmlformats.org/officeDocument/2006/relationships/hyperlink" Target="https://t.co/lkHGIu5kwT" TargetMode="External" /><Relationship Id="rId11" Type="http://schemas.openxmlformats.org/officeDocument/2006/relationships/hyperlink" Target="http://t.co/YqDVJCFcbx" TargetMode="External" /><Relationship Id="rId12" Type="http://schemas.openxmlformats.org/officeDocument/2006/relationships/hyperlink" Target="http://bostontweet.net/" TargetMode="External" /><Relationship Id="rId13" Type="http://schemas.openxmlformats.org/officeDocument/2006/relationships/hyperlink" Target="https://t.co/KLCsZT1f5d" TargetMode="External" /><Relationship Id="rId14" Type="http://schemas.openxmlformats.org/officeDocument/2006/relationships/hyperlink" Target="https://t.co/HdEJw2TQIL" TargetMode="External" /><Relationship Id="rId15" Type="http://schemas.openxmlformats.org/officeDocument/2006/relationships/hyperlink" Target="https://t.co/Vmpby94GN3" TargetMode="External" /><Relationship Id="rId16" Type="http://schemas.openxmlformats.org/officeDocument/2006/relationships/hyperlink" Target="http://t.co/F5TCN51lmP" TargetMode="External" /><Relationship Id="rId17" Type="http://schemas.openxmlformats.org/officeDocument/2006/relationships/hyperlink" Target="https://t.co/Ohcs5nCAQB" TargetMode="External" /><Relationship Id="rId18" Type="http://schemas.openxmlformats.org/officeDocument/2006/relationships/hyperlink" Target="https://t.co/AHusCRFNQj" TargetMode="External" /><Relationship Id="rId19" Type="http://schemas.openxmlformats.org/officeDocument/2006/relationships/hyperlink" Target="https://pbs.twimg.com/profile_banners/30288680/1543593059" TargetMode="External" /><Relationship Id="rId20" Type="http://schemas.openxmlformats.org/officeDocument/2006/relationships/hyperlink" Target="https://pbs.twimg.com/profile_banners/43404666/1540566265" TargetMode="External" /><Relationship Id="rId21" Type="http://schemas.openxmlformats.org/officeDocument/2006/relationships/hyperlink" Target="https://pbs.twimg.com/profile_banners/231787632/1424740353" TargetMode="External" /><Relationship Id="rId22" Type="http://schemas.openxmlformats.org/officeDocument/2006/relationships/hyperlink" Target="https://pbs.twimg.com/profile_banners/965860452348637184/1519928931" TargetMode="External" /><Relationship Id="rId23" Type="http://schemas.openxmlformats.org/officeDocument/2006/relationships/hyperlink" Target="https://pbs.twimg.com/profile_banners/15074415/1486575926" TargetMode="External" /><Relationship Id="rId24" Type="http://schemas.openxmlformats.org/officeDocument/2006/relationships/hyperlink" Target="https://pbs.twimg.com/profile_banners/464257413/1538677148" TargetMode="External" /><Relationship Id="rId25" Type="http://schemas.openxmlformats.org/officeDocument/2006/relationships/hyperlink" Target="https://pbs.twimg.com/profile_banners/26818876/1521059845" TargetMode="External" /><Relationship Id="rId26" Type="http://schemas.openxmlformats.org/officeDocument/2006/relationships/hyperlink" Target="https://pbs.twimg.com/profile_banners/117150193/1522954668" TargetMode="External" /><Relationship Id="rId27" Type="http://schemas.openxmlformats.org/officeDocument/2006/relationships/hyperlink" Target="https://pbs.twimg.com/profile_banners/1516409251/1516233481" TargetMode="External" /><Relationship Id="rId28" Type="http://schemas.openxmlformats.org/officeDocument/2006/relationships/hyperlink" Target="https://pbs.twimg.com/profile_banners/22765750/1401720328" TargetMode="External" /><Relationship Id="rId29" Type="http://schemas.openxmlformats.org/officeDocument/2006/relationships/hyperlink" Target="https://pbs.twimg.com/profile_banners/17531205/1412035304" TargetMode="External" /><Relationship Id="rId30" Type="http://schemas.openxmlformats.org/officeDocument/2006/relationships/hyperlink" Target="https://pbs.twimg.com/profile_banners/218164441/1458348861" TargetMode="External" /><Relationship Id="rId31" Type="http://schemas.openxmlformats.org/officeDocument/2006/relationships/hyperlink" Target="https://pbs.twimg.com/profile_banners/251811013/1524656197" TargetMode="External" /><Relationship Id="rId32" Type="http://schemas.openxmlformats.org/officeDocument/2006/relationships/hyperlink" Target="https://pbs.twimg.com/profile_banners/700903452/1414782706" TargetMode="External" /><Relationship Id="rId33" Type="http://schemas.openxmlformats.org/officeDocument/2006/relationships/hyperlink" Target="https://pbs.twimg.com/profile_banners/305708719/1464036944" TargetMode="External" /><Relationship Id="rId34" Type="http://schemas.openxmlformats.org/officeDocument/2006/relationships/hyperlink" Target="https://pbs.twimg.com/profile_banners/14385055/1547658527" TargetMode="External" /><Relationship Id="rId35" Type="http://schemas.openxmlformats.org/officeDocument/2006/relationships/hyperlink" Target="https://pbs.twimg.com/profile_banners/4829933229/1454013467"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9/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2/bg.gif"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pbs.twimg.com/profile_background_images/378800000100321838/b473c25141953bc35f0a27a19c4393a2.jpeg" TargetMode="External" /><Relationship Id="rId48" Type="http://schemas.openxmlformats.org/officeDocument/2006/relationships/hyperlink" Target="http://abs.twimg.com/images/themes/theme7/bg.gif" TargetMode="External" /><Relationship Id="rId49" Type="http://schemas.openxmlformats.org/officeDocument/2006/relationships/hyperlink" Target="http://pbs.twimg.com/profile_background_images/378800000022019876/6a307e933d850b45c05b9b1034d3a629.png" TargetMode="External" /><Relationship Id="rId50" Type="http://schemas.openxmlformats.org/officeDocument/2006/relationships/hyperlink" Target="http://abs.twimg.com/images/themes/theme13/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pbs.twimg.com/profile_images/303048483/q_s_nuts_logo_normal.jpg" TargetMode="External" /><Relationship Id="rId58" Type="http://schemas.openxmlformats.org/officeDocument/2006/relationships/hyperlink" Target="http://pbs.twimg.com/profile_images/521140557238657024/tCiNpd1r_normal.jpeg" TargetMode="External" /><Relationship Id="rId59" Type="http://schemas.openxmlformats.org/officeDocument/2006/relationships/hyperlink" Target="http://pbs.twimg.com/profile_images/1068532782803095552/6RRhwnl6_normal.jpg" TargetMode="External" /><Relationship Id="rId60" Type="http://schemas.openxmlformats.org/officeDocument/2006/relationships/hyperlink" Target="http://pbs.twimg.com/profile_images/875427394080735233/ysv1mFFq_normal.jpg" TargetMode="External" /><Relationship Id="rId61" Type="http://schemas.openxmlformats.org/officeDocument/2006/relationships/hyperlink" Target="http://pbs.twimg.com/profile_images/1235171935/yellowtwitter_normal.jpg" TargetMode="External" /><Relationship Id="rId62" Type="http://schemas.openxmlformats.org/officeDocument/2006/relationships/hyperlink" Target="http://pbs.twimg.com/profile_images/969278157605036041/3ptP_iAE_normal.jpg" TargetMode="External" /><Relationship Id="rId63" Type="http://schemas.openxmlformats.org/officeDocument/2006/relationships/hyperlink" Target="http://pbs.twimg.com/profile_images/674236373352648705/pCFvt9Ph_normal.jpg" TargetMode="External" /><Relationship Id="rId64" Type="http://schemas.openxmlformats.org/officeDocument/2006/relationships/hyperlink" Target="http://pbs.twimg.com/profile_images/771140314673414146/R8cmFpkg_normal.jpg" TargetMode="External" /><Relationship Id="rId65" Type="http://schemas.openxmlformats.org/officeDocument/2006/relationships/hyperlink" Target="http://pbs.twimg.com/profile_images/682596807994638337/RRYpheOI_normal.png" TargetMode="External" /><Relationship Id="rId66" Type="http://schemas.openxmlformats.org/officeDocument/2006/relationships/hyperlink" Target="http://pbs.twimg.com/profile_images/828697037482897408/OzccNOpx_normal.jpg" TargetMode="External" /><Relationship Id="rId67" Type="http://schemas.openxmlformats.org/officeDocument/2006/relationships/hyperlink" Target="http://pbs.twimg.com/profile_images/1034929345876226048/s9CHFJ7M_normal.jpg" TargetMode="External" /><Relationship Id="rId68" Type="http://schemas.openxmlformats.org/officeDocument/2006/relationships/hyperlink" Target="http://pbs.twimg.com/profile_images/495267505036746752/Ii29-CEN_normal.jpeg" TargetMode="External" /><Relationship Id="rId69" Type="http://schemas.openxmlformats.org/officeDocument/2006/relationships/hyperlink" Target="http://pbs.twimg.com/profile_images/224571300/Common_Boston_Logo_2009_04_27_Twitter_normal.jpg" TargetMode="External" /><Relationship Id="rId70" Type="http://schemas.openxmlformats.org/officeDocument/2006/relationships/hyperlink" Target="http://pbs.twimg.com/profile_images/1185861354/Picture_11_normal.png" TargetMode="External" /><Relationship Id="rId71" Type="http://schemas.openxmlformats.org/officeDocument/2006/relationships/hyperlink" Target="http://pbs.twimg.com/profile_images/378800000124344076/0df28f41e33ce01ec45b968e02b8df0b_normal.jpeg" TargetMode="External" /><Relationship Id="rId72" Type="http://schemas.openxmlformats.org/officeDocument/2006/relationships/hyperlink" Target="http://pbs.twimg.com/profile_images/687381570374774784/de1WGZXG_normal.jpg" TargetMode="External" /><Relationship Id="rId73" Type="http://schemas.openxmlformats.org/officeDocument/2006/relationships/hyperlink" Target="http://pbs.twimg.com/profile_images/899795467868839936/zee39Jhr_normal.jpg" TargetMode="External" /><Relationship Id="rId74" Type="http://schemas.openxmlformats.org/officeDocument/2006/relationships/hyperlink" Target="http://pbs.twimg.com/profile_images/823570759402536960/ljvhDLwN_normal.jp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pbs.twimg.com/profile_images/985300329540579328/wUoHuhja_normal.jp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692809797104603136/HLNsI6zZ_normal.jpg" TargetMode="External" /><Relationship Id="rId79" Type="http://schemas.openxmlformats.org/officeDocument/2006/relationships/hyperlink" Target="https://twitter.com/qsnuts" TargetMode="External" /><Relationship Id="rId80" Type="http://schemas.openxmlformats.org/officeDocument/2006/relationships/hyperlink" Target="https://twitter.com/farmlowell" TargetMode="External" /><Relationship Id="rId81" Type="http://schemas.openxmlformats.org/officeDocument/2006/relationships/hyperlink" Target="https://twitter.com/visitma" TargetMode="External" /><Relationship Id="rId82" Type="http://schemas.openxmlformats.org/officeDocument/2006/relationships/hyperlink" Target="https://twitter.com/bospublicmarket" TargetMode="External" /><Relationship Id="rId83" Type="http://schemas.openxmlformats.org/officeDocument/2006/relationships/hyperlink" Target="https://twitter.com/somwintermarket" TargetMode="External" /><Relationship Id="rId84" Type="http://schemas.openxmlformats.org/officeDocument/2006/relationships/hyperlink" Target="https://twitter.com/bostoninsider" TargetMode="External" /><Relationship Id="rId85" Type="http://schemas.openxmlformats.org/officeDocument/2006/relationships/hyperlink" Target="https://twitter.com/alinekaplan" TargetMode="External" /><Relationship Id="rId86" Type="http://schemas.openxmlformats.org/officeDocument/2006/relationships/hyperlink" Target="https://twitter.com/hubhistory" TargetMode="External" /><Relationship Id="rId87" Type="http://schemas.openxmlformats.org/officeDocument/2006/relationships/hyperlink" Target="https://twitter.com/historicboston" TargetMode="External" /><Relationship Id="rId88" Type="http://schemas.openxmlformats.org/officeDocument/2006/relationships/hyperlink" Target="https://twitter.com/fopg" TargetMode="External" /><Relationship Id="rId89" Type="http://schemas.openxmlformats.org/officeDocument/2006/relationships/hyperlink" Target="https://twitter.com/oldschoolboston" TargetMode="External" /><Relationship Id="rId90" Type="http://schemas.openxmlformats.org/officeDocument/2006/relationships/hyperlink" Target="https://twitter.com/dirtyoldboston" TargetMode="External" /><Relationship Id="rId91" Type="http://schemas.openxmlformats.org/officeDocument/2006/relationships/hyperlink" Target="https://twitter.com/commonboston" TargetMode="External" /><Relationship Id="rId92" Type="http://schemas.openxmlformats.org/officeDocument/2006/relationships/hyperlink" Target="https://twitter.com/bostontweet" TargetMode="External" /><Relationship Id="rId93" Type="http://schemas.openxmlformats.org/officeDocument/2006/relationships/hyperlink" Target="https://twitter.com/bostonparks" TargetMode="External" /><Relationship Id="rId94" Type="http://schemas.openxmlformats.org/officeDocument/2006/relationships/hyperlink" Target="https://twitter.com/bostonparksdept" TargetMode="External" /><Relationship Id="rId95" Type="http://schemas.openxmlformats.org/officeDocument/2006/relationships/hyperlink" Target="https://twitter.com/onlyinbos" TargetMode="External" /><Relationship Id="rId96" Type="http://schemas.openxmlformats.org/officeDocument/2006/relationships/hyperlink" Target="https://twitter.com/curbedboston" TargetMode="External" /><Relationship Id="rId97" Type="http://schemas.openxmlformats.org/officeDocument/2006/relationships/hyperlink" Target="https://twitter.com/floridatraffic" TargetMode="External" /><Relationship Id="rId98" Type="http://schemas.openxmlformats.org/officeDocument/2006/relationships/hyperlink" Target="https://twitter.com/visitflorida" TargetMode="External" /><Relationship Id="rId99" Type="http://schemas.openxmlformats.org/officeDocument/2006/relationships/hyperlink" Target="https://twitter.com/bostondrivers" TargetMode="External" /><Relationship Id="rId100" Type="http://schemas.openxmlformats.org/officeDocument/2006/relationships/hyperlink" Target="https://twitter.com/ibbtravel" TargetMode="External" /><Relationship Id="rId101" Type="http://schemas.openxmlformats.org/officeDocument/2006/relationships/comments" Target="../comments2.xml" /><Relationship Id="rId102" Type="http://schemas.openxmlformats.org/officeDocument/2006/relationships/vmlDrawing" Target="../drawings/vmlDrawing2.vml" /><Relationship Id="rId103" Type="http://schemas.openxmlformats.org/officeDocument/2006/relationships/table" Target="../tables/table2.xml" /><Relationship Id="rId1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ivebeenbit.ca/boston-walking-guide/" TargetMode="External" /><Relationship Id="rId2" Type="http://schemas.openxmlformats.org/officeDocument/2006/relationships/hyperlink" Target="https://twitter.com/i/web/status/1095351824629055488" TargetMode="External" /><Relationship Id="rId3" Type="http://schemas.openxmlformats.org/officeDocument/2006/relationships/hyperlink" Target="https://aknextphase.com/floridas-red-light-challenge/" TargetMode="External" /><Relationship Id="rId4" Type="http://schemas.openxmlformats.org/officeDocument/2006/relationships/hyperlink" Target="https://aknextphase.com/bostons-egyptian-revival-part-2/" TargetMode="External" /><Relationship Id="rId5" Type="http://schemas.openxmlformats.org/officeDocument/2006/relationships/hyperlink" Target="https://www.instagram.com/p/BtqlLAagQrO/?utm_source=ig_twitter_share&amp;igshid=12jtfkas7lziw" TargetMode="External" /><Relationship Id="rId6" Type="http://schemas.openxmlformats.org/officeDocument/2006/relationships/hyperlink" Target="https://www.instagram.com/p/BtYn1EPgaLF/?utm_source=ig_twitter_share&amp;igshid=1tt8a47ui7kln" TargetMode="External" /><Relationship Id="rId7" Type="http://schemas.openxmlformats.org/officeDocument/2006/relationships/hyperlink" Target="https://aknextphase.com/floridas-red-light-challenge/" TargetMode="External" /><Relationship Id="rId8" Type="http://schemas.openxmlformats.org/officeDocument/2006/relationships/hyperlink" Target="https://aknextphase.com/bostons-egyptian-revival-part-2/" TargetMode="External" /><Relationship Id="rId9" Type="http://schemas.openxmlformats.org/officeDocument/2006/relationships/hyperlink" Target="https://ivebeenbit.ca/boston-walking-guide/" TargetMode="External" /><Relationship Id="rId10" Type="http://schemas.openxmlformats.org/officeDocument/2006/relationships/hyperlink" Target="https://twitter.com/i/web/status/1095351824629055488" TargetMode="External" /><Relationship Id="rId11" Type="http://schemas.openxmlformats.org/officeDocument/2006/relationships/hyperlink" Target="https://www.instagram.com/p/BtqlLAagQrO/?utm_source=ig_twitter_share&amp;igshid=12jtfkas7lziw" TargetMode="External" /><Relationship Id="rId12" Type="http://schemas.openxmlformats.org/officeDocument/2006/relationships/hyperlink" Target="https://www.instagram.com/p/BtYn1EPgaLF/?utm_source=ig_twitter_share&amp;igshid=1tt8a47ui7kln" TargetMode="External" /><Relationship Id="rId13" Type="http://schemas.openxmlformats.org/officeDocument/2006/relationships/table" Target="../tables/table12.xml" /><Relationship Id="rId14" Type="http://schemas.openxmlformats.org/officeDocument/2006/relationships/table" Target="../tables/table13.xm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 Id="rId2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508</v>
      </c>
      <c r="BB2" s="13" t="s">
        <v>514</v>
      </c>
      <c r="BC2" s="13" t="s">
        <v>515</v>
      </c>
      <c r="BD2" s="67" t="s">
        <v>651</v>
      </c>
      <c r="BE2" s="67" t="s">
        <v>652</v>
      </c>
      <c r="BF2" s="67" t="s">
        <v>653</v>
      </c>
      <c r="BG2" s="67" t="s">
        <v>654</v>
      </c>
      <c r="BH2" s="67" t="s">
        <v>655</v>
      </c>
      <c r="BI2" s="67" t="s">
        <v>656</v>
      </c>
      <c r="BJ2" s="67" t="s">
        <v>657</v>
      </c>
      <c r="BK2" s="67" t="s">
        <v>658</v>
      </c>
      <c r="BL2" s="67" t="s">
        <v>659</v>
      </c>
    </row>
    <row r="3" spans="1:64" ht="15" customHeight="1">
      <c r="A3" s="84" t="s">
        <v>212</v>
      </c>
      <c r="B3" s="84" t="s">
        <v>215</v>
      </c>
      <c r="C3" s="53" t="s">
        <v>666</v>
      </c>
      <c r="D3" s="54">
        <v>10</v>
      </c>
      <c r="E3" s="65" t="s">
        <v>136</v>
      </c>
      <c r="F3" s="55">
        <v>12</v>
      </c>
      <c r="G3" s="53"/>
      <c r="H3" s="57"/>
      <c r="I3" s="56"/>
      <c r="J3" s="56"/>
      <c r="K3" s="36" t="s">
        <v>65</v>
      </c>
      <c r="L3" s="62">
        <v>3</v>
      </c>
      <c r="M3" s="62"/>
      <c r="N3" s="63"/>
      <c r="O3" s="85" t="s">
        <v>234</v>
      </c>
      <c r="P3" s="87">
        <v>43498.65200231481</v>
      </c>
      <c r="Q3" s="85" t="s">
        <v>236</v>
      </c>
      <c r="R3" s="89" t="s">
        <v>243</v>
      </c>
      <c r="S3" s="85" t="s">
        <v>249</v>
      </c>
      <c r="T3" s="85" t="s">
        <v>253</v>
      </c>
      <c r="U3" s="85"/>
      <c r="V3" s="89" t="s">
        <v>258</v>
      </c>
      <c r="W3" s="87">
        <v>43498.65200231481</v>
      </c>
      <c r="X3" s="89" t="s">
        <v>260</v>
      </c>
      <c r="Y3" s="85"/>
      <c r="Z3" s="85"/>
      <c r="AA3" s="91" t="s">
        <v>267</v>
      </c>
      <c r="AB3" s="85"/>
      <c r="AC3" s="85" t="b">
        <v>0</v>
      </c>
      <c r="AD3" s="85">
        <v>0</v>
      </c>
      <c r="AE3" s="91" t="s">
        <v>274</v>
      </c>
      <c r="AF3" s="85" t="b">
        <v>0</v>
      </c>
      <c r="AG3" s="85" t="s">
        <v>276</v>
      </c>
      <c r="AH3" s="85"/>
      <c r="AI3" s="91" t="s">
        <v>274</v>
      </c>
      <c r="AJ3" s="85" t="b">
        <v>0</v>
      </c>
      <c r="AK3" s="85">
        <v>1</v>
      </c>
      <c r="AL3" s="91" t="s">
        <v>274</v>
      </c>
      <c r="AM3" s="85" t="s">
        <v>277</v>
      </c>
      <c r="AN3" s="85" t="b">
        <v>0</v>
      </c>
      <c r="AO3" s="91" t="s">
        <v>267</v>
      </c>
      <c r="AP3" s="85" t="s">
        <v>176</v>
      </c>
      <c r="AQ3" s="85">
        <v>0</v>
      </c>
      <c r="AR3" s="85">
        <v>0</v>
      </c>
      <c r="AS3" s="85"/>
      <c r="AT3" s="85"/>
      <c r="AU3" s="85"/>
      <c r="AV3" s="85"/>
      <c r="AW3" s="85"/>
      <c r="AX3" s="85"/>
      <c r="AY3" s="85"/>
      <c r="AZ3" s="85"/>
      <c r="BA3">
        <v>2</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215</v>
      </c>
      <c r="C4" s="53" t="s">
        <v>666</v>
      </c>
      <c r="D4" s="54">
        <v>10</v>
      </c>
      <c r="E4" s="65" t="s">
        <v>136</v>
      </c>
      <c r="F4" s="55">
        <v>12</v>
      </c>
      <c r="G4" s="53"/>
      <c r="H4" s="57"/>
      <c r="I4" s="56"/>
      <c r="J4" s="56"/>
      <c r="K4" s="36" t="s">
        <v>65</v>
      </c>
      <c r="L4" s="83">
        <v>4</v>
      </c>
      <c r="M4" s="83"/>
      <c r="N4" s="63"/>
      <c r="O4" s="86" t="s">
        <v>234</v>
      </c>
      <c r="P4" s="88">
        <v>43499.076261574075</v>
      </c>
      <c r="Q4" s="86" t="s">
        <v>237</v>
      </c>
      <c r="R4" s="86"/>
      <c r="S4" s="86"/>
      <c r="T4" s="86"/>
      <c r="U4" s="86"/>
      <c r="V4" s="90" t="s">
        <v>258</v>
      </c>
      <c r="W4" s="88">
        <v>43499.076261574075</v>
      </c>
      <c r="X4" s="90" t="s">
        <v>261</v>
      </c>
      <c r="Y4" s="86"/>
      <c r="Z4" s="86"/>
      <c r="AA4" s="92" t="s">
        <v>268</v>
      </c>
      <c r="AB4" s="86"/>
      <c r="AC4" s="86" t="b">
        <v>0</v>
      </c>
      <c r="AD4" s="86">
        <v>0</v>
      </c>
      <c r="AE4" s="92" t="s">
        <v>274</v>
      </c>
      <c r="AF4" s="86" t="b">
        <v>0</v>
      </c>
      <c r="AG4" s="86" t="s">
        <v>276</v>
      </c>
      <c r="AH4" s="86"/>
      <c r="AI4" s="92" t="s">
        <v>274</v>
      </c>
      <c r="AJ4" s="86" t="b">
        <v>0</v>
      </c>
      <c r="AK4" s="86">
        <v>1</v>
      </c>
      <c r="AL4" s="92" t="s">
        <v>267</v>
      </c>
      <c r="AM4" s="86" t="s">
        <v>278</v>
      </c>
      <c r="AN4" s="86" t="b">
        <v>0</v>
      </c>
      <c r="AO4" s="92" t="s">
        <v>267</v>
      </c>
      <c r="AP4" s="86" t="s">
        <v>176</v>
      </c>
      <c r="AQ4" s="86">
        <v>0</v>
      </c>
      <c r="AR4" s="86">
        <v>0</v>
      </c>
      <c r="AS4" s="86"/>
      <c r="AT4" s="86"/>
      <c r="AU4" s="86"/>
      <c r="AV4" s="86"/>
      <c r="AW4" s="86"/>
      <c r="AX4" s="86"/>
      <c r="AY4" s="86"/>
      <c r="AZ4" s="86"/>
      <c r="BA4">
        <v>2</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216</v>
      </c>
      <c r="C5" s="53" t="s">
        <v>667</v>
      </c>
      <c r="D5" s="54">
        <v>3</v>
      </c>
      <c r="E5" s="65" t="s">
        <v>132</v>
      </c>
      <c r="F5" s="55">
        <v>35</v>
      </c>
      <c r="G5" s="53"/>
      <c r="H5" s="57"/>
      <c r="I5" s="56"/>
      <c r="J5" s="56"/>
      <c r="K5" s="36" t="s">
        <v>65</v>
      </c>
      <c r="L5" s="83">
        <v>5</v>
      </c>
      <c r="M5" s="83"/>
      <c r="N5" s="63"/>
      <c r="O5" s="86" t="s">
        <v>234</v>
      </c>
      <c r="P5" s="88">
        <v>43505.62634259259</v>
      </c>
      <c r="Q5" s="86" t="s">
        <v>238</v>
      </c>
      <c r="R5" s="90" t="s">
        <v>244</v>
      </c>
      <c r="S5" s="86" t="s">
        <v>249</v>
      </c>
      <c r="T5" s="86" t="s">
        <v>253</v>
      </c>
      <c r="U5" s="86"/>
      <c r="V5" s="90" t="s">
        <v>258</v>
      </c>
      <c r="W5" s="88">
        <v>43505.62634259259</v>
      </c>
      <c r="X5" s="90" t="s">
        <v>262</v>
      </c>
      <c r="Y5" s="86">
        <v>42.3897783</v>
      </c>
      <c r="Z5" s="86">
        <v>-71.10610587</v>
      </c>
      <c r="AA5" s="92" t="s">
        <v>269</v>
      </c>
      <c r="AB5" s="86"/>
      <c r="AC5" s="86" t="b">
        <v>0</v>
      </c>
      <c r="AD5" s="86">
        <v>1</v>
      </c>
      <c r="AE5" s="92" t="s">
        <v>275</v>
      </c>
      <c r="AF5" s="86" t="b">
        <v>0</v>
      </c>
      <c r="AG5" s="86" t="s">
        <v>276</v>
      </c>
      <c r="AH5" s="86"/>
      <c r="AI5" s="92" t="s">
        <v>274</v>
      </c>
      <c r="AJ5" s="86" t="b">
        <v>0</v>
      </c>
      <c r="AK5" s="86">
        <v>0</v>
      </c>
      <c r="AL5" s="92" t="s">
        <v>274</v>
      </c>
      <c r="AM5" s="86" t="s">
        <v>277</v>
      </c>
      <c r="AN5" s="86" t="b">
        <v>0</v>
      </c>
      <c r="AO5" s="92" t="s">
        <v>269</v>
      </c>
      <c r="AP5" s="86" t="s">
        <v>176</v>
      </c>
      <c r="AQ5" s="86">
        <v>0</v>
      </c>
      <c r="AR5" s="86">
        <v>0</v>
      </c>
      <c r="AS5" s="86" t="s">
        <v>281</v>
      </c>
      <c r="AT5" s="86" t="s">
        <v>282</v>
      </c>
      <c r="AU5" s="86" t="s">
        <v>283</v>
      </c>
      <c r="AV5" s="86" t="s">
        <v>284</v>
      </c>
      <c r="AW5" s="86" t="s">
        <v>285</v>
      </c>
      <c r="AX5" s="86" t="s">
        <v>286</v>
      </c>
      <c r="AY5" s="86" t="s">
        <v>287</v>
      </c>
      <c r="AZ5" s="90" t="s">
        <v>288</v>
      </c>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30">
      <c r="A6" s="84" t="s">
        <v>212</v>
      </c>
      <c r="B6" s="84" t="s">
        <v>217</v>
      </c>
      <c r="C6" s="53" t="s">
        <v>666</v>
      </c>
      <c r="D6" s="54">
        <v>10</v>
      </c>
      <c r="E6" s="65" t="s">
        <v>136</v>
      </c>
      <c r="F6" s="55">
        <v>12</v>
      </c>
      <c r="G6" s="53"/>
      <c r="H6" s="57"/>
      <c r="I6" s="56"/>
      <c r="J6" s="56"/>
      <c r="K6" s="36" t="s">
        <v>65</v>
      </c>
      <c r="L6" s="83">
        <v>6</v>
      </c>
      <c r="M6" s="83"/>
      <c r="N6" s="63"/>
      <c r="O6" s="86" t="s">
        <v>234</v>
      </c>
      <c r="P6" s="88">
        <v>43498.65200231481</v>
      </c>
      <c r="Q6" s="86" t="s">
        <v>236</v>
      </c>
      <c r="R6" s="90" t="s">
        <v>243</v>
      </c>
      <c r="S6" s="86" t="s">
        <v>249</v>
      </c>
      <c r="T6" s="86" t="s">
        <v>253</v>
      </c>
      <c r="U6" s="86"/>
      <c r="V6" s="90" t="s">
        <v>258</v>
      </c>
      <c r="W6" s="88">
        <v>43498.65200231481</v>
      </c>
      <c r="X6" s="90" t="s">
        <v>260</v>
      </c>
      <c r="Y6" s="86"/>
      <c r="Z6" s="86"/>
      <c r="AA6" s="92" t="s">
        <v>267</v>
      </c>
      <c r="AB6" s="86"/>
      <c r="AC6" s="86" t="b">
        <v>0</v>
      </c>
      <c r="AD6" s="86">
        <v>0</v>
      </c>
      <c r="AE6" s="92" t="s">
        <v>274</v>
      </c>
      <c r="AF6" s="86" t="b">
        <v>0</v>
      </c>
      <c r="AG6" s="86" t="s">
        <v>276</v>
      </c>
      <c r="AH6" s="86"/>
      <c r="AI6" s="92" t="s">
        <v>274</v>
      </c>
      <c r="AJ6" s="86" t="b">
        <v>0</v>
      </c>
      <c r="AK6" s="86">
        <v>1</v>
      </c>
      <c r="AL6" s="92" t="s">
        <v>274</v>
      </c>
      <c r="AM6" s="86" t="s">
        <v>277</v>
      </c>
      <c r="AN6" s="86" t="b">
        <v>0</v>
      </c>
      <c r="AO6" s="92" t="s">
        <v>267</v>
      </c>
      <c r="AP6" s="86" t="s">
        <v>176</v>
      </c>
      <c r="AQ6" s="86">
        <v>0</v>
      </c>
      <c r="AR6" s="86">
        <v>0</v>
      </c>
      <c r="AS6" s="86"/>
      <c r="AT6" s="86"/>
      <c r="AU6" s="86"/>
      <c r="AV6" s="86"/>
      <c r="AW6" s="86"/>
      <c r="AX6" s="86"/>
      <c r="AY6" s="86"/>
      <c r="AZ6" s="86"/>
      <c r="BA6">
        <v>3</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30">
      <c r="A7" s="84" t="s">
        <v>212</v>
      </c>
      <c r="B7" s="84" t="s">
        <v>217</v>
      </c>
      <c r="C7" s="53" t="s">
        <v>666</v>
      </c>
      <c r="D7" s="54">
        <v>10</v>
      </c>
      <c r="E7" s="65" t="s">
        <v>136</v>
      </c>
      <c r="F7" s="55">
        <v>12</v>
      </c>
      <c r="G7" s="53"/>
      <c r="H7" s="57"/>
      <c r="I7" s="56"/>
      <c r="J7" s="56"/>
      <c r="K7" s="36" t="s">
        <v>65</v>
      </c>
      <c r="L7" s="83">
        <v>7</v>
      </c>
      <c r="M7" s="83"/>
      <c r="N7" s="63"/>
      <c r="O7" s="86" t="s">
        <v>234</v>
      </c>
      <c r="P7" s="88">
        <v>43499.076261574075</v>
      </c>
      <c r="Q7" s="86" t="s">
        <v>237</v>
      </c>
      <c r="R7" s="86"/>
      <c r="S7" s="86"/>
      <c r="T7" s="86"/>
      <c r="U7" s="86"/>
      <c r="V7" s="90" t="s">
        <v>258</v>
      </c>
      <c r="W7" s="88">
        <v>43499.076261574075</v>
      </c>
      <c r="X7" s="90" t="s">
        <v>261</v>
      </c>
      <c r="Y7" s="86"/>
      <c r="Z7" s="86"/>
      <c r="AA7" s="92" t="s">
        <v>268</v>
      </c>
      <c r="AB7" s="86"/>
      <c r="AC7" s="86" t="b">
        <v>0</v>
      </c>
      <c r="AD7" s="86">
        <v>0</v>
      </c>
      <c r="AE7" s="92" t="s">
        <v>274</v>
      </c>
      <c r="AF7" s="86" t="b">
        <v>0</v>
      </c>
      <c r="AG7" s="86" t="s">
        <v>276</v>
      </c>
      <c r="AH7" s="86"/>
      <c r="AI7" s="92" t="s">
        <v>274</v>
      </c>
      <c r="AJ7" s="86" t="b">
        <v>0</v>
      </c>
      <c r="AK7" s="86">
        <v>1</v>
      </c>
      <c r="AL7" s="92" t="s">
        <v>267</v>
      </c>
      <c r="AM7" s="86" t="s">
        <v>278</v>
      </c>
      <c r="AN7" s="86" t="b">
        <v>0</v>
      </c>
      <c r="AO7" s="92" t="s">
        <v>267</v>
      </c>
      <c r="AP7" s="86" t="s">
        <v>176</v>
      </c>
      <c r="AQ7" s="86">
        <v>0</v>
      </c>
      <c r="AR7" s="86">
        <v>0</v>
      </c>
      <c r="AS7" s="86"/>
      <c r="AT7" s="86"/>
      <c r="AU7" s="86"/>
      <c r="AV7" s="86"/>
      <c r="AW7" s="86"/>
      <c r="AX7" s="86"/>
      <c r="AY7" s="86"/>
      <c r="AZ7" s="86"/>
      <c r="BA7">
        <v>3</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30">
      <c r="A8" s="84" t="s">
        <v>212</v>
      </c>
      <c r="B8" s="84" t="s">
        <v>217</v>
      </c>
      <c r="C8" s="53" t="s">
        <v>666</v>
      </c>
      <c r="D8" s="54">
        <v>10</v>
      </c>
      <c r="E8" s="65" t="s">
        <v>136</v>
      </c>
      <c r="F8" s="55">
        <v>12</v>
      </c>
      <c r="G8" s="53"/>
      <c r="H8" s="57"/>
      <c r="I8" s="56"/>
      <c r="J8" s="56"/>
      <c r="K8" s="36" t="s">
        <v>65</v>
      </c>
      <c r="L8" s="83">
        <v>8</v>
      </c>
      <c r="M8" s="83"/>
      <c r="N8" s="63"/>
      <c r="O8" s="86" t="s">
        <v>234</v>
      </c>
      <c r="P8" s="88">
        <v>43505.62634259259</v>
      </c>
      <c r="Q8" s="86" t="s">
        <v>238</v>
      </c>
      <c r="R8" s="90" t="s">
        <v>244</v>
      </c>
      <c r="S8" s="86" t="s">
        <v>249</v>
      </c>
      <c r="T8" s="86" t="s">
        <v>253</v>
      </c>
      <c r="U8" s="86"/>
      <c r="V8" s="90" t="s">
        <v>258</v>
      </c>
      <c r="W8" s="88">
        <v>43505.62634259259</v>
      </c>
      <c r="X8" s="90" t="s">
        <v>262</v>
      </c>
      <c r="Y8" s="86">
        <v>42.3897783</v>
      </c>
      <c r="Z8" s="86">
        <v>-71.10610587</v>
      </c>
      <c r="AA8" s="92" t="s">
        <v>269</v>
      </c>
      <c r="AB8" s="86"/>
      <c r="AC8" s="86" t="b">
        <v>0</v>
      </c>
      <c r="AD8" s="86">
        <v>1</v>
      </c>
      <c r="AE8" s="92" t="s">
        <v>275</v>
      </c>
      <c r="AF8" s="86" t="b">
        <v>0</v>
      </c>
      <c r="AG8" s="86" t="s">
        <v>276</v>
      </c>
      <c r="AH8" s="86"/>
      <c r="AI8" s="92" t="s">
        <v>274</v>
      </c>
      <c r="AJ8" s="86" t="b">
        <v>0</v>
      </c>
      <c r="AK8" s="86">
        <v>0</v>
      </c>
      <c r="AL8" s="92" t="s">
        <v>274</v>
      </c>
      <c r="AM8" s="86" t="s">
        <v>277</v>
      </c>
      <c r="AN8" s="86" t="b">
        <v>0</v>
      </c>
      <c r="AO8" s="92" t="s">
        <v>269</v>
      </c>
      <c r="AP8" s="86" t="s">
        <v>176</v>
      </c>
      <c r="AQ8" s="86">
        <v>0</v>
      </c>
      <c r="AR8" s="86">
        <v>0</v>
      </c>
      <c r="AS8" s="86" t="s">
        <v>281</v>
      </c>
      <c r="AT8" s="86" t="s">
        <v>282</v>
      </c>
      <c r="AU8" s="86" t="s">
        <v>283</v>
      </c>
      <c r="AV8" s="86" t="s">
        <v>284</v>
      </c>
      <c r="AW8" s="86" t="s">
        <v>285</v>
      </c>
      <c r="AX8" s="86" t="s">
        <v>286</v>
      </c>
      <c r="AY8" s="86" t="s">
        <v>287</v>
      </c>
      <c r="AZ8" s="90" t="s">
        <v>288</v>
      </c>
      <c r="BA8">
        <v>3</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30">
      <c r="A9" s="84" t="s">
        <v>212</v>
      </c>
      <c r="B9" s="84" t="s">
        <v>218</v>
      </c>
      <c r="C9" s="53" t="s">
        <v>666</v>
      </c>
      <c r="D9" s="54">
        <v>10</v>
      </c>
      <c r="E9" s="65" t="s">
        <v>136</v>
      </c>
      <c r="F9" s="55">
        <v>12</v>
      </c>
      <c r="G9" s="53"/>
      <c r="H9" s="57"/>
      <c r="I9" s="56"/>
      <c r="J9" s="56"/>
      <c r="K9" s="36" t="s">
        <v>65</v>
      </c>
      <c r="L9" s="83">
        <v>9</v>
      </c>
      <c r="M9" s="83"/>
      <c r="N9" s="63"/>
      <c r="O9" s="86" t="s">
        <v>234</v>
      </c>
      <c r="P9" s="88">
        <v>43498.65200231481</v>
      </c>
      <c r="Q9" s="86" t="s">
        <v>236</v>
      </c>
      <c r="R9" s="90" t="s">
        <v>243</v>
      </c>
      <c r="S9" s="86" t="s">
        <v>249</v>
      </c>
      <c r="T9" s="86" t="s">
        <v>253</v>
      </c>
      <c r="U9" s="86"/>
      <c r="V9" s="90" t="s">
        <v>258</v>
      </c>
      <c r="W9" s="88">
        <v>43498.65200231481</v>
      </c>
      <c r="X9" s="90" t="s">
        <v>260</v>
      </c>
      <c r="Y9" s="86"/>
      <c r="Z9" s="86"/>
      <c r="AA9" s="92" t="s">
        <v>267</v>
      </c>
      <c r="AB9" s="86"/>
      <c r="AC9" s="86" t="b">
        <v>0</v>
      </c>
      <c r="AD9" s="86">
        <v>0</v>
      </c>
      <c r="AE9" s="92" t="s">
        <v>274</v>
      </c>
      <c r="AF9" s="86" t="b">
        <v>0</v>
      </c>
      <c r="AG9" s="86" t="s">
        <v>276</v>
      </c>
      <c r="AH9" s="86"/>
      <c r="AI9" s="92" t="s">
        <v>274</v>
      </c>
      <c r="AJ9" s="86" t="b">
        <v>0</v>
      </c>
      <c r="AK9" s="86">
        <v>1</v>
      </c>
      <c r="AL9" s="92" t="s">
        <v>274</v>
      </c>
      <c r="AM9" s="86" t="s">
        <v>277</v>
      </c>
      <c r="AN9" s="86" t="b">
        <v>0</v>
      </c>
      <c r="AO9" s="92" t="s">
        <v>267</v>
      </c>
      <c r="AP9" s="86" t="s">
        <v>176</v>
      </c>
      <c r="AQ9" s="86">
        <v>0</v>
      </c>
      <c r="AR9" s="86">
        <v>0</v>
      </c>
      <c r="AS9" s="86"/>
      <c r="AT9" s="86"/>
      <c r="AU9" s="86"/>
      <c r="AV9" s="86"/>
      <c r="AW9" s="86"/>
      <c r="AX9" s="86"/>
      <c r="AY9" s="86"/>
      <c r="AZ9" s="86"/>
      <c r="BA9">
        <v>2</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30">
      <c r="A10" s="84" t="s">
        <v>212</v>
      </c>
      <c r="B10" s="84" t="s">
        <v>218</v>
      </c>
      <c r="C10" s="53" t="s">
        <v>666</v>
      </c>
      <c r="D10" s="54">
        <v>10</v>
      </c>
      <c r="E10" s="65" t="s">
        <v>136</v>
      </c>
      <c r="F10" s="55">
        <v>12</v>
      </c>
      <c r="G10" s="53"/>
      <c r="H10" s="57"/>
      <c r="I10" s="56"/>
      <c r="J10" s="56"/>
      <c r="K10" s="36" t="s">
        <v>65</v>
      </c>
      <c r="L10" s="83">
        <v>10</v>
      </c>
      <c r="M10" s="83"/>
      <c r="N10" s="63"/>
      <c r="O10" s="86" t="s">
        <v>234</v>
      </c>
      <c r="P10" s="88">
        <v>43499.076261574075</v>
      </c>
      <c r="Q10" s="86" t="s">
        <v>237</v>
      </c>
      <c r="R10" s="86"/>
      <c r="S10" s="86"/>
      <c r="T10" s="86"/>
      <c r="U10" s="86"/>
      <c r="V10" s="90" t="s">
        <v>258</v>
      </c>
      <c r="W10" s="88">
        <v>43499.076261574075</v>
      </c>
      <c r="X10" s="90" t="s">
        <v>261</v>
      </c>
      <c r="Y10" s="86"/>
      <c r="Z10" s="86"/>
      <c r="AA10" s="92" t="s">
        <v>268</v>
      </c>
      <c r="AB10" s="86"/>
      <c r="AC10" s="86" t="b">
        <v>0</v>
      </c>
      <c r="AD10" s="86">
        <v>0</v>
      </c>
      <c r="AE10" s="92" t="s">
        <v>274</v>
      </c>
      <c r="AF10" s="86" t="b">
        <v>0</v>
      </c>
      <c r="AG10" s="86" t="s">
        <v>276</v>
      </c>
      <c r="AH10" s="86"/>
      <c r="AI10" s="92" t="s">
        <v>274</v>
      </c>
      <c r="AJ10" s="86" t="b">
        <v>0</v>
      </c>
      <c r="AK10" s="86">
        <v>1</v>
      </c>
      <c r="AL10" s="92" t="s">
        <v>267</v>
      </c>
      <c r="AM10" s="86" t="s">
        <v>278</v>
      </c>
      <c r="AN10" s="86" t="b">
        <v>0</v>
      </c>
      <c r="AO10" s="92" t="s">
        <v>267</v>
      </c>
      <c r="AP10" s="86" t="s">
        <v>176</v>
      </c>
      <c r="AQ10" s="86">
        <v>0</v>
      </c>
      <c r="AR10" s="86">
        <v>0</v>
      </c>
      <c r="AS10" s="86"/>
      <c r="AT10" s="86"/>
      <c r="AU10" s="86"/>
      <c r="AV10" s="86"/>
      <c r="AW10" s="86"/>
      <c r="AX10" s="86"/>
      <c r="AY10" s="86"/>
      <c r="AZ10" s="86"/>
      <c r="BA10">
        <v>2</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212</v>
      </c>
      <c r="B11" s="84" t="s">
        <v>218</v>
      </c>
      <c r="C11" s="53" t="s">
        <v>667</v>
      </c>
      <c r="D11" s="54">
        <v>3</v>
      </c>
      <c r="E11" s="65" t="s">
        <v>132</v>
      </c>
      <c r="F11" s="55">
        <v>35</v>
      </c>
      <c r="G11" s="53"/>
      <c r="H11" s="57"/>
      <c r="I11" s="56"/>
      <c r="J11" s="56"/>
      <c r="K11" s="36" t="s">
        <v>65</v>
      </c>
      <c r="L11" s="83">
        <v>11</v>
      </c>
      <c r="M11" s="83"/>
      <c r="N11" s="63"/>
      <c r="O11" s="86" t="s">
        <v>235</v>
      </c>
      <c r="P11" s="88">
        <v>43505.62634259259</v>
      </c>
      <c r="Q11" s="86" t="s">
        <v>238</v>
      </c>
      <c r="R11" s="90" t="s">
        <v>244</v>
      </c>
      <c r="S11" s="86" t="s">
        <v>249</v>
      </c>
      <c r="T11" s="86" t="s">
        <v>253</v>
      </c>
      <c r="U11" s="86"/>
      <c r="V11" s="90" t="s">
        <v>258</v>
      </c>
      <c r="W11" s="88">
        <v>43505.62634259259</v>
      </c>
      <c r="X11" s="90" t="s">
        <v>262</v>
      </c>
      <c r="Y11" s="86">
        <v>42.3897783</v>
      </c>
      <c r="Z11" s="86">
        <v>-71.10610587</v>
      </c>
      <c r="AA11" s="92" t="s">
        <v>269</v>
      </c>
      <c r="AB11" s="86"/>
      <c r="AC11" s="86" t="b">
        <v>0</v>
      </c>
      <c r="AD11" s="86">
        <v>1</v>
      </c>
      <c r="AE11" s="92" t="s">
        <v>275</v>
      </c>
      <c r="AF11" s="86" t="b">
        <v>0</v>
      </c>
      <c r="AG11" s="86" t="s">
        <v>276</v>
      </c>
      <c r="AH11" s="86"/>
      <c r="AI11" s="92" t="s">
        <v>274</v>
      </c>
      <c r="AJ11" s="86" t="b">
        <v>0</v>
      </c>
      <c r="AK11" s="86">
        <v>0</v>
      </c>
      <c r="AL11" s="92" t="s">
        <v>274</v>
      </c>
      <c r="AM11" s="86" t="s">
        <v>277</v>
      </c>
      <c r="AN11" s="86" t="b">
        <v>0</v>
      </c>
      <c r="AO11" s="92" t="s">
        <v>269</v>
      </c>
      <c r="AP11" s="86" t="s">
        <v>176</v>
      </c>
      <c r="AQ11" s="86">
        <v>0</v>
      </c>
      <c r="AR11" s="86">
        <v>0</v>
      </c>
      <c r="AS11" s="86" t="s">
        <v>281</v>
      </c>
      <c r="AT11" s="86" t="s">
        <v>282</v>
      </c>
      <c r="AU11" s="86" t="s">
        <v>283</v>
      </c>
      <c r="AV11" s="86" t="s">
        <v>284</v>
      </c>
      <c r="AW11" s="86" t="s">
        <v>285</v>
      </c>
      <c r="AX11" s="86" t="s">
        <v>286</v>
      </c>
      <c r="AY11" s="86" t="s">
        <v>287</v>
      </c>
      <c r="AZ11" s="90" t="s">
        <v>288</v>
      </c>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30">
      <c r="A12" s="84" t="s">
        <v>212</v>
      </c>
      <c r="B12" s="84" t="s">
        <v>219</v>
      </c>
      <c r="C12" s="53" t="s">
        <v>666</v>
      </c>
      <c r="D12" s="54">
        <v>10</v>
      </c>
      <c r="E12" s="65" t="s">
        <v>136</v>
      </c>
      <c r="F12" s="55">
        <v>12</v>
      </c>
      <c r="G12" s="53"/>
      <c r="H12" s="57"/>
      <c r="I12" s="56"/>
      <c r="J12" s="56"/>
      <c r="K12" s="36" t="s">
        <v>65</v>
      </c>
      <c r="L12" s="83">
        <v>12</v>
      </c>
      <c r="M12" s="83"/>
      <c r="N12" s="63"/>
      <c r="O12" s="86" t="s">
        <v>234</v>
      </c>
      <c r="P12" s="88">
        <v>43498.65200231481</v>
      </c>
      <c r="Q12" s="86" t="s">
        <v>236</v>
      </c>
      <c r="R12" s="90" t="s">
        <v>243</v>
      </c>
      <c r="S12" s="86" t="s">
        <v>249</v>
      </c>
      <c r="T12" s="86" t="s">
        <v>253</v>
      </c>
      <c r="U12" s="86"/>
      <c r="V12" s="90" t="s">
        <v>258</v>
      </c>
      <c r="W12" s="88">
        <v>43498.65200231481</v>
      </c>
      <c r="X12" s="90" t="s">
        <v>260</v>
      </c>
      <c r="Y12" s="86"/>
      <c r="Z12" s="86"/>
      <c r="AA12" s="92" t="s">
        <v>267</v>
      </c>
      <c r="AB12" s="86"/>
      <c r="AC12" s="86" t="b">
        <v>0</v>
      </c>
      <c r="AD12" s="86">
        <v>0</v>
      </c>
      <c r="AE12" s="92" t="s">
        <v>274</v>
      </c>
      <c r="AF12" s="86" t="b">
        <v>0</v>
      </c>
      <c r="AG12" s="86" t="s">
        <v>276</v>
      </c>
      <c r="AH12" s="86"/>
      <c r="AI12" s="92" t="s">
        <v>274</v>
      </c>
      <c r="AJ12" s="86" t="b">
        <v>0</v>
      </c>
      <c r="AK12" s="86">
        <v>1</v>
      </c>
      <c r="AL12" s="92" t="s">
        <v>274</v>
      </c>
      <c r="AM12" s="86" t="s">
        <v>277</v>
      </c>
      <c r="AN12" s="86" t="b">
        <v>0</v>
      </c>
      <c r="AO12" s="92" t="s">
        <v>267</v>
      </c>
      <c r="AP12" s="86" t="s">
        <v>176</v>
      </c>
      <c r="AQ12" s="86">
        <v>0</v>
      </c>
      <c r="AR12" s="86">
        <v>0</v>
      </c>
      <c r="AS12" s="86"/>
      <c r="AT12" s="86"/>
      <c r="AU12" s="86"/>
      <c r="AV12" s="86"/>
      <c r="AW12" s="86"/>
      <c r="AX12" s="86"/>
      <c r="AY12" s="86"/>
      <c r="AZ12" s="86"/>
      <c r="BA12">
        <v>3</v>
      </c>
      <c r="BB12" s="85" t="str">
        <f>REPLACE(INDEX(GroupVertices[Group],MATCH(Edges[[#This Row],[Vertex 1]],GroupVertices[Vertex],0)),1,1,"")</f>
        <v>2</v>
      </c>
      <c r="BC12" s="85" t="str">
        <f>REPLACE(INDEX(GroupVertices[Group],MATCH(Edges[[#This Row],[Vertex 2]],GroupVertices[Vertex],0)),1,1,"")</f>
        <v>2</v>
      </c>
      <c r="BD12" s="51">
        <v>2</v>
      </c>
      <c r="BE12" s="52">
        <v>9.523809523809524</v>
      </c>
      <c r="BF12" s="51">
        <v>0</v>
      </c>
      <c r="BG12" s="52">
        <v>0</v>
      </c>
      <c r="BH12" s="51">
        <v>0</v>
      </c>
      <c r="BI12" s="52">
        <v>0</v>
      </c>
      <c r="BJ12" s="51">
        <v>19</v>
      </c>
      <c r="BK12" s="52">
        <v>90.47619047619048</v>
      </c>
      <c r="BL12" s="51">
        <v>21</v>
      </c>
    </row>
    <row r="13" spans="1:64" ht="30">
      <c r="A13" s="84" t="s">
        <v>212</v>
      </c>
      <c r="B13" s="84" t="s">
        <v>219</v>
      </c>
      <c r="C13" s="53" t="s">
        <v>666</v>
      </c>
      <c r="D13" s="54">
        <v>10</v>
      </c>
      <c r="E13" s="65" t="s">
        <v>136</v>
      </c>
      <c r="F13" s="55">
        <v>12</v>
      </c>
      <c r="G13" s="53"/>
      <c r="H13" s="57"/>
      <c r="I13" s="56"/>
      <c r="J13" s="56"/>
      <c r="K13" s="36" t="s">
        <v>65</v>
      </c>
      <c r="L13" s="83">
        <v>13</v>
      </c>
      <c r="M13" s="83"/>
      <c r="N13" s="63"/>
      <c r="O13" s="86" t="s">
        <v>234</v>
      </c>
      <c r="P13" s="88">
        <v>43499.076261574075</v>
      </c>
      <c r="Q13" s="86" t="s">
        <v>237</v>
      </c>
      <c r="R13" s="86"/>
      <c r="S13" s="86"/>
      <c r="T13" s="86"/>
      <c r="U13" s="86"/>
      <c r="V13" s="90" t="s">
        <v>258</v>
      </c>
      <c r="W13" s="88">
        <v>43499.076261574075</v>
      </c>
      <c r="X13" s="90" t="s">
        <v>261</v>
      </c>
      <c r="Y13" s="86"/>
      <c r="Z13" s="86"/>
      <c r="AA13" s="92" t="s">
        <v>268</v>
      </c>
      <c r="AB13" s="86"/>
      <c r="AC13" s="86" t="b">
        <v>0</v>
      </c>
      <c r="AD13" s="86">
        <v>0</v>
      </c>
      <c r="AE13" s="92" t="s">
        <v>274</v>
      </c>
      <c r="AF13" s="86" t="b">
        <v>0</v>
      </c>
      <c r="AG13" s="86" t="s">
        <v>276</v>
      </c>
      <c r="AH13" s="86"/>
      <c r="AI13" s="92" t="s">
        <v>274</v>
      </c>
      <c r="AJ13" s="86" t="b">
        <v>0</v>
      </c>
      <c r="AK13" s="86">
        <v>1</v>
      </c>
      <c r="AL13" s="92" t="s">
        <v>267</v>
      </c>
      <c r="AM13" s="86" t="s">
        <v>278</v>
      </c>
      <c r="AN13" s="86" t="b">
        <v>0</v>
      </c>
      <c r="AO13" s="92" t="s">
        <v>267</v>
      </c>
      <c r="AP13" s="86" t="s">
        <v>176</v>
      </c>
      <c r="AQ13" s="86">
        <v>0</v>
      </c>
      <c r="AR13" s="86">
        <v>0</v>
      </c>
      <c r="AS13" s="86"/>
      <c r="AT13" s="86"/>
      <c r="AU13" s="86"/>
      <c r="AV13" s="86"/>
      <c r="AW13" s="86"/>
      <c r="AX13" s="86"/>
      <c r="AY13" s="86"/>
      <c r="AZ13" s="86"/>
      <c r="BA13">
        <v>3</v>
      </c>
      <c r="BB13" s="85" t="str">
        <f>REPLACE(INDEX(GroupVertices[Group],MATCH(Edges[[#This Row],[Vertex 1]],GroupVertices[Vertex],0)),1,1,"")</f>
        <v>2</v>
      </c>
      <c r="BC13" s="85" t="str">
        <f>REPLACE(INDEX(GroupVertices[Group],MATCH(Edges[[#This Row],[Vertex 2]],GroupVertices[Vertex],0)),1,1,"")</f>
        <v>2</v>
      </c>
      <c r="BD13" s="51">
        <v>1</v>
      </c>
      <c r="BE13" s="52">
        <v>5.555555555555555</v>
      </c>
      <c r="BF13" s="51">
        <v>0</v>
      </c>
      <c r="BG13" s="52">
        <v>0</v>
      </c>
      <c r="BH13" s="51">
        <v>0</v>
      </c>
      <c r="BI13" s="52">
        <v>0</v>
      </c>
      <c r="BJ13" s="51">
        <v>17</v>
      </c>
      <c r="BK13" s="52">
        <v>94.44444444444444</v>
      </c>
      <c r="BL13" s="51">
        <v>18</v>
      </c>
    </row>
    <row r="14" spans="1:64" ht="30">
      <c r="A14" s="84" t="s">
        <v>212</v>
      </c>
      <c r="B14" s="84" t="s">
        <v>219</v>
      </c>
      <c r="C14" s="53" t="s">
        <v>666</v>
      </c>
      <c r="D14" s="54">
        <v>10</v>
      </c>
      <c r="E14" s="65" t="s">
        <v>136</v>
      </c>
      <c r="F14" s="55">
        <v>12</v>
      </c>
      <c r="G14" s="53"/>
      <c r="H14" s="57"/>
      <c r="I14" s="56"/>
      <c r="J14" s="56"/>
      <c r="K14" s="36" t="s">
        <v>65</v>
      </c>
      <c r="L14" s="83">
        <v>14</v>
      </c>
      <c r="M14" s="83"/>
      <c r="N14" s="63"/>
      <c r="O14" s="86" t="s">
        <v>234</v>
      </c>
      <c r="P14" s="88">
        <v>43505.62634259259</v>
      </c>
      <c r="Q14" s="86" t="s">
        <v>238</v>
      </c>
      <c r="R14" s="90" t="s">
        <v>244</v>
      </c>
      <c r="S14" s="86" t="s">
        <v>249</v>
      </c>
      <c r="T14" s="86" t="s">
        <v>253</v>
      </c>
      <c r="U14" s="86"/>
      <c r="V14" s="90" t="s">
        <v>258</v>
      </c>
      <c r="W14" s="88">
        <v>43505.62634259259</v>
      </c>
      <c r="X14" s="90" t="s">
        <v>262</v>
      </c>
      <c r="Y14" s="86">
        <v>42.3897783</v>
      </c>
      <c r="Z14" s="86">
        <v>-71.10610587</v>
      </c>
      <c r="AA14" s="92" t="s">
        <v>269</v>
      </c>
      <c r="AB14" s="86"/>
      <c r="AC14" s="86" t="b">
        <v>0</v>
      </c>
      <c r="AD14" s="86">
        <v>1</v>
      </c>
      <c r="AE14" s="92" t="s">
        <v>275</v>
      </c>
      <c r="AF14" s="86" t="b">
        <v>0</v>
      </c>
      <c r="AG14" s="86" t="s">
        <v>276</v>
      </c>
      <c r="AH14" s="86"/>
      <c r="AI14" s="92" t="s">
        <v>274</v>
      </c>
      <c r="AJ14" s="86" t="b">
        <v>0</v>
      </c>
      <c r="AK14" s="86">
        <v>0</v>
      </c>
      <c r="AL14" s="92" t="s">
        <v>274</v>
      </c>
      <c r="AM14" s="86" t="s">
        <v>277</v>
      </c>
      <c r="AN14" s="86" t="b">
        <v>0</v>
      </c>
      <c r="AO14" s="92" t="s">
        <v>269</v>
      </c>
      <c r="AP14" s="86" t="s">
        <v>176</v>
      </c>
      <c r="AQ14" s="86">
        <v>0</v>
      </c>
      <c r="AR14" s="86">
        <v>0</v>
      </c>
      <c r="AS14" s="86" t="s">
        <v>281</v>
      </c>
      <c r="AT14" s="86" t="s">
        <v>282</v>
      </c>
      <c r="AU14" s="86" t="s">
        <v>283</v>
      </c>
      <c r="AV14" s="86" t="s">
        <v>284</v>
      </c>
      <c r="AW14" s="86" t="s">
        <v>285</v>
      </c>
      <c r="AX14" s="86" t="s">
        <v>286</v>
      </c>
      <c r="AY14" s="86" t="s">
        <v>287</v>
      </c>
      <c r="AZ14" s="90" t="s">
        <v>288</v>
      </c>
      <c r="BA14">
        <v>3</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17</v>
      </c>
      <c r="BK14" s="52">
        <v>100</v>
      </c>
      <c r="BL14" s="51">
        <v>17</v>
      </c>
    </row>
    <row r="15" spans="1:64" ht="45">
      <c r="A15" s="84" t="s">
        <v>213</v>
      </c>
      <c r="B15" s="84" t="s">
        <v>220</v>
      </c>
      <c r="C15" s="53" t="s">
        <v>667</v>
      </c>
      <c r="D15" s="54">
        <v>3</v>
      </c>
      <c r="E15" s="65" t="s">
        <v>132</v>
      </c>
      <c r="F15" s="55">
        <v>35</v>
      </c>
      <c r="G15" s="53"/>
      <c r="H15" s="57"/>
      <c r="I15" s="56"/>
      <c r="J15" s="56"/>
      <c r="K15" s="36" t="s">
        <v>65</v>
      </c>
      <c r="L15" s="83">
        <v>15</v>
      </c>
      <c r="M15" s="83"/>
      <c r="N15" s="63"/>
      <c r="O15" s="86" t="s">
        <v>234</v>
      </c>
      <c r="P15" s="88">
        <v>43502.67652777778</v>
      </c>
      <c r="Q15" s="86" t="s">
        <v>239</v>
      </c>
      <c r="R15" s="90" t="s">
        <v>245</v>
      </c>
      <c r="S15" s="86" t="s">
        <v>250</v>
      </c>
      <c r="T15" s="86"/>
      <c r="U15" s="90" t="s">
        <v>256</v>
      </c>
      <c r="V15" s="90" t="s">
        <v>256</v>
      </c>
      <c r="W15" s="88">
        <v>43502.67652777778</v>
      </c>
      <c r="X15" s="90" t="s">
        <v>263</v>
      </c>
      <c r="Y15" s="86"/>
      <c r="Z15" s="86"/>
      <c r="AA15" s="92" t="s">
        <v>270</v>
      </c>
      <c r="AB15" s="86"/>
      <c r="AC15" s="86" t="b">
        <v>0</v>
      </c>
      <c r="AD15" s="86">
        <v>2</v>
      </c>
      <c r="AE15" s="92" t="s">
        <v>274</v>
      </c>
      <c r="AF15" s="86" t="b">
        <v>0</v>
      </c>
      <c r="AG15" s="86" t="s">
        <v>276</v>
      </c>
      <c r="AH15" s="86"/>
      <c r="AI15" s="92" t="s">
        <v>274</v>
      </c>
      <c r="AJ15" s="86" t="b">
        <v>0</v>
      </c>
      <c r="AK15" s="86">
        <v>0</v>
      </c>
      <c r="AL15" s="92" t="s">
        <v>274</v>
      </c>
      <c r="AM15" s="86" t="s">
        <v>279</v>
      </c>
      <c r="AN15" s="86" t="b">
        <v>0</v>
      </c>
      <c r="AO15" s="92" t="s">
        <v>270</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213</v>
      </c>
      <c r="B16" s="84" t="s">
        <v>221</v>
      </c>
      <c r="C16" s="53" t="s">
        <v>667</v>
      </c>
      <c r="D16" s="54">
        <v>3</v>
      </c>
      <c r="E16" s="65" t="s">
        <v>132</v>
      </c>
      <c r="F16" s="55">
        <v>35</v>
      </c>
      <c r="G16" s="53"/>
      <c r="H16" s="57"/>
      <c r="I16" s="56"/>
      <c r="J16" s="56"/>
      <c r="K16" s="36" t="s">
        <v>65</v>
      </c>
      <c r="L16" s="83">
        <v>16</v>
      </c>
      <c r="M16" s="83"/>
      <c r="N16" s="63"/>
      <c r="O16" s="86" t="s">
        <v>234</v>
      </c>
      <c r="P16" s="88">
        <v>43502.67652777778</v>
      </c>
      <c r="Q16" s="86" t="s">
        <v>239</v>
      </c>
      <c r="R16" s="90" t="s">
        <v>245</v>
      </c>
      <c r="S16" s="86" t="s">
        <v>250</v>
      </c>
      <c r="T16" s="86"/>
      <c r="U16" s="90" t="s">
        <v>256</v>
      </c>
      <c r="V16" s="90" t="s">
        <v>256</v>
      </c>
      <c r="W16" s="88">
        <v>43502.67652777778</v>
      </c>
      <c r="X16" s="90" t="s">
        <v>263</v>
      </c>
      <c r="Y16" s="86"/>
      <c r="Z16" s="86"/>
      <c r="AA16" s="92" t="s">
        <v>270</v>
      </c>
      <c r="AB16" s="86"/>
      <c r="AC16" s="86" t="b">
        <v>0</v>
      </c>
      <c r="AD16" s="86">
        <v>2</v>
      </c>
      <c r="AE16" s="92" t="s">
        <v>274</v>
      </c>
      <c r="AF16" s="86" t="b">
        <v>0</v>
      </c>
      <c r="AG16" s="86" t="s">
        <v>276</v>
      </c>
      <c r="AH16" s="86"/>
      <c r="AI16" s="92" t="s">
        <v>274</v>
      </c>
      <c r="AJ16" s="86" t="b">
        <v>0</v>
      </c>
      <c r="AK16" s="86">
        <v>0</v>
      </c>
      <c r="AL16" s="92" t="s">
        <v>274</v>
      </c>
      <c r="AM16" s="86" t="s">
        <v>279</v>
      </c>
      <c r="AN16" s="86" t="b">
        <v>0</v>
      </c>
      <c r="AO16" s="92" t="s">
        <v>270</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213</v>
      </c>
      <c r="B17" s="84" t="s">
        <v>222</v>
      </c>
      <c r="C17" s="53" t="s">
        <v>667</v>
      </c>
      <c r="D17" s="54">
        <v>3</v>
      </c>
      <c r="E17" s="65" t="s">
        <v>132</v>
      </c>
      <c r="F17" s="55">
        <v>35</v>
      </c>
      <c r="G17" s="53"/>
      <c r="H17" s="57"/>
      <c r="I17" s="56"/>
      <c r="J17" s="56"/>
      <c r="K17" s="36" t="s">
        <v>65</v>
      </c>
      <c r="L17" s="83">
        <v>17</v>
      </c>
      <c r="M17" s="83"/>
      <c r="N17" s="63"/>
      <c r="O17" s="86" t="s">
        <v>234</v>
      </c>
      <c r="P17" s="88">
        <v>43502.67652777778</v>
      </c>
      <c r="Q17" s="86" t="s">
        <v>239</v>
      </c>
      <c r="R17" s="90" t="s">
        <v>245</v>
      </c>
      <c r="S17" s="86" t="s">
        <v>250</v>
      </c>
      <c r="T17" s="86"/>
      <c r="U17" s="90" t="s">
        <v>256</v>
      </c>
      <c r="V17" s="90" t="s">
        <v>256</v>
      </c>
      <c r="W17" s="88">
        <v>43502.67652777778</v>
      </c>
      <c r="X17" s="90" t="s">
        <v>263</v>
      </c>
      <c r="Y17" s="86"/>
      <c r="Z17" s="86"/>
      <c r="AA17" s="92" t="s">
        <v>270</v>
      </c>
      <c r="AB17" s="86"/>
      <c r="AC17" s="86" t="b">
        <v>0</v>
      </c>
      <c r="AD17" s="86">
        <v>2</v>
      </c>
      <c r="AE17" s="92" t="s">
        <v>274</v>
      </c>
      <c r="AF17" s="86" t="b">
        <v>0</v>
      </c>
      <c r="AG17" s="86" t="s">
        <v>276</v>
      </c>
      <c r="AH17" s="86"/>
      <c r="AI17" s="92" t="s">
        <v>274</v>
      </c>
      <c r="AJ17" s="86" t="b">
        <v>0</v>
      </c>
      <c r="AK17" s="86">
        <v>0</v>
      </c>
      <c r="AL17" s="92" t="s">
        <v>274</v>
      </c>
      <c r="AM17" s="86" t="s">
        <v>279</v>
      </c>
      <c r="AN17" s="86" t="b">
        <v>0</v>
      </c>
      <c r="AO17" s="92" t="s">
        <v>270</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213</v>
      </c>
      <c r="B18" s="84" t="s">
        <v>223</v>
      </c>
      <c r="C18" s="53" t="s">
        <v>667</v>
      </c>
      <c r="D18" s="54">
        <v>3</v>
      </c>
      <c r="E18" s="65" t="s">
        <v>132</v>
      </c>
      <c r="F18" s="55">
        <v>35</v>
      </c>
      <c r="G18" s="53"/>
      <c r="H18" s="57"/>
      <c r="I18" s="56"/>
      <c r="J18" s="56"/>
      <c r="K18" s="36" t="s">
        <v>65</v>
      </c>
      <c r="L18" s="83">
        <v>18</v>
      </c>
      <c r="M18" s="83"/>
      <c r="N18" s="63"/>
      <c r="O18" s="86" t="s">
        <v>234</v>
      </c>
      <c r="P18" s="88">
        <v>43502.67652777778</v>
      </c>
      <c r="Q18" s="86" t="s">
        <v>239</v>
      </c>
      <c r="R18" s="90" t="s">
        <v>245</v>
      </c>
      <c r="S18" s="86" t="s">
        <v>250</v>
      </c>
      <c r="T18" s="86"/>
      <c r="U18" s="90" t="s">
        <v>256</v>
      </c>
      <c r="V18" s="90" t="s">
        <v>256</v>
      </c>
      <c r="W18" s="88">
        <v>43502.67652777778</v>
      </c>
      <c r="X18" s="90" t="s">
        <v>263</v>
      </c>
      <c r="Y18" s="86"/>
      <c r="Z18" s="86"/>
      <c r="AA18" s="92" t="s">
        <v>270</v>
      </c>
      <c r="AB18" s="86"/>
      <c r="AC18" s="86" t="b">
        <v>0</v>
      </c>
      <c r="AD18" s="86">
        <v>2</v>
      </c>
      <c r="AE18" s="92" t="s">
        <v>274</v>
      </c>
      <c r="AF18" s="86" t="b">
        <v>0</v>
      </c>
      <c r="AG18" s="86" t="s">
        <v>276</v>
      </c>
      <c r="AH18" s="86"/>
      <c r="AI18" s="92" t="s">
        <v>274</v>
      </c>
      <c r="AJ18" s="86" t="b">
        <v>0</v>
      </c>
      <c r="AK18" s="86">
        <v>0</v>
      </c>
      <c r="AL18" s="92" t="s">
        <v>274</v>
      </c>
      <c r="AM18" s="86" t="s">
        <v>279</v>
      </c>
      <c r="AN18" s="86" t="b">
        <v>0</v>
      </c>
      <c r="AO18" s="92" t="s">
        <v>270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213</v>
      </c>
      <c r="B19" s="84" t="s">
        <v>224</v>
      </c>
      <c r="C19" s="53" t="s">
        <v>667</v>
      </c>
      <c r="D19" s="54">
        <v>3</v>
      </c>
      <c r="E19" s="65" t="s">
        <v>132</v>
      </c>
      <c r="F19" s="55">
        <v>35</v>
      </c>
      <c r="G19" s="53"/>
      <c r="H19" s="57"/>
      <c r="I19" s="56"/>
      <c r="J19" s="56"/>
      <c r="K19" s="36" t="s">
        <v>65</v>
      </c>
      <c r="L19" s="83">
        <v>19</v>
      </c>
      <c r="M19" s="83"/>
      <c r="N19" s="63"/>
      <c r="O19" s="86" t="s">
        <v>234</v>
      </c>
      <c r="P19" s="88">
        <v>43502.67652777778</v>
      </c>
      <c r="Q19" s="86" t="s">
        <v>239</v>
      </c>
      <c r="R19" s="90" t="s">
        <v>245</v>
      </c>
      <c r="S19" s="86" t="s">
        <v>250</v>
      </c>
      <c r="T19" s="86"/>
      <c r="U19" s="90" t="s">
        <v>256</v>
      </c>
      <c r="V19" s="90" t="s">
        <v>256</v>
      </c>
      <c r="W19" s="88">
        <v>43502.67652777778</v>
      </c>
      <c r="X19" s="90" t="s">
        <v>263</v>
      </c>
      <c r="Y19" s="86"/>
      <c r="Z19" s="86"/>
      <c r="AA19" s="92" t="s">
        <v>270</v>
      </c>
      <c r="AB19" s="86"/>
      <c r="AC19" s="86" t="b">
        <v>0</v>
      </c>
      <c r="AD19" s="86">
        <v>2</v>
      </c>
      <c r="AE19" s="92" t="s">
        <v>274</v>
      </c>
      <c r="AF19" s="86" t="b">
        <v>0</v>
      </c>
      <c r="AG19" s="86" t="s">
        <v>276</v>
      </c>
      <c r="AH19" s="86"/>
      <c r="AI19" s="92" t="s">
        <v>274</v>
      </c>
      <c r="AJ19" s="86" t="b">
        <v>0</v>
      </c>
      <c r="AK19" s="86">
        <v>0</v>
      </c>
      <c r="AL19" s="92" t="s">
        <v>274</v>
      </c>
      <c r="AM19" s="86" t="s">
        <v>279</v>
      </c>
      <c r="AN19" s="86" t="b">
        <v>0</v>
      </c>
      <c r="AO19" s="92" t="s">
        <v>270</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213</v>
      </c>
      <c r="B20" s="84" t="s">
        <v>225</v>
      </c>
      <c r="C20" s="53" t="s">
        <v>667</v>
      </c>
      <c r="D20" s="54">
        <v>3</v>
      </c>
      <c r="E20" s="65" t="s">
        <v>132</v>
      </c>
      <c r="F20" s="55">
        <v>35</v>
      </c>
      <c r="G20" s="53"/>
      <c r="H20" s="57"/>
      <c r="I20" s="56"/>
      <c r="J20" s="56"/>
      <c r="K20" s="36" t="s">
        <v>65</v>
      </c>
      <c r="L20" s="83">
        <v>20</v>
      </c>
      <c r="M20" s="83"/>
      <c r="N20" s="63"/>
      <c r="O20" s="86" t="s">
        <v>234</v>
      </c>
      <c r="P20" s="88">
        <v>43502.67652777778</v>
      </c>
      <c r="Q20" s="86" t="s">
        <v>239</v>
      </c>
      <c r="R20" s="90" t="s">
        <v>245</v>
      </c>
      <c r="S20" s="86" t="s">
        <v>250</v>
      </c>
      <c r="T20" s="86"/>
      <c r="U20" s="90" t="s">
        <v>256</v>
      </c>
      <c r="V20" s="90" t="s">
        <v>256</v>
      </c>
      <c r="W20" s="88">
        <v>43502.67652777778</v>
      </c>
      <c r="X20" s="90" t="s">
        <v>263</v>
      </c>
      <c r="Y20" s="86"/>
      <c r="Z20" s="86"/>
      <c r="AA20" s="92" t="s">
        <v>270</v>
      </c>
      <c r="AB20" s="86"/>
      <c r="AC20" s="86" t="b">
        <v>0</v>
      </c>
      <c r="AD20" s="86">
        <v>2</v>
      </c>
      <c r="AE20" s="92" t="s">
        <v>274</v>
      </c>
      <c r="AF20" s="86" t="b">
        <v>0</v>
      </c>
      <c r="AG20" s="86" t="s">
        <v>276</v>
      </c>
      <c r="AH20" s="86"/>
      <c r="AI20" s="92" t="s">
        <v>274</v>
      </c>
      <c r="AJ20" s="86" t="b">
        <v>0</v>
      </c>
      <c r="AK20" s="86">
        <v>0</v>
      </c>
      <c r="AL20" s="92" t="s">
        <v>274</v>
      </c>
      <c r="AM20" s="86" t="s">
        <v>279</v>
      </c>
      <c r="AN20" s="86" t="b">
        <v>0</v>
      </c>
      <c r="AO20" s="92" t="s">
        <v>270</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45">
      <c r="A21" s="84" t="s">
        <v>213</v>
      </c>
      <c r="B21" s="84" t="s">
        <v>226</v>
      </c>
      <c r="C21" s="53" t="s">
        <v>667</v>
      </c>
      <c r="D21" s="54">
        <v>3</v>
      </c>
      <c r="E21" s="65" t="s">
        <v>132</v>
      </c>
      <c r="F21" s="55">
        <v>35</v>
      </c>
      <c r="G21" s="53"/>
      <c r="H21" s="57"/>
      <c r="I21" s="56"/>
      <c r="J21" s="56"/>
      <c r="K21" s="36" t="s">
        <v>65</v>
      </c>
      <c r="L21" s="83">
        <v>21</v>
      </c>
      <c r="M21" s="83"/>
      <c r="N21" s="63"/>
      <c r="O21" s="86" t="s">
        <v>234</v>
      </c>
      <c r="P21" s="88">
        <v>43502.67652777778</v>
      </c>
      <c r="Q21" s="86" t="s">
        <v>239</v>
      </c>
      <c r="R21" s="90" t="s">
        <v>245</v>
      </c>
      <c r="S21" s="86" t="s">
        <v>250</v>
      </c>
      <c r="T21" s="86"/>
      <c r="U21" s="90" t="s">
        <v>256</v>
      </c>
      <c r="V21" s="90" t="s">
        <v>256</v>
      </c>
      <c r="W21" s="88">
        <v>43502.67652777778</v>
      </c>
      <c r="X21" s="90" t="s">
        <v>263</v>
      </c>
      <c r="Y21" s="86"/>
      <c r="Z21" s="86"/>
      <c r="AA21" s="92" t="s">
        <v>270</v>
      </c>
      <c r="AB21" s="86"/>
      <c r="AC21" s="86" t="b">
        <v>0</v>
      </c>
      <c r="AD21" s="86">
        <v>2</v>
      </c>
      <c r="AE21" s="92" t="s">
        <v>274</v>
      </c>
      <c r="AF21" s="86" t="b">
        <v>0</v>
      </c>
      <c r="AG21" s="86" t="s">
        <v>276</v>
      </c>
      <c r="AH21" s="86"/>
      <c r="AI21" s="92" t="s">
        <v>274</v>
      </c>
      <c r="AJ21" s="86" t="b">
        <v>0</v>
      </c>
      <c r="AK21" s="86">
        <v>0</v>
      </c>
      <c r="AL21" s="92" t="s">
        <v>274</v>
      </c>
      <c r="AM21" s="86" t="s">
        <v>279</v>
      </c>
      <c r="AN21" s="86" t="b">
        <v>0</v>
      </c>
      <c r="AO21" s="92" t="s">
        <v>270</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213</v>
      </c>
      <c r="B22" s="84" t="s">
        <v>227</v>
      </c>
      <c r="C22" s="53" t="s">
        <v>667</v>
      </c>
      <c r="D22" s="54">
        <v>3</v>
      </c>
      <c r="E22" s="65" t="s">
        <v>132</v>
      </c>
      <c r="F22" s="55">
        <v>35</v>
      </c>
      <c r="G22" s="53"/>
      <c r="H22" s="57"/>
      <c r="I22" s="56"/>
      <c r="J22" s="56"/>
      <c r="K22" s="36" t="s">
        <v>65</v>
      </c>
      <c r="L22" s="83">
        <v>22</v>
      </c>
      <c r="M22" s="83"/>
      <c r="N22" s="63"/>
      <c r="O22" s="86" t="s">
        <v>234</v>
      </c>
      <c r="P22" s="88">
        <v>43502.67652777778</v>
      </c>
      <c r="Q22" s="86" t="s">
        <v>239</v>
      </c>
      <c r="R22" s="90" t="s">
        <v>245</v>
      </c>
      <c r="S22" s="86" t="s">
        <v>250</v>
      </c>
      <c r="T22" s="86"/>
      <c r="U22" s="90" t="s">
        <v>256</v>
      </c>
      <c r="V22" s="90" t="s">
        <v>256</v>
      </c>
      <c r="W22" s="88">
        <v>43502.67652777778</v>
      </c>
      <c r="X22" s="90" t="s">
        <v>263</v>
      </c>
      <c r="Y22" s="86"/>
      <c r="Z22" s="86"/>
      <c r="AA22" s="92" t="s">
        <v>270</v>
      </c>
      <c r="AB22" s="86"/>
      <c r="AC22" s="86" t="b">
        <v>0</v>
      </c>
      <c r="AD22" s="86">
        <v>2</v>
      </c>
      <c r="AE22" s="92" t="s">
        <v>274</v>
      </c>
      <c r="AF22" s="86" t="b">
        <v>0</v>
      </c>
      <c r="AG22" s="86" t="s">
        <v>276</v>
      </c>
      <c r="AH22" s="86"/>
      <c r="AI22" s="92" t="s">
        <v>274</v>
      </c>
      <c r="AJ22" s="86" t="b">
        <v>0</v>
      </c>
      <c r="AK22" s="86">
        <v>0</v>
      </c>
      <c r="AL22" s="92" t="s">
        <v>274</v>
      </c>
      <c r="AM22" s="86" t="s">
        <v>279</v>
      </c>
      <c r="AN22" s="86" t="b">
        <v>0</v>
      </c>
      <c r="AO22" s="92" t="s">
        <v>270</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213</v>
      </c>
      <c r="B23" s="84" t="s">
        <v>228</v>
      </c>
      <c r="C23" s="53" t="s">
        <v>667</v>
      </c>
      <c r="D23" s="54">
        <v>3</v>
      </c>
      <c r="E23" s="65" t="s">
        <v>132</v>
      </c>
      <c r="F23" s="55">
        <v>35</v>
      </c>
      <c r="G23" s="53"/>
      <c r="H23" s="57"/>
      <c r="I23" s="56"/>
      <c r="J23" s="56"/>
      <c r="K23" s="36" t="s">
        <v>65</v>
      </c>
      <c r="L23" s="83">
        <v>23</v>
      </c>
      <c r="M23" s="83"/>
      <c r="N23" s="63"/>
      <c r="O23" s="86" t="s">
        <v>234</v>
      </c>
      <c r="P23" s="88">
        <v>43502.67652777778</v>
      </c>
      <c r="Q23" s="86" t="s">
        <v>239</v>
      </c>
      <c r="R23" s="90" t="s">
        <v>245</v>
      </c>
      <c r="S23" s="86" t="s">
        <v>250</v>
      </c>
      <c r="T23" s="86"/>
      <c r="U23" s="90" t="s">
        <v>256</v>
      </c>
      <c r="V23" s="90" t="s">
        <v>256</v>
      </c>
      <c r="W23" s="88">
        <v>43502.67652777778</v>
      </c>
      <c r="X23" s="90" t="s">
        <v>263</v>
      </c>
      <c r="Y23" s="86"/>
      <c r="Z23" s="86"/>
      <c r="AA23" s="92" t="s">
        <v>270</v>
      </c>
      <c r="AB23" s="86"/>
      <c r="AC23" s="86" t="b">
        <v>0</v>
      </c>
      <c r="AD23" s="86">
        <v>2</v>
      </c>
      <c r="AE23" s="92" t="s">
        <v>274</v>
      </c>
      <c r="AF23" s="86" t="b">
        <v>0</v>
      </c>
      <c r="AG23" s="86" t="s">
        <v>276</v>
      </c>
      <c r="AH23" s="86"/>
      <c r="AI23" s="92" t="s">
        <v>274</v>
      </c>
      <c r="AJ23" s="86" t="b">
        <v>0</v>
      </c>
      <c r="AK23" s="86">
        <v>0</v>
      </c>
      <c r="AL23" s="92" t="s">
        <v>274</v>
      </c>
      <c r="AM23" s="86" t="s">
        <v>279</v>
      </c>
      <c r="AN23" s="86" t="b">
        <v>0</v>
      </c>
      <c r="AO23" s="92" t="s">
        <v>270</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45">
      <c r="A24" s="84" t="s">
        <v>213</v>
      </c>
      <c r="B24" s="84" t="s">
        <v>229</v>
      </c>
      <c r="C24" s="53" t="s">
        <v>667</v>
      </c>
      <c r="D24" s="54">
        <v>3</v>
      </c>
      <c r="E24" s="65" t="s">
        <v>132</v>
      </c>
      <c r="F24" s="55">
        <v>35</v>
      </c>
      <c r="G24" s="53"/>
      <c r="H24" s="57"/>
      <c r="I24" s="56"/>
      <c r="J24" s="56"/>
      <c r="K24" s="36" t="s">
        <v>65</v>
      </c>
      <c r="L24" s="83">
        <v>24</v>
      </c>
      <c r="M24" s="83"/>
      <c r="N24" s="63"/>
      <c r="O24" s="86" t="s">
        <v>234</v>
      </c>
      <c r="P24" s="88">
        <v>43507.702511574076</v>
      </c>
      <c r="Q24" s="86" t="s">
        <v>240</v>
      </c>
      <c r="R24" s="90" t="s">
        <v>246</v>
      </c>
      <c r="S24" s="86" t="s">
        <v>250</v>
      </c>
      <c r="T24" s="86" t="s">
        <v>254</v>
      </c>
      <c r="U24" s="90" t="s">
        <v>257</v>
      </c>
      <c r="V24" s="90" t="s">
        <v>257</v>
      </c>
      <c r="W24" s="88">
        <v>43507.702511574076</v>
      </c>
      <c r="X24" s="90" t="s">
        <v>264</v>
      </c>
      <c r="Y24" s="86"/>
      <c r="Z24" s="86"/>
      <c r="AA24" s="92" t="s">
        <v>271</v>
      </c>
      <c r="AB24" s="86"/>
      <c r="AC24" s="86" t="b">
        <v>0</v>
      </c>
      <c r="AD24" s="86">
        <v>0</v>
      </c>
      <c r="AE24" s="92" t="s">
        <v>274</v>
      </c>
      <c r="AF24" s="86" t="b">
        <v>0</v>
      </c>
      <c r="AG24" s="86" t="s">
        <v>276</v>
      </c>
      <c r="AH24" s="86"/>
      <c r="AI24" s="92" t="s">
        <v>274</v>
      </c>
      <c r="AJ24" s="86" t="b">
        <v>0</v>
      </c>
      <c r="AK24" s="86">
        <v>0</v>
      </c>
      <c r="AL24" s="92" t="s">
        <v>274</v>
      </c>
      <c r="AM24" s="86" t="s">
        <v>279</v>
      </c>
      <c r="AN24" s="86" t="b">
        <v>0</v>
      </c>
      <c r="AO24" s="92" t="s">
        <v>271</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30">
      <c r="A25" s="84" t="s">
        <v>213</v>
      </c>
      <c r="B25" s="84" t="s">
        <v>230</v>
      </c>
      <c r="C25" s="53" t="s">
        <v>666</v>
      </c>
      <c r="D25" s="54">
        <v>10</v>
      </c>
      <c r="E25" s="65" t="s">
        <v>136</v>
      </c>
      <c r="F25" s="55">
        <v>12</v>
      </c>
      <c r="G25" s="53"/>
      <c r="H25" s="57"/>
      <c r="I25" s="56"/>
      <c r="J25" s="56"/>
      <c r="K25" s="36" t="s">
        <v>65</v>
      </c>
      <c r="L25" s="83">
        <v>25</v>
      </c>
      <c r="M25" s="83"/>
      <c r="N25" s="63"/>
      <c r="O25" s="86" t="s">
        <v>234</v>
      </c>
      <c r="P25" s="88">
        <v>43502.67652777778</v>
      </c>
      <c r="Q25" s="86" t="s">
        <v>239</v>
      </c>
      <c r="R25" s="90" t="s">
        <v>245</v>
      </c>
      <c r="S25" s="86" t="s">
        <v>250</v>
      </c>
      <c r="T25" s="86"/>
      <c r="U25" s="90" t="s">
        <v>256</v>
      </c>
      <c r="V25" s="90" t="s">
        <v>256</v>
      </c>
      <c r="W25" s="88">
        <v>43502.67652777778</v>
      </c>
      <c r="X25" s="90" t="s">
        <v>263</v>
      </c>
      <c r="Y25" s="86"/>
      <c r="Z25" s="86"/>
      <c r="AA25" s="92" t="s">
        <v>270</v>
      </c>
      <c r="AB25" s="86"/>
      <c r="AC25" s="86" t="b">
        <v>0</v>
      </c>
      <c r="AD25" s="86">
        <v>2</v>
      </c>
      <c r="AE25" s="92" t="s">
        <v>274</v>
      </c>
      <c r="AF25" s="86" t="b">
        <v>0</v>
      </c>
      <c r="AG25" s="86" t="s">
        <v>276</v>
      </c>
      <c r="AH25" s="86"/>
      <c r="AI25" s="92" t="s">
        <v>274</v>
      </c>
      <c r="AJ25" s="86" t="b">
        <v>0</v>
      </c>
      <c r="AK25" s="86">
        <v>0</v>
      </c>
      <c r="AL25" s="92" t="s">
        <v>274</v>
      </c>
      <c r="AM25" s="86" t="s">
        <v>279</v>
      </c>
      <c r="AN25" s="86" t="b">
        <v>0</v>
      </c>
      <c r="AO25" s="92" t="s">
        <v>270</v>
      </c>
      <c r="AP25" s="86" t="s">
        <v>176</v>
      </c>
      <c r="AQ25" s="86">
        <v>0</v>
      </c>
      <c r="AR25" s="86">
        <v>0</v>
      </c>
      <c r="AS25" s="86"/>
      <c r="AT25" s="86"/>
      <c r="AU25" s="86"/>
      <c r="AV25" s="86"/>
      <c r="AW25" s="86"/>
      <c r="AX25" s="86"/>
      <c r="AY25" s="86"/>
      <c r="AZ25" s="86"/>
      <c r="BA25">
        <v>2</v>
      </c>
      <c r="BB25" s="85" t="str">
        <f>REPLACE(INDEX(GroupVertices[Group],MATCH(Edges[[#This Row],[Vertex 1]],GroupVertices[Vertex],0)),1,1,"")</f>
        <v>1</v>
      </c>
      <c r="BC25" s="85" t="str">
        <f>REPLACE(INDEX(GroupVertices[Group],MATCH(Edges[[#This Row],[Vertex 2]],GroupVertices[Vertex],0)),1,1,"")</f>
        <v>1</v>
      </c>
      <c r="BD25" s="51">
        <v>1</v>
      </c>
      <c r="BE25" s="52">
        <v>3.5714285714285716</v>
      </c>
      <c r="BF25" s="51">
        <v>0</v>
      </c>
      <c r="BG25" s="52">
        <v>0</v>
      </c>
      <c r="BH25" s="51">
        <v>0</v>
      </c>
      <c r="BI25" s="52">
        <v>0</v>
      </c>
      <c r="BJ25" s="51">
        <v>27</v>
      </c>
      <c r="BK25" s="52">
        <v>96.42857142857143</v>
      </c>
      <c r="BL25" s="51">
        <v>28</v>
      </c>
    </row>
    <row r="26" spans="1:64" ht="30">
      <c r="A26" s="84" t="s">
        <v>213</v>
      </c>
      <c r="B26" s="84" t="s">
        <v>230</v>
      </c>
      <c r="C26" s="53" t="s">
        <v>666</v>
      </c>
      <c r="D26" s="54">
        <v>10</v>
      </c>
      <c r="E26" s="65" t="s">
        <v>136</v>
      </c>
      <c r="F26" s="55">
        <v>12</v>
      </c>
      <c r="G26" s="53"/>
      <c r="H26" s="57"/>
      <c r="I26" s="56"/>
      <c r="J26" s="56"/>
      <c r="K26" s="36" t="s">
        <v>65</v>
      </c>
      <c r="L26" s="83">
        <v>26</v>
      </c>
      <c r="M26" s="83"/>
      <c r="N26" s="63"/>
      <c r="O26" s="86" t="s">
        <v>234</v>
      </c>
      <c r="P26" s="88">
        <v>43507.702511574076</v>
      </c>
      <c r="Q26" s="86" t="s">
        <v>240</v>
      </c>
      <c r="R26" s="90" t="s">
        <v>246</v>
      </c>
      <c r="S26" s="86" t="s">
        <v>250</v>
      </c>
      <c r="T26" s="86" t="s">
        <v>254</v>
      </c>
      <c r="U26" s="90" t="s">
        <v>257</v>
      </c>
      <c r="V26" s="90" t="s">
        <v>257</v>
      </c>
      <c r="W26" s="88">
        <v>43507.702511574076</v>
      </c>
      <c r="X26" s="90" t="s">
        <v>264</v>
      </c>
      <c r="Y26" s="86"/>
      <c r="Z26" s="86"/>
      <c r="AA26" s="92" t="s">
        <v>271</v>
      </c>
      <c r="AB26" s="86"/>
      <c r="AC26" s="86" t="b">
        <v>0</v>
      </c>
      <c r="AD26" s="86">
        <v>0</v>
      </c>
      <c r="AE26" s="92" t="s">
        <v>274</v>
      </c>
      <c r="AF26" s="86" t="b">
        <v>0</v>
      </c>
      <c r="AG26" s="86" t="s">
        <v>276</v>
      </c>
      <c r="AH26" s="86"/>
      <c r="AI26" s="92" t="s">
        <v>274</v>
      </c>
      <c r="AJ26" s="86" t="b">
        <v>0</v>
      </c>
      <c r="AK26" s="86">
        <v>0</v>
      </c>
      <c r="AL26" s="92" t="s">
        <v>274</v>
      </c>
      <c r="AM26" s="86" t="s">
        <v>279</v>
      </c>
      <c r="AN26" s="86" t="b">
        <v>0</v>
      </c>
      <c r="AO26" s="92" t="s">
        <v>271</v>
      </c>
      <c r="AP26" s="86" t="s">
        <v>176</v>
      </c>
      <c r="AQ26" s="86">
        <v>0</v>
      </c>
      <c r="AR26" s="86">
        <v>0</v>
      </c>
      <c r="AS26" s="86"/>
      <c r="AT26" s="86"/>
      <c r="AU26" s="86"/>
      <c r="AV26" s="86"/>
      <c r="AW26" s="86"/>
      <c r="AX26" s="86"/>
      <c r="AY26" s="86"/>
      <c r="AZ26" s="86"/>
      <c r="BA26">
        <v>2</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213</v>
      </c>
      <c r="B27" s="84" t="s">
        <v>231</v>
      </c>
      <c r="C27" s="53" t="s">
        <v>667</v>
      </c>
      <c r="D27" s="54">
        <v>3</v>
      </c>
      <c r="E27" s="65" t="s">
        <v>132</v>
      </c>
      <c r="F27" s="55">
        <v>35</v>
      </c>
      <c r="G27" s="53"/>
      <c r="H27" s="57"/>
      <c r="I27" s="56"/>
      <c r="J27" s="56"/>
      <c r="K27" s="36" t="s">
        <v>65</v>
      </c>
      <c r="L27" s="83">
        <v>27</v>
      </c>
      <c r="M27" s="83"/>
      <c r="N27" s="63"/>
      <c r="O27" s="86" t="s">
        <v>234</v>
      </c>
      <c r="P27" s="88">
        <v>43507.702511574076</v>
      </c>
      <c r="Q27" s="86" t="s">
        <v>240</v>
      </c>
      <c r="R27" s="90" t="s">
        <v>246</v>
      </c>
      <c r="S27" s="86" t="s">
        <v>250</v>
      </c>
      <c r="T27" s="86" t="s">
        <v>254</v>
      </c>
      <c r="U27" s="90" t="s">
        <v>257</v>
      </c>
      <c r="V27" s="90" t="s">
        <v>257</v>
      </c>
      <c r="W27" s="88">
        <v>43507.702511574076</v>
      </c>
      <c r="X27" s="90" t="s">
        <v>264</v>
      </c>
      <c r="Y27" s="86"/>
      <c r="Z27" s="86"/>
      <c r="AA27" s="92" t="s">
        <v>271</v>
      </c>
      <c r="AB27" s="86"/>
      <c r="AC27" s="86" t="b">
        <v>0</v>
      </c>
      <c r="AD27" s="86">
        <v>0</v>
      </c>
      <c r="AE27" s="92" t="s">
        <v>274</v>
      </c>
      <c r="AF27" s="86" t="b">
        <v>0</v>
      </c>
      <c r="AG27" s="86" t="s">
        <v>276</v>
      </c>
      <c r="AH27" s="86"/>
      <c r="AI27" s="92" t="s">
        <v>274</v>
      </c>
      <c r="AJ27" s="86" t="b">
        <v>0</v>
      </c>
      <c r="AK27" s="86">
        <v>0</v>
      </c>
      <c r="AL27" s="92" t="s">
        <v>274</v>
      </c>
      <c r="AM27" s="86" t="s">
        <v>279</v>
      </c>
      <c r="AN27" s="86" t="b">
        <v>0</v>
      </c>
      <c r="AO27" s="92" t="s">
        <v>271</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213</v>
      </c>
      <c r="B28" s="84" t="s">
        <v>232</v>
      </c>
      <c r="C28" s="53" t="s">
        <v>667</v>
      </c>
      <c r="D28" s="54">
        <v>3</v>
      </c>
      <c r="E28" s="65" t="s">
        <v>132</v>
      </c>
      <c r="F28" s="55">
        <v>35</v>
      </c>
      <c r="G28" s="53"/>
      <c r="H28" s="57"/>
      <c r="I28" s="56"/>
      <c r="J28" s="56"/>
      <c r="K28" s="36" t="s">
        <v>65</v>
      </c>
      <c r="L28" s="83">
        <v>28</v>
      </c>
      <c r="M28" s="83"/>
      <c r="N28" s="63"/>
      <c r="O28" s="86" t="s">
        <v>234</v>
      </c>
      <c r="P28" s="88">
        <v>43507.702511574076</v>
      </c>
      <c r="Q28" s="86" t="s">
        <v>240</v>
      </c>
      <c r="R28" s="90" t="s">
        <v>246</v>
      </c>
      <c r="S28" s="86" t="s">
        <v>250</v>
      </c>
      <c r="T28" s="86" t="s">
        <v>254</v>
      </c>
      <c r="U28" s="90" t="s">
        <v>257</v>
      </c>
      <c r="V28" s="90" t="s">
        <v>257</v>
      </c>
      <c r="W28" s="88">
        <v>43507.702511574076</v>
      </c>
      <c r="X28" s="90" t="s">
        <v>264</v>
      </c>
      <c r="Y28" s="86"/>
      <c r="Z28" s="86"/>
      <c r="AA28" s="92" t="s">
        <v>271</v>
      </c>
      <c r="AB28" s="86"/>
      <c r="AC28" s="86" t="b">
        <v>0</v>
      </c>
      <c r="AD28" s="86">
        <v>0</v>
      </c>
      <c r="AE28" s="92" t="s">
        <v>274</v>
      </c>
      <c r="AF28" s="86" t="b">
        <v>0</v>
      </c>
      <c r="AG28" s="86" t="s">
        <v>276</v>
      </c>
      <c r="AH28" s="86"/>
      <c r="AI28" s="92" t="s">
        <v>274</v>
      </c>
      <c r="AJ28" s="86" t="b">
        <v>0</v>
      </c>
      <c r="AK28" s="86">
        <v>0</v>
      </c>
      <c r="AL28" s="92" t="s">
        <v>274</v>
      </c>
      <c r="AM28" s="86" t="s">
        <v>279</v>
      </c>
      <c r="AN28" s="86" t="b">
        <v>0</v>
      </c>
      <c r="AO28" s="92" t="s">
        <v>271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c r="BE28" s="52"/>
      <c r="BF28" s="51"/>
      <c r="BG28" s="52"/>
      <c r="BH28" s="51"/>
      <c r="BI28" s="52"/>
      <c r="BJ28" s="51"/>
      <c r="BK28" s="52"/>
      <c r="BL28" s="51"/>
    </row>
    <row r="29" spans="1:64" ht="45">
      <c r="A29" s="84" t="s">
        <v>213</v>
      </c>
      <c r="B29" s="84" t="s">
        <v>233</v>
      </c>
      <c r="C29" s="53" t="s">
        <v>667</v>
      </c>
      <c r="D29" s="54">
        <v>3</v>
      </c>
      <c r="E29" s="65" t="s">
        <v>132</v>
      </c>
      <c r="F29" s="55">
        <v>35</v>
      </c>
      <c r="G29" s="53"/>
      <c r="H29" s="57"/>
      <c r="I29" s="56"/>
      <c r="J29" s="56"/>
      <c r="K29" s="36" t="s">
        <v>65</v>
      </c>
      <c r="L29" s="83">
        <v>29</v>
      </c>
      <c r="M29" s="83"/>
      <c r="N29" s="63"/>
      <c r="O29" s="86" t="s">
        <v>234</v>
      </c>
      <c r="P29" s="88">
        <v>43507.702511574076</v>
      </c>
      <c r="Q29" s="86" t="s">
        <v>240</v>
      </c>
      <c r="R29" s="90" t="s">
        <v>246</v>
      </c>
      <c r="S29" s="86" t="s">
        <v>250</v>
      </c>
      <c r="T29" s="86" t="s">
        <v>254</v>
      </c>
      <c r="U29" s="90" t="s">
        <v>257</v>
      </c>
      <c r="V29" s="90" t="s">
        <v>257</v>
      </c>
      <c r="W29" s="88">
        <v>43507.702511574076</v>
      </c>
      <c r="X29" s="90" t="s">
        <v>264</v>
      </c>
      <c r="Y29" s="86"/>
      <c r="Z29" s="86"/>
      <c r="AA29" s="92" t="s">
        <v>271</v>
      </c>
      <c r="AB29" s="86"/>
      <c r="AC29" s="86" t="b">
        <v>0</v>
      </c>
      <c r="AD29" s="86">
        <v>0</v>
      </c>
      <c r="AE29" s="92" t="s">
        <v>274</v>
      </c>
      <c r="AF29" s="86" t="b">
        <v>0</v>
      </c>
      <c r="AG29" s="86" t="s">
        <v>276</v>
      </c>
      <c r="AH29" s="86"/>
      <c r="AI29" s="92" t="s">
        <v>274</v>
      </c>
      <c r="AJ29" s="86" t="b">
        <v>0</v>
      </c>
      <c r="AK29" s="86">
        <v>0</v>
      </c>
      <c r="AL29" s="92" t="s">
        <v>274</v>
      </c>
      <c r="AM29" s="86" t="s">
        <v>279</v>
      </c>
      <c r="AN29" s="86" t="b">
        <v>0</v>
      </c>
      <c r="AO29" s="92" t="s">
        <v>271</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1</v>
      </c>
      <c r="BG29" s="52">
        <v>4</v>
      </c>
      <c r="BH29" s="51">
        <v>0</v>
      </c>
      <c r="BI29" s="52">
        <v>0</v>
      </c>
      <c r="BJ29" s="51">
        <v>24</v>
      </c>
      <c r="BK29" s="52">
        <v>96</v>
      </c>
      <c r="BL29" s="51">
        <v>25</v>
      </c>
    </row>
    <row r="30" spans="1:64" ht="30">
      <c r="A30" s="84" t="s">
        <v>213</v>
      </c>
      <c r="B30" s="84" t="s">
        <v>219</v>
      </c>
      <c r="C30" s="53" t="s">
        <v>666</v>
      </c>
      <c r="D30" s="54">
        <v>10</v>
      </c>
      <c r="E30" s="65" t="s">
        <v>136</v>
      </c>
      <c r="F30" s="55">
        <v>12</v>
      </c>
      <c r="G30" s="53"/>
      <c r="H30" s="57"/>
      <c r="I30" s="56"/>
      <c r="J30" s="56"/>
      <c r="K30" s="36" t="s">
        <v>65</v>
      </c>
      <c r="L30" s="83">
        <v>30</v>
      </c>
      <c r="M30" s="83"/>
      <c r="N30" s="63"/>
      <c r="O30" s="86" t="s">
        <v>234</v>
      </c>
      <c r="P30" s="88">
        <v>43502.67652777778</v>
      </c>
      <c r="Q30" s="86" t="s">
        <v>239</v>
      </c>
      <c r="R30" s="90" t="s">
        <v>245</v>
      </c>
      <c r="S30" s="86" t="s">
        <v>250</v>
      </c>
      <c r="T30" s="86"/>
      <c r="U30" s="90" t="s">
        <v>256</v>
      </c>
      <c r="V30" s="90" t="s">
        <v>256</v>
      </c>
      <c r="W30" s="88">
        <v>43502.67652777778</v>
      </c>
      <c r="X30" s="90" t="s">
        <v>263</v>
      </c>
      <c r="Y30" s="86"/>
      <c r="Z30" s="86"/>
      <c r="AA30" s="92" t="s">
        <v>270</v>
      </c>
      <c r="AB30" s="86"/>
      <c r="AC30" s="86" t="b">
        <v>0</v>
      </c>
      <c r="AD30" s="86">
        <v>2</v>
      </c>
      <c r="AE30" s="92" t="s">
        <v>274</v>
      </c>
      <c r="AF30" s="86" t="b">
        <v>0</v>
      </c>
      <c r="AG30" s="86" t="s">
        <v>276</v>
      </c>
      <c r="AH30" s="86"/>
      <c r="AI30" s="92" t="s">
        <v>274</v>
      </c>
      <c r="AJ30" s="86" t="b">
        <v>0</v>
      </c>
      <c r="AK30" s="86">
        <v>0</v>
      </c>
      <c r="AL30" s="92" t="s">
        <v>274</v>
      </c>
      <c r="AM30" s="86" t="s">
        <v>279</v>
      </c>
      <c r="AN30" s="86" t="b">
        <v>0</v>
      </c>
      <c r="AO30" s="92" t="s">
        <v>270</v>
      </c>
      <c r="AP30" s="86" t="s">
        <v>176</v>
      </c>
      <c r="AQ30" s="86">
        <v>0</v>
      </c>
      <c r="AR30" s="86">
        <v>0</v>
      </c>
      <c r="AS30" s="86"/>
      <c r="AT30" s="86"/>
      <c r="AU30" s="86"/>
      <c r="AV30" s="86"/>
      <c r="AW30" s="86"/>
      <c r="AX30" s="86"/>
      <c r="AY30" s="86"/>
      <c r="AZ30" s="86"/>
      <c r="BA30">
        <v>2</v>
      </c>
      <c r="BB30" s="85" t="str">
        <f>REPLACE(INDEX(GroupVertices[Group],MATCH(Edges[[#This Row],[Vertex 1]],GroupVertices[Vertex],0)),1,1,"")</f>
        <v>1</v>
      </c>
      <c r="BC30" s="85" t="str">
        <f>REPLACE(INDEX(GroupVertices[Group],MATCH(Edges[[#This Row],[Vertex 2]],GroupVertices[Vertex],0)),1,1,"")</f>
        <v>2</v>
      </c>
      <c r="BD30" s="51"/>
      <c r="BE30" s="52"/>
      <c r="BF30" s="51"/>
      <c r="BG30" s="52"/>
      <c r="BH30" s="51"/>
      <c r="BI30" s="52"/>
      <c r="BJ30" s="51"/>
      <c r="BK30" s="52"/>
      <c r="BL30" s="51"/>
    </row>
    <row r="31" spans="1:64" ht="30">
      <c r="A31" s="84" t="s">
        <v>213</v>
      </c>
      <c r="B31" s="84" t="s">
        <v>219</v>
      </c>
      <c r="C31" s="53" t="s">
        <v>666</v>
      </c>
      <c r="D31" s="54">
        <v>10</v>
      </c>
      <c r="E31" s="65" t="s">
        <v>136</v>
      </c>
      <c r="F31" s="55">
        <v>12</v>
      </c>
      <c r="G31" s="53"/>
      <c r="H31" s="57"/>
      <c r="I31" s="56"/>
      <c r="J31" s="56"/>
      <c r="K31" s="36" t="s">
        <v>65</v>
      </c>
      <c r="L31" s="83">
        <v>31</v>
      </c>
      <c r="M31" s="83"/>
      <c r="N31" s="63"/>
      <c r="O31" s="86" t="s">
        <v>234</v>
      </c>
      <c r="P31" s="88">
        <v>43507.702511574076</v>
      </c>
      <c r="Q31" s="86" t="s">
        <v>240</v>
      </c>
      <c r="R31" s="90" t="s">
        <v>246</v>
      </c>
      <c r="S31" s="86" t="s">
        <v>250</v>
      </c>
      <c r="T31" s="86" t="s">
        <v>254</v>
      </c>
      <c r="U31" s="90" t="s">
        <v>257</v>
      </c>
      <c r="V31" s="90" t="s">
        <v>257</v>
      </c>
      <c r="W31" s="88">
        <v>43507.702511574076</v>
      </c>
      <c r="X31" s="90" t="s">
        <v>264</v>
      </c>
      <c r="Y31" s="86"/>
      <c r="Z31" s="86"/>
      <c r="AA31" s="92" t="s">
        <v>271</v>
      </c>
      <c r="AB31" s="86"/>
      <c r="AC31" s="86" t="b">
        <v>0</v>
      </c>
      <c r="AD31" s="86">
        <v>0</v>
      </c>
      <c r="AE31" s="92" t="s">
        <v>274</v>
      </c>
      <c r="AF31" s="86" t="b">
        <v>0</v>
      </c>
      <c r="AG31" s="86" t="s">
        <v>276</v>
      </c>
      <c r="AH31" s="86"/>
      <c r="AI31" s="92" t="s">
        <v>274</v>
      </c>
      <c r="AJ31" s="86" t="b">
        <v>0</v>
      </c>
      <c r="AK31" s="86">
        <v>0</v>
      </c>
      <c r="AL31" s="92" t="s">
        <v>274</v>
      </c>
      <c r="AM31" s="86" t="s">
        <v>279</v>
      </c>
      <c r="AN31" s="86" t="b">
        <v>0</v>
      </c>
      <c r="AO31" s="92" t="s">
        <v>271</v>
      </c>
      <c r="AP31" s="86" t="s">
        <v>176</v>
      </c>
      <c r="AQ31" s="86">
        <v>0</v>
      </c>
      <c r="AR31" s="86">
        <v>0</v>
      </c>
      <c r="AS31" s="86"/>
      <c r="AT31" s="86"/>
      <c r="AU31" s="86"/>
      <c r="AV31" s="86"/>
      <c r="AW31" s="86"/>
      <c r="AX31" s="86"/>
      <c r="AY31" s="86"/>
      <c r="AZ31" s="86"/>
      <c r="BA31">
        <v>2</v>
      </c>
      <c r="BB31" s="85" t="str">
        <f>REPLACE(INDEX(GroupVertices[Group],MATCH(Edges[[#This Row],[Vertex 1]],GroupVertices[Vertex],0)),1,1,"")</f>
        <v>1</v>
      </c>
      <c r="BC31" s="85" t="str">
        <f>REPLACE(INDEX(GroupVertices[Group],MATCH(Edges[[#This Row],[Vertex 2]],GroupVertices[Vertex],0)),1,1,"")</f>
        <v>2</v>
      </c>
      <c r="BD31" s="51"/>
      <c r="BE31" s="52"/>
      <c r="BF31" s="51"/>
      <c r="BG31" s="52"/>
      <c r="BH31" s="51"/>
      <c r="BI31" s="52"/>
      <c r="BJ31" s="51"/>
      <c r="BK31" s="52"/>
      <c r="BL31" s="51"/>
    </row>
    <row r="32" spans="1:64" ht="45">
      <c r="A32" s="84" t="s">
        <v>214</v>
      </c>
      <c r="B32" s="84" t="s">
        <v>219</v>
      </c>
      <c r="C32" s="53" t="s">
        <v>667</v>
      </c>
      <c r="D32" s="54">
        <v>3</v>
      </c>
      <c r="E32" s="65" t="s">
        <v>132</v>
      </c>
      <c r="F32" s="55">
        <v>35</v>
      </c>
      <c r="G32" s="53"/>
      <c r="H32" s="57"/>
      <c r="I32" s="56"/>
      <c r="J32" s="56"/>
      <c r="K32" s="36" t="s">
        <v>65</v>
      </c>
      <c r="L32" s="83">
        <v>32</v>
      </c>
      <c r="M32" s="83"/>
      <c r="N32" s="63"/>
      <c r="O32" s="86" t="s">
        <v>234</v>
      </c>
      <c r="P32" s="88">
        <v>43501.625023148146</v>
      </c>
      <c r="Q32" s="86" t="s">
        <v>241</v>
      </c>
      <c r="R32" s="90" t="s">
        <v>247</v>
      </c>
      <c r="S32" s="86" t="s">
        <v>251</v>
      </c>
      <c r="T32" s="86" t="s">
        <v>255</v>
      </c>
      <c r="U32" s="86"/>
      <c r="V32" s="90" t="s">
        <v>259</v>
      </c>
      <c r="W32" s="88">
        <v>43501.625023148146</v>
      </c>
      <c r="X32" s="90" t="s">
        <v>265</v>
      </c>
      <c r="Y32" s="86"/>
      <c r="Z32" s="86"/>
      <c r="AA32" s="92" t="s">
        <v>272</v>
      </c>
      <c r="AB32" s="86"/>
      <c r="AC32" s="86" t="b">
        <v>0</v>
      </c>
      <c r="AD32" s="86">
        <v>0</v>
      </c>
      <c r="AE32" s="92" t="s">
        <v>274</v>
      </c>
      <c r="AF32" s="86" t="b">
        <v>0</v>
      </c>
      <c r="AG32" s="86" t="s">
        <v>276</v>
      </c>
      <c r="AH32" s="86"/>
      <c r="AI32" s="92" t="s">
        <v>274</v>
      </c>
      <c r="AJ32" s="86" t="b">
        <v>0</v>
      </c>
      <c r="AK32" s="86">
        <v>0</v>
      </c>
      <c r="AL32" s="92" t="s">
        <v>274</v>
      </c>
      <c r="AM32" s="86" t="s">
        <v>280</v>
      </c>
      <c r="AN32" s="86" t="b">
        <v>0</v>
      </c>
      <c r="AO32" s="92" t="s">
        <v>272</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22</v>
      </c>
      <c r="BK32" s="52">
        <v>100</v>
      </c>
      <c r="BL32" s="51">
        <v>22</v>
      </c>
    </row>
    <row r="33" spans="1:64" ht="45">
      <c r="A33" s="84" t="s">
        <v>214</v>
      </c>
      <c r="B33" s="84" t="s">
        <v>214</v>
      </c>
      <c r="C33" s="53" t="s">
        <v>667</v>
      </c>
      <c r="D33" s="54">
        <v>3</v>
      </c>
      <c r="E33" s="65" t="s">
        <v>132</v>
      </c>
      <c r="F33" s="55">
        <v>35</v>
      </c>
      <c r="G33" s="53"/>
      <c r="H33" s="57"/>
      <c r="I33" s="56"/>
      <c r="J33" s="56"/>
      <c r="K33" s="36" t="s">
        <v>65</v>
      </c>
      <c r="L33" s="83">
        <v>33</v>
      </c>
      <c r="M33" s="83"/>
      <c r="N33" s="63"/>
      <c r="O33" s="86" t="s">
        <v>176</v>
      </c>
      <c r="P33" s="88">
        <v>43508.666666666664</v>
      </c>
      <c r="Q33" s="86" t="s">
        <v>242</v>
      </c>
      <c r="R33" s="86" t="s">
        <v>248</v>
      </c>
      <c r="S33" s="86" t="s">
        <v>252</v>
      </c>
      <c r="T33" s="86"/>
      <c r="U33" s="86"/>
      <c r="V33" s="90" t="s">
        <v>259</v>
      </c>
      <c r="W33" s="88">
        <v>43508.666666666664</v>
      </c>
      <c r="X33" s="90" t="s">
        <v>266</v>
      </c>
      <c r="Y33" s="86"/>
      <c r="Z33" s="86"/>
      <c r="AA33" s="92" t="s">
        <v>273</v>
      </c>
      <c r="AB33" s="86"/>
      <c r="AC33" s="86" t="b">
        <v>0</v>
      </c>
      <c r="AD33" s="86">
        <v>0</v>
      </c>
      <c r="AE33" s="92" t="s">
        <v>274</v>
      </c>
      <c r="AF33" s="86" t="b">
        <v>0</v>
      </c>
      <c r="AG33" s="86" t="s">
        <v>276</v>
      </c>
      <c r="AH33" s="86"/>
      <c r="AI33" s="92" t="s">
        <v>274</v>
      </c>
      <c r="AJ33" s="86" t="b">
        <v>0</v>
      </c>
      <c r="AK33" s="86">
        <v>0</v>
      </c>
      <c r="AL33" s="92" t="s">
        <v>274</v>
      </c>
      <c r="AM33" s="86" t="s">
        <v>280</v>
      </c>
      <c r="AN33" s="86" t="b">
        <v>1</v>
      </c>
      <c r="AO33" s="92" t="s">
        <v>273</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18</v>
      </c>
      <c r="BK33" s="52">
        <v>100</v>
      </c>
      <c r="BL3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hyperlinks>
    <hyperlink ref="R3" r:id="rId1" display="https://www.instagram.com/p/BtYn1EPgaLF/?utm_source=ig_twitter_share&amp;igshid=1tt8a47ui7kln"/>
    <hyperlink ref="R5" r:id="rId2" display="https://www.instagram.com/p/BtqlLAagQrO/?utm_source=ig_twitter_share&amp;igshid=12jtfkas7lziw"/>
    <hyperlink ref="R6" r:id="rId3" display="https://www.instagram.com/p/BtYn1EPgaLF/?utm_source=ig_twitter_share&amp;igshid=1tt8a47ui7kln"/>
    <hyperlink ref="R8" r:id="rId4" display="https://www.instagram.com/p/BtqlLAagQrO/?utm_source=ig_twitter_share&amp;igshid=12jtfkas7lziw"/>
    <hyperlink ref="R9" r:id="rId5" display="https://www.instagram.com/p/BtYn1EPgaLF/?utm_source=ig_twitter_share&amp;igshid=1tt8a47ui7kln"/>
    <hyperlink ref="R11" r:id="rId6" display="https://www.instagram.com/p/BtqlLAagQrO/?utm_source=ig_twitter_share&amp;igshid=12jtfkas7lziw"/>
    <hyperlink ref="R12" r:id="rId7" display="https://www.instagram.com/p/BtYn1EPgaLF/?utm_source=ig_twitter_share&amp;igshid=1tt8a47ui7kln"/>
    <hyperlink ref="R14" r:id="rId8" display="https://www.instagram.com/p/BtqlLAagQrO/?utm_source=ig_twitter_share&amp;igshid=12jtfkas7lziw"/>
    <hyperlink ref="R15" r:id="rId9" display="https://aknextphase.com/bostons-egyptian-revival-part-2/"/>
    <hyperlink ref="R16" r:id="rId10" display="https://aknextphase.com/bostons-egyptian-revival-part-2/"/>
    <hyperlink ref="R17" r:id="rId11" display="https://aknextphase.com/bostons-egyptian-revival-part-2/"/>
    <hyperlink ref="R18" r:id="rId12" display="https://aknextphase.com/bostons-egyptian-revival-part-2/"/>
    <hyperlink ref="R19" r:id="rId13" display="https://aknextphase.com/bostons-egyptian-revival-part-2/"/>
    <hyperlink ref="R20" r:id="rId14" display="https://aknextphase.com/bostons-egyptian-revival-part-2/"/>
    <hyperlink ref="R21" r:id="rId15" display="https://aknextphase.com/bostons-egyptian-revival-part-2/"/>
    <hyperlink ref="R22" r:id="rId16" display="https://aknextphase.com/bostons-egyptian-revival-part-2/"/>
    <hyperlink ref="R23" r:id="rId17" display="https://aknextphase.com/bostons-egyptian-revival-part-2/"/>
    <hyperlink ref="R24" r:id="rId18" display="https://aknextphase.com/floridas-red-light-challenge/"/>
    <hyperlink ref="R25" r:id="rId19" display="https://aknextphase.com/bostons-egyptian-revival-part-2/"/>
    <hyperlink ref="R26" r:id="rId20" display="https://aknextphase.com/floridas-red-light-challenge/"/>
    <hyperlink ref="R27" r:id="rId21" display="https://aknextphase.com/floridas-red-light-challenge/"/>
    <hyperlink ref="R28" r:id="rId22" display="https://aknextphase.com/floridas-red-light-challenge/"/>
    <hyperlink ref="R29" r:id="rId23" display="https://aknextphase.com/floridas-red-light-challenge/"/>
    <hyperlink ref="R30" r:id="rId24" display="https://aknextphase.com/bostons-egyptian-revival-part-2/"/>
    <hyperlink ref="R31" r:id="rId25" display="https://aknextphase.com/floridas-red-light-challenge/"/>
    <hyperlink ref="R32" r:id="rId26" display="https://ivebeenbit.ca/boston-walking-guide/"/>
    <hyperlink ref="U15" r:id="rId27" display="https://pbs.twimg.com/media/DyvB2j_WkAcCY1_.jpg"/>
    <hyperlink ref="U16" r:id="rId28" display="https://pbs.twimg.com/media/DyvB2j_WkAcCY1_.jpg"/>
    <hyperlink ref="U17" r:id="rId29" display="https://pbs.twimg.com/media/DyvB2j_WkAcCY1_.jpg"/>
    <hyperlink ref="U18" r:id="rId30" display="https://pbs.twimg.com/media/DyvB2j_WkAcCY1_.jpg"/>
    <hyperlink ref="U19" r:id="rId31" display="https://pbs.twimg.com/media/DyvB2j_WkAcCY1_.jpg"/>
    <hyperlink ref="U20" r:id="rId32" display="https://pbs.twimg.com/media/DyvB2j_WkAcCY1_.jpg"/>
    <hyperlink ref="U21" r:id="rId33" display="https://pbs.twimg.com/media/DyvB2j_WkAcCY1_.jpg"/>
    <hyperlink ref="U22" r:id="rId34" display="https://pbs.twimg.com/media/DyvB2j_WkAcCY1_.jpg"/>
    <hyperlink ref="U23" r:id="rId35" display="https://pbs.twimg.com/media/DyvB2j_WkAcCY1_.jpg"/>
    <hyperlink ref="U24" r:id="rId36" display="https://pbs.twimg.com/media/DzI6gaLX4AASO1c.jpg"/>
    <hyperlink ref="U25" r:id="rId37" display="https://pbs.twimg.com/media/DyvB2j_WkAcCY1_.jpg"/>
    <hyperlink ref="U26" r:id="rId38" display="https://pbs.twimg.com/media/DzI6gaLX4AASO1c.jpg"/>
    <hyperlink ref="U27" r:id="rId39" display="https://pbs.twimg.com/media/DzI6gaLX4AASO1c.jpg"/>
    <hyperlink ref="U28" r:id="rId40" display="https://pbs.twimg.com/media/DzI6gaLX4AASO1c.jpg"/>
    <hyperlink ref="U29" r:id="rId41" display="https://pbs.twimg.com/media/DzI6gaLX4AASO1c.jpg"/>
    <hyperlink ref="U30" r:id="rId42" display="https://pbs.twimg.com/media/DyvB2j_WkAcCY1_.jpg"/>
    <hyperlink ref="U31" r:id="rId43" display="https://pbs.twimg.com/media/DzI6gaLX4AASO1c.jpg"/>
    <hyperlink ref="V3" r:id="rId44" display="http://pbs.twimg.com/profile_images/303048483/q_s_nuts_logo_normal.jpg"/>
    <hyperlink ref="V4" r:id="rId45" display="http://pbs.twimg.com/profile_images/303048483/q_s_nuts_logo_normal.jpg"/>
    <hyperlink ref="V5" r:id="rId46" display="http://pbs.twimg.com/profile_images/303048483/q_s_nuts_logo_normal.jpg"/>
    <hyperlink ref="V6" r:id="rId47" display="http://pbs.twimg.com/profile_images/303048483/q_s_nuts_logo_normal.jpg"/>
    <hyperlink ref="V7" r:id="rId48" display="http://pbs.twimg.com/profile_images/303048483/q_s_nuts_logo_normal.jpg"/>
    <hyperlink ref="V8" r:id="rId49" display="http://pbs.twimg.com/profile_images/303048483/q_s_nuts_logo_normal.jpg"/>
    <hyperlink ref="V9" r:id="rId50" display="http://pbs.twimg.com/profile_images/303048483/q_s_nuts_logo_normal.jpg"/>
    <hyperlink ref="V10" r:id="rId51" display="http://pbs.twimg.com/profile_images/303048483/q_s_nuts_logo_normal.jpg"/>
    <hyperlink ref="V11" r:id="rId52" display="http://pbs.twimg.com/profile_images/303048483/q_s_nuts_logo_normal.jpg"/>
    <hyperlink ref="V12" r:id="rId53" display="http://pbs.twimg.com/profile_images/303048483/q_s_nuts_logo_normal.jpg"/>
    <hyperlink ref="V13" r:id="rId54" display="http://pbs.twimg.com/profile_images/303048483/q_s_nuts_logo_normal.jpg"/>
    <hyperlink ref="V14" r:id="rId55" display="http://pbs.twimg.com/profile_images/303048483/q_s_nuts_logo_normal.jpg"/>
    <hyperlink ref="V15" r:id="rId56" display="https://pbs.twimg.com/media/DyvB2j_WkAcCY1_.jpg"/>
    <hyperlink ref="V16" r:id="rId57" display="https://pbs.twimg.com/media/DyvB2j_WkAcCY1_.jpg"/>
    <hyperlink ref="V17" r:id="rId58" display="https://pbs.twimg.com/media/DyvB2j_WkAcCY1_.jpg"/>
    <hyperlink ref="V18" r:id="rId59" display="https://pbs.twimg.com/media/DyvB2j_WkAcCY1_.jpg"/>
    <hyperlink ref="V19" r:id="rId60" display="https://pbs.twimg.com/media/DyvB2j_WkAcCY1_.jpg"/>
    <hyperlink ref="V20" r:id="rId61" display="https://pbs.twimg.com/media/DyvB2j_WkAcCY1_.jpg"/>
    <hyperlink ref="V21" r:id="rId62" display="https://pbs.twimg.com/media/DyvB2j_WkAcCY1_.jpg"/>
    <hyperlink ref="V22" r:id="rId63" display="https://pbs.twimg.com/media/DyvB2j_WkAcCY1_.jpg"/>
    <hyperlink ref="V23" r:id="rId64" display="https://pbs.twimg.com/media/DyvB2j_WkAcCY1_.jpg"/>
    <hyperlink ref="V24" r:id="rId65" display="https://pbs.twimg.com/media/DzI6gaLX4AASO1c.jpg"/>
    <hyperlink ref="V25" r:id="rId66" display="https://pbs.twimg.com/media/DyvB2j_WkAcCY1_.jpg"/>
    <hyperlink ref="V26" r:id="rId67" display="https://pbs.twimg.com/media/DzI6gaLX4AASO1c.jpg"/>
    <hyperlink ref="V27" r:id="rId68" display="https://pbs.twimg.com/media/DzI6gaLX4AASO1c.jpg"/>
    <hyperlink ref="V28" r:id="rId69" display="https://pbs.twimg.com/media/DzI6gaLX4AASO1c.jpg"/>
    <hyperlink ref="V29" r:id="rId70" display="https://pbs.twimg.com/media/DzI6gaLX4AASO1c.jpg"/>
    <hyperlink ref="V30" r:id="rId71" display="https://pbs.twimg.com/media/DyvB2j_WkAcCY1_.jpg"/>
    <hyperlink ref="V31" r:id="rId72" display="https://pbs.twimg.com/media/DzI6gaLX4AASO1c.jpg"/>
    <hyperlink ref="V32" r:id="rId73" display="http://pbs.twimg.com/profile_images/692809797104603136/HLNsI6zZ_normal.jpg"/>
    <hyperlink ref="V33" r:id="rId74" display="http://pbs.twimg.com/profile_images/692809797104603136/HLNsI6zZ_normal.jpg"/>
    <hyperlink ref="X3" r:id="rId75" display="https://twitter.com/#!/qsnuts/status/1091722630896410624"/>
    <hyperlink ref="X4" r:id="rId76" display="https://twitter.com/#!/qsnuts/status/1091876378830667776"/>
    <hyperlink ref="X5" r:id="rId77" display="https://twitter.com/#!/qsnuts/status/1094250050400579584"/>
    <hyperlink ref="X6" r:id="rId78" display="https://twitter.com/#!/qsnuts/status/1091722630896410624"/>
    <hyperlink ref="X7" r:id="rId79" display="https://twitter.com/#!/qsnuts/status/1091876378830667776"/>
    <hyperlink ref="X8" r:id="rId80" display="https://twitter.com/#!/qsnuts/status/1094250050400579584"/>
    <hyperlink ref="X9" r:id="rId81" display="https://twitter.com/#!/qsnuts/status/1091722630896410624"/>
    <hyperlink ref="X10" r:id="rId82" display="https://twitter.com/#!/qsnuts/status/1091876378830667776"/>
    <hyperlink ref="X11" r:id="rId83" display="https://twitter.com/#!/qsnuts/status/1094250050400579584"/>
    <hyperlink ref="X12" r:id="rId84" display="https://twitter.com/#!/qsnuts/status/1091722630896410624"/>
    <hyperlink ref="X13" r:id="rId85" display="https://twitter.com/#!/qsnuts/status/1091876378830667776"/>
    <hyperlink ref="X14" r:id="rId86" display="https://twitter.com/#!/qsnuts/status/1094250050400579584"/>
    <hyperlink ref="X15" r:id="rId87" display="https://twitter.com/#!/alinekaplan/status/1093181070365900800"/>
    <hyperlink ref="X16" r:id="rId88" display="https://twitter.com/#!/alinekaplan/status/1093181070365900800"/>
    <hyperlink ref="X17" r:id="rId89" display="https://twitter.com/#!/alinekaplan/status/1093181070365900800"/>
    <hyperlink ref="X18" r:id="rId90" display="https://twitter.com/#!/alinekaplan/status/1093181070365900800"/>
    <hyperlink ref="X19" r:id="rId91" display="https://twitter.com/#!/alinekaplan/status/1093181070365900800"/>
    <hyperlink ref="X20" r:id="rId92" display="https://twitter.com/#!/alinekaplan/status/1093181070365900800"/>
    <hyperlink ref="X21" r:id="rId93" display="https://twitter.com/#!/alinekaplan/status/1093181070365900800"/>
    <hyperlink ref="X22" r:id="rId94" display="https://twitter.com/#!/alinekaplan/status/1093181070365900800"/>
    <hyperlink ref="X23" r:id="rId95" display="https://twitter.com/#!/alinekaplan/status/1093181070365900800"/>
    <hyperlink ref="X24" r:id="rId96" display="https://twitter.com/#!/alinekaplan/status/1095002426908831746"/>
    <hyperlink ref="X25" r:id="rId97" display="https://twitter.com/#!/alinekaplan/status/1093181070365900800"/>
    <hyperlink ref="X26" r:id="rId98" display="https://twitter.com/#!/alinekaplan/status/1095002426908831746"/>
    <hyperlink ref="X27" r:id="rId99" display="https://twitter.com/#!/alinekaplan/status/1095002426908831746"/>
    <hyperlink ref="X28" r:id="rId100" display="https://twitter.com/#!/alinekaplan/status/1095002426908831746"/>
    <hyperlink ref="X29" r:id="rId101" display="https://twitter.com/#!/alinekaplan/status/1095002426908831746"/>
    <hyperlink ref="X30" r:id="rId102" display="https://twitter.com/#!/alinekaplan/status/1093181070365900800"/>
    <hyperlink ref="X31" r:id="rId103" display="https://twitter.com/#!/alinekaplan/status/1095002426908831746"/>
    <hyperlink ref="X32" r:id="rId104" display="https://twitter.com/#!/ibbtravel/status/1092800019676028928"/>
    <hyperlink ref="X33" r:id="rId105" display="https://twitter.com/#!/ibbtravel/status/1095351824629055488"/>
    <hyperlink ref="AZ5" r:id="rId106" display="https://api.twitter.com/1.1/geo/id/ae845a49091f2727.json"/>
    <hyperlink ref="AZ8" r:id="rId107" display="https://api.twitter.com/1.1/geo/id/ae845a49091f2727.json"/>
    <hyperlink ref="AZ11" r:id="rId108" display="https://api.twitter.com/1.1/geo/id/ae845a49091f2727.json"/>
    <hyperlink ref="AZ14" r:id="rId109" display="https://api.twitter.com/1.1/geo/id/ae845a49091f2727.json"/>
  </hyperlinks>
  <printOptions/>
  <pageMargins left="0.7" right="0.7" top="0.75" bottom="0.75" header="0.3" footer="0.3"/>
  <pageSetup horizontalDpi="600" verticalDpi="600" orientation="portrait" r:id="rId113"/>
  <legacyDrawing r:id="rId111"/>
  <tableParts>
    <tablePart r:id="rId1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620</v>
      </c>
      <c r="B1" s="13" t="s">
        <v>636</v>
      </c>
      <c r="C1" s="13" t="s">
        <v>637</v>
      </c>
      <c r="D1" s="13" t="s">
        <v>144</v>
      </c>
      <c r="E1" s="13" t="s">
        <v>639</v>
      </c>
      <c r="F1" s="13" t="s">
        <v>640</v>
      </c>
      <c r="G1" s="13" t="s">
        <v>641</v>
      </c>
    </row>
    <row r="2" spans="1:7" ht="15">
      <c r="A2" s="85" t="s">
        <v>550</v>
      </c>
      <c r="B2" s="85">
        <v>4</v>
      </c>
      <c r="C2" s="132">
        <v>0.02684563758389262</v>
      </c>
      <c r="D2" s="85" t="s">
        <v>638</v>
      </c>
      <c r="E2" s="85"/>
      <c r="F2" s="85"/>
      <c r="G2" s="85"/>
    </row>
    <row r="3" spans="1:7" ht="15">
      <c r="A3" s="85" t="s">
        <v>551</v>
      </c>
      <c r="B3" s="85">
        <v>1</v>
      </c>
      <c r="C3" s="132">
        <v>0.006711409395973155</v>
      </c>
      <c r="D3" s="85" t="s">
        <v>638</v>
      </c>
      <c r="E3" s="85"/>
      <c r="F3" s="85"/>
      <c r="G3" s="85"/>
    </row>
    <row r="4" spans="1:7" ht="15">
      <c r="A4" s="85" t="s">
        <v>552</v>
      </c>
      <c r="B4" s="85">
        <v>0</v>
      </c>
      <c r="C4" s="132">
        <v>0</v>
      </c>
      <c r="D4" s="85" t="s">
        <v>638</v>
      </c>
      <c r="E4" s="85"/>
      <c r="F4" s="85"/>
      <c r="G4" s="85"/>
    </row>
    <row r="5" spans="1:7" ht="15">
      <c r="A5" s="85" t="s">
        <v>553</v>
      </c>
      <c r="B5" s="85">
        <v>144</v>
      </c>
      <c r="C5" s="132">
        <v>0.9664429530201342</v>
      </c>
      <c r="D5" s="85" t="s">
        <v>638</v>
      </c>
      <c r="E5" s="85"/>
      <c r="F5" s="85"/>
      <c r="G5" s="85"/>
    </row>
    <row r="6" spans="1:7" ht="15">
      <c r="A6" s="85" t="s">
        <v>554</v>
      </c>
      <c r="B6" s="85">
        <v>149</v>
      </c>
      <c r="C6" s="132">
        <v>1</v>
      </c>
      <c r="D6" s="85" t="s">
        <v>638</v>
      </c>
      <c r="E6" s="85"/>
      <c r="F6" s="85"/>
      <c r="G6" s="85"/>
    </row>
    <row r="7" spans="1:7" ht="15">
      <c r="A7" s="91" t="s">
        <v>555</v>
      </c>
      <c r="B7" s="91">
        <v>7</v>
      </c>
      <c r="C7" s="133">
        <v>0.03071351863267685</v>
      </c>
      <c r="D7" s="91" t="s">
        <v>638</v>
      </c>
      <c r="E7" s="91" t="b">
        <v>0</v>
      </c>
      <c r="F7" s="91" t="b">
        <v>0</v>
      </c>
      <c r="G7" s="91" t="b">
        <v>0</v>
      </c>
    </row>
    <row r="8" spans="1:7" ht="15">
      <c r="A8" s="91" t="s">
        <v>219</v>
      </c>
      <c r="B8" s="91">
        <v>6</v>
      </c>
      <c r="C8" s="133">
        <v>0.003239360788578059</v>
      </c>
      <c r="D8" s="91" t="s">
        <v>638</v>
      </c>
      <c r="E8" s="91" t="b">
        <v>0</v>
      </c>
      <c r="F8" s="91" t="b">
        <v>0</v>
      </c>
      <c r="G8" s="91" t="b">
        <v>0</v>
      </c>
    </row>
    <row r="9" spans="1:7" ht="15">
      <c r="A9" s="91" t="s">
        <v>556</v>
      </c>
      <c r="B9" s="91">
        <v>4</v>
      </c>
      <c r="C9" s="133">
        <v>0.017550582075815342</v>
      </c>
      <c r="D9" s="91" t="s">
        <v>638</v>
      </c>
      <c r="E9" s="91" t="b">
        <v>0</v>
      </c>
      <c r="F9" s="91" t="b">
        <v>0</v>
      </c>
      <c r="G9" s="91" t="b">
        <v>0</v>
      </c>
    </row>
    <row r="10" spans="1:7" ht="15">
      <c r="A10" s="91" t="s">
        <v>557</v>
      </c>
      <c r="B10" s="91">
        <v>4</v>
      </c>
      <c r="C10" s="133">
        <v>0.017550582075815342</v>
      </c>
      <c r="D10" s="91" t="s">
        <v>638</v>
      </c>
      <c r="E10" s="91" t="b">
        <v>0</v>
      </c>
      <c r="F10" s="91" t="b">
        <v>0</v>
      </c>
      <c r="G10" s="91" t="b">
        <v>0</v>
      </c>
    </row>
    <row r="11" spans="1:7" ht="15">
      <c r="A11" s="91" t="s">
        <v>212</v>
      </c>
      <c r="B11" s="91">
        <v>4</v>
      </c>
      <c r="C11" s="133">
        <v>0.011870218880470788</v>
      </c>
      <c r="D11" s="91" t="s">
        <v>638</v>
      </c>
      <c r="E11" s="91" t="b">
        <v>0</v>
      </c>
      <c r="F11" s="91" t="b">
        <v>0</v>
      </c>
      <c r="G11" s="91" t="b">
        <v>0</v>
      </c>
    </row>
    <row r="12" spans="1:7" ht="15">
      <c r="A12" s="91" t="s">
        <v>218</v>
      </c>
      <c r="B12" s="91">
        <v>3</v>
      </c>
      <c r="C12" s="133">
        <v>0.008902664160353091</v>
      </c>
      <c r="D12" s="91" t="s">
        <v>638</v>
      </c>
      <c r="E12" s="91" t="b">
        <v>0</v>
      </c>
      <c r="F12" s="91" t="b">
        <v>0</v>
      </c>
      <c r="G12" s="91" t="b">
        <v>0</v>
      </c>
    </row>
    <row r="13" spans="1:7" ht="15">
      <c r="A13" s="91" t="s">
        <v>560</v>
      </c>
      <c r="B13" s="91">
        <v>3</v>
      </c>
      <c r="C13" s="133">
        <v>0.020445920322925568</v>
      </c>
      <c r="D13" s="91" t="s">
        <v>638</v>
      </c>
      <c r="E13" s="91" t="b">
        <v>0</v>
      </c>
      <c r="F13" s="91" t="b">
        <v>0</v>
      </c>
      <c r="G13" s="91" t="b">
        <v>0</v>
      </c>
    </row>
    <row r="14" spans="1:7" ht="15">
      <c r="A14" s="91" t="s">
        <v>217</v>
      </c>
      <c r="B14" s="91">
        <v>3</v>
      </c>
      <c r="C14" s="133">
        <v>0.008902664160353091</v>
      </c>
      <c r="D14" s="91" t="s">
        <v>638</v>
      </c>
      <c r="E14" s="91" t="b">
        <v>0</v>
      </c>
      <c r="F14" s="91" t="b">
        <v>0</v>
      </c>
      <c r="G14" s="91" t="b">
        <v>0</v>
      </c>
    </row>
    <row r="15" spans="1:7" ht="15">
      <c r="A15" s="91" t="s">
        <v>561</v>
      </c>
      <c r="B15" s="91">
        <v>2</v>
      </c>
      <c r="C15" s="133">
        <v>0.008775291037907671</v>
      </c>
      <c r="D15" s="91" t="s">
        <v>638</v>
      </c>
      <c r="E15" s="91" t="b">
        <v>0</v>
      </c>
      <c r="F15" s="91" t="b">
        <v>0</v>
      </c>
      <c r="G15" s="91" t="b">
        <v>0</v>
      </c>
    </row>
    <row r="16" spans="1:7" ht="15">
      <c r="A16" s="91" t="s">
        <v>562</v>
      </c>
      <c r="B16" s="91">
        <v>2</v>
      </c>
      <c r="C16" s="133">
        <v>0.008775291037907671</v>
      </c>
      <c r="D16" s="91" t="s">
        <v>638</v>
      </c>
      <c r="E16" s="91" t="b">
        <v>0</v>
      </c>
      <c r="F16" s="91" t="b">
        <v>0</v>
      </c>
      <c r="G16" s="91" t="b">
        <v>0</v>
      </c>
    </row>
    <row r="17" spans="1:7" ht="15">
      <c r="A17" s="91" t="s">
        <v>621</v>
      </c>
      <c r="B17" s="91">
        <v>2</v>
      </c>
      <c r="C17" s="133">
        <v>0.008775291037907671</v>
      </c>
      <c r="D17" s="91" t="s">
        <v>638</v>
      </c>
      <c r="E17" s="91" t="b">
        <v>0</v>
      </c>
      <c r="F17" s="91" t="b">
        <v>0</v>
      </c>
      <c r="G17" s="91" t="b">
        <v>0</v>
      </c>
    </row>
    <row r="18" spans="1:7" ht="15">
      <c r="A18" s="91" t="s">
        <v>622</v>
      </c>
      <c r="B18" s="91">
        <v>2</v>
      </c>
      <c r="C18" s="133">
        <v>0.008775291037907671</v>
      </c>
      <c r="D18" s="91" t="s">
        <v>638</v>
      </c>
      <c r="E18" s="91" t="b">
        <v>0</v>
      </c>
      <c r="F18" s="91" t="b">
        <v>0</v>
      </c>
      <c r="G18" s="91" t="b">
        <v>0</v>
      </c>
    </row>
    <row r="19" spans="1:7" ht="15">
      <c r="A19" s="91" t="s">
        <v>623</v>
      </c>
      <c r="B19" s="91">
        <v>2</v>
      </c>
      <c r="C19" s="133">
        <v>0.008775291037907671</v>
      </c>
      <c r="D19" s="91" t="s">
        <v>638</v>
      </c>
      <c r="E19" s="91" t="b">
        <v>0</v>
      </c>
      <c r="F19" s="91" t="b">
        <v>0</v>
      </c>
      <c r="G19" s="91" t="b">
        <v>0</v>
      </c>
    </row>
    <row r="20" spans="1:7" ht="15">
      <c r="A20" s="91" t="s">
        <v>624</v>
      </c>
      <c r="B20" s="91">
        <v>2</v>
      </c>
      <c r="C20" s="133">
        <v>0.008775291037907671</v>
      </c>
      <c r="D20" s="91" t="s">
        <v>638</v>
      </c>
      <c r="E20" s="91" t="b">
        <v>0</v>
      </c>
      <c r="F20" s="91" t="b">
        <v>0</v>
      </c>
      <c r="G20" s="91" t="b">
        <v>0</v>
      </c>
    </row>
    <row r="21" spans="1:7" ht="15">
      <c r="A21" s="91" t="s">
        <v>625</v>
      </c>
      <c r="B21" s="91">
        <v>2</v>
      </c>
      <c r="C21" s="133">
        <v>0.008775291037907671</v>
      </c>
      <c r="D21" s="91" t="s">
        <v>638</v>
      </c>
      <c r="E21" s="91" t="b">
        <v>0</v>
      </c>
      <c r="F21" s="91" t="b">
        <v>0</v>
      </c>
      <c r="G21" s="91" t="b">
        <v>0</v>
      </c>
    </row>
    <row r="22" spans="1:7" ht="15">
      <c r="A22" s="91" t="s">
        <v>626</v>
      </c>
      <c r="B22" s="91">
        <v>2</v>
      </c>
      <c r="C22" s="133">
        <v>0.008775291037907671</v>
      </c>
      <c r="D22" s="91" t="s">
        <v>638</v>
      </c>
      <c r="E22" s="91" t="b">
        <v>0</v>
      </c>
      <c r="F22" s="91" t="b">
        <v>0</v>
      </c>
      <c r="G22" s="91" t="b">
        <v>0</v>
      </c>
    </row>
    <row r="23" spans="1:7" ht="15">
      <c r="A23" s="91" t="s">
        <v>627</v>
      </c>
      <c r="B23" s="91">
        <v>2</v>
      </c>
      <c r="C23" s="133">
        <v>0.008775291037907671</v>
      </c>
      <c r="D23" s="91" t="s">
        <v>638</v>
      </c>
      <c r="E23" s="91" t="b">
        <v>0</v>
      </c>
      <c r="F23" s="91" t="b">
        <v>0</v>
      </c>
      <c r="G23" s="91" t="b">
        <v>0</v>
      </c>
    </row>
    <row r="24" spans="1:7" ht="15">
      <c r="A24" s="91" t="s">
        <v>216</v>
      </c>
      <c r="B24" s="91">
        <v>2</v>
      </c>
      <c r="C24" s="133">
        <v>0.008775291037907671</v>
      </c>
      <c r="D24" s="91" t="s">
        <v>638</v>
      </c>
      <c r="E24" s="91" t="b">
        <v>0</v>
      </c>
      <c r="F24" s="91" t="b">
        <v>0</v>
      </c>
      <c r="G24" s="91" t="b">
        <v>0</v>
      </c>
    </row>
    <row r="25" spans="1:7" ht="15">
      <c r="A25" s="91" t="s">
        <v>230</v>
      </c>
      <c r="B25" s="91">
        <v>2</v>
      </c>
      <c r="C25" s="133">
        <v>0.008775291037907671</v>
      </c>
      <c r="D25" s="91" t="s">
        <v>638</v>
      </c>
      <c r="E25" s="91" t="b">
        <v>0</v>
      </c>
      <c r="F25" s="91" t="b">
        <v>0</v>
      </c>
      <c r="G25" s="91" t="b">
        <v>0</v>
      </c>
    </row>
    <row r="26" spans="1:7" ht="15">
      <c r="A26" s="91" t="s">
        <v>628</v>
      </c>
      <c r="B26" s="91">
        <v>2</v>
      </c>
      <c r="C26" s="133">
        <v>0.013630613548617046</v>
      </c>
      <c r="D26" s="91" t="s">
        <v>638</v>
      </c>
      <c r="E26" s="91" t="b">
        <v>0</v>
      </c>
      <c r="F26" s="91" t="b">
        <v>0</v>
      </c>
      <c r="G26" s="91" t="b">
        <v>0</v>
      </c>
    </row>
    <row r="27" spans="1:7" ht="15">
      <c r="A27" s="91" t="s">
        <v>253</v>
      </c>
      <c r="B27" s="91">
        <v>2</v>
      </c>
      <c r="C27" s="133">
        <v>0.008775291037907671</v>
      </c>
      <c r="D27" s="91" t="s">
        <v>638</v>
      </c>
      <c r="E27" s="91" t="b">
        <v>0</v>
      </c>
      <c r="F27" s="91" t="b">
        <v>0</v>
      </c>
      <c r="G27" s="91" t="b">
        <v>0</v>
      </c>
    </row>
    <row r="28" spans="1:7" ht="15">
      <c r="A28" s="91" t="s">
        <v>629</v>
      </c>
      <c r="B28" s="91">
        <v>2</v>
      </c>
      <c r="C28" s="133">
        <v>0.008775291037907671</v>
      </c>
      <c r="D28" s="91" t="s">
        <v>638</v>
      </c>
      <c r="E28" s="91" t="b">
        <v>0</v>
      </c>
      <c r="F28" s="91" t="b">
        <v>0</v>
      </c>
      <c r="G28" s="91" t="b">
        <v>0</v>
      </c>
    </row>
    <row r="29" spans="1:7" ht="15">
      <c r="A29" s="91" t="s">
        <v>630</v>
      </c>
      <c r="B29" s="91">
        <v>2</v>
      </c>
      <c r="C29" s="133">
        <v>0.008775291037907671</v>
      </c>
      <c r="D29" s="91" t="s">
        <v>638</v>
      </c>
      <c r="E29" s="91" t="b">
        <v>0</v>
      </c>
      <c r="F29" s="91" t="b">
        <v>0</v>
      </c>
      <c r="G29" s="91" t="b">
        <v>0</v>
      </c>
    </row>
    <row r="30" spans="1:7" ht="15">
      <c r="A30" s="91" t="s">
        <v>631</v>
      </c>
      <c r="B30" s="91">
        <v>2</v>
      </c>
      <c r="C30" s="133">
        <v>0.008775291037907671</v>
      </c>
      <c r="D30" s="91" t="s">
        <v>638</v>
      </c>
      <c r="E30" s="91" t="b">
        <v>0</v>
      </c>
      <c r="F30" s="91" t="b">
        <v>0</v>
      </c>
      <c r="G30" s="91" t="b">
        <v>0</v>
      </c>
    </row>
    <row r="31" spans="1:7" ht="15">
      <c r="A31" s="91" t="s">
        <v>632</v>
      </c>
      <c r="B31" s="91">
        <v>2</v>
      </c>
      <c r="C31" s="133">
        <v>0.008775291037907671</v>
      </c>
      <c r="D31" s="91" t="s">
        <v>638</v>
      </c>
      <c r="E31" s="91" t="b">
        <v>0</v>
      </c>
      <c r="F31" s="91" t="b">
        <v>0</v>
      </c>
      <c r="G31" s="91" t="b">
        <v>0</v>
      </c>
    </row>
    <row r="32" spans="1:7" ht="15">
      <c r="A32" s="91" t="s">
        <v>633</v>
      </c>
      <c r="B32" s="91">
        <v>2</v>
      </c>
      <c r="C32" s="133">
        <v>0.008775291037907671</v>
      </c>
      <c r="D32" s="91" t="s">
        <v>638</v>
      </c>
      <c r="E32" s="91" t="b">
        <v>1</v>
      </c>
      <c r="F32" s="91" t="b">
        <v>0</v>
      </c>
      <c r="G32" s="91" t="b">
        <v>0</v>
      </c>
    </row>
    <row r="33" spans="1:7" ht="15">
      <c r="A33" s="91" t="s">
        <v>634</v>
      </c>
      <c r="B33" s="91">
        <v>2</v>
      </c>
      <c r="C33" s="133">
        <v>0.008775291037907671</v>
      </c>
      <c r="D33" s="91" t="s">
        <v>638</v>
      </c>
      <c r="E33" s="91" t="b">
        <v>0</v>
      </c>
      <c r="F33" s="91" t="b">
        <v>0</v>
      </c>
      <c r="G33" s="91" t="b">
        <v>0</v>
      </c>
    </row>
    <row r="34" spans="1:7" ht="15">
      <c r="A34" s="91" t="s">
        <v>215</v>
      </c>
      <c r="B34" s="91">
        <v>2</v>
      </c>
      <c r="C34" s="133">
        <v>0.008775291037907671</v>
      </c>
      <c r="D34" s="91" t="s">
        <v>638</v>
      </c>
      <c r="E34" s="91" t="b">
        <v>0</v>
      </c>
      <c r="F34" s="91" t="b">
        <v>0</v>
      </c>
      <c r="G34" s="91" t="b">
        <v>0</v>
      </c>
    </row>
    <row r="35" spans="1:7" ht="15">
      <c r="A35" s="91" t="s">
        <v>635</v>
      </c>
      <c r="B35" s="91">
        <v>2</v>
      </c>
      <c r="C35" s="133">
        <v>0.008775291037907671</v>
      </c>
      <c r="D35" s="91" t="s">
        <v>638</v>
      </c>
      <c r="E35" s="91" t="b">
        <v>0</v>
      </c>
      <c r="F35" s="91" t="b">
        <v>0</v>
      </c>
      <c r="G35" s="91" t="b">
        <v>0</v>
      </c>
    </row>
    <row r="36" spans="1:7" ht="15">
      <c r="A36" s="91" t="s">
        <v>230</v>
      </c>
      <c r="B36" s="91">
        <v>2</v>
      </c>
      <c r="C36" s="133">
        <v>0</v>
      </c>
      <c r="D36" s="91" t="s">
        <v>509</v>
      </c>
      <c r="E36" s="91" t="b">
        <v>0</v>
      </c>
      <c r="F36" s="91" t="b">
        <v>0</v>
      </c>
      <c r="G36" s="91" t="b">
        <v>0</v>
      </c>
    </row>
    <row r="37" spans="1:7" ht="15">
      <c r="A37" s="91" t="s">
        <v>219</v>
      </c>
      <c r="B37" s="91">
        <v>2</v>
      </c>
      <c r="C37" s="133">
        <v>0</v>
      </c>
      <c r="D37" s="91" t="s">
        <v>509</v>
      </c>
      <c r="E37" s="91" t="b">
        <v>0</v>
      </c>
      <c r="F37" s="91" t="b">
        <v>0</v>
      </c>
      <c r="G37" s="91" t="b">
        <v>0</v>
      </c>
    </row>
    <row r="38" spans="1:7" ht="15">
      <c r="A38" s="91" t="s">
        <v>555</v>
      </c>
      <c r="B38" s="91">
        <v>7</v>
      </c>
      <c r="C38" s="133">
        <v>0.033161667389336465</v>
      </c>
      <c r="D38" s="91" t="s">
        <v>510</v>
      </c>
      <c r="E38" s="91" t="b">
        <v>0</v>
      </c>
      <c r="F38" s="91" t="b">
        <v>0</v>
      </c>
      <c r="G38" s="91" t="b">
        <v>0</v>
      </c>
    </row>
    <row r="39" spans="1:7" ht="15">
      <c r="A39" s="91" t="s">
        <v>556</v>
      </c>
      <c r="B39" s="91">
        <v>4</v>
      </c>
      <c r="C39" s="133">
        <v>0.01894952422247798</v>
      </c>
      <c r="D39" s="91" t="s">
        <v>510</v>
      </c>
      <c r="E39" s="91" t="b">
        <v>0</v>
      </c>
      <c r="F39" s="91" t="b">
        <v>0</v>
      </c>
      <c r="G39" s="91" t="b">
        <v>0</v>
      </c>
    </row>
    <row r="40" spans="1:7" ht="15">
      <c r="A40" s="91" t="s">
        <v>557</v>
      </c>
      <c r="B40" s="91">
        <v>4</v>
      </c>
      <c r="C40" s="133">
        <v>0.01894952422247798</v>
      </c>
      <c r="D40" s="91" t="s">
        <v>510</v>
      </c>
      <c r="E40" s="91" t="b">
        <v>0</v>
      </c>
      <c r="F40" s="91" t="b">
        <v>0</v>
      </c>
      <c r="G40" s="91" t="b">
        <v>0</v>
      </c>
    </row>
    <row r="41" spans="1:7" ht="15">
      <c r="A41" s="91" t="s">
        <v>219</v>
      </c>
      <c r="B41" s="91">
        <v>4</v>
      </c>
      <c r="C41" s="133">
        <v>0.0046147625241931625</v>
      </c>
      <c r="D41" s="91" t="s">
        <v>510</v>
      </c>
      <c r="E41" s="91" t="b">
        <v>0</v>
      </c>
      <c r="F41" s="91" t="b">
        <v>0</v>
      </c>
      <c r="G41" s="91" t="b">
        <v>0</v>
      </c>
    </row>
    <row r="42" spans="1:7" ht="15">
      <c r="A42" s="91" t="s">
        <v>212</v>
      </c>
      <c r="B42" s="91">
        <v>4</v>
      </c>
      <c r="C42" s="133">
        <v>0.010564226172207447</v>
      </c>
      <c r="D42" s="91" t="s">
        <v>510</v>
      </c>
      <c r="E42" s="91" t="b">
        <v>0</v>
      </c>
      <c r="F42" s="91" t="b">
        <v>0</v>
      </c>
      <c r="G42" s="91" t="b">
        <v>0</v>
      </c>
    </row>
    <row r="43" spans="1:7" ht="15">
      <c r="A43" s="91" t="s">
        <v>218</v>
      </c>
      <c r="B43" s="91">
        <v>3</v>
      </c>
      <c r="C43" s="133">
        <v>0.007923169629155584</v>
      </c>
      <c r="D43" s="91" t="s">
        <v>510</v>
      </c>
      <c r="E43" s="91" t="b">
        <v>0</v>
      </c>
      <c r="F43" s="91" t="b">
        <v>0</v>
      </c>
      <c r="G43" s="91" t="b">
        <v>0</v>
      </c>
    </row>
    <row r="44" spans="1:7" ht="15">
      <c r="A44" s="91" t="s">
        <v>560</v>
      </c>
      <c r="B44" s="91">
        <v>3</v>
      </c>
      <c r="C44" s="133">
        <v>0.0249632144405721</v>
      </c>
      <c r="D44" s="91" t="s">
        <v>510</v>
      </c>
      <c r="E44" s="91" t="b">
        <v>0</v>
      </c>
      <c r="F44" s="91" t="b">
        <v>0</v>
      </c>
      <c r="G44" s="91" t="b">
        <v>0</v>
      </c>
    </row>
    <row r="45" spans="1:7" ht="15">
      <c r="A45" s="91" t="s">
        <v>217</v>
      </c>
      <c r="B45" s="91">
        <v>3</v>
      </c>
      <c r="C45" s="133">
        <v>0.007923169629155584</v>
      </c>
      <c r="D45" s="91" t="s">
        <v>510</v>
      </c>
      <c r="E45" s="91" t="b">
        <v>0</v>
      </c>
      <c r="F45" s="91" t="b">
        <v>0</v>
      </c>
      <c r="G45" s="91" t="b">
        <v>0</v>
      </c>
    </row>
    <row r="46" spans="1:7" ht="15">
      <c r="A46" s="91" t="s">
        <v>561</v>
      </c>
      <c r="B46" s="91">
        <v>2</v>
      </c>
      <c r="C46" s="133">
        <v>0.00947476211123899</v>
      </c>
      <c r="D46" s="91" t="s">
        <v>510</v>
      </c>
      <c r="E46" s="91" t="b">
        <v>0</v>
      </c>
      <c r="F46" s="91" t="b">
        <v>0</v>
      </c>
      <c r="G46" s="91" t="b">
        <v>0</v>
      </c>
    </row>
    <row r="47" spans="1:7" ht="15">
      <c r="A47" s="91" t="s">
        <v>562</v>
      </c>
      <c r="B47" s="91">
        <v>2</v>
      </c>
      <c r="C47" s="133">
        <v>0.00947476211123899</v>
      </c>
      <c r="D47" s="91" t="s">
        <v>510</v>
      </c>
      <c r="E47" s="91" t="b">
        <v>0</v>
      </c>
      <c r="F47" s="91" t="b">
        <v>0</v>
      </c>
      <c r="G47" s="91" t="b">
        <v>0</v>
      </c>
    </row>
    <row r="48" spans="1:7" ht="15">
      <c r="A48" s="91" t="s">
        <v>621</v>
      </c>
      <c r="B48" s="91">
        <v>2</v>
      </c>
      <c r="C48" s="133">
        <v>0.00947476211123899</v>
      </c>
      <c r="D48" s="91" t="s">
        <v>510</v>
      </c>
      <c r="E48" s="91" t="b">
        <v>0</v>
      </c>
      <c r="F48" s="91" t="b">
        <v>0</v>
      </c>
      <c r="G48" s="91" t="b">
        <v>0</v>
      </c>
    </row>
    <row r="49" spans="1:7" ht="15">
      <c r="A49" s="91" t="s">
        <v>622</v>
      </c>
      <c r="B49" s="91">
        <v>2</v>
      </c>
      <c r="C49" s="133">
        <v>0.00947476211123899</v>
      </c>
      <c r="D49" s="91" t="s">
        <v>510</v>
      </c>
      <c r="E49" s="91" t="b">
        <v>0</v>
      </c>
      <c r="F49" s="91" t="b">
        <v>0</v>
      </c>
      <c r="G49" s="91" t="b">
        <v>0</v>
      </c>
    </row>
    <row r="50" spans="1:7" ht="15">
      <c r="A50" s="91" t="s">
        <v>623</v>
      </c>
      <c r="B50" s="91">
        <v>2</v>
      </c>
      <c r="C50" s="133">
        <v>0.00947476211123899</v>
      </c>
      <c r="D50" s="91" t="s">
        <v>510</v>
      </c>
      <c r="E50" s="91" t="b">
        <v>0</v>
      </c>
      <c r="F50" s="91" t="b">
        <v>0</v>
      </c>
      <c r="G50" s="91" t="b">
        <v>0</v>
      </c>
    </row>
    <row r="51" spans="1:7" ht="15">
      <c r="A51" s="91" t="s">
        <v>624</v>
      </c>
      <c r="B51" s="91">
        <v>2</v>
      </c>
      <c r="C51" s="133">
        <v>0.00947476211123899</v>
      </c>
      <c r="D51" s="91" t="s">
        <v>510</v>
      </c>
      <c r="E51" s="91" t="b">
        <v>0</v>
      </c>
      <c r="F51" s="91" t="b">
        <v>0</v>
      </c>
      <c r="G51" s="91" t="b">
        <v>0</v>
      </c>
    </row>
    <row r="52" spans="1:7" ht="15">
      <c r="A52" s="91" t="s">
        <v>625</v>
      </c>
      <c r="B52" s="91">
        <v>2</v>
      </c>
      <c r="C52" s="133">
        <v>0.00947476211123899</v>
      </c>
      <c r="D52" s="91" t="s">
        <v>510</v>
      </c>
      <c r="E52" s="91" t="b">
        <v>0</v>
      </c>
      <c r="F52" s="91" t="b">
        <v>0</v>
      </c>
      <c r="G52" s="91" t="b">
        <v>0</v>
      </c>
    </row>
    <row r="53" spans="1:7" ht="15">
      <c r="A53" s="91" t="s">
        <v>626</v>
      </c>
      <c r="B53" s="91">
        <v>2</v>
      </c>
      <c r="C53" s="133">
        <v>0.00947476211123899</v>
      </c>
      <c r="D53" s="91" t="s">
        <v>510</v>
      </c>
      <c r="E53" s="91" t="b">
        <v>0</v>
      </c>
      <c r="F53" s="91" t="b">
        <v>0</v>
      </c>
      <c r="G53" s="91" t="b">
        <v>0</v>
      </c>
    </row>
    <row r="54" spans="1:7" ht="15">
      <c r="A54" s="91" t="s">
        <v>627</v>
      </c>
      <c r="B54" s="91">
        <v>2</v>
      </c>
      <c r="C54" s="133">
        <v>0.00947476211123899</v>
      </c>
      <c r="D54" s="91" t="s">
        <v>510</v>
      </c>
      <c r="E54" s="91" t="b">
        <v>0</v>
      </c>
      <c r="F54" s="91" t="b">
        <v>0</v>
      </c>
      <c r="G54" s="91" t="b">
        <v>0</v>
      </c>
    </row>
    <row r="55" spans="1:7" ht="15">
      <c r="A55" s="91" t="s">
        <v>216</v>
      </c>
      <c r="B55" s="91">
        <v>2</v>
      </c>
      <c r="C55" s="133">
        <v>0.00947476211123899</v>
      </c>
      <c r="D55" s="91" t="s">
        <v>510</v>
      </c>
      <c r="E55" s="91" t="b">
        <v>0</v>
      </c>
      <c r="F55" s="91" t="b">
        <v>0</v>
      </c>
      <c r="G55" s="91" t="b">
        <v>0</v>
      </c>
    </row>
    <row r="56" spans="1:7" ht="15">
      <c r="A56" s="91" t="s">
        <v>628</v>
      </c>
      <c r="B56" s="91">
        <v>2</v>
      </c>
      <c r="C56" s="133">
        <v>0.0166421429603814</v>
      </c>
      <c r="D56" s="91" t="s">
        <v>510</v>
      </c>
      <c r="E56" s="91" t="b">
        <v>0</v>
      </c>
      <c r="F56" s="91" t="b">
        <v>0</v>
      </c>
      <c r="G56" s="91" t="b">
        <v>0</v>
      </c>
    </row>
    <row r="57" spans="1:7" ht="15">
      <c r="A57" s="91" t="s">
        <v>253</v>
      </c>
      <c r="B57" s="91">
        <v>2</v>
      </c>
      <c r="C57" s="133">
        <v>0.00947476211123899</v>
      </c>
      <c r="D57" s="91" t="s">
        <v>510</v>
      </c>
      <c r="E57" s="91" t="b">
        <v>0</v>
      </c>
      <c r="F57" s="91" t="b">
        <v>0</v>
      </c>
      <c r="G57" s="91" t="b">
        <v>0</v>
      </c>
    </row>
    <row r="58" spans="1:7" ht="15">
      <c r="A58" s="91" t="s">
        <v>629</v>
      </c>
      <c r="B58" s="91">
        <v>2</v>
      </c>
      <c r="C58" s="133">
        <v>0.00947476211123899</v>
      </c>
      <c r="D58" s="91" t="s">
        <v>510</v>
      </c>
      <c r="E58" s="91" t="b">
        <v>0</v>
      </c>
      <c r="F58" s="91" t="b">
        <v>0</v>
      </c>
      <c r="G58" s="91" t="b">
        <v>0</v>
      </c>
    </row>
    <row r="59" spans="1:7" ht="15">
      <c r="A59" s="91" t="s">
        <v>630</v>
      </c>
      <c r="B59" s="91">
        <v>2</v>
      </c>
      <c r="C59" s="133">
        <v>0.00947476211123899</v>
      </c>
      <c r="D59" s="91" t="s">
        <v>510</v>
      </c>
      <c r="E59" s="91" t="b">
        <v>0</v>
      </c>
      <c r="F59" s="91" t="b">
        <v>0</v>
      </c>
      <c r="G59" s="91" t="b">
        <v>0</v>
      </c>
    </row>
    <row r="60" spans="1:7" ht="15">
      <c r="A60" s="91" t="s">
        <v>631</v>
      </c>
      <c r="B60" s="91">
        <v>2</v>
      </c>
      <c r="C60" s="133">
        <v>0.00947476211123899</v>
      </c>
      <c r="D60" s="91" t="s">
        <v>510</v>
      </c>
      <c r="E60" s="91" t="b">
        <v>0</v>
      </c>
      <c r="F60" s="91" t="b">
        <v>0</v>
      </c>
      <c r="G60" s="91" t="b">
        <v>0</v>
      </c>
    </row>
    <row r="61" spans="1:7" ht="15">
      <c r="A61" s="91" t="s">
        <v>632</v>
      </c>
      <c r="B61" s="91">
        <v>2</v>
      </c>
      <c r="C61" s="133">
        <v>0.00947476211123899</v>
      </c>
      <c r="D61" s="91" t="s">
        <v>510</v>
      </c>
      <c r="E61" s="91" t="b">
        <v>0</v>
      </c>
      <c r="F61" s="91" t="b">
        <v>0</v>
      </c>
      <c r="G61" s="91" t="b">
        <v>0</v>
      </c>
    </row>
    <row r="62" spans="1:7" ht="15">
      <c r="A62" s="91" t="s">
        <v>633</v>
      </c>
      <c r="B62" s="91">
        <v>2</v>
      </c>
      <c r="C62" s="133">
        <v>0.00947476211123899</v>
      </c>
      <c r="D62" s="91" t="s">
        <v>510</v>
      </c>
      <c r="E62" s="91" t="b">
        <v>1</v>
      </c>
      <c r="F62" s="91" t="b">
        <v>0</v>
      </c>
      <c r="G62" s="91" t="b">
        <v>0</v>
      </c>
    </row>
    <row r="63" spans="1:7" ht="15">
      <c r="A63" s="91" t="s">
        <v>634</v>
      </c>
      <c r="B63" s="91">
        <v>2</v>
      </c>
      <c r="C63" s="133">
        <v>0.00947476211123899</v>
      </c>
      <c r="D63" s="91" t="s">
        <v>510</v>
      </c>
      <c r="E63" s="91" t="b">
        <v>0</v>
      </c>
      <c r="F63" s="91" t="b">
        <v>0</v>
      </c>
      <c r="G63" s="91" t="b">
        <v>0</v>
      </c>
    </row>
    <row r="64" spans="1:7" ht="15">
      <c r="A64" s="91" t="s">
        <v>215</v>
      </c>
      <c r="B64" s="91">
        <v>2</v>
      </c>
      <c r="C64" s="133">
        <v>0.00947476211123899</v>
      </c>
      <c r="D64" s="91" t="s">
        <v>510</v>
      </c>
      <c r="E64" s="91" t="b">
        <v>0</v>
      </c>
      <c r="F64" s="91" t="b">
        <v>0</v>
      </c>
      <c r="G64" s="91" t="b">
        <v>0</v>
      </c>
    </row>
    <row r="65" spans="1:7" ht="15">
      <c r="A65" s="91" t="s">
        <v>635</v>
      </c>
      <c r="B65" s="91">
        <v>2</v>
      </c>
      <c r="C65" s="133">
        <v>0.00947476211123899</v>
      </c>
      <c r="D65" s="91" t="s">
        <v>510</v>
      </c>
      <c r="E65" s="91" t="b">
        <v>0</v>
      </c>
      <c r="F65" s="91" t="b">
        <v>0</v>
      </c>
      <c r="G6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642</v>
      </c>
      <c r="B1" s="13" t="s">
        <v>643</v>
      </c>
      <c r="C1" s="13" t="s">
        <v>636</v>
      </c>
      <c r="D1" s="13" t="s">
        <v>637</v>
      </c>
      <c r="E1" s="13" t="s">
        <v>644</v>
      </c>
      <c r="F1" s="13" t="s">
        <v>144</v>
      </c>
      <c r="G1" s="13" t="s">
        <v>645</v>
      </c>
      <c r="H1" s="13" t="s">
        <v>646</v>
      </c>
      <c r="I1" s="13" t="s">
        <v>647</v>
      </c>
      <c r="J1" s="13" t="s">
        <v>648</v>
      </c>
      <c r="K1" s="13" t="s">
        <v>649</v>
      </c>
      <c r="L1" s="13" t="s">
        <v>650</v>
      </c>
    </row>
    <row r="2" spans="1:12" ht="15">
      <c r="A2" s="91" t="s">
        <v>561</v>
      </c>
      <c r="B2" s="91" t="s">
        <v>562</v>
      </c>
      <c r="C2" s="91">
        <v>2</v>
      </c>
      <c r="D2" s="133">
        <v>0.008775291037907671</v>
      </c>
      <c r="E2" s="133">
        <v>1.7671558660821804</v>
      </c>
      <c r="F2" s="91" t="s">
        <v>638</v>
      </c>
      <c r="G2" s="91" t="b">
        <v>0</v>
      </c>
      <c r="H2" s="91" t="b">
        <v>0</v>
      </c>
      <c r="I2" s="91" t="b">
        <v>0</v>
      </c>
      <c r="J2" s="91" t="b">
        <v>0</v>
      </c>
      <c r="K2" s="91" t="b">
        <v>0</v>
      </c>
      <c r="L2" s="91" t="b">
        <v>0</v>
      </c>
    </row>
    <row r="3" spans="1:12" ht="15">
      <c r="A3" s="91" t="s">
        <v>562</v>
      </c>
      <c r="B3" s="91" t="s">
        <v>621</v>
      </c>
      <c r="C3" s="91">
        <v>2</v>
      </c>
      <c r="D3" s="133">
        <v>0.008775291037907671</v>
      </c>
      <c r="E3" s="133">
        <v>1.7671558660821804</v>
      </c>
      <c r="F3" s="91" t="s">
        <v>638</v>
      </c>
      <c r="G3" s="91" t="b">
        <v>0</v>
      </c>
      <c r="H3" s="91" t="b">
        <v>0</v>
      </c>
      <c r="I3" s="91" t="b">
        <v>0</v>
      </c>
      <c r="J3" s="91" t="b">
        <v>0</v>
      </c>
      <c r="K3" s="91" t="b">
        <v>0</v>
      </c>
      <c r="L3" s="91" t="b">
        <v>0</v>
      </c>
    </row>
    <row r="4" spans="1:12" ht="15">
      <c r="A4" s="91" t="s">
        <v>621</v>
      </c>
      <c r="B4" s="91" t="s">
        <v>622</v>
      </c>
      <c r="C4" s="91">
        <v>2</v>
      </c>
      <c r="D4" s="133">
        <v>0.008775291037907671</v>
      </c>
      <c r="E4" s="133">
        <v>1.7671558660821804</v>
      </c>
      <c r="F4" s="91" t="s">
        <v>638</v>
      </c>
      <c r="G4" s="91" t="b">
        <v>0</v>
      </c>
      <c r="H4" s="91" t="b">
        <v>0</v>
      </c>
      <c r="I4" s="91" t="b">
        <v>0</v>
      </c>
      <c r="J4" s="91" t="b">
        <v>0</v>
      </c>
      <c r="K4" s="91" t="b">
        <v>0</v>
      </c>
      <c r="L4" s="91" t="b">
        <v>0</v>
      </c>
    </row>
    <row r="5" spans="1:12" ht="15">
      <c r="A5" s="91" t="s">
        <v>622</v>
      </c>
      <c r="B5" s="91" t="s">
        <v>623</v>
      </c>
      <c r="C5" s="91">
        <v>2</v>
      </c>
      <c r="D5" s="133">
        <v>0.008775291037907671</v>
      </c>
      <c r="E5" s="133">
        <v>1.7671558660821804</v>
      </c>
      <c r="F5" s="91" t="s">
        <v>638</v>
      </c>
      <c r="G5" s="91" t="b">
        <v>0</v>
      </c>
      <c r="H5" s="91" t="b">
        <v>0</v>
      </c>
      <c r="I5" s="91" t="b">
        <v>0</v>
      </c>
      <c r="J5" s="91" t="b">
        <v>0</v>
      </c>
      <c r="K5" s="91" t="b">
        <v>0</v>
      </c>
      <c r="L5" s="91" t="b">
        <v>0</v>
      </c>
    </row>
    <row r="6" spans="1:12" ht="15">
      <c r="A6" s="91" t="s">
        <v>623</v>
      </c>
      <c r="B6" s="91" t="s">
        <v>624</v>
      </c>
      <c r="C6" s="91">
        <v>2</v>
      </c>
      <c r="D6" s="133">
        <v>0.008775291037907671</v>
      </c>
      <c r="E6" s="133">
        <v>1.7671558660821804</v>
      </c>
      <c r="F6" s="91" t="s">
        <v>638</v>
      </c>
      <c r="G6" s="91" t="b">
        <v>0</v>
      </c>
      <c r="H6" s="91" t="b">
        <v>0</v>
      </c>
      <c r="I6" s="91" t="b">
        <v>0</v>
      </c>
      <c r="J6" s="91" t="b">
        <v>0</v>
      </c>
      <c r="K6" s="91" t="b">
        <v>0</v>
      </c>
      <c r="L6" s="91" t="b">
        <v>0</v>
      </c>
    </row>
    <row r="7" spans="1:12" ht="15">
      <c r="A7" s="91" t="s">
        <v>624</v>
      </c>
      <c r="B7" s="91" t="s">
        <v>625</v>
      </c>
      <c r="C7" s="91">
        <v>2</v>
      </c>
      <c r="D7" s="133">
        <v>0.008775291037907671</v>
      </c>
      <c r="E7" s="133">
        <v>1.7671558660821804</v>
      </c>
      <c r="F7" s="91" t="s">
        <v>638</v>
      </c>
      <c r="G7" s="91" t="b">
        <v>0</v>
      </c>
      <c r="H7" s="91" t="b">
        <v>0</v>
      </c>
      <c r="I7" s="91" t="b">
        <v>0</v>
      </c>
      <c r="J7" s="91" t="b">
        <v>0</v>
      </c>
      <c r="K7" s="91" t="b">
        <v>0</v>
      </c>
      <c r="L7" s="91" t="b">
        <v>0</v>
      </c>
    </row>
    <row r="8" spans="1:12" ht="15">
      <c r="A8" s="91" t="s">
        <v>625</v>
      </c>
      <c r="B8" s="91" t="s">
        <v>626</v>
      </c>
      <c r="C8" s="91">
        <v>2</v>
      </c>
      <c r="D8" s="133">
        <v>0.008775291037907671</v>
      </c>
      <c r="E8" s="133">
        <v>1.7671558660821804</v>
      </c>
      <c r="F8" s="91" t="s">
        <v>638</v>
      </c>
      <c r="G8" s="91" t="b">
        <v>0</v>
      </c>
      <c r="H8" s="91" t="b">
        <v>0</v>
      </c>
      <c r="I8" s="91" t="b">
        <v>0</v>
      </c>
      <c r="J8" s="91" t="b">
        <v>0</v>
      </c>
      <c r="K8" s="91" t="b">
        <v>0</v>
      </c>
      <c r="L8" s="91" t="b">
        <v>0</v>
      </c>
    </row>
    <row r="9" spans="1:12" ht="15">
      <c r="A9" s="91" t="s">
        <v>626</v>
      </c>
      <c r="B9" s="91" t="s">
        <v>627</v>
      </c>
      <c r="C9" s="91">
        <v>2</v>
      </c>
      <c r="D9" s="133">
        <v>0.008775291037907671</v>
      </c>
      <c r="E9" s="133">
        <v>1.7671558660821804</v>
      </c>
      <c r="F9" s="91" t="s">
        <v>638</v>
      </c>
      <c r="G9" s="91" t="b">
        <v>0</v>
      </c>
      <c r="H9" s="91" t="b">
        <v>0</v>
      </c>
      <c r="I9" s="91" t="b">
        <v>0</v>
      </c>
      <c r="J9" s="91" t="b">
        <v>0</v>
      </c>
      <c r="K9" s="91" t="b">
        <v>0</v>
      </c>
      <c r="L9" s="91" t="b">
        <v>0</v>
      </c>
    </row>
    <row r="10" spans="1:12" ht="15">
      <c r="A10" s="91" t="s">
        <v>627</v>
      </c>
      <c r="B10" s="91" t="s">
        <v>556</v>
      </c>
      <c r="C10" s="91">
        <v>2</v>
      </c>
      <c r="D10" s="133">
        <v>0.008775291037907671</v>
      </c>
      <c r="E10" s="133">
        <v>1.4661258704181992</v>
      </c>
      <c r="F10" s="91" t="s">
        <v>638</v>
      </c>
      <c r="G10" s="91" t="b">
        <v>0</v>
      </c>
      <c r="H10" s="91" t="b">
        <v>0</v>
      </c>
      <c r="I10" s="91" t="b">
        <v>0</v>
      </c>
      <c r="J10" s="91" t="b">
        <v>0</v>
      </c>
      <c r="K10" s="91" t="b">
        <v>0</v>
      </c>
      <c r="L10" s="91" t="b">
        <v>0</v>
      </c>
    </row>
    <row r="11" spans="1:12" ht="15">
      <c r="A11" s="91" t="s">
        <v>556</v>
      </c>
      <c r="B11" s="91" t="s">
        <v>556</v>
      </c>
      <c r="C11" s="91">
        <v>2</v>
      </c>
      <c r="D11" s="133">
        <v>0.008775291037907671</v>
      </c>
      <c r="E11" s="133">
        <v>1.165095874754218</v>
      </c>
      <c r="F11" s="91" t="s">
        <v>638</v>
      </c>
      <c r="G11" s="91" t="b">
        <v>0</v>
      </c>
      <c r="H11" s="91" t="b">
        <v>0</v>
      </c>
      <c r="I11" s="91" t="b">
        <v>0</v>
      </c>
      <c r="J11" s="91" t="b">
        <v>0</v>
      </c>
      <c r="K11" s="91" t="b">
        <v>0</v>
      </c>
      <c r="L11" s="91" t="b">
        <v>0</v>
      </c>
    </row>
    <row r="12" spans="1:12" ht="15">
      <c r="A12" s="91" t="s">
        <v>556</v>
      </c>
      <c r="B12" s="91" t="s">
        <v>557</v>
      </c>
      <c r="C12" s="91">
        <v>2</v>
      </c>
      <c r="D12" s="133">
        <v>0.008775291037907671</v>
      </c>
      <c r="E12" s="133">
        <v>1.165095874754218</v>
      </c>
      <c r="F12" s="91" t="s">
        <v>638</v>
      </c>
      <c r="G12" s="91" t="b">
        <v>0</v>
      </c>
      <c r="H12" s="91" t="b">
        <v>0</v>
      </c>
      <c r="I12" s="91" t="b">
        <v>0</v>
      </c>
      <c r="J12" s="91" t="b">
        <v>0</v>
      </c>
      <c r="K12" s="91" t="b">
        <v>0</v>
      </c>
      <c r="L12" s="91" t="b">
        <v>0</v>
      </c>
    </row>
    <row r="13" spans="1:12" ht="15">
      <c r="A13" s="91" t="s">
        <v>557</v>
      </c>
      <c r="B13" s="91" t="s">
        <v>557</v>
      </c>
      <c r="C13" s="91">
        <v>2</v>
      </c>
      <c r="D13" s="133">
        <v>0.008775291037907671</v>
      </c>
      <c r="E13" s="133">
        <v>1.290034611362518</v>
      </c>
      <c r="F13" s="91" t="s">
        <v>638</v>
      </c>
      <c r="G13" s="91" t="b">
        <v>0</v>
      </c>
      <c r="H13" s="91" t="b">
        <v>0</v>
      </c>
      <c r="I13" s="91" t="b">
        <v>0</v>
      </c>
      <c r="J13" s="91" t="b">
        <v>0</v>
      </c>
      <c r="K13" s="91" t="b">
        <v>0</v>
      </c>
      <c r="L13" s="91" t="b">
        <v>0</v>
      </c>
    </row>
    <row r="14" spans="1:12" ht="15">
      <c r="A14" s="91" t="s">
        <v>216</v>
      </c>
      <c r="B14" s="91" t="s">
        <v>219</v>
      </c>
      <c r="C14" s="91">
        <v>2</v>
      </c>
      <c r="D14" s="133">
        <v>0.008775291037907671</v>
      </c>
      <c r="E14" s="133">
        <v>1.290034611362518</v>
      </c>
      <c r="F14" s="91" t="s">
        <v>638</v>
      </c>
      <c r="G14" s="91" t="b">
        <v>0</v>
      </c>
      <c r="H14" s="91" t="b">
        <v>0</v>
      </c>
      <c r="I14" s="91" t="b">
        <v>0</v>
      </c>
      <c r="J14" s="91" t="b">
        <v>0</v>
      </c>
      <c r="K14" s="91" t="b">
        <v>0</v>
      </c>
      <c r="L14" s="91" t="b">
        <v>0</v>
      </c>
    </row>
    <row r="15" spans="1:12" ht="15">
      <c r="A15" s="91" t="s">
        <v>212</v>
      </c>
      <c r="B15" s="91" t="s">
        <v>253</v>
      </c>
      <c r="C15" s="91">
        <v>2</v>
      </c>
      <c r="D15" s="133">
        <v>0.008775291037907671</v>
      </c>
      <c r="E15" s="133">
        <v>1.4661258704181992</v>
      </c>
      <c r="F15" s="91" t="s">
        <v>638</v>
      </c>
      <c r="G15" s="91" t="b">
        <v>0</v>
      </c>
      <c r="H15" s="91" t="b">
        <v>0</v>
      </c>
      <c r="I15" s="91" t="b">
        <v>0</v>
      </c>
      <c r="J15" s="91" t="b">
        <v>0</v>
      </c>
      <c r="K15" s="91" t="b">
        <v>0</v>
      </c>
      <c r="L15" s="91" t="b">
        <v>0</v>
      </c>
    </row>
    <row r="16" spans="1:12" ht="15">
      <c r="A16" s="91" t="s">
        <v>555</v>
      </c>
      <c r="B16" s="91" t="s">
        <v>629</v>
      </c>
      <c r="C16" s="91">
        <v>2</v>
      </c>
      <c r="D16" s="133">
        <v>0.008775291037907671</v>
      </c>
      <c r="E16" s="133">
        <v>1.2230878217319048</v>
      </c>
      <c r="F16" s="91" t="s">
        <v>638</v>
      </c>
      <c r="G16" s="91" t="b">
        <v>0</v>
      </c>
      <c r="H16" s="91" t="b">
        <v>0</v>
      </c>
      <c r="I16" s="91" t="b">
        <v>0</v>
      </c>
      <c r="J16" s="91" t="b">
        <v>0</v>
      </c>
      <c r="K16" s="91" t="b">
        <v>0</v>
      </c>
      <c r="L16" s="91" t="b">
        <v>0</v>
      </c>
    </row>
    <row r="17" spans="1:12" ht="15">
      <c r="A17" s="91" t="s">
        <v>629</v>
      </c>
      <c r="B17" s="91" t="s">
        <v>555</v>
      </c>
      <c r="C17" s="91">
        <v>2</v>
      </c>
      <c r="D17" s="133">
        <v>0.008775291037907671</v>
      </c>
      <c r="E17" s="133">
        <v>1.290034611362518</v>
      </c>
      <c r="F17" s="91" t="s">
        <v>638</v>
      </c>
      <c r="G17" s="91" t="b">
        <v>0</v>
      </c>
      <c r="H17" s="91" t="b">
        <v>0</v>
      </c>
      <c r="I17" s="91" t="b">
        <v>0</v>
      </c>
      <c r="J17" s="91" t="b">
        <v>0</v>
      </c>
      <c r="K17" s="91" t="b">
        <v>0</v>
      </c>
      <c r="L17" s="91" t="b">
        <v>0</v>
      </c>
    </row>
    <row r="18" spans="1:12" ht="15">
      <c r="A18" s="91" t="s">
        <v>555</v>
      </c>
      <c r="B18" s="91" t="s">
        <v>555</v>
      </c>
      <c r="C18" s="91">
        <v>2</v>
      </c>
      <c r="D18" s="133">
        <v>0.008775291037907671</v>
      </c>
      <c r="E18" s="133">
        <v>0.7459665670122424</v>
      </c>
      <c r="F18" s="91" t="s">
        <v>638</v>
      </c>
      <c r="G18" s="91" t="b">
        <v>0</v>
      </c>
      <c r="H18" s="91" t="b">
        <v>0</v>
      </c>
      <c r="I18" s="91" t="b">
        <v>0</v>
      </c>
      <c r="J18" s="91" t="b">
        <v>0</v>
      </c>
      <c r="K18" s="91" t="b">
        <v>0</v>
      </c>
      <c r="L18" s="91" t="b">
        <v>0</v>
      </c>
    </row>
    <row r="19" spans="1:12" ht="15">
      <c r="A19" s="91" t="s">
        <v>555</v>
      </c>
      <c r="B19" s="91" t="s">
        <v>630</v>
      </c>
      <c r="C19" s="91">
        <v>2</v>
      </c>
      <c r="D19" s="133">
        <v>0.008775291037907671</v>
      </c>
      <c r="E19" s="133">
        <v>1.2230878217319048</v>
      </c>
      <c r="F19" s="91" t="s">
        <v>638</v>
      </c>
      <c r="G19" s="91" t="b">
        <v>0</v>
      </c>
      <c r="H19" s="91" t="b">
        <v>0</v>
      </c>
      <c r="I19" s="91" t="b">
        <v>0</v>
      </c>
      <c r="J19" s="91" t="b">
        <v>0</v>
      </c>
      <c r="K19" s="91" t="b">
        <v>0</v>
      </c>
      <c r="L19" s="91" t="b">
        <v>0</v>
      </c>
    </row>
    <row r="20" spans="1:12" ht="15">
      <c r="A20" s="91" t="s">
        <v>630</v>
      </c>
      <c r="B20" s="91" t="s">
        <v>631</v>
      </c>
      <c r="C20" s="91">
        <v>2</v>
      </c>
      <c r="D20" s="133">
        <v>0.008775291037907671</v>
      </c>
      <c r="E20" s="133">
        <v>1.7671558660821804</v>
      </c>
      <c r="F20" s="91" t="s">
        <v>638</v>
      </c>
      <c r="G20" s="91" t="b">
        <v>0</v>
      </c>
      <c r="H20" s="91" t="b">
        <v>0</v>
      </c>
      <c r="I20" s="91" t="b">
        <v>0</v>
      </c>
      <c r="J20" s="91" t="b">
        <v>0</v>
      </c>
      <c r="K20" s="91" t="b">
        <v>0</v>
      </c>
      <c r="L20" s="91" t="b">
        <v>0</v>
      </c>
    </row>
    <row r="21" spans="1:12" ht="15">
      <c r="A21" s="91" t="s">
        <v>631</v>
      </c>
      <c r="B21" s="91" t="s">
        <v>632</v>
      </c>
      <c r="C21" s="91">
        <v>2</v>
      </c>
      <c r="D21" s="133">
        <v>0.008775291037907671</v>
      </c>
      <c r="E21" s="133">
        <v>1.7671558660821804</v>
      </c>
      <c r="F21" s="91" t="s">
        <v>638</v>
      </c>
      <c r="G21" s="91" t="b">
        <v>0</v>
      </c>
      <c r="H21" s="91" t="b">
        <v>0</v>
      </c>
      <c r="I21" s="91" t="b">
        <v>0</v>
      </c>
      <c r="J21" s="91" t="b">
        <v>0</v>
      </c>
      <c r="K21" s="91" t="b">
        <v>0</v>
      </c>
      <c r="L21" s="91" t="b">
        <v>0</v>
      </c>
    </row>
    <row r="22" spans="1:12" ht="15">
      <c r="A22" s="91" t="s">
        <v>632</v>
      </c>
      <c r="B22" s="91" t="s">
        <v>633</v>
      </c>
      <c r="C22" s="91">
        <v>2</v>
      </c>
      <c r="D22" s="133">
        <v>0.008775291037907671</v>
      </c>
      <c r="E22" s="133">
        <v>1.7671558660821804</v>
      </c>
      <c r="F22" s="91" t="s">
        <v>638</v>
      </c>
      <c r="G22" s="91" t="b">
        <v>0</v>
      </c>
      <c r="H22" s="91" t="b">
        <v>0</v>
      </c>
      <c r="I22" s="91" t="b">
        <v>0</v>
      </c>
      <c r="J22" s="91" t="b">
        <v>1</v>
      </c>
      <c r="K22" s="91" t="b">
        <v>0</v>
      </c>
      <c r="L22" s="91" t="b">
        <v>0</v>
      </c>
    </row>
    <row r="23" spans="1:12" ht="15">
      <c r="A23" s="91" t="s">
        <v>633</v>
      </c>
      <c r="B23" s="91" t="s">
        <v>634</v>
      </c>
      <c r="C23" s="91">
        <v>2</v>
      </c>
      <c r="D23" s="133">
        <v>0.008775291037907671</v>
      </c>
      <c r="E23" s="133">
        <v>1.7671558660821804</v>
      </c>
      <c r="F23" s="91" t="s">
        <v>638</v>
      </c>
      <c r="G23" s="91" t="b">
        <v>1</v>
      </c>
      <c r="H23" s="91" t="b">
        <v>0</v>
      </c>
      <c r="I23" s="91" t="b">
        <v>0</v>
      </c>
      <c r="J23" s="91" t="b">
        <v>0</v>
      </c>
      <c r="K23" s="91" t="b">
        <v>0</v>
      </c>
      <c r="L23" s="91" t="b">
        <v>0</v>
      </c>
    </row>
    <row r="24" spans="1:12" ht="15">
      <c r="A24" s="91" t="s">
        <v>634</v>
      </c>
      <c r="B24" s="91" t="s">
        <v>217</v>
      </c>
      <c r="C24" s="91">
        <v>2</v>
      </c>
      <c r="D24" s="133">
        <v>0.008775291037907671</v>
      </c>
      <c r="E24" s="133">
        <v>1.591064607026499</v>
      </c>
      <c r="F24" s="91" t="s">
        <v>638</v>
      </c>
      <c r="G24" s="91" t="b">
        <v>0</v>
      </c>
      <c r="H24" s="91" t="b">
        <v>0</v>
      </c>
      <c r="I24" s="91" t="b">
        <v>0</v>
      </c>
      <c r="J24" s="91" t="b">
        <v>0</v>
      </c>
      <c r="K24" s="91" t="b">
        <v>0</v>
      </c>
      <c r="L24" s="91" t="b">
        <v>0</v>
      </c>
    </row>
    <row r="25" spans="1:12" ht="15">
      <c r="A25" s="91" t="s">
        <v>217</v>
      </c>
      <c r="B25" s="91" t="s">
        <v>219</v>
      </c>
      <c r="C25" s="91">
        <v>2</v>
      </c>
      <c r="D25" s="133">
        <v>0.008775291037907671</v>
      </c>
      <c r="E25" s="133">
        <v>1.113943352306837</v>
      </c>
      <c r="F25" s="91" t="s">
        <v>638</v>
      </c>
      <c r="G25" s="91" t="b">
        <v>0</v>
      </c>
      <c r="H25" s="91" t="b">
        <v>0</v>
      </c>
      <c r="I25" s="91" t="b">
        <v>0</v>
      </c>
      <c r="J25" s="91" t="b">
        <v>0</v>
      </c>
      <c r="K25" s="91" t="b">
        <v>0</v>
      </c>
      <c r="L25" s="91" t="b">
        <v>0</v>
      </c>
    </row>
    <row r="26" spans="1:12" ht="15">
      <c r="A26" s="91" t="s">
        <v>219</v>
      </c>
      <c r="B26" s="91" t="s">
        <v>215</v>
      </c>
      <c r="C26" s="91">
        <v>2</v>
      </c>
      <c r="D26" s="133">
        <v>0.008775291037907671</v>
      </c>
      <c r="E26" s="133">
        <v>1.290034611362518</v>
      </c>
      <c r="F26" s="91" t="s">
        <v>638</v>
      </c>
      <c r="G26" s="91" t="b">
        <v>0</v>
      </c>
      <c r="H26" s="91" t="b">
        <v>0</v>
      </c>
      <c r="I26" s="91" t="b">
        <v>0</v>
      </c>
      <c r="J26" s="91" t="b">
        <v>0</v>
      </c>
      <c r="K26" s="91" t="b">
        <v>0</v>
      </c>
      <c r="L26" s="91" t="b">
        <v>0</v>
      </c>
    </row>
    <row r="27" spans="1:12" ht="15">
      <c r="A27" s="91" t="s">
        <v>215</v>
      </c>
      <c r="B27" s="91" t="s">
        <v>218</v>
      </c>
      <c r="C27" s="91">
        <v>2</v>
      </c>
      <c r="D27" s="133">
        <v>0.008775291037907671</v>
      </c>
      <c r="E27" s="133">
        <v>1.7671558660821804</v>
      </c>
      <c r="F27" s="91" t="s">
        <v>638</v>
      </c>
      <c r="G27" s="91" t="b">
        <v>0</v>
      </c>
      <c r="H27" s="91" t="b">
        <v>0</v>
      </c>
      <c r="I27" s="91" t="b">
        <v>0</v>
      </c>
      <c r="J27" s="91" t="b">
        <v>0</v>
      </c>
      <c r="K27" s="91" t="b">
        <v>0</v>
      </c>
      <c r="L27" s="91" t="b">
        <v>0</v>
      </c>
    </row>
    <row r="28" spans="1:12" ht="15">
      <c r="A28" s="91" t="s">
        <v>218</v>
      </c>
      <c r="B28" s="91" t="s">
        <v>635</v>
      </c>
      <c r="C28" s="91">
        <v>2</v>
      </c>
      <c r="D28" s="133">
        <v>0.008775291037907671</v>
      </c>
      <c r="E28" s="133">
        <v>1.591064607026499</v>
      </c>
      <c r="F28" s="91" t="s">
        <v>638</v>
      </c>
      <c r="G28" s="91" t="b">
        <v>0</v>
      </c>
      <c r="H28" s="91" t="b">
        <v>0</v>
      </c>
      <c r="I28" s="91" t="b">
        <v>0</v>
      </c>
      <c r="J28" s="91" t="b">
        <v>0</v>
      </c>
      <c r="K28" s="91" t="b">
        <v>0</v>
      </c>
      <c r="L28" s="91" t="b">
        <v>0</v>
      </c>
    </row>
    <row r="29" spans="1:12" ht="15">
      <c r="A29" s="91" t="s">
        <v>635</v>
      </c>
      <c r="B29" s="91" t="s">
        <v>212</v>
      </c>
      <c r="C29" s="91">
        <v>2</v>
      </c>
      <c r="D29" s="133">
        <v>0.008775291037907671</v>
      </c>
      <c r="E29" s="133">
        <v>1.591064607026499</v>
      </c>
      <c r="F29" s="91" t="s">
        <v>638</v>
      </c>
      <c r="G29" s="91" t="b">
        <v>0</v>
      </c>
      <c r="H29" s="91" t="b">
        <v>0</v>
      </c>
      <c r="I29" s="91" t="b">
        <v>0</v>
      </c>
      <c r="J29" s="91" t="b">
        <v>0</v>
      </c>
      <c r="K29" s="91" t="b">
        <v>0</v>
      </c>
      <c r="L29" s="91" t="b">
        <v>0</v>
      </c>
    </row>
    <row r="30" spans="1:12" ht="15">
      <c r="A30" s="91" t="s">
        <v>561</v>
      </c>
      <c r="B30" s="91" t="s">
        <v>562</v>
      </c>
      <c r="C30" s="91">
        <v>2</v>
      </c>
      <c r="D30" s="133">
        <v>0.00947476211123899</v>
      </c>
      <c r="E30" s="133">
        <v>1.5965970956264601</v>
      </c>
      <c r="F30" s="91" t="s">
        <v>510</v>
      </c>
      <c r="G30" s="91" t="b">
        <v>0</v>
      </c>
      <c r="H30" s="91" t="b">
        <v>0</v>
      </c>
      <c r="I30" s="91" t="b">
        <v>0</v>
      </c>
      <c r="J30" s="91" t="b">
        <v>0</v>
      </c>
      <c r="K30" s="91" t="b">
        <v>0</v>
      </c>
      <c r="L30" s="91" t="b">
        <v>0</v>
      </c>
    </row>
    <row r="31" spans="1:12" ht="15">
      <c r="A31" s="91" t="s">
        <v>562</v>
      </c>
      <c r="B31" s="91" t="s">
        <v>621</v>
      </c>
      <c r="C31" s="91">
        <v>2</v>
      </c>
      <c r="D31" s="133">
        <v>0.00947476211123899</v>
      </c>
      <c r="E31" s="133">
        <v>1.5965970956264601</v>
      </c>
      <c r="F31" s="91" t="s">
        <v>510</v>
      </c>
      <c r="G31" s="91" t="b">
        <v>0</v>
      </c>
      <c r="H31" s="91" t="b">
        <v>0</v>
      </c>
      <c r="I31" s="91" t="b">
        <v>0</v>
      </c>
      <c r="J31" s="91" t="b">
        <v>0</v>
      </c>
      <c r="K31" s="91" t="b">
        <v>0</v>
      </c>
      <c r="L31" s="91" t="b">
        <v>0</v>
      </c>
    </row>
    <row r="32" spans="1:12" ht="15">
      <c r="A32" s="91" t="s">
        <v>621</v>
      </c>
      <c r="B32" s="91" t="s">
        <v>622</v>
      </c>
      <c r="C32" s="91">
        <v>2</v>
      </c>
      <c r="D32" s="133">
        <v>0.00947476211123899</v>
      </c>
      <c r="E32" s="133">
        <v>1.5965970956264601</v>
      </c>
      <c r="F32" s="91" t="s">
        <v>510</v>
      </c>
      <c r="G32" s="91" t="b">
        <v>0</v>
      </c>
      <c r="H32" s="91" t="b">
        <v>0</v>
      </c>
      <c r="I32" s="91" t="b">
        <v>0</v>
      </c>
      <c r="J32" s="91" t="b">
        <v>0</v>
      </c>
      <c r="K32" s="91" t="b">
        <v>0</v>
      </c>
      <c r="L32" s="91" t="b">
        <v>0</v>
      </c>
    </row>
    <row r="33" spans="1:12" ht="15">
      <c r="A33" s="91" t="s">
        <v>622</v>
      </c>
      <c r="B33" s="91" t="s">
        <v>623</v>
      </c>
      <c r="C33" s="91">
        <v>2</v>
      </c>
      <c r="D33" s="133">
        <v>0.00947476211123899</v>
      </c>
      <c r="E33" s="133">
        <v>1.5965970956264601</v>
      </c>
      <c r="F33" s="91" t="s">
        <v>510</v>
      </c>
      <c r="G33" s="91" t="b">
        <v>0</v>
      </c>
      <c r="H33" s="91" t="b">
        <v>0</v>
      </c>
      <c r="I33" s="91" t="b">
        <v>0</v>
      </c>
      <c r="J33" s="91" t="b">
        <v>0</v>
      </c>
      <c r="K33" s="91" t="b">
        <v>0</v>
      </c>
      <c r="L33" s="91" t="b">
        <v>0</v>
      </c>
    </row>
    <row r="34" spans="1:12" ht="15">
      <c r="A34" s="91" t="s">
        <v>623</v>
      </c>
      <c r="B34" s="91" t="s">
        <v>624</v>
      </c>
      <c r="C34" s="91">
        <v>2</v>
      </c>
      <c r="D34" s="133">
        <v>0.00947476211123899</v>
      </c>
      <c r="E34" s="133">
        <v>1.5965970956264601</v>
      </c>
      <c r="F34" s="91" t="s">
        <v>510</v>
      </c>
      <c r="G34" s="91" t="b">
        <v>0</v>
      </c>
      <c r="H34" s="91" t="b">
        <v>0</v>
      </c>
      <c r="I34" s="91" t="b">
        <v>0</v>
      </c>
      <c r="J34" s="91" t="b">
        <v>0</v>
      </c>
      <c r="K34" s="91" t="b">
        <v>0</v>
      </c>
      <c r="L34" s="91" t="b">
        <v>0</v>
      </c>
    </row>
    <row r="35" spans="1:12" ht="15">
      <c r="A35" s="91" t="s">
        <v>624</v>
      </c>
      <c r="B35" s="91" t="s">
        <v>625</v>
      </c>
      <c r="C35" s="91">
        <v>2</v>
      </c>
      <c r="D35" s="133">
        <v>0.00947476211123899</v>
      </c>
      <c r="E35" s="133">
        <v>1.5965970956264601</v>
      </c>
      <c r="F35" s="91" t="s">
        <v>510</v>
      </c>
      <c r="G35" s="91" t="b">
        <v>0</v>
      </c>
      <c r="H35" s="91" t="b">
        <v>0</v>
      </c>
      <c r="I35" s="91" t="b">
        <v>0</v>
      </c>
      <c r="J35" s="91" t="b">
        <v>0</v>
      </c>
      <c r="K35" s="91" t="b">
        <v>0</v>
      </c>
      <c r="L35" s="91" t="b">
        <v>0</v>
      </c>
    </row>
    <row r="36" spans="1:12" ht="15">
      <c r="A36" s="91" t="s">
        <v>625</v>
      </c>
      <c r="B36" s="91" t="s">
        <v>626</v>
      </c>
      <c r="C36" s="91">
        <v>2</v>
      </c>
      <c r="D36" s="133">
        <v>0.00947476211123899</v>
      </c>
      <c r="E36" s="133">
        <v>1.5965970956264601</v>
      </c>
      <c r="F36" s="91" t="s">
        <v>510</v>
      </c>
      <c r="G36" s="91" t="b">
        <v>0</v>
      </c>
      <c r="H36" s="91" t="b">
        <v>0</v>
      </c>
      <c r="I36" s="91" t="b">
        <v>0</v>
      </c>
      <c r="J36" s="91" t="b">
        <v>0</v>
      </c>
      <c r="K36" s="91" t="b">
        <v>0</v>
      </c>
      <c r="L36" s="91" t="b">
        <v>0</v>
      </c>
    </row>
    <row r="37" spans="1:12" ht="15">
      <c r="A37" s="91" t="s">
        <v>626</v>
      </c>
      <c r="B37" s="91" t="s">
        <v>627</v>
      </c>
      <c r="C37" s="91">
        <v>2</v>
      </c>
      <c r="D37" s="133">
        <v>0.00947476211123899</v>
      </c>
      <c r="E37" s="133">
        <v>1.5965970956264601</v>
      </c>
      <c r="F37" s="91" t="s">
        <v>510</v>
      </c>
      <c r="G37" s="91" t="b">
        <v>0</v>
      </c>
      <c r="H37" s="91" t="b">
        <v>0</v>
      </c>
      <c r="I37" s="91" t="b">
        <v>0</v>
      </c>
      <c r="J37" s="91" t="b">
        <v>0</v>
      </c>
      <c r="K37" s="91" t="b">
        <v>0</v>
      </c>
      <c r="L37" s="91" t="b">
        <v>0</v>
      </c>
    </row>
    <row r="38" spans="1:12" ht="15">
      <c r="A38" s="91" t="s">
        <v>627</v>
      </c>
      <c r="B38" s="91" t="s">
        <v>556</v>
      </c>
      <c r="C38" s="91">
        <v>2</v>
      </c>
      <c r="D38" s="133">
        <v>0.00947476211123899</v>
      </c>
      <c r="E38" s="133">
        <v>1.295567099962479</v>
      </c>
      <c r="F38" s="91" t="s">
        <v>510</v>
      </c>
      <c r="G38" s="91" t="b">
        <v>0</v>
      </c>
      <c r="H38" s="91" t="b">
        <v>0</v>
      </c>
      <c r="I38" s="91" t="b">
        <v>0</v>
      </c>
      <c r="J38" s="91" t="b">
        <v>0</v>
      </c>
      <c r="K38" s="91" t="b">
        <v>0</v>
      </c>
      <c r="L38" s="91" t="b">
        <v>0</v>
      </c>
    </row>
    <row r="39" spans="1:12" ht="15">
      <c r="A39" s="91" t="s">
        <v>556</v>
      </c>
      <c r="B39" s="91" t="s">
        <v>556</v>
      </c>
      <c r="C39" s="91">
        <v>2</v>
      </c>
      <c r="D39" s="133">
        <v>0.00947476211123899</v>
      </c>
      <c r="E39" s="133">
        <v>0.9945371042984978</v>
      </c>
      <c r="F39" s="91" t="s">
        <v>510</v>
      </c>
      <c r="G39" s="91" t="b">
        <v>0</v>
      </c>
      <c r="H39" s="91" t="b">
        <v>0</v>
      </c>
      <c r="I39" s="91" t="b">
        <v>0</v>
      </c>
      <c r="J39" s="91" t="b">
        <v>0</v>
      </c>
      <c r="K39" s="91" t="b">
        <v>0</v>
      </c>
      <c r="L39" s="91" t="b">
        <v>0</v>
      </c>
    </row>
    <row r="40" spans="1:12" ht="15">
      <c r="A40" s="91" t="s">
        <v>556</v>
      </c>
      <c r="B40" s="91" t="s">
        <v>557</v>
      </c>
      <c r="C40" s="91">
        <v>2</v>
      </c>
      <c r="D40" s="133">
        <v>0.00947476211123899</v>
      </c>
      <c r="E40" s="133">
        <v>0.9945371042984978</v>
      </c>
      <c r="F40" s="91" t="s">
        <v>510</v>
      </c>
      <c r="G40" s="91" t="b">
        <v>0</v>
      </c>
      <c r="H40" s="91" t="b">
        <v>0</v>
      </c>
      <c r="I40" s="91" t="b">
        <v>0</v>
      </c>
      <c r="J40" s="91" t="b">
        <v>0</v>
      </c>
      <c r="K40" s="91" t="b">
        <v>0</v>
      </c>
      <c r="L40" s="91" t="b">
        <v>0</v>
      </c>
    </row>
    <row r="41" spans="1:12" ht="15">
      <c r="A41" s="91" t="s">
        <v>557</v>
      </c>
      <c r="B41" s="91" t="s">
        <v>557</v>
      </c>
      <c r="C41" s="91">
        <v>2</v>
      </c>
      <c r="D41" s="133">
        <v>0.00947476211123899</v>
      </c>
      <c r="E41" s="133">
        <v>1.1194758409067977</v>
      </c>
      <c r="F41" s="91" t="s">
        <v>510</v>
      </c>
      <c r="G41" s="91" t="b">
        <v>0</v>
      </c>
      <c r="H41" s="91" t="b">
        <v>0</v>
      </c>
      <c r="I41" s="91" t="b">
        <v>0</v>
      </c>
      <c r="J41" s="91" t="b">
        <v>0</v>
      </c>
      <c r="K41" s="91" t="b">
        <v>0</v>
      </c>
      <c r="L41" s="91" t="b">
        <v>0</v>
      </c>
    </row>
    <row r="42" spans="1:12" ht="15">
      <c r="A42" s="91" t="s">
        <v>216</v>
      </c>
      <c r="B42" s="91" t="s">
        <v>219</v>
      </c>
      <c r="C42" s="91">
        <v>2</v>
      </c>
      <c r="D42" s="133">
        <v>0.00947476211123899</v>
      </c>
      <c r="E42" s="133">
        <v>1.295567099962479</v>
      </c>
      <c r="F42" s="91" t="s">
        <v>510</v>
      </c>
      <c r="G42" s="91" t="b">
        <v>0</v>
      </c>
      <c r="H42" s="91" t="b">
        <v>0</v>
      </c>
      <c r="I42" s="91" t="b">
        <v>0</v>
      </c>
      <c r="J42" s="91" t="b">
        <v>0</v>
      </c>
      <c r="K42" s="91" t="b">
        <v>0</v>
      </c>
      <c r="L42" s="91" t="b">
        <v>0</v>
      </c>
    </row>
    <row r="43" spans="1:12" ht="15">
      <c r="A43" s="91" t="s">
        <v>212</v>
      </c>
      <c r="B43" s="91" t="s">
        <v>253</v>
      </c>
      <c r="C43" s="91">
        <v>2</v>
      </c>
      <c r="D43" s="133">
        <v>0.00947476211123899</v>
      </c>
      <c r="E43" s="133">
        <v>1.295567099962479</v>
      </c>
      <c r="F43" s="91" t="s">
        <v>510</v>
      </c>
      <c r="G43" s="91" t="b">
        <v>0</v>
      </c>
      <c r="H43" s="91" t="b">
        <v>0</v>
      </c>
      <c r="I43" s="91" t="b">
        <v>0</v>
      </c>
      <c r="J43" s="91" t="b">
        <v>0</v>
      </c>
      <c r="K43" s="91" t="b">
        <v>0</v>
      </c>
      <c r="L43" s="91" t="b">
        <v>0</v>
      </c>
    </row>
    <row r="44" spans="1:12" ht="15">
      <c r="A44" s="91" t="s">
        <v>555</v>
      </c>
      <c r="B44" s="91" t="s">
        <v>629</v>
      </c>
      <c r="C44" s="91">
        <v>2</v>
      </c>
      <c r="D44" s="133">
        <v>0.00947476211123899</v>
      </c>
      <c r="E44" s="133">
        <v>1.0525290512761847</v>
      </c>
      <c r="F44" s="91" t="s">
        <v>510</v>
      </c>
      <c r="G44" s="91" t="b">
        <v>0</v>
      </c>
      <c r="H44" s="91" t="b">
        <v>0</v>
      </c>
      <c r="I44" s="91" t="b">
        <v>0</v>
      </c>
      <c r="J44" s="91" t="b">
        <v>0</v>
      </c>
      <c r="K44" s="91" t="b">
        <v>0</v>
      </c>
      <c r="L44" s="91" t="b">
        <v>0</v>
      </c>
    </row>
    <row r="45" spans="1:12" ht="15">
      <c r="A45" s="91" t="s">
        <v>629</v>
      </c>
      <c r="B45" s="91" t="s">
        <v>555</v>
      </c>
      <c r="C45" s="91">
        <v>2</v>
      </c>
      <c r="D45" s="133">
        <v>0.00947476211123899</v>
      </c>
      <c r="E45" s="133">
        <v>1.1194758409067977</v>
      </c>
      <c r="F45" s="91" t="s">
        <v>510</v>
      </c>
      <c r="G45" s="91" t="b">
        <v>0</v>
      </c>
      <c r="H45" s="91" t="b">
        <v>0</v>
      </c>
      <c r="I45" s="91" t="b">
        <v>0</v>
      </c>
      <c r="J45" s="91" t="b">
        <v>0</v>
      </c>
      <c r="K45" s="91" t="b">
        <v>0</v>
      </c>
      <c r="L45" s="91" t="b">
        <v>0</v>
      </c>
    </row>
    <row r="46" spans="1:12" ht="15">
      <c r="A46" s="91" t="s">
        <v>555</v>
      </c>
      <c r="B46" s="91" t="s">
        <v>555</v>
      </c>
      <c r="C46" s="91">
        <v>2</v>
      </c>
      <c r="D46" s="133">
        <v>0.00947476211123899</v>
      </c>
      <c r="E46" s="133">
        <v>0.5754077965565222</v>
      </c>
      <c r="F46" s="91" t="s">
        <v>510</v>
      </c>
      <c r="G46" s="91" t="b">
        <v>0</v>
      </c>
      <c r="H46" s="91" t="b">
        <v>0</v>
      </c>
      <c r="I46" s="91" t="b">
        <v>0</v>
      </c>
      <c r="J46" s="91" t="b">
        <v>0</v>
      </c>
      <c r="K46" s="91" t="b">
        <v>0</v>
      </c>
      <c r="L46" s="91" t="b">
        <v>0</v>
      </c>
    </row>
    <row r="47" spans="1:12" ht="15">
      <c r="A47" s="91" t="s">
        <v>555</v>
      </c>
      <c r="B47" s="91" t="s">
        <v>630</v>
      </c>
      <c r="C47" s="91">
        <v>2</v>
      </c>
      <c r="D47" s="133">
        <v>0.00947476211123899</v>
      </c>
      <c r="E47" s="133">
        <v>1.0525290512761847</v>
      </c>
      <c r="F47" s="91" t="s">
        <v>510</v>
      </c>
      <c r="G47" s="91" t="b">
        <v>0</v>
      </c>
      <c r="H47" s="91" t="b">
        <v>0</v>
      </c>
      <c r="I47" s="91" t="b">
        <v>0</v>
      </c>
      <c r="J47" s="91" t="b">
        <v>0</v>
      </c>
      <c r="K47" s="91" t="b">
        <v>0</v>
      </c>
      <c r="L47" s="91" t="b">
        <v>0</v>
      </c>
    </row>
    <row r="48" spans="1:12" ht="15">
      <c r="A48" s="91" t="s">
        <v>630</v>
      </c>
      <c r="B48" s="91" t="s">
        <v>631</v>
      </c>
      <c r="C48" s="91">
        <v>2</v>
      </c>
      <c r="D48" s="133">
        <v>0.00947476211123899</v>
      </c>
      <c r="E48" s="133">
        <v>1.5965970956264601</v>
      </c>
      <c r="F48" s="91" t="s">
        <v>510</v>
      </c>
      <c r="G48" s="91" t="b">
        <v>0</v>
      </c>
      <c r="H48" s="91" t="b">
        <v>0</v>
      </c>
      <c r="I48" s="91" t="b">
        <v>0</v>
      </c>
      <c r="J48" s="91" t="b">
        <v>0</v>
      </c>
      <c r="K48" s="91" t="b">
        <v>0</v>
      </c>
      <c r="L48" s="91" t="b">
        <v>0</v>
      </c>
    </row>
    <row r="49" spans="1:12" ht="15">
      <c r="A49" s="91" t="s">
        <v>631</v>
      </c>
      <c r="B49" s="91" t="s">
        <v>632</v>
      </c>
      <c r="C49" s="91">
        <v>2</v>
      </c>
      <c r="D49" s="133">
        <v>0.00947476211123899</v>
      </c>
      <c r="E49" s="133">
        <v>1.5965970956264601</v>
      </c>
      <c r="F49" s="91" t="s">
        <v>510</v>
      </c>
      <c r="G49" s="91" t="b">
        <v>0</v>
      </c>
      <c r="H49" s="91" t="b">
        <v>0</v>
      </c>
      <c r="I49" s="91" t="b">
        <v>0</v>
      </c>
      <c r="J49" s="91" t="b">
        <v>0</v>
      </c>
      <c r="K49" s="91" t="b">
        <v>0</v>
      </c>
      <c r="L49" s="91" t="b">
        <v>0</v>
      </c>
    </row>
    <row r="50" spans="1:12" ht="15">
      <c r="A50" s="91" t="s">
        <v>632</v>
      </c>
      <c r="B50" s="91" t="s">
        <v>633</v>
      </c>
      <c r="C50" s="91">
        <v>2</v>
      </c>
      <c r="D50" s="133">
        <v>0.00947476211123899</v>
      </c>
      <c r="E50" s="133">
        <v>1.5965970956264601</v>
      </c>
      <c r="F50" s="91" t="s">
        <v>510</v>
      </c>
      <c r="G50" s="91" t="b">
        <v>0</v>
      </c>
      <c r="H50" s="91" t="b">
        <v>0</v>
      </c>
      <c r="I50" s="91" t="b">
        <v>0</v>
      </c>
      <c r="J50" s="91" t="b">
        <v>1</v>
      </c>
      <c r="K50" s="91" t="b">
        <v>0</v>
      </c>
      <c r="L50" s="91" t="b">
        <v>0</v>
      </c>
    </row>
    <row r="51" spans="1:12" ht="15">
      <c r="A51" s="91" t="s">
        <v>633</v>
      </c>
      <c r="B51" s="91" t="s">
        <v>634</v>
      </c>
      <c r="C51" s="91">
        <v>2</v>
      </c>
      <c r="D51" s="133">
        <v>0.00947476211123899</v>
      </c>
      <c r="E51" s="133">
        <v>1.5965970956264601</v>
      </c>
      <c r="F51" s="91" t="s">
        <v>510</v>
      </c>
      <c r="G51" s="91" t="b">
        <v>1</v>
      </c>
      <c r="H51" s="91" t="b">
        <v>0</v>
      </c>
      <c r="I51" s="91" t="b">
        <v>0</v>
      </c>
      <c r="J51" s="91" t="b">
        <v>0</v>
      </c>
      <c r="K51" s="91" t="b">
        <v>0</v>
      </c>
      <c r="L51" s="91" t="b">
        <v>0</v>
      </c>
    </row>
    <row r="52" spans="1:12" ht="15">
      <c r="A52" s="91" t="s">
        <v>634</v>
      </c>
      <c r="B52" s="91" t="s">
        <v>217</v>
      </c>
      <c r="C52" s="91">
        <v>2</v>
      </c>
      <c r="D52" s="133">
        <v>0.00947476211123899</v>
      </c>
      <c r="E52" s="133">
        <v>1.420505836570779</v>
      </c>
      <c r="F52" s="91" t="s">
        <v>510</v>
      </c>
      <c r="G52" s="91" t="b">
        <v>0</v>
      </c>
      <c r="H52" s="91" t="b">
        <v>0</v>
      </c>
      <c r="I52" s="91" t="b">
        <v>0</v>
      </c>
      <c r="J52" s="91" t="b">
        <v>0</v>
      </c>
      <c r="K52" s="91" t="b">
        <v>0</v>
      </c>
      <c r="L52" s="91" t="b">
        <v>0</v>
      </c>
    </row>
    <row r="53" spans="1:12" ht="15">
      <c r="A53" s="91" t="s">
        <v>217</v>
      </c>
      <c r="B53" s="91" t="s">
        <v>219</v>
      </c>
      <c r="C53" s="91">
        <v>2</v>
      </c>
      <c r="D53" s="133">
        <v>0.00947476211123899</v>
      </c>
      <c r="E53" s="133">
        <v>1.1194758409067977</v>
      </c>
      <c r="F53" s="91" t="s">
        <v>510</v>
      </c>
      <c r="G53" s="91" t="b">
        <v>0</v>
      </c>
      <c r="H53" s="91" t="b">
        <v>0</v>
      </c>
      <c r="I53" s="91" t="b">
        <v>0</v>
      </c>
      <c r="J53" s="91" t="b">
        <v>0</v>
      </c>
      <c r="K53" s="91" t="b">
        <v>0</v>
      </c>
      <c r="L53" s="91" t="b">
        <v>0</v>
      </c>
    </row>
    <row r="54" spans="1:12" ht="15">
      <c r="A54" s="91" t="s">
        <v>219</v>
      </c>
      <c r="B54" s="91" t="s">
        <v>215</v>
      </c>
      <c r="C54" s="91">
        <v>2</v>
      </c>
      <c r="D54" s="133">
        <v>0.00947476211123899</v>
      </c>
      <c r="E54" s="133">
        <v>1.295567099962479</v>
      </c>
      <c r="F54" s="91" t="s">
        <v>510</v>
      </c>
      <c r="G54" s="91" t="b">
        <v>0</v>
      </c>
      <c r="H54" s="91" t="b">
        <v>0</v>
      </c>
      <c r="I54" s="91" t="b">
        <v>0</v>
      </c>
      <c r="J54" s="91" t="b">
        <v>0</v>
      </c>
      <c r="K54" s="91" t="b">
        <v>0</v>
      </c>
      <c r="L54" s="91" t="b">
        <v>0</v>
      </c>
    </row>
    <row r="55" spans="1:12" ht="15">
      <c r="A55" s="91" t="s">
        <v>215</v>
      </c>
      <c r="B55" s="91" t="s">
        <v>218</v>
      </c>
      <c r="C55" s="91">
        <v>2</v>
      </c>
      <c r="D55" s="133">
        <v>0.00947476211123899</v>
      </c>
      <c r="E55" s="133">
        <v>1.5965970956264601</v>
      </c>
      <c r="F55" s="91" t="s">
        <v>510</v>
      </c>
      <c r="G55" s="91" t="b">
        <v>0</v>
      </c>
      <c r="H55" s="91" t="b">
        <v>0</v>
      </c>
      <c r="I55" s="91" t="b">
        <v>0</v>
      </c>
      <c r="J55" s="91" t="b">
        <v>0</v>
      </c>
      <c r="K55" s="91" t="b">
        <v>0</v>
      </c>
      <c r="L55" s="91" t="b">
        <v>0</v>
      </c>
    </row>
    <row r="56" spans="1:12" ht="15">
      <c r="A56" s="91" t="s">
        <v>218</v>
      </c>
      <c r="B56" s="91" t="s">
        <v>635</v>
      </c>
      <c r="C56" s="91">
        <v>2</v>
      </c>
      <c r="D56" s="133">
        <v>0.00947476211123899</v>
      </c>
      <c r="E56" s="133">
        <v>1.420505836570779</v>
      </c>
      <c r="F56" s="91" t="s">
        <v>510</v>
      </c>
      <c r="G56" s="91" t="b">
        <v>0</v>
      </c>
      <c r="H56" s="91" t="b">
        <v>0</v>
      </c>
      <c r="I56" s="91" t="b">
        <v>0</v>
      </c>
      <c r="J56" s="91" t="b">
        <v>0</v>
      </c>
      <c r="K56" s="91" t="b">
        <v>0</v>
      </c>
      <c r="L56" s="91" t="b">
        <v>0</v>
      </c>
    </row>
    <row r="57" spans="1:12" ht="15">
      <c r="A57" s="91" t="s">
        <v>635</v>
      </c>
      <c r="B57" s="91" t="s">
        <v>212</v>
      </c>
      <c r="C57" s="91">
        <v>2</v>
      </c>
      <c r="D57" s="133">
        <v>0.00947476211123899</v>
      </c>
      <c r="E57" s="133">
        <v>1.420505836570779</v>
      </c>
      <c r="F57" s="91" t="s">
        <v>510</v>
      </c>
      <c r="G57" s="91" t="b">
        <v>0</v>
      </c>
      <c r="H57" s="91" t="b">
        <v>0</v>
      </c>
      <c r="I57" s="91" t="b">
        <v>0</v>
      </c>
      <c r="J57" s="91" t="b">
        <v>0</v>
      </c>
      <c r="K57" s="91" t="b">
        <v>0</v>
      </c>
      <c r="L5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508</v>
      </c>
      <c r="BB2" s="13" t="s">
        <v>514</v>
      </c>
      <c r="BC2" s="13" t="s">
        <v>515</v>
      </c>
      <c r="BD2" s="67" t="s">
        <v>651</v>
      </c>
      <c r="BE2" s="67" t="s">
        <v>652</v>
      </c>
      <c r="BF2" s="67" t="s">
        <v>653</v>
      </c>
      <c r="BG2" s="67" t="s">
        <v>654</v>
      </c>
      <c r="BH2" s="67" t="s">
        <v>655</v>
      </c>
      <c r="BI2" s="67" t="s">
        <v>656</v>
      </c>
      <c r="BJ2" s="67" t="s">
        <v>657</v>
      </c>
      <c r="BK2" s="67" t="s">
        <v>658</v>
      </c>
      <c r="BL2" s="67" t="s">
        <v>659</v>
      </c>
    </row>
    <row r="3" spans="1:64" ht="15" customHeight="1">
      <c r="A3" s="84" t="s">
        <v>212</v>
      </c>
      <c r="B3" s="84" t="s">
        <v>215</v>
      </c>
      <c r="C3" s="53"/>
      <c r="D3" s="54"/>
      <c r="E3" s="65"/>
      <c r="F3" s="55"/>
      <c r="G3" s="53"/>
      <c r="H3" s="57"/>
      <c r="I3" s="56"/>
      <c r="J3" s="56"/>
      <c r="K3" s="36" t="s">
        <v>65</v>
      </c>
      <c r="L3" s="62">
        <v>3</v>
      </c>
      <c r="M3" s="62"/>
      <c r="N3" s="63"/>
      <c r="O3" s="85" t="s">
        <v>234</v>
      </c>
      <c r="P3" s="87">
        <v>43498.65200231481</v>
      </c>
      <c r="Q3" s="85" t="s">
        <v>236</v>
      </c>
      <c r="R3" s="89" t="s">
        <v>243</v>
      </c>
      <c r="S3" s="85" t="s">
        <v>249</v>
      </c>
      <c r="T3" s="85" t="s">
        <v>253</v>
      </c>
      <c r="U3" s="85"/>
      <c r="V3" s="89" t="s">
        <v>258</v>
      </c>
      <c r="W3" s="87">
        <v>43498.65200231481</v>
      </c>
      <c r="X3" s="89" t="s">
        <v>260</v>
      </c>
      <c r="Y3" s="85"/>
      <c r="Z3" s="85"/>
      <c r="AA3" s="91" t="s">
        <v>267</v>
      </c>
      <c r="AB3" s="85"/>
      <c r="AC3" s="85" t="b">
        <v>0</v>
      </c>
      <c r="AD3" s="85">
        <v>0</v>
      </c>
      <c r="AE3" s="91" t="s">
        <v>274</v>
      </c>
      <c r="AF3" s="85" t="b">
        <v>0</v>
      </c>
      <c r="AG3" s="85" t="s">
        <v>276</v>
      </c>
      <c r="AH3" s="85"/>
      <c r="AI3" s="91" t="s">
        <v>274</v>
      </c>
      <c r="AJ3" s="85" t="b">
        <v>0</v>
      </c>
      <c r="AK3" s="85">
        <v>1</v>
      </c>
      <c r="AL3" s="91" t="s">
        <v>274</v>
      </c>
      <c r="AM3" s="85" t="s">
        <v>277</v>
      </c>
      <c r="AN3" s="85" t="b">
        <v>0</v>
      </c>
      <c r="AO3" s="91" t="s">
        <v>267</v>
      </c>
      <c r="AP3" s="85" t="s">
        <v>176</v>
      </c>
      <c r="AQ3" s="85">
        <v>0</v>
      </c>
      <c r="AR3" s="85">
        <v>0</v>
      </c>
      <c r="AS3" s="85"/>
      <c r="AT3" s="85"/>
      <c r="AU3" s="85"/>
      <c r="AV3" s="85"/>
      <c r="AW3" s="85"/>
      <c r="AX3" s="85"/>
      <c r="AY3" s="85"/>
      <c r="AZ3" s="85"/>
      <c r="BA3">
        <v>2</v>
      </c>
      <c r="BB3" s="85" t="str">
        <f>REPLACE(INDEX(GroupVertices[Group],MATCH(Edges24[[#This Row],[Vertex 1]],GroupVertices[Vertex],0)),1,1,"")</f>
        <v>2</v>
      </c>
      <c r="BC3" s="85" t="str">
        <f>REPLACE(INDEX(GroupVertices[Group],MATCH(Edges24[[#This Row],[Vertex 2]],GroupVertices[Vertex],0)),1,1,"")</f>
        <v>2</v>
      </c>
      <c r="BD3" s="51"/>
      <c r="BE3" s="52"/>
      <c r="BF3" s="51"/>
      <c r="BG3" s="52"/>
      <c r="BH3" s="51"/>
      <c r="BI3" s="52"/>
      <c r="BJ3" s="51"/>
      <c r="BK3" s="52"/>
      <c r="BL3" s="51"/>
    </row>
    <row r="4" spans="1:64" ht="15" customHeight="1">
      <c r="A4" s="84" t="s">
        <v>212</v>
      </c>
      <c r="B4" s="84" t="s">
        <v>215</v>
      </c>
      <c r="C4" s="53"/>
      <c r="D4" s="54"/>
      <c r="E4" s="65"/>
      <c r="F4" s="55"/>
      <c r="G4" s="53"/>
      <c r="H4" s="57"/>
      <c r="I4" s="56"/>
      <c r="J4" s="56"/>
      <c r="K4" s="36" t="s">
        <v>65</v>
      </c>
      <c r="L4" s="83">
        <v>4</v>
      </c>
      <c r="M4" s="83"/>
      <c r="N4" s="63"/>
      <c r="O4" s="86" t="s">
        <v>234</v>
      </c>
      <c r="P4" s="88">
        <v>43499.076261574075</v>
      </c>
      <c r="Q4" s="86" t="s">
        <v>237</v>
      </c>
      <c r="R4" s="86"/>
      <c r="S4" s="86"/>
      <c r="T4" s="86"/>
      <c r="U4" s="86"/>
      <c r="V4" s="90" t="s">
        <v>258</v>
      </c>
      <c r="W4" s="88">
        <v>43499.076261574075</v>
      </c>
      <c r="X4" s="90" t="s">
        <v>261</v>
      </c>
      <c r="Y4" s="86"/>
      <c r="Z4" s="86"/>
      <c r="AA4" s="92" t="s">
        <v>268</v>
      </c>
      <c r="AB4" s="86"/>
      <c r="AC4" s="86" t="b">
        <v>0</v>
      </c>
      <c r="AD4" s="86">
        <v>0</v>
      </c>
      <c r="AE4" s="92" t="s">
        <v>274</v>
      </c>
      <c r="AF4" s="86" t="b">
        <v>0</v>
      </c>
      <c r="AG4" s="86" t="s">
        <v>276</v>
      </c>
      <c r="AH4" s="86"/>
      <c r="AI4" s="92" t="s">
        <v>274</v>
      </c>
      <c r="AJ4" s="86" t="b">
        <v>0</v>
      </c>
      <c r="AK4" s="86">
        <v>1</v>
      </c>
      <c r="AL4" s="92" t="s">
        <v>267</v>
      </c>
      <c r="AM4" s="86" t="s">
        <v>278</v>
      </c>
      <c r="AN4" s="86" t="b">
        <v>0</v>
      </c>
      <c r="AO4" s="92" t="s">
        <v>267</v>
      </c>
      <c r="AP4" s="86" t="s">
        <v>176</v>
      </c>
      <c r="AQ4" s="86">
        <v>0</v>
      </c>
      <c r="AR4" s="86">
        <v>0</v>
      </c>
      <c r="AS4" s="86"/>
      <c r="AT4" s="86"/>
      <c r="AU4" s="86"/>
      <c r="AV4" s="86"/>
      <c r="AW4" s="86"/>
      <c r="AX4" s="86"/>
      <c r="AY4" s="86"/>
      <c r="AZ4" s="86"/>
      <c r="BA4">
        <v>2</v>
      </c>
      <c r="BB4" s="85" t="str">
        <f>REPLACE(INDEX(GroupVertices[Group],MATCH(Edges24[[#This Row],[Vertex 1]],GroupVertices[Vertex],0)),1,1,"")</f>
        <v>2</v>
      </c>
      <c r="BC4" s="85" t="str">
        <f>REPLACE(INDEX(GroupVertices[Group],MATCH(Edges24[[#This Row],[Vertex 2]],GroupVertices[Vertex],0)),1,1,"")</f>
        <v>2</v>
      </c>
      <c r="BD4" s="51"/>
      <c r="BE4" s="52"/>
      <c r="BF4" s="51"/>
      <c r="BG4" s="52"/>
      <c r="BH4" s="51"/>
      <c r="BI4" s="52"/>
      <c r="BJ4" s="51"/>
      <c r="BK4" s="52"/>
      <c r="BL4" s="51"/>
    </row>
    <row r="5" spans="1:64" ht="15">
      <c r="A5" s="84" t="s">
        <v>212</v>
      </c>
      <c r="B5" s="84" t="s">
        <v>216</v>
      </c>
      <c r="C5" s="53"/>
      <c r="D5" s="54"/>
      <c r="E5" s="65"/>
      <c r="F5" s="55"/>
      <c r="G5" s="53"/>
      <c r="H5" s="57"/>
      <c r="I5" s="56"/>
      <c r="J5" s="56"/>
      <c r="K5" s="36" t="s">
        <v>65</v>
      </c>
      <c r="L5" s="83">
        <v>5</v>
      </c>
      <c r="M5" s="83"/>
      <c r="N5" s="63"/>
      <c r="O5" s="86" t="s">
        <v>234</v>
      </c>
      <c r="P5" s="88">
        <v>43505.62634259259</v>
      </c>
      <c r="Q5" s="86" t="s">
        <v>238</v>
      </c>
      <c r="R5" s="90" t="s">
        <v>244</v>
      </c>
      <c r="S5" s="86" t="s">
        <v>249</v>
      </c>
      <c r="T5" s="86" t="s">
        <v>253</v>
      </c>
      <c r="U5" s="86"/>
      <c r="V5" s="90" t="s">
        <v>258</v>
      </c>
      <c r="W5" s="88">
        <v>43505.62634259259</v>
      </c>
      <c r="X5" s="90" t="s">
        <v>262</v>
      </c>
      <c r="Y5" s="86">
        <v>42.3897783</v>
      </c>
      <c r="Z5" s="86">
        <v>-71.10610587</v>
      </c>
      <c r="AA5" s="92" t="s">
        <v>269</v>
      </c>
      <c r="AB5" s="86"/>
      <c r="AC5" s="86" t="b">
        <v>0</v>
      </c>
      <c r="AD5" s="86">
        <v>1</v>
      </c>
      <c r="AE5" s="92" t="s">
        <v>275</v>
      </c>
      <c r="AF5" s="86" t="b">
        <v>0</v>
      </c>
      <c r="AG5" s="86" t="s">
        <v>276</v>
      </c>
      <c r="AH5" s="86"/>
      <c r="AI5" s="92" t="s">
        <v>274</v>
      </c>
      <c r="AJ5" s="86" t="b">
        <v>0</v>
      </c>
      <c r="AK5" s="86">
        <v>0</v>
      </c>
      <c r="AL5" s="92" t="s">
        <v>274</v>
      </c>
      <c r="AM5" s="86" t="s">
        <v>277</v>
      </c>
      <c r="AN5" s="86" t="b">
        <v>0</v>
      </c>
      <c r="AO5" s="92" t="s">
        <v>269</v>
      </c>
      <c r="AP5" s="86" t="s">
        <v>176</v>
      </c>
      <c r="AQ5" s="86">
        <v>0</v>
      </c>
      <c r="AR5" s="86">
        <v>0</v>
      </c>
      <c r="AS5" s="86" t="s">
        <v>281</v>
      </c>
      <c r="AT5" s="86" t="s">
        <v>282</v>
      </c>
      <c r="AU5" s="86" t="s">
        <v>283</v>
      </c>
      <c r="AV5" s="86" t="s">
        <v>284</v>
      </c>
      <c r="AW5" s="86" t="s">
        <v>285</v>
      </c>
      <c r="AX5" s="86" t="s">
        <v>286</v>
      </c>
      <c r="AY5" s="86" t="s">
        <v>287</v>
      </c>
      <c r="AZ5" s="90" t="s">
        <v>288</v>
      </c>
      <c r="BA5">
        <v>1</v>
      </c>
      <c r="BB5" s="85" t="str">
        <f>REPLACE(INDEX(GroupVertices[Group],MATCH(Edges24[[#This Row],[Vertex 1]],GroupVertices[Vertex],0)),1,1,"")</f>
        <v>2</v>
      </c>
      <c r="BC5" s="85" t="str">
        <f>REPLACE(INDEX(GroupVertices[Group],MATCH(Edges24[[#This Row],[Vertex 2]],GroupVertices[Vertex],0)),1,1,"")</f>
        <v>2</v>
      </c>
      <c r="BD5" s="51"/>
      <c r="BE5" s="52"/>
      <c r="BF5" s="51"/>
      <c r="BG5" s="52"/>
      <c r="BH5" s="51"/>
      <c r="BI5" s="52"/>
      <c r="BJ5" s="51"/>
      <c r="BK5" s="52"/>
      <c r="BL5" s="51"/>
    </row>
    <row r="6" spans="1:64" ht="15">
      <c r="A6" s="84" t="s">
        <v>213</v>
      </c>
      <c r="B6" s="84" t="s">
        <v>220</v>
      </c>
      <c r="C6" s="53"/>
      <c r="D6" s="54"/>
      <c r="E6" s="65"/>
      <c r="F6" s="55"/>
      <c r="G6" s="53"/>
      <c r="H6" s="57"/>
      <c r="I6" s="56"/>
      <c r="J6" s="56"/>
      <c r="K6" s="36" t="s">
        <v>65</v>
      </c>
      <c r="L6" s="83">
        <v>15</v>
      </c>
      <c r="M6" s="83"/>
      <c r="N6" s="63"/>
      <c r="O6" s="86" t="s">
        <v>234</v>
      </c>
      <c r="P6" s="88">
        <v>43502.67652777778</v>
      </c>
      <c r="Q6" s="86" t="s">
        <v>239</v>
      </c>
      <c r="R6" s="90" t="s">
        <v>245</v>
      </c>
      <c r="S6" s="86" t="s">
        <v>250</v>
      </c>
      <c r="T6" s="86"/>
      <c r="U6" s="90" t="s">
        <v>256</v>
      </c>
      <c r="V6" s="90" t="s">
        <v>256</v>
      </c>
      <c r="W6" s="88">
        <v>43502.67652777778</v>
      </c>
      <c r="X6" s="90" t="s">
        <v>263</v>
      </c>
      <c r="Y6" s="86"/>
      <c r="Z6" s="86"/>
      <c r="AA6" s="92" t="s">
        <v>270</v>
      </c>
      <c r="AB6" s="86"/>
      <c r="AC6" s="86" t="b">
        <v>0</v>
      </c>
      <c r="AD6" s="86">
        <v>2</v>
      </c>
      <c r="AE6" s="92" t="s">
        <v>274</v>
      </c>
      <c r="AF6" s="86" t="b">
        <v>0</v>
      </c>
      <c r="AG6" s="86" t="s">
        <v>276</v>
      </c>
      <c r="AH6" s="86"/>
      <c r="AI6" s="92" t="s">
        <v>274</v>
      </c>
      <c r="AJ6" s="86" t="b">
        <v>0</v>
      </c>
      <c r="AK6" s="86">
        <v>0</v>
      </c>
      <c r="AL6" s="92" t="s">
        <v>274</v>
      </c>
      <c r="AM6" s="86" t="s">
        <v>279</v>
      </c>
      <c r="AN6" s="86" t="b">
        <v>0</v>
      </c>
      <c r="AO6" s="92" t="s">
        <v>270</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213</v>
      </c>
      <c r="B7" s="84" t="s">
        <v>229</v>
      </c>
      <c r="C7" s="53"/>
      <c r="D7" s="54"/>
      <c r="E7" s="65"/>
      <c r="F7" s="55"/>
      <c r="G7" s="53"/>
      <c r="H7" s="57"/>
      <c r="I7" s="56"/>
      <c r="J7" s="56"/>
      <c r="K7" s="36" t="s">
        <v>65</v>
      </c>
      <c r="L7" s="83">
        <v>24</v>
      </c>
      <c r="M7" s="83"/>
      <c r="N7" s="63"/>
      <c r="O7" s="86" t="s">
        <v>234</v>
      </c>
      <c r="P7" s="88">
        <v>43507.702511574076</v>
      </c>
      <c r="Q7" s="86" t="s">
        <v>240</v>
      </c>
      <c r="R7" s="90" t="s">
        <v>246</v>
      </c>
      <c r="S7" s="86" t="s">
        <v>250</v>
      </c>
      <c r="T7" s="86" t="s">
        <v>254</v>
      </c>
      <c r="U7" s="90" t="s">
        <v>257</v>
      </c>
      <c r="V7" s="90" t="s">
        <v>257</v>
      </c>
      <c r="W7" s="88">
        <v>43507.702511574076</v>
      </c>
      <c r="X7" s="90" t="s">
        <v>264</v>
      </c>
      <c r="Y7" s="86"/>
      <c r="Z7" s="86"/>
      <c r="AA7" s="92" t="s">
        <v>271</v>
      </c>
      <c r="AB7" s="86"/>
      <c r="AC7" s="86" t="b">
        <v>0</v>
      </c>
      <c r="AD7" s="86">
        <v>0</v>
      </c>
      <c r="AE7" s="92" t="s">
        <v>274</v>
      </c>
      <c r="AF7" s="86" t="b">
        <v>0</v>
      </c>
      <c r="AG7" s="86" t="s">
        <v>276</v>
      </c>
      <c r="AH7" s="86"/>
      <c r="AI7" s="92" t="s">
        <v>274</v>
      </c>
      <c r="AJ7" s="86" t="b">
        <v>0</v>
      </c>
      <c r="AK7" s="86">
        <v>0</v>
      </c>
      <c r="AL7" s="92" t="s">
        <v>274</v>
      </c>
      <c r="AM7" s="86" t="s">
        <v>279</v>
      </c>
      <c r="AN7" s="86" t="b">
        <v>0</v>
      </c>
      <c r="AO7" s="92" t="s">
        <v>271</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214</v>
      </c>
      <c r="B8" s="84" t="s">
        <v>219</v>
      </c>
      <c r="C8" s="53"/>
      <c r="D8" s="54"/>
      <c r="E8" s="65"/>
      <c r="F8" s="55"/>
      <c r="G8" s="53"/>
      <c r="H8" s="57"/>
      <c r="I8" s="56"/>
      <c r="J8" s="56"/>
      <c r="K8" s="36" t="s">
        <v>65</v>
      </c>
      <c r="L8" s="83">
        <v>32</v>
      </c>
      <c r="M8" s="83"/>
      <c r="N8" s="63"/>
      <c r="O8" s="86" t="s">
        <v>234</v>
      </c>
      <c r="P8" s="88">
        <v>43501.625023148146</v>
      </c>
      <c r="Q8" s="86" t="s">
        <v>241</v>
      </c>
      <c r="R8" s="90" t="s">
        <v>247</v>
      </c>
      <c r="S8" s="86" t="s">
        <v>251</v>
      </c>
      <c r="T8" s="86" t="s">
        <v>255</v>
      </c>
      <c r="U8" s="86"/>
      <c r="V8" s="90" t="s">
        <v>259</v>
      </c>
      <c r="W8" s="88">
        <v>43501.625023148146</v>
      </c>
      <c r="X8" s="90" t="s">
        <v>265</v>
      </c>
      <c r="Y8" s="86"/>
      <c r="Z8" s="86"/>
      <c r="AA8" s="92" t="s">
        <v>272</v>
      </c>
      <c r="AB8" s="86"/>
      <c r="AC8" s="86" t="b">
        <v>0</v>
      </c>
      <c r="AD8" s="86">
        <v>0</v>
      </c>
      <c r="AE8" s="92" t="s">
        <v>274</v>
      </c>
      <c r="AF8" s="86" t="b">
        <v>0</v>
      </c>
      <c r="AG8" s="86" t="s">
        <v>276</v>
      </c>
      <c r="AH8" s="86"/>
      <c r="AI8" s="92" t="s">
        <v>274</v>
      </c>
      <c r="AJ8" s="86" t="b">
        <v>0</v>
      </c>
      <c r="AK8" s="86">
        <v>0</v>
      </c>
      <c r="AL8" s="92" t="s">
        <v>274</v>
      </c>
      <c r="AM8" s="86" t="s">
        <v>280</v>
      </c>
      <c r="AN8" s="86" t="b">
        <v>0</v>
      </c>
      <c r="AO8" s="92" t="s">
        <v>272</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v>0</v>
      </c>
      <c r="BE8" s="52">
        <v>0</v>
      </c>
      <c r="BF8" s="51">
        <v>0</v>
      </c>
      <c r="BG8" s="52">
        <v>0</v>
      </c>
      <c r="BH8" s="51">
        <v>0</v>
      </c>
      <c r="BI8" s="52">
        <v>0</v>
      </c>
      <c r="BJ8" s="51">
        <v>22</v>
      </c>
      <c r="BK8" s="52">
        <v>100</v>
      </c>
      <c r="BL8" s="51">
        <v>22</v>
      </c>
    </row>
    <row r="9" spans="1:64" ht="15">
      <c r="A9" s="84" t="s">
        <v>214</v>
      </c>
      <c r="B9" s="84" t="s">
        <v>214</v>
      </c>
      <c r="C9" s="53"/>
      <c r="D9" s="54"/>
      <c r="E9" s="65"/>
      <c r="F9" s="55"/>
      <c r="G9" s="53"/>
      <c r="H9" s="57"/>
      <c r="I9" s="56"/>
      <c r="J9" s="56"/>
      <c r="K9" s="36" t="s">
        <v>65</v>
      </c>
      <c r="L9" s="83">
        <v>33</v>
      </c>
      <c r="M9" s="83"/>
      <c r="N9" s="63"/>
      <c r="O9" s="86" t="s">
        <v>176</v>
      </c>
      <c r="P9" s="88">
        <v>43508.666666666664</v>
      </c>
      <c r="Q9" s="86" t="s">
        <v>242</v>
      </c>
      <c r="R9" s="86" t="s">
        <v>248</v>
      </c>
      <c r="S9" s="86" t="s">
        <v>252</v>
      </c>
      <c r="T9" s="86"/>
      <c r="U9" s="86"/>
      <c r="V9" s="90" t="s">
        <v>259</v>
      </c>
      <c r="W9" s="88">
        <v>43508.666666666664</v>
      </c>
      <c r="X9" s="90" t="s">
        <v>266</v>
      </c>
      <c r="Y9" s="86"/>
      <c r="Z9" s="86"/>
      <c r="AA9" s="92" t="s">
        <v>273</v>
      </c>
      <c r="AB9" s="86"/>
      <c r="AC9" s="86" t="b">
        <v>0</v>
      </c>
      <c r="AD9" s="86">
        <v>0</v>
      </c>
      <c r="AE9" s="92" t="s">
        <v>274</v>
      </c>
      <c r="AF9" s="86" t="b">
        <v>0</v>
      </c>
      <c r="AG9" s="86" t="s">
        <v>276</v>
      </c>
      <c r="AH9" s="86"/>
      <c r="AI9" s="92" t="s">
        <v>274</v>
      </c>
      <c r="AJ9" s="86" t="b">
        <v>0</v>
      </c>
      <c r="AK9" s="86">
        <v>0</v>
      </c>
      <c r="AL9" s="92" t="s">
        <v>274</v>
      </c>
      <c r="AM9" s="86" t="s">
        <v>280</v>
      </c>
      <c r="AN9" s="86" t="b">
        <v>1</v>
      </c>
      <c r="AO9" s="92" t="s">
        <v>273</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v>0</v>
      </c>
      <c r="BE9" s="52">
        <v>0</v>
      </c>
      <c r="BF9" s="51">
        <v>0</v>
      </c>
      <c r="BG9" s="52">
        <v>0</v>
      </c>
      <c r="BH9" s="51">
        <v>0</v>
      </c>
      <c r="BI9" s="52">
        <v>0</v>
      </c>
      <c r="BJ9" s="51">
        <v>18</v>
      </c>
      <c r="BK9" s="52">
        <v>100</v>
      </c>
      <c r="BL9" s="51">
        <v>18</v>
      </c>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s://www.instagram.com/p/BtYn1EPgaLF/?utm_source=ig_twitter_share&amp;igshid=1tt8a47ui7kln"/>
    <hyperlink ref="R5" r:id="rId2" display="https://www.instagram.com/p/BtqlLAagQrO/?utm_source=ig_twitter_share&amp;igshid=12jtfkas7lziw"/>
    <hyperlink ref="R6" r:id="rId3" display="https://aknextphase.com/bostons-egyptian-revival-part-2/"/>
    <hyperlink ref="R7" r:id="rId4" display="https://aknextphase.com/floridas-red-light-challenge/"/>
    <hyperlink ref="R8" r:id="rId5" display="https://ivebeenbit.ca/boston-walking-guide/"/>
    <hyperlink ref="U6" r:id="rId6" display="https://pbs.twimg.com/media/DyvB2j_WkAcCY1_.jpg"/>
    <hyperlink ref="U7" r:id="rId7" display="https://pbs.twimg.com/media/DzI6gaLX4AASO1c.jpg"/>
    <hyperlink ref="V3" r:id="rId8" display="http://pbs.twimg.com/profile_images/303048483/q_s_nuts_logo_normal.jpg"/>
    <hyperlink ref="V4" r:id="rId9" display="http://pbs.twimg.com/profile_images/303048483/q_s_nuts_logo_normal.jpg"/>
    <hyperlink ref="V5" r:id="rId10" display="http://pbs.twimg.com/profile_images/303048483/q_s_nuts_logo_normal.jpg"/>
    <hyperlink ref="V6" r:id="rId11" display="https://pbs.twimg.com/media/DyvB2j_WkAcCY1_.jpg"/>
    <hyperlink ref="V7" r:id="rId12" display="https://pbs.twimg.com/media/DzI6gaLX4AASO1c.jpg"/>
    <hyperlink ref="V8" r:id="rId13" display="http://pbs.twimg.com/profile_images/692809797104603136/HLNsI6zZ_normal.jpg"/>
    <hyperlink ref="V9" r:id="rId14" display="http://pbs.twimg.com/profile_images/692809797104603136/HLNsI6zZ_normal.jpg"/>
    <hyperlink ref="X3" r:id="rId15" display="https://twitter.com/#!/qsnuts/status/1091722630896410624"/>
    <hyperlink ref="X4" r:id="rId16" display="https://twitter.com/#!/qsnuts/status/1091876378830667776"/>
    <hyperlink ref="X5" r:id="rId17" display="https://twitter.com/#!/qsnuts/status/1094250050400579584"/>
    <hyperlink ref="X6" r:id="rId18" display="https://twitter.com/#!/alinekaplan/status/1093181070365900800"/>
    <hyperlink ref="X7" r:id="rId19" display="https://twitter.com/#!/alinekaplan/status/1095002426908831746"/>
    <hyperlink ref="X8" r:id="rId20" display="https://twitter.com/#!/ibbtravel/status/1092800019676028928"/>
    <hyperlink ref="X9" r:id="rId21" display="https://twitter.com/#!/ibbtravel/status/1095351824629055488"/>
    <hyperlink ref="AZ5" r:id="rId22" display="https://api.twitter.com/1.1/geo/id/ae845a49091f2727.json"/>
  </hyperlinks>
  <printOptions/>
  <pageMargins left="0.7" right="0.7" top="0.75" bottom="0.75" header="0.3" footer="0.3"/>
  <pageSetup horizontalDpi="600" verticalDpi="600" orientation="portrait" r:id="rId26"/>
  <legacyDrawing r:id="rId24"/>
  <tableParts>
    <tablePart r:id="rId2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662</v>
      </c>
      <c r="B1" s="13" t="s">
        <v>34</v>
      </c>
    </row>
    <row r="2" spans="1:2" ht="15">
      <c r="A2" s="124" t="s">
        <v>213</v>
      </c>
      <c r="B2" s="85">
        <v>378</v>
      </c>
    </row>
    <row r="3" spans="1:2" ht="15">
      <c r="A3" s="124" t="s">
        <v>219</v>
      </c>
      <c r="B3" s="85">
        <v>190</v>
      </c>
    </row>
    <row r="4" spans="1:2" ht="15">
      <c r="A4" s="124" t="s">
        <v>212</v>
      </c>
      <c r="B4" s="85">
        <v>148</v>
      </c>
    </row>
    <row r="5" spans="1:2" ht="15">
      <c r="A5" s="124" t="s">
        <v>228</v>
      </c>
      <c r="B5" s="85">
        <v>0</v>
      </c>
    </row>
    <row r="6" spans="1:2" ht="15">
      <c r="A6" s="124" t="s">
        <v>229</v>
      </c>
      <c r="B6" s="85">
        <v>0</v>
      </c>
    </row>
    <row r="7" spans="1:2" ht="15">
      <c r="A7" s="124" t="s">
        <v>226</v>
      </c>
      <c r="B7" s="85">
        <v>0</v>
      </c>
    </row>
    <row r="8" spans="1:2" ht="15">
      <c r="A8" s="124" t="s">
        <v>227</v>
      </c>
      <c r="B8" s="85">
        <v>0</v>
      </c>
    </row>
    <row r="9" spans="1:2" ht="15">
      <c r="A9" s="124" t="s">
        <v>230</v>
      </c>
      <c r="B9" s="85">
        <v>0</v>
      </c>
    </row>
    <row r="10" spans="1:2" ht="15">
      <c r="A10" s="124" t="s">
        <v>231</v>
      </c>
      <c r="B10" s="85">
        <v>0</v>
      </c>
    </row>
    <row r="11" spans="1:2" ht="15">
      <c r="A11" s="124" t="s">
        <v>232</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664</v>
      </c>
      <c r="B25" t="s">
        <v>663</v>
      </c>
    </row>
    <row r="26" spans="1:2" ht="15">
      <c r="A26" s="136">
        <v>43498.65200231481</v>
      </c>
      <c r="B26" s="3">
        <v>1</v>
      </c>
    </row>
    <row r="27" spans="1:2" ht="15">
      <c r="A27" s="136">
        <v>43499.076261574075</v>
      </c>
      <c r="B27" s="3">
        <v>1</v>
      </c>
    </row>
    <row r="28" spans="1:2" ht="15">
      <c r="A28" s="136">
        <v>43501.625023148146</v>
      </c>
      <c r="B28" s="3">
        <v>1</v>
      </c>
    </row>
    <row r="29" spans="1:2" ht="15">
      <c r="A29" s="136">
        <v>43502.67652777778</v>
      </c>
      <c r="B29" s="3">
        <v>1</v>
      </c>
    </row>
    <row r="30" spans="1:2" ht="15">
      <c r="A30" s="136">
        <v>43505.62634259259</v>
      </c>
      <c r="B30" s="3">
        <v>1</v>
      </c>
    </row>
    <row r="31" spans="1:2" ht="15">
      <c r="A31" s="136">
        <v>43507.702511574076</v>
      </c>
      <c r="B31" s="3">
        <v>1</v>
      </c>
    </row>
    <row r="32" spans="1:2" ht="15">
      <c r="A32" s="136">
        <v>43508.666666666664</v>
      </c>
      <c r="B32" s="3">
        <v>1</v>
      </c>
    </row>
    <row r="33" spans="1:2" ht="15">
      <c r="A33" s="136" t="s">
        <v>665</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192</v>
      </c>
      <c r="AT2" s="13" t="s">
        <v>304</v>
      </c>
      <c r="AU2" s="13" t="s">
        <v>305</v>
      </c>
      <c r="AV2" s="13" t="s">
        <v>306</v>
      </c>
      <c r="AW2" s="13" t="s">
        <v>307</v>
      </c>
      <c r="AX2" s="13" t="s">
        <v>308</v>
      </c>
      <c r="AY2" s="13" t="s">
        <v>309</v>
      </c>
      <c r="AZ2" s="13" t="s">
        <v>513</v>
      </c>
      <c r="BA2" s="130" t="s">
        <v>597</v>
      </c>
      <c r="BB2" s="130" t="s">
        <v>599</v>
      </c>
      <c r="BC2" s="130" t="s">
        <v>601</v>
      </c>
      <c r="BD2" s="130" t="s">
        <v>602</v>
      </c>
      <c r="BE2" s="130" t="s">
        <v>604</v>
      </c>
      <c r="BF2" s="130" t="s">
        <v>605</v>
      </c>
      <c r="BG2" s="130" t="s">
        <v>606</v>
      </c>
      <c r="BH2" s="130" t="s">
        <v>610</v>
      </c>
      <c r="BI2" s="130" t="s">
        <v>614</v>
      </c>
      <c r="BJ2" s="130" t="s">
        <v>617</v>
      </c>
      <c r="BK2" s="130" t="s">
        <v>651</v>
      </c>
      <c r="BL2" s="130" t="s">
        <v>652</v>
      </c>
      <c r="BM2" s="130" t="s">
        <v>653</v>
      </c>
      <c r="BN2" s="130" t="s">
        <v>654</v>
      </c>
      <c r="BO2" s="130" t="s">
        <v>655</v>
      </c>
      <c r="BP2" s="130" t="s">
        <v>656</v>
      </c>
      <c r="BQ2" s="130" t="s">
        <v>657</v>
      </c>
      <c r="BR2" s="130" t="s">
        <v>658</v>
      </c>
      <c r="BS2" s="130" t="s">
        <v>660</v>
      </c>
      <c r="BT2" s="3"/>
      <c r="BU2" s="3"/>
    </row>
    <row r="3" spans="1:73" ht="15" customHeight="1">
      <c r="A3" s="50" t="s">
        <v>212</v>
      </c>
      <c r="B3" s="53"/>
      <c r="C3" s="53" t="s">
        <v>64</v>
      </c>
      <c r="D3" s="54">
        <v>177.0257028524523</v>
      </c>
      <c r="E3" s="55"/>
      <c r="F3" s="112" t="s">
        <v>258</v>
      </c>
      <c r="G3" s="53"/>
      <c r="H3" s="57" t="s">
        <v>212</v>
      </c>
      <c r="I3" s="56"/>
      <c r="J3" s="56"/>
      <c r="K3" s="114" t="s">
        <v>448</v>
      </c>
      <c r="L3" s="59">
        <v>3915.5608465608466</v>
      </c>
      <c r="M3" s="60">
        <v>7829.72119140625</v>
      </c>
      <c r="N3" s="60">
        <v>5049.9521484375</v>
      </c>
      <c r="O3" s="58"/>
      <c r="P3" s="61"/>
      <c r="Q3" s="61"/>
      <c r="R3" s="51"/>
      <c r="S3" s="51">
        <v>0</v>
      </c>
      <c r="T3" s="51">
        <v>5</v>
      </c>
      <c r="U3" s="52">
        <v>148</v>
      </c>
      <c r="V3" s="52">
        <v>0.019608</v>
      </c>
      <c r="W3" s="52">
        <v>0.00919</v>
      </c>
      <c r="X3" s="52">
        <v>2.488302</v>
      </c>
      <c r="Y3" s="52">
        <v>0</v>
      </c>
      <c r="Z3" s="52">
        <v>0</v>
      </c>
      <c r="AA3" s="62">
        <v>3</v>
      </c>
      <c r="AB3" s="62"/>
      <c r="AC3" s="63"/>
      <c r="AD3" s="85" t="s">
        <v>310</v>
      </c>
      <c r="AE3" s="85">
        <v>647</v>
      </c>
      <c r="AF3" s="85">
        <v>1403</v>
      </c>
      <c r="AG3" s="85">
        <v>8329</v>
      </c>
      <c r="AH3" s="85">
        <v>914</v>
      </c>
      <c r="AI3" s="85"/>
      <c r="AJ3" s="85" t="s">
        <v>331</v>
      </c>
      <c r="AK3" s="85" t="s">
        <v>350</v>
      </c>
      <c r="AL3" s="89" t="s">
        <v>361</v>
      </c>
      <c r="AM3" s="85"/>
      <c r="AN3" s="87">
        <v>40002.07230324074</v>
      </c>
      <c r="AO3" s="85"/>
      <c r="AP3" s="85" t="b">
        <v>1</v>
      </c>
      <c r="AQ3" s="85" t="b">
        <v>0</v>
      </c>
      <c r="AR3" s="85" t="b">
        <v>1</v>
      </c>
      <c r="AS3" s="85" t="s">
        <v>276</v>
      </c>
      <c r="AT3" s="85">
        <v>86</v>
      </c>
      <c r="AU3" s="89" t="s">
        <v>398</v>
      </c>
      <c r="AV3" s="85" t="b">
        <v>0</v>
      </c>
      <c r="AW3" s="85" t="s">
        <v>425</v>
      </c>
      <c r="AX3" s="89" t="s">
        <v>426</v>
      </c>
      <c r="AY3" s="85" t="s">
        <v>66</v>
      </c>
      <c r="AZ3" s="85" t="str">
        <f>REPLACE(INDEX(GroupVertices[Group],MATCH(Vertices[[#This Row],[Vertex]],GroupVertices[Vertex],0)),1,1,"")</f>
        <v>2</v>
      </c>
      <c r="BA3" s="51" t="s">
        <v>598</v>
      </c>
      <c r="BB3" s="51" t="s">
        <v>598</v>
      </c>
      <c r="BC3" s="51" t="s">
        <v>249</v>
      </c>
      <c r="BD3" s="51" t="s">
        <v>249</v>
      </c>
      <c r="BE3" s="51" t="s">
        <v>253</v>
      </c>
      <c r="BF3" s="51" t="s">
        <v>253</v>
      </c>
      <c r="BG3" s="131" t="s">
        <v>607</v>
      </c>
      <c r="BH3" s="131" t="s">
        <v>611</v>
      </c>
      <c r="BI3" s="131" t="s">
        <v>615</v>
      </c>
      <c r="BJ3" s="131" t="s">
        <v>618</v>
      </c>
      <c r="BK3" s="131">
        <v>3</v>
      </c>
      <c r="BL3" s="134">
        <v>5.357142857142857</v>
      </c>
      <c r="BM3" s="131">
        <v>0</v>
      </c>
      <c r="BN3" s="134">
        <v>0</v>
      </c>
      <c r="BO3" s="131">
        <v>0</v>
      </c>
      <c r="BP3" s="134">
        <v>0</v>
      </c>
      <c r="BQ3" s="131">
        <v>53</v>
      </c>
      <c r="BR3" s="134">
        <v>94.64285714285714</v>
      </c>
      <c r="BS3" s="131">
        <v>56</v>
      </c>
      <c r="BT3" s="3"/>
      <c r="BU3" s="3"/>
    </row>
    <row r="4" spans="1:76" ht="15">
      <c r="A4" s="14" t="s">
        <v>215</v>
      </c>
      <c r="B4" s="15"/>
      <c r="C4" s="15" t="s">
        <v>64</v>
      </c>
      <c r="D4" s="93">
        <v>162.0644879950749</v>
      </c>
      <c r="E4" s="81"/>
      <c r="F4" s="112" t="s">
        <v>406</v>
      </c>
      <c r="G4" s="15"/>
      <c r="H4" s="16" t="s">
        <v>215</v>
      </c>
      <c r="I4" s="66"/>
      <c r="J4" s="66"/>
      <c r="K4" s="114" t="s">
        <v>449</v>
      </c>
      <c r="L4" s="94">
        <v>1</v>
      </c>
      <c r="M4" s="95">
        <v>8057.916015625</v>
      </c>
      <c r="N4" s="95">
        <v>9581.6884765625</v>
      </c>
      <c r="O4" s="77"/>
      <c r="P4" s="96"/>
      <c r="Q4" s="96"/>
      <c r="R4" s="97"/>
      <c r="S4" s="51">
        <v>1</v>
      </c>
      <c r="T4" s="51">
        <v>0</v>
      </c>
      <c r="U4" s="52">
        <v>0</v>
      </c>
      <c r="V4" s="52">
        <v>0.014085</v>
      </c>
      <c r="W4" s="52">
        <v>0.006146</v>
      </c>
      <c r="X4" s="52">
        <v>0.57301</v>
      </c>
      <c r="Y4" s="52">
        <v>0</v>
      </c>
      <c r="Z4" s="52">
        <v>0</v>
      </c>
      <c r="AA4" s="82">
        <v>4</v>
      </c>
      <c r="AB4" s="82"/>
      <c r="AC4" s="98"/>
      <c r="AD4" s="85" t="s">
        <v>311</v>
      </c>
      <c r="AE4" s="85">
        <v>11</v>
      </c>
      <c r="AF4" s="85">
        <v>11</v>
      </c>
      <c r="AG4" s="85">
        <v>30</v>
      </c>
      <c r="AH4" s="85">
        <v>0</v>
      </c>
      <c r="AI4" s="85"/>
      <c r="AJ4" s="85"/>
      <c r="AK4" s="85" t="s">
        <v>351</v>
      </c>
      <c r="AL4" s="89" t="s">
        <v>362</v>
      </c>
      <c r="AM4" s="85"/>
      <c r="AN4" s="87">
        <v>41922.04902777778</v>
      </c>
      <c r="AO4" s="85"/>
      <c r="AP4" s="85" t="b">
        <v>0</v>
      </c>
      <c r="AQ4" s="85" t="b">
        <v>0</v>
      </c>
      <c r="AR4" s="85" t="b">
        <v>0</v>
      </c>
      <c r="AS4" s="85" t="s">
        <v>276</v>
      </c>
      <c r="AT4" s="85">
        <v>0</v>
      </c>
      <c r="AU4" s="89" t="s">
        <v>398</v>
      </c>
      <c r="AV4" s="85" t="b">
        <v>0</v>
      </c>
      <c r="AW4" s="85" t="s">
        <v>425</v>
      </c>
      <c r="AX4" s="89" t="s">
        <v>427</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216</v>
      </c>
      <c r="B5" s="15"/>
      <c r="C5" s="15" t="s">
        <v>64</v>
      </c>
      <c r="D5" s="93">
        <v>1000</v>
      </c>
      <c r="E5" s="81"/>
      <c r="F5" s="112" t="s">
        <v>407</v>
      </c>
      <c r="G5" s="15"/>
      <c r="H5" s="16" t="s">
        <v>216</v>
      </c>
      <c r="I5" s="66"/>
      <c r="J5" s="66"/>
      <c r="K5" s="114" t="s">
        <v>450</v>
      </c>
      <c r="L5" s="94">
        <v>1</v>
      </c>
      <c r="M5" s="95">
        <v>7775.4404296875</v>
      </c>
      <c r="N5" s="95">
        <v>780.5098266601562</v>
      </c>
      <c r="O5" s="77"/>
      <c r="P5" s="96"/>
      <c r="Q5" s="96"/>
      <c r="R5" s="97"/>
      <c r="S5" s="51">
        <v>1</v>
      </c>
      <c r="T5" s="51">
        <v>0</v>
      </c>
      <c r="U5" s="52">
        <v>0</v>
      </c>
      <c r="V5" s="52">
        <v>0.014085</v>
      </c>
      <c r="W5" s="52">
        <v>0.006146</v>
      </c>
      <c r="X5" s="52">
        <v>0.57301</v>
      </c>
      <c r="Y5" s="52">
        <v>0</v>
      </c>
      <c r="Z5" s="52">
        <v>0</v>
      </c>
      <c r="AA5" s="82">
        <v>5</v>
      </c>
      <c r="AB5" s="82"/>
      <c r="AC5" s="98"/>
      <c r="AD5" s="85" t="s">
        <v>312</v>
      </c>
      <c r="AE5" s="85">
        <v>4212</v>
      </c>
      <c r="AF5" s="85">
        <v>77973</v>
      </c>
      <c r="AG5" s="85">
        <v>23314</v>
      </c>
      <c r="AH5" s="85">
        <v>26651</v>
      </c>
      <c r="AI5" s="85"/>
      <c r="AJ5" s="85" t="s">
        <v>332</v>
      </c>
      <c r="AK5" s="85" t="s">
        <v>352</v>
      </c>
      <c r="AL5" s="89" t="s">
        <v>363</v>
      </c>
      <c r="AM5" s="85"/>
      <c r="AN5" s="87">
        <v>39913.802199074074</v>
      </c>
      <c r="AO5" s="89" t="s">
        <v>381</v>
      </c>
      <c r="AP5" s="85" t="b">
        <v>0</v>
      </c>
      <c r="AQ5" s="85" t="b">
        <v>0</v>
      </c>
      <c r="AR5" s="85" t="b">
        <v>1</v>
      </c>
      <c r="AS5" s="85" t="s">
        <v>276</v>
      </c>
      <c r="AT5" s="85">
        <v>1321</v>
      </c>
      <c r="AU5" s="89" t="s">
        <v>398</v>
      </c>
      <c r="AV5" s="85" t="b">
        <v>1</v>
      </c>
      <c r="AW5" s="85" t="s">
        <v>425</v>
      </c>
      <c r="AX5" s="89" t="s">
        <v>428</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217</v>
      </c>
      <c r="B6" s="15"/>
      <c r="C6" s="15" t="s">
        <v>64</v>
      </c>
      <c r="D6" s="93">
        <v>345.50058998563514</v>
      </c>
      <c r="E6" s="81"/>
      <c r="F6" s="112" t="s">
        <v>408</v>
      </c>
      <c r="G6" s="15"/>
      <c r="H6" s="16" t="s">
        <v>217</v>
      </c>
      <c r="I6" s="66"/>
      <c r="J6" s="66"/>
      <c r="K6" s="114" t="s">
        <v>451</v>
      </c>
      <c r="L6" s="94">
        <v>1</v>
      </c>
      <c r="M6" s="95">
        <v>6880.4033203125</v>
      </c>
      <c r="N6" s="95">
        <v>3086.10009765625</v>
      </c>
      <c r="O6" s="77"/>
      <c r="P6" s="96"/>
      <c r="Q6" s="96"/>
      <c r="R6" s="97"/>
      <c r="S6" s="51">
        <v>1</v>
      </c>
      <c r="T6" s="51">
        <v>0</v>
      </c>
      <c r="U6" s="52">
        <v>0</v>
      </c>
      <c r="V6" s="52">
        <v>0.014085</v>
      </c>
      <c r="W6" s="52">
        <v>0.006146</v>
      </c>
      <c r="X6" s="52">
        <v>0.57301</v>
      </c>
      <c r="Y6" s="52">
        <v>0</v>
      </c>
      <c r="Z6" s="52">
        <v>0</v>
      </c>
      <c r="AA6" s="82">
        <v>6</v>
      </c>
      <c r="AB6" s="82"/>
      <c r="AC6" s="98"/>
      <c r="AD6" s="85" t="s">
        <v>313</v>
      </c>
      <c r="AE6" s="85">
        <v>1689</v>
      </c>
      <c r="AF6" s="85">
        <v>17078</v>
      </c>
      <c r="AG6" s="85">
        <v>6430</v>
      </c>
      <c r="AH6" s="85">
        <v>2413</v>
      </c>
      <c r="AI6" s="85"/>
      <c r="AJ6" s="85" t="s">
        <v>333</v>
      </c>
      <c r="AK6" s="85" t="s">
        <v>353</v>
      </c>
      <c r="AL6" s="89" t="s">
        <v>364</v>
      </c>
      <c r="AM6" s="85"/>
      <c r="AN6" s="87">
        <v>39962.86071759259</v>
      </c>
      <c r="AO6" s="89" t="s">
        <v>382</v>
      </c>
      <c r="AP6" s="85" t="b">
        <v>0</v>
      </c>
      <c r="AQ6" s="85" t="b">
        <v>0</v>
      </c>
      <c r="AR6" s="85" t="b">
        <v>1</v>
      </c>
      <c r="AS6" s="85" t="s">
        <v>276</v>
      </c>
      <c r="AT6" s="85">
        <v>467</v>
      </c>
      <c r="AU6" s="89" t="s">
        <v>398</v>
      </c>
      <c r="AV6" s="85" t="b">
        <v>0</v>
      </c>
      <c r="AW6" s="85" t="s">
        <v>425</v>
      </c>
      <c r="AX6" s="89" t="s">
        <v>429</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218</v>
      </c>
      <c r="B7" s="15"/>
      <c r="C7" s="15" t="s">
        <v>64</v>
      </c>
      <c r="D7" s="93">
        <v>187.26854607018265</v>
      </c>
      <c r="E7" s="81"/>
      <c r="F7" s="112" t="s">
        <v>409</v>
      </c>
      <c r="G7" s="15"/>
      <c r="H7" s="16" t="s">
        <v>218</v>
      </c>
      <c r="I7" s="66"/>
      <c r="J7" s="66"/>
      <c r="K7" s="114" t="s">
        <v>452</v>
      </c>
      <c r="L7" s="94">
        <v>1</v>
      </c>
      <c r="M7" s="95">
        <v>7030.623046875</v>
      </c>
      <c r="N7" s="95">
        <v>8028.22705078125</v>
      </c>
      <c r="O7" s="77"/>
      <c r="P7" s="96"/>
      <c r="Q7" s="96"/>
      <c r="R7" s="97"/>
      <c r="S7" s="51">
        <v>1</v>
      </c>
      <c r="T7" s="51">
        <v>0</v>
      </c>
      <c r="U7" s="52">
        <v>0</v>
      </c>
      <c r="V7" s="52">
        <v>0.014085</v>
      </c>
      <c r="W7" s="52">
        <v>0.006146</v>
      </c>
      <c r="X7" s="52">
        <v>0.57301</v>
      </c>
      <c r="Y7" s="52">
        <v>0</v>
      </c>
      <c r="Z7" s="52">
        <v>0</v>
      </c>
      <c r="AA7" s="82">
        <v>7</v>
      </c>
      <c r="AB7" s="82"/>
      <c r="AC7" s="98"/>
      <c r="AD7" s="85" t="s">
        <v>314</v>
      </c>
      <c r="AE7" s="85">
        <v>393</v>
      </c>
      <c r="AF7" s="85">
        <v>2356</v>
      </c>
      <c r="AG7" s="85">
        <v>1309</v>
      </c>
      <c r="AH7" s="85">
        <v>311</v>
      </c>
      <c r="AI7" s="85">
        <v>-18000</v>
      </c>
      <c r="AJ7" s="85" t="s">
        <v>334</v>
      </c>
      <c r="AK7" s="85" t="s">
        <v>354</v>
      </c>
      <c r="AL7" s="89" t="s">
        <v>365</v>
      </c>
      <c r="AM7" s="85" t="s">
        <v>379</v>
      </c>
      <c r="AN7" s="87">
        <v>40541.56144675926</v>
      </c>
      <c r="AO7" s="89" t="s">
        <v>383</v>
      </c>
      <c r="AP7" s="85" t="b">
        <v>1</v>
      </c>
      <c r="AQ7" s="85" t="b">
        <v>0</v>
      </c>
      <c r="AR7" s="85" t="b">
        <v>0</v>
      </c>
      <c r="AS7" s="85" t="s">
        <v>276</v>
      </c>
      <c r="AT7" s="85">
        <v>102</v>
      </c>
      <c r="AU7" s="89" t="s">
        <v>398</v>
      </c>
      <c r="AV7" s="85" t="b">
        <v>0</v>
      </c>
      <c r="AW7" s="85" t="s">
        <v>425</v>
      </c>
      <c r="AX7" s="89" t="s">
        <v>430</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219</v>
      </c>
      <c r="B8" s="15"/>
      <c r="C8" s="15" t="s">
        <v>64</v>
      </c>
      <c r="D8" s="93">
        <v>162.0644879950749</v>
      </c>
      <c r="E8" s="81"/>
      <c r="F8" s="112" t="s">
        <v>410</v>
      </c>
      <c r="G8" s="15"/>
      <c r="H8" s="16" t="s">
        <v>219</v>
      </c>
      <c r="I8" s="66"/>
      <c r="J8" s="66"/>
      <c r="K8" s="114" t="s">
        <v>453</v>
      </c>
      <c r="L8" s="94">
        <v>5026.449735449735</v>
      </c>
      <c r="M8" s="95">
        <v>8849.50390625</v>
      </c>
      <c r="N8" s="95">
        <v>4458.2841796875</v>
      </c>
      <c r="O8" s="77"/>
      <c r="P8" s="96"/>
      <c r="Q8" s="96"/>
      <c r="R8" s="97"/>
      <c r="S8" s="51">
        <v>3</v>
      </c>
      <c r="T8" s="51">
        <v>0</v>
      </c>
      <c r="U8" s="52">
        <v>190</v>
      </c>
      <c r="V8" s="52">
        <v>0.025641</v>
      </c>
      <c r="W8" s="52">
        <v>0.068836</v>
      </c>
      <c r="X8" s="52">
        <v>1.376753</v>
      </c>
      <c r="Y8" s="52">
        <v>0</v>
      </c>
      <c r="Z8" s="52">
        <v>0</v>
      </c>
      <c r="AA8" s="82">
        <v>8</v>
      </c>
      <c r="AB8" s="82"/>
      <c r="AC8" s="98"/>
      <c r="AD8" s="85" t="s">
        <v>315</v>
      </c>
      <c r="AE8" s="85">
        <v>63</v>
      </c>
      <c r="AF8" s="85">
        <v>11</v>
      </c>
      <c r="AG8" s="85">
        <v>21</v>
      </c>
      <c r="AH8" s="85">
        <v>0</v>
      </c>
      <c r="AI8" s="85"/>
      <c r="AJ8" s="85" t="s">
        <v>335</v>
      </c>
      <c r="AK8" s="85" t="s">
        <v>355</v>
      </c>
      <c r="AL8" s="85"/>
      <c r="AM8" s="85"/>
      <c r="AN8" s="87">
        <v>43151.33855324074</v>
      </c>
      <c r="AO8" s="89" t="s">
        <v>384</v>
      </c>
      <c r="AP8" s="85" t="b">
        <v>1</v>
      </c>
      <c r="AQ8" s="85" t="b">
        <v>0</v>
      </c>
      <c r="AR8" s="85" t="b">
        <v>0</v>
      </c>
      <c r="AS8" s="85" t="s">
        <v>276</v>
      </c>
      <c r="AT8" s="85">
        <v>0</v>
      </c>
      <c r="AU8" s="85"/>
      <c r="AV8" s="85" t="b">
        <v>0</v>
      </c>
      <c r="AW8" s="85" t="s">
        <v>425</v>
      </c>
      <c r="AX8" s="89" t="s">
        <v>431</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213</v>
      </c>
      <c r="B9" s="15"/>
      <c r="C9" s="15" t="s">
        <v>64</v>
      </c>
      <c r="D9" s="93">
        <v>163.7519238662015</v>
      </c>
      <c r="E9" s="81"/>
      <c r="F9" s="112" t="s">
        <v>411</v>
      </c>
      <c r="G9" s="15"/>
      <c r="H9" s="16" t="s">
        <v>213</v>
      </c>
      <c r="I9" s="66"/>
      <c r="J9" s="66"/>
      <c r="K9" s="114" t="s">
        <v>454</v>
      </c>
      <c r="L9" s="94">
        <v>9999</v>
      </c>
      <c r="M9" s="95">
        <v>3409.174560546875</v>
      </c>
      <c r="N9" s="95">
        <v>4908.89599609375</v>
      </c>
      <c r="O9" s="77"/>
      <c r="P9" s="96"/>
      <c r="Q9" s="96"/>
      <c r="R9" s="97"/>
      <c r="S9" s="51">
        <v>0</v>
      </c>
      <c r="T9" s="51">
        <v>15</v>
      </c>
      <c r="U9" s="52">
        <v>378</v>
      </c>
      <c r="V9" s="52">
        <v>0.032258</v>
      </c>
      <c r="W9" s="52">
        <v>0.082154</v>
      </c>
      <c r="X9" s="52">
        <v>7.139287</v>
      </c>
      <c r="Y9" s="52">
        <v>0</v>
      </c>
      <c r="Z9" s="52">
        <v>0</v>
      </c>
      <c r="AA9" s="82">
        <v>9</v>
      </c>
      <c r="AB9" s="82"/>
      <c r="AC9" s="98"/>
      <c r="AD9" s="85" t="s">
        <v>316</v>
      </c>
      <c r="AE9" s="85">
        <v>177</v>
      </c>
      <c r="AF9" s="85">
        <v>168</v>
      </c>
      <c r="AG9" s="85">
        <v>5557</v>
      </c>
      <c r="AH9" s="85">
        <v>1553</v>
      </c>
      <c r="AI9" s="85"/>
      <c r="AJ9" s="85" t="s">
        <v>336</v>
      </c>
      <c r="AK9" s="85" t="s">
        <v>356</v>
      </c>
      <c r="AL9" s="89" t="s">
        <v>366</v>
      </c>
      <c r="AM9" s="85"/>
      <c r="AN9" s="87">
        <v>39609.66657407407</v>
      </c>
      <c r="AO9" s="89" t="s">
        <v>385</v>
      </c>
      <c r="AP9" s="85" t="b">
        <v>0</v>
      </c>
      <c r="AQ9" s="85" t="b">
        <v>0</v>
      </c>
      <c r="AR9" s="85" t="b">
        <v>1</v>
      </c>
      <c r="AS9" s="85" t="s">
        <v>276</v>
      </c>
      <c r="AT9" s="85">
        <v>36</v>
      </c>
      <c r="AU9" s="89" t="s">
        <v>399</v>
      </c>
      <c r="AV9" s="85" t="b">
        <v>0</v>
      </c>
      <c r="AW9" s="85" t="s">
        <v>425</v>
      </c>
      <c r="AX9" s="89" t="s">
        <v>432</v>
      </c>
      <c r="AY9" s="85" t="s">
        <v>66</v>
      </c>
      <c r="AZ9" s="85" t="str">
        <f>REPLACE(INDEX(GroupVertices[Group],MATCH(Vertices[[#This Row],[Vertex]],GroupVertices[Vertex],0)),1,1,"")</f>
        <v>1</v>
      </c>
      <c r="BA9" s="51" t="s">
        <v>532</v>
      </c>
      <c r="BB9" s="51" t="s">
        <v>532</v>
      </c>
      <c r="BC9" s="51" t="s">
        <v>250</v>
      </c>
      <c r="BD9" s="51" t="s">
        <v>250</v>
      </c>
      <c r="BE9" s="51" t="s">
        <v>254</v>
      </c>
      <c r="BF9" s="51" t="s">
        <v>254</v>
      </c>
      <c r="BG9" s="131" t="s">
        <v>608</v>
      </c>
      <c r="BH9" s="131" t="s">
        <v>612</v>
      </c>
      <c r="BI9" s="131" t="s">
        <v>616</v>
      </c>
      <c r="BJ9" s="131" t="s">
        <v>616</v>
      </c>
      <c r="BK9" s="131">
        <v>1</v>
      </c>
      <c r="BL9" s="134">
        <v>1.8867924528301887</v>
      </c>
      <c r="BM9" s="131">
        <v>1</v>
      </c>
      <c r="BN9" s="134">
        <v>1.8867924528301887</v>
      </c>
      <c r="BO9" s="131">
        <v>0</v>
      </c>
      <c r="BP9" s="134">
        <v>0</v>
      </c>
      <c r="BQ9" s="131">
        <v>51</v>
      </c>
      <c r="BR9" s="134">
        <v>96.22641509433963</v>
      </c>
      <c r="BS9" s="131">
        <v>53</v>
      </c>
      <c r="BT9" s="2"/>
      <c r="BU9" s="3"/>
      <c r="BV9" s="3"/>
      <c r="BW9" s="3"/>
      <c r="BX9" s="3"/>
    </row>
    <row r="10" spans="1:76" ht="15">
      <c r="A10" s="14" t="s">
        <v>220</v>
      </c>
      <c r="B10" s="15"/>
      <c r="C10" s="15" t="s">
        <v>64</v>
      </c>
      <c r="D10" s="93">
        <v>182.98009439770163</v>
      </c>
      <c r="E10" s="81"/>
      <c r="F10" s="112" t="s">
        <v>412</v>
      </c>
      <c r="G10" s="15"/>
      <c r="H10" s="16" t="s">
        <v>220</v>
      </c>
      <c r="I10" s="66"/>
      <c r="J10" s="66"/>
      <c r="K10" s="114" t="s">
        <v>455</v>
      </c>
      <c r="L10" s="94">
        <v>1</v>
      </c>
      <c r="M10" s="95">
        <v>2181.096435546875</v>
      </c>
      <c r="N10" s="95">
        <v>9566.3955078125</v>
      </c>
      <c r="O10" s="77"/>
      <c r="P10" s="96"/>
      <c r="Q10" s="96"/>
      <c r="R10" s="97"/>
      <c r="S10" s="51">
        <v>1</v>
      </c>
      <c r="T10" s="51">
        <v>0</v>
      </c>
      <c r="U10" s="52">
        <v>0</v>
      </c>
      <c r="V10" s="52">
        <v>0.019608</v>
      </c>
      <c r="W10" s="52">
        <v>0.057367</v>
      </c>
      <c r="X10" s="52">
        <v>0.554558</v>
      </c>
      <c r="Y10" s="52">
        <v>0</v>
      </c>
      <c r="Z10" s="52">
        <v>0</v>
      </c>
      <c r="AA10" s="82">
        <v>10</v>
      </c>
      <c r="AB10" s="82"/>
      <c r="AC10" s="98"/>
      <c r="AD10" s="85" t="s">
        <v>317</v>
      </c>
      <c r="AE10" s="85">
        <v>356</v>
      </c>
      <c r="AF10" s="85">
        <v>1957</v>
      </c>
      <c r="AG10" s="85">
        <v>13670</v>
      </c>
      <c r="AH10" s="85">
        <v>4684</v>
      </c>
      <c r="AI10" s="85"/>
      <c r="AJ10" s="85" t="s">
        <v>337</v>
      </c>
      <c r="AK10" s="85" t="s">
        <v>355</v>
      </c>
      <c r="AL10" s="89" t="s">
        <v>367</v>
      </c>
      <c r="AM10" s="85"/>
      <c r="AN10" s="87">
        <v>40923.06153935185</v>
      </c>
      <c r="AO10" s="89" t="s">
        <v>386</v>
      </c>
      <c r="AP10" s="85" t="b">
        <v>0</v>
      </c>
      <c r="AQ10" s="85" t="b">
        <v>0</v>
      </c>
      <c r="AR10" s="85" t="b">
        <v>0</v>
      </c>
      <c r="AS10" s="85" t="s">
        <v>276</v>
      </c>
      <c r="AT10" s="85">
        <v>76</v>
      </c>
      <c r="AU10" s="89" t="s">
        <v>398</v>
      </c>
      <c r="AV10" s="85" t="b">
        <v>0</v>
      </c>
      <c r="AW10" s="85" t="s">
        <v>425</v>
      </c>
      <c r="AX10" s="89" t="s">
        <v>433</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221</v>
      </c>
      <c r="B11" s="15"/>
      <c r="C11" s="15" t="s">
        <v>64</v>
      </c>
      <c r="D11" s="93">
        <v>185.61335419659346</v>
      </c>
      <c r="E11" s="81"/>
      <c r="F11" s="112" t="s">
        <v>413</v>
      </c>
      <c r="G11" s="15"/>
      <c r="H11" s="16" t="s">
        <v>221</v>
      </c>
      <c r="I11" s="66"/>
      <c r="J11" s="66"/>
      <c r="K11" s="114" t="s">
        <v>456</v>
      </c>
      <c r="L11" s="94">
        <v>1</v>
      </c>
      <c r="M11" s="95">
        <v>740.5012817382812</v>
      </c>
      <c r="N11" s="95">
        <v>3033.049072265625</v>
      </c>
      <c r="O11" s="77"/>
      <c r="P11" s="96"/>
      <c r="Q11" s="96"/>
      <c r="R11" s="97"/>
      <c r="S11" s="51">
        <v>1</v>
      </c>
      <c r="T11" s="51">
        <v>0</v>
      </c>
      <c r="U11" s="52">
        <v>0</v>
      </c>
      <c r="V11" s="52">
        <v>0.019608</v>
      </c>
      <c r="W11" s="52">
        <v>0.057367</v>
      </c>
      <c r="X11" s="52">
        <v>0.554558</v>
      </c>
      <c r="Y11" s="52">
        <v>0</v>
      </c>
      <c r="Z11" s="52">
        <v>0</v>
      </c>
      <c r="AA11" s="82">
        <v>11</v>
      </c>
      <c r="AB11" s="82"/>
      <c r="AC11" s="98"/>
      <c r="AD11" s="85" t="s">
        <v>318</v>
      </c>
      <c r="AE11" s="85">
        <v>130</v>
      </c>
      <c r="AF11" s="85">
        <v>2202</v>
      </c>
      <c r="AG11" s="85">
        <v>734</v>
      </c>
      <c r="AH11" s="85">
        <v>670</v>
      </c>
      <c r="AI11" s="85"/>
      <c r="AJ11" s="85" t="s">
        <v>338</v>
      </c>
      <c r="AK11" s="85" t="s">
        <v>355</v>
      </c>
      <c r="AL11" s="89" t="s">
        <v>368</v>
      </c>
      <c r="AM11" s="85"/>
      <c r="AN11" s="87">
        <v>39898.78927083333</v>
      </c>
      <c r="AO11" s="89" t="s">
        <v>387</v>
      </c>
      <c r="AP11" s="85" t="b">
        <v>0</v>
      </c>
      <c r="AQ11" s="85" t="b">
        <v>0</v>
      </c>
      <c r="AR11" s="85" t="b">
        <v>1</v>
      </c>
      <c r="AS11" s="85" t="s">
        <v>276</v>
      </c>
      <c r="AT11" s="85">
        <v>58</v>
      </c>
      <c r="AU11" s="89" t="s">
        <v>398</v>
      </c>
      <c r="AV11" s="85" t="b">
        <v>0</v>
      </c>
      <c r="AW11" s="85" t="s">
        <v>425</v>
      </c>
      <c r="AX11" s="89" t="s">
        <v>434</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222</v>
      </c>
      <c r="B12" s="15"/>
      <c r="C12" s="15" t="s">
        <v>64</v>
      </c>
      <c r="D12" s="93">
        <v>204.88451672481017</v>
      </c>
      <c r="E12" s="81"/>
      <c r="F12" s="112" t="s">
        <v>414</v>
      </c>
      <c r="G12" s="15"/>
      <c r="H12" s="16" t="s">
        <v>222</v>
      </c>
      <c r="I12" s="66"/>
      <c r="J12" s="66"/>
      <c r="K12" s="114" t="s">
        <v>457</v>
      </c>
      <c r="L12" s="94">
        <v>1</v>
      </c>
      <c r="M12" s="95">
        <v>3947.88623046875</v>
      </c>
      <c r="N12" s="95">
        <v>9551.103515625</v>
      </c>
      <c r="O12" s="77"/>
      <c r="P12" s="96"/>
      <c r="Q12" s="96"/>
      <c r="R12" s="97"/>
      <c r="S12" s="51">
        <v>1</v>
      </c>
      <c r="T12" s="51">
        <v>0</v>
      </c>
      <c r="U12" s="52">
        <v>0</v>
      </c>
      <c r="V12" s="52">
        <v>0.019608</v>
      </c>
      <c r="W12" s="52">
        <v>0.057367</v>
      </c>
      <c r="X12" s="52">
        <v>0.554558</v>
      </c>
      <c r="Y12" s="52">
        <v>0</v>
      </c>
      <c r="Z12" s="52">
        <v>0</v>
      </c>
      <c r="AA12" s="82">
        <v>12</v>
      </c>
      <c r="AB12" s="82"/>
      <c r="AC12" s="98"/>
      <c r="AD12" s="85" t="s">
        <v>319</v>
      </c>
      <c r="AE12" s="85">
        <v>962</v>
      </c>
      <c r="AF12" s="85">
        <v>3995</v>
      </c>
      <c r="AG12" s="85">
        <v>8496</v>
      </c>
      <c r="AH12" s="85">
        <v>6885</v>
      </c>
      <c r="AI12" s="85"/>
      <c r="AJ12" s="85" t="s">
        <v>339</v>
      </c>
      <c r="AK12" s="85" t="s">
        <v>355</v>
      </c>
      <c r="AL12" s="89" t="s">
        <v>369</v>
      </c>
      <c r="AM12" s="85"/>
      <c r="AN12" s="87">
        <v>40233.75131944445</v>
      </c>
      <c r="AO12" s="89" t="s">
        <v>388</v>
      </c>
      <c r="AP12" s="85" t="b">
        <v>0</v>
      </c>
      <c r="AQ12" s="85" t="b">
        <v>0</v>
      </c>
      <c r="AR12" s="85" t="b">
        <v>1</v>
      </c>
      <c r="AS12" s="85" t="s">
        <v>276</v>
      </c>
      <c r="AT12" s="85">
        <v>165</v>
      </c>
      <c r="AU12" s="89" t="s">
        <v>400</v>
      </c>
      <c r="AV12" s="85" t="b">
        <v>0</v>
      </c>
      <c r="AW12" s="85" t="s">
        <v>425</v>
      </c>
      <c r="AX12" s="89" t="s">
        <v>435</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223</v>
      </c>
      <c r="B13" s="15"/>
      <c r="C13" s="15" t="s">
        <v>64</v>
      </c>
      <c r="D13" s="93">
        <v>315.2449722963267</v>
      </c>
      <c r="E13" s="81"/>
      <c r="F13" s="112" t="s">
        <v>415</v>
      </c>
      <c r="G13" s="15"/>
      <c r="H13" s="16" t="s">
        <v>223</v>
      </c>
      <c r="I13" s="66"/>
      <c r="J13" s="66"/>
      <c r="K13" s="114" t="s">
        <v>458</v>
      </c>
      <c r="L13" s="94">
        <v>1</v>
      </c>
      <c r="M13" s="95">
        <v>4288.23046875</v>
      </c>
      <c r="N13" s="95">
        <v>512.8895874023438</v>
      </c>
      <c r="O13" s="77"/>
      <c r="P13" s="96"/>
      <c r="Q13" s="96"/>
      <c r="R13" s="97"/>
      <c r="S13" s="51">
        <v>1</v>
      </c>
      <c r="T13" s="51">
        <v>0</v>
      </c>
      <c r="U13" s="52">
        <v>0</v>
      </c>
      <c r="V13" s="52">
        <v>0.019608</v>
      </c>
      <c r="W13" s="52">
        <v>0.057367</v>
      </c>
      <c r="X13" s="52">
        <v>0.554558</v>
      </c>
      <c r="Y13" s="52">
        <v>0</v>
      </c>
      <c r="Z13" s="52">
        <v>0</v>
      </c>
      <c r="AA13" s="82">
        <v>13</v>
      </c>
      <c r="AB13" s="82"/>
      <c r="AC13" s="98"/>
      <c r="AD13" s="85" t="s">
        <v>320</v>
      </c>
      <c r="AE13" s="85">
        <v>339</v>
      </c>
      <c r="AF13" s="85">
        <v>14263</v>
      </c>
      <c r="AG13" s="85">
        <v>322</v>
      </c>
      <c r="AH13" s="85">
        <v>7197</v>
      </c>
      <c r="AI13" s="85"/>
      <c r="AJ13" s="85" t="s">
        <v>340</v>
      </c>
      <c r="AK13" s="85" t="s">
        <v>357</v>
      </c>
      <c r="AL13" s="89" t="s">
        <v>370</v>
      </c>
      <c r="AM13" s="85"/>
      <c r="AN13" s="87">
        <v>41439.54445601852</v>
      </c>
      <c r="AO13" s="89" t="s">
        <v>389</v>
      </c>
      <c r="AP13" s="85" t="b">
        <v>0</v>
      </c>
      <c r="AQ13" s="85" t="b">
        <v>0</v>
      </c>
      <c r="AR13" s="85" t="b">
        <v>0</v>
      </c>
      <c r="AS13" s="85" t="s">
        <v>276</v>
      </c>
      <c r="AT13" s="85">
        <v>120</v>
      </c>
      <c r="AU13" s="89" t="s">
        <v>401</v>
      </c>
      <c r="AV13" s="85" t="b">
        <v>0</v>
      </c>
      <c r="AW13" s="85" t="s">
        <v>425</v>
      </c>
      <c r="AX13" s="89" t="s">
        <v>436</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224</v>
      </c>
      <c r="B14" s="15"/>
      <c r="C14" s="15" t="s">
        <v>64</v>
      </c>
      <c r="D14" s="93">
        <v>163.6229478760517</v>
      </c>
      <c r="E14" s="81"/>
      <c r="F14" s="112" t="s">
        <v>416</v>
      </c>
      <c r="G14" s="15"/>
      <c r="H14" s="16" t="s">
        <v>224</v>
      </c>
      <c r="I14" s="66"/>
      <c r="J14" s="66"/>
      <c r="K14" s="114" t="s">
        <v>459</v>
      </c>
      <c r="L14" s="94">
        <v>1</v>
      </c>
      <c r="M14" s="95">
        <v>5593.109375</v>
      </c>
      <c r="N14" s="95">
        <v>1611.4886474609375</v>
      </c>
      <c r="O14" s="77"/>
      <c r="P14" s="96"/>
      <c r="Q14" s="96"/>
      <c r="R14" s="97"/>
      <c r="S14" s="51">
        <v>1</v>
      </c>
      <c r="T14" s="51">
        <v>0</v>
      </c>
      <c r="U14" s="52">
        <v>0</v>
      </c>
      <c r="V14" s="52">
        <v>0.019608</v>
      </c>
      <c r="W14" s="52">
        <v>0.057367</v>
      </c>
      <c r="X14" s="52">
        <v>0.554558</v>
      </c>
      <c r="Y14" s="52">
        <v>0</v>
      </c>
      <c r="Z14" s="52">
        <v>0</v>
      </c>
      <c r="AA14" s="82">
        <v>14</v>
      </c>
      <c r="AB14" s="82"/>
      <c r="AC14" s="98"/>
      <c r="AD14" s="85" t="s">
        <v>321</v>
      </c>
      <c r="AE14" s="85">
        <v>0</v>
      </c>
      <c r="AF14" s="85">
        <v>156</v>
      </c>
      <c r="AG14" s="85">
        <v>0</v>
      </c>
      <c r="AH14" s="85">
        <v>0</v>
      </c>
      <c r="AI14" s="85"/>
      <c r="AJ14" s="85"/>
      <c r="AK14" s="85"/>
      <c r="AL14" s="85"/>
      <c r="AM14" s="85"/>
      <c r="AN14" s="87">
        <v>41852.74758101852</v>
      </c>
      <c r="AO14" s="85"/>
      <c r="AP14" s="85" t="b">
        <v>1</v>
      </c>
      <c r="AQ14" s="85" t="b">
        <v>0</v>
      </c>
      <c r="AR14" s="85" t="b">
        <v>0</v>
      </c>
      <c r="AS14" s="85" t="s">
        <v>276</v>
      </c>
      <c r="AT14" s="85">
        <v>1</v>
      </c>
      <c r="AU14" s="89" t="s">
        <v>398</v>
      </c>
      <c r="AV14" s="85" t="b">
        <v>0</v>
      </c>
      <c r="AW14" s="85" t="s">
        <v>425</v>
      </c>
      <c r="AX14" s="89" t="s">
        <v>437</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225</v>
      </c>
      <c r="B15" s="15"/>
      <c r="C15" s="15" t="s">
        <v>64</v>
      </c>
      <c r="D15" s="93">
        <v>173.60783911348244</v>
      </c>
      <c r="E15" s="81"/>
      <c r="F15" s="112" t="s">
        <v>417</v>
      </c>
      <c r="G15" s="15"/>
      <c r="H15" s="16" t="s">
        <v>225</v>
      </c>
      <c r="I15" s="66"/>
      <c r="J15" s="66"/>
      <c r="K15" s="114" t="s">
        <v>460</v>
      </c>
      <c r="L15" s="94">
        <v>1</v>
      </c>
      <c r="M15" s="95">
        <v>1446.7236328125</v>
      </c>
      <c r="N15" s="95">
        <v>1072.057861328125</v>
      </c>
      <c r="O15" s="77"/>
      <c r="P15" s="96"/>
      <c r="Q15" s="96"/>
      <c r="R15" s="97"/>
      <c r="S15" s="51">
        <v>1</v>
      </c>
      <c r="T15" s="51">
        <v>0</v>
      </c>
      <c r="U15" s="52">
        <v>0</v>
      </c>
      <c r="V15" s="52">
        <v>0.019608</v>
      </c>
      <c r="W15" s="52">
        <v>0.057367</v>
      </c>
      <c r="X15" s="52">
        <v>0.554558</v>
      </c>
      <c r="Y15" s="52">
        <v>0</v>
      </c>
      <c r="Z15" s="52">
        <v>0</v>
      </c>
      <c r="AA15" s="82">
        <v>15</v>
      </c>
      <c r="AB15" s="82"/>
      <c r="AC15" s="98"/>
      <c r="AD15" s="85" t="s">
        <v>322</v>
      </c>
      <c r="AE15" s="85">
        <v>404</v>
      </c>
      <c r="AF15" s="85">
        <v>1085</v>
      </c>
      <c r="AG15" s="85">
        <v>847</v>
      </c>
      <c r="AH15" s="85">
        <v>140</v>
      </c>
      <c r="AI15" s="85">
        <v>-14400</v>
      </c>
      <c r="AJ15" s="85" t="s">
        <v>341</v>
      </c>
      <c r="AK15" s="85" t="s">
        <v>355</v>
      </c>
      <c r="AL15" s="89" t="s">
        <v>371</v>
      </c>
      <c r="AM15" s="85" t="s">
        <v>379</v>
      </c>
      <c r="AN15" s="87">
        <v>39876.53917824074</v>
      </c>
      <c r="AO15" s="89" t="s">
        <v>390</v>
      </c>
      <c r="AP15" s="85" t="b">
        <v>0</v>
      </c>
      <c r="AQ15" s="85" t="b">
        <v>0</v>
      </c>
      <c r="AR15" s="85" t="b">
        <v>1</v>
      </c>
      <c r="AS15" s="85" t="s">
        <v>276</v>
      </c>
      <c r="AT15" s="85">
        <v>74</v>
      </c>
      <c r="AU15" s="89" t="s">
        <v>402</v>
      </c>
      <c r="AV15" s="85" t="b">
        <v>0</v>
      </c>
      <c r="AW15" s="85" t="s">
        <v>425</v>
      </c>
      <c r="AX15" s="89" t="s">
        <v>438</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226</v>
      </c>
      <c r="B16" s="15"/>
      <c r="C16" s="15" t="s">
        <v>64</v>
      </c>
      <c r="D16" s="93">
        <v>1000</v>
      </c>
      <c r="E16" s="81"/>
      <c r="F16" s="112" t="s">
        <v>418</v>
      </c>
      <c r="G16" s="15"/>
      <c r="H16" s="16" t="s">
        <v>226</v>
      </c>
      <c r="I16" s="66"/>
      <c r="J16" s="66"/>
      <c r="K16" s="114" t="s">
        <v>461</v>
      </c>
      <c r="L16" s="94">
        <v>1</v>
      </c>
      <c r="M16" s="95">
        <v>576.8700561523438</v>
      </c>
      <c r="N16" s="95">
        <v>7582.689453125</v>
      </c>
      <c r="O16" s="77"/>
      <c r="P16" s="96"/>
      <c r="Q16" s="96"/>
      <c r="R16" s="97"/>
      <c r="S16" s="51">
        <v>1</v>
      </c>
      <c r="T16" s="51">
        <v>0</v>
      </c>
      <c r="U16" s="52">
        <v>0</v>
      </c>
      <c r="V16" s="52">
        <v>0.019608</v>
      </c>
      <c r="W16" s="52">
        <v>0.057367</v>
      </c>
      <c r="X16" s="52">
        <v>0.554558</v>
      </c>
      <c r="Y16" s="52">
        <v>0</v>
      </c>
      <c r="Z16" s="52">
        <v>0</v>
      </c>
      <c r="AA16" s="82">
        <v>16</v>
      </c>
      <c r="AB16" s="82"/>
      <c r="AC16" s="98"/>
      <c r="AD16" s="85" t="s">
        <v>323</v>
      </c>
      <c r="AE16" s="85">
        <v>4364</v>
      </c>
      <c r="AF16" s="85">
        <v>284857</v>
      </c>
      <c r="AG16" s="85">
        <v>31970</v>
      </c>
      <c r="AH16" s="85">
        <v>6502</v>
      </c>
      <c r="AI16" s="85"/>
      <c r="AJ16" s="85" t="s">
        <v>342</v>
      </c>
      <c r="AK16" s="85" t="s">
        <v>355</v>
      </c>
      <c r="AL16" s="89" t="s">
        <v>372</v>
      </c>
      <c r="AM16" s="85"/>
      <c r="AN16" s="87">
        <v>39773.18171296296</v>
      </c>
      <c r="AO16" s="89" t="s">
        <v>391</v>
      </c>
      <c r="AP16" s="85" t="b">
        <v>0</v>
      </c>
      <c r="AQ16" s="85" t="b">
        <v>0</v>
      </c>
      <c r="AR16" s="85" t="b">
        <v>1</v>
      </c>
      <c r="AS16" s="85" t="s">
        <v>276</v>
      </c>
      <c r="AT16" s="85">
        <v>3319</v>
      </c>
      <c r="AU16" s="89" t="s">
        <v>403</v>
      </c>
      <c r="AV16" s="85" t="b">
        <v>1</v>
      </c>
      <c r="AW16" s="85" t="s">
        <v>425</v>
      </c>
      <c r="AX16" s="89" t="s">
        <v>439</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227</v>
      </c>
      <c r="B17" s="15"/>
      <c r="C17" s="15" t="s">
        <v>64</v>
      </c>
      <c r="D17" s="93">
        <v>181.04545454545456</v>
      </c>
      <c r="E17" s="81"/>
      <c r="F17" s="112" t="s">
        <v>419</v>
      </c>
      <c r="G17" s="15"/>
      <c r="H17" s="16" t="s">
        <v>227</v>
      </c>
      <c r="I17" s="66"/>
      <c r="J17" s="66"/>
      <c r="K17" s="114" t="s">
        <v>462</v>
      </c>
      <c r="L17" s="94">
        <v>1</v>
      </c>
      <c r="M17" s="95">
        <v>6555.2060546875</v>
      </c>
      <c r="N17" s="95">
        <v>6829.8935546875</v>
      </c>
      <c r="O17" s="77"/>
      <c r="P17" s="96"/>
      <c r="Q17" s="96"/>
      <c r="R17" s="97"/>
      <c r="S17" s="51">
        <v>1</v>
      </c>
      <c r="T17" s="51">
        <v>0</v>
      </c>
      <c r="U17" s="52">
        <v>0</v>
      </c>
      <c r="V17" s="52">
        <v>0.019608</v>
      </c>
      <c r="W17" s="52">
        <v>0.057367</v>
      </c>
      <c r="X17" s="52">
        <v>0.554558</v>
      </c>
      <c r="Y17" s="52">
        <v>0</v>
      </c>
      <c r="Z17" s="52">
        <v>0</v>
      </c>
      <c r="AA17" s="82">
        <v>17</v>
      </c>
      <c r="AB17" s="82"/>
      <c r="AC17" s="98"/>
      <c r="AD17" s="85" t="s">
        <v>324</v>
      </c>
      <c r="AE17" s="85">
        <v>870</v>
      </c>
      <c r="AF17" s="85">
        <v>1777</v>
      </c>
      <c r="AG17" s="85">
        <v>3414</v>
      </c>
      <c r="AH17" s="85">
        <v>887</v>
      </c>
      <c r="AI17" s="85">
        <v>-18000</v>
      </c>
      <c r="AJ17" s="85" t="s">
        <v>343</v>
      </c>
      <c r="AK17" s="85" t="s">
        <v>358</v>
      </c>
      <c r="AL17" s="89" t="s">
        <v>373</v>
      </c>
      <c r="AM17" s="85" t="s">
        <v>380</v>
      </c>
      <c r="AN17" s="87">
        <v>40503.67364583333</v>
      </c>
      <c r="AO17" s="89" t="s">
        <v>392</v>
      </c>
      <c r="AP17" s="85" t="b">
        <v>0</v>
      </c>
      <c r="AQ17" s="85" t="b">
        <v>0</v>
      </c>
      <c r="AR17" s="85" t="b">
        <v>1</v>
      </c>
      <c r="AS17" s="85" t="s">
        <v>276</v>
      </c>
      <c r="AT17" s="85">
        <v>79</v>
      </c>
      <c r="AU17" s="89" t="s">
        <v>404</v>
      </c>
      <c r="AV17" s="85" t="b">
        <v>0</v>
      </c>
      <c r="AW17" s="85" t="s">
        <v>425</v>
      </c>
      <c r="AX17" s="89" t="s">
        <v>440</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228</v>
      </c>
      <c r="B18" s="15"/>
      <c r="C18" s="15" t="s">
        <v>64</v>
      </c>
      <c r="D18" s="93">
        <v>263.0526882823723</v>
      </c>
      <c r="E18" s="81"/>
      <c r="F18" s="112" t="s">
        <v>420</v>
      </c>
      <c r="G18" s="15"/>
      <c r="H18" s="16" t="s">
        <v>228</v>
      </c>
      <c r="I18" s="66"/>
      <c r="J18" s="66"/>
      <c r="K18" s="114" t="s">
        <v>463</v>
      </c>
      <c r="L18" s="94">
        <v>1</v>
      </c>
      <c r="M18" s="95">
        <v>6685.4912109375</v>
      </c>
      <c r="N18" s="95">
        <v>3626.91064453125</v>
      </c>
      <c r="O18" s="77"/>
      <c r="P18" s="96"/>
      <c r="Q18" s="96"/>
      <c r="R18" s="97"/>
      <c r="S18" s="51">
        <v>1</v>
      </c>
      <c r="T18" s="51">
        <v>0</v>
      </c>
      <c r="U18" s="52">
        <v>0</v>
      </c>
      <c r="V18" s="52">
        <v>0.019608</v>
      </c>
      <c r="W18" s="52">
        <v>0.057367</v>
      </c>
      <c r="X18" s="52">
        <v>0.554558</v>
      </c>
      <c r="Y18" s="52">
        <v>0</v>
      </c>
      <c r="Z18" s="52">
        <v>0</v>
      </c>
      <c r="AA18" s="82">
        <v>18</v>
      </c>
      <c r="AB18" s="82"/>
      <c r="AC18" s="98"/>
      <c r="AD18" s="85" t="s">
        <v>325</v>
      </c>
      <c r="AE18" s="85">
        <v>835</v>
      </c>
      <c r="AF18" s="85">
        <v>9407</v>
      </c>
      <c r="AG18" s="85">
        <v>7025</v>
      </c>
      <c r="AH18" s="85">
        <v>1446</v>
      </c>
      <c r="AI18" s="85"/>
      <c r="AJ18" s="85" t="s">
        <v>344</v>
      </c>
      <c r="AK18" s="85" t="s">
        <v>355</v>
      </c>
      <c r="AL18" s="89" t="s">
        <v>374</v>
      </c>
      <c r="AM18" s="85"/>
      <c r="AN18" s="87">
        <v>40587.92732638889</v>
      </c>
      <c r="AO18" s="89" t="s">
        <v>393</v>
      </c>
      <c r="AP18" s="85" t="b">
        <v>0</v>
      </c>
      <c r="AQ18" s="85" t="b">
        <v>0</v>
      </c>
      <c r="AR18" s="85" t="b">
        <v>1</v>
      </c>
      <c r="AS18" s="85" t="s">
        <v>276</v>
      </c>
      <c r="AT18" s="85">
        <v>250</v>
      </c>
      <c r="AU18" s="89" t="s">
        <v>405</v>
      </c>
      <c r="AV18" s="85" t="b">
        <v>0</v>
      </c>
      <c r="AW18" s="85" t="s">
        <v>425</v>
      </c>
      <c r="AX18" s="89" t="s">
        <v>441</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229</v>
      </c>
      <c r="B19" s="15"/>
      <c r="C19" s="15" t="s">
        <v>64</v>
      </c>
      <c r="D19" s="93">
        <v>1000</v>
      </c>
      <c r="E19" s="81"/>
      <c r="F19" s="112" t="s">
        <v>421</v>
      </c>
      <c r="G19" s="15"/>
      <c r="H19" s="16" t="s">
        <v>229</v>
      </c>
      <c r="I19" s="66"/>
      <c r="J19" s="66"/>
      <c r="K19" s="114" t="s">
        <v>464</v>
      </c>
      <c r="L19" s="94">
        <v>1</v>
      </c>
      <c r="M19" s="95">
        <v>431.0809631347656</v>
      </c>
      <c r="N19" s="95">
        <v>5069.67578125</v>
      </c>
      <c r="O19" s="77"/>
      <c r="P19" s="96"/>
      <c r="Q19" s="96"/>
      <c r="R19" s="97"/>
      <c r="S19" s="51">
        <v>1</v>
      </c>
      <c r="T19" s="51">
        <v>0</v>
      </c>
      <c r="U19" s="52">
        <v>0</v>
      </c>
      <c r="V19" s="52">
        <v>0.019608</v>
      </c>
      <c r="W19" s="52">
        <v>0.057367</v>
      </c>
      <c r="X19" s="52">
        <v>0.554558</v>
      </c>
      <c r="Y19" s="52">
        <v>0</v>
      </c>
      <c r="Z19" s="52">
        <v>0</v>
      </c>
      <c r="AA19" s="82">
        <v>19</v>
      </c>
      <c r="AB19" s="82"/>
      <c r="AC19" s="98"/>
      <c r="AD19" s="85" t="s">
        <v>326</v>
      </c>
      <c r="AE19" s="85">
        <v>617</v>
      </c>
      <c r="AF19" s="85">
        <v>517611</v>
      </c>
      <c r="AG19" s="85">
        <v>64450</v>
      </c>
      <c r="AH19" s="85">
        <v>90876</v>
      </c>
      <c r="AI19" s="85"/>
      <c r="AJ19" s="85" t="s">
        <v>345</v>
      </c>
      <c r="AK19" s="85" t="s">
        <v>355</v>
      </c>
      <c r="AL19" s="89" t="s">
        <v>375</v>
      </c>
      <c r="AM19" s="85"/>
      <c r="AN19" s="87">
        <v>41107.48755787037</v>
      </c>
      <c r="AO19" s="89" t="s">
        <v>394</v>
      </c>
      <c r="AP19" s="85" t="b">
        <v>0</v>
      </c>
      <c r="AQ19" s="85" t="b">
        <v>0</v>
      </c>
      <c r="AR19" s="85" t="b">
        <v>1</v>
      </c>
      <c r="AS19" s="85" t="s">
        <v>276</v>
      </c>
      <c r="AT19" s="85">
        <v>1264</v>
      </c>
      <c r="AU19" s="89" t="s">
        <v>398</v>
      </c>
      <c r="AV19" s="85" t="b">
        <v>0</v>
      </c>
      <c r="AW19" s="85" t="s">
        <v>425</v>
      </c>
      <c r="AX19" s="89" t="s">
        <v>442</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230</v>
      </c>
      <c r="B20" s="15"/>
      <c r="C20" s="15" t="s">
        <v>64</v>
      </c>
      <c r="D20" s="93">
        <v>246.31805356043503</v>
      </c>
      <c r="E20" s="81"/>
      <c r="F20" s="112" t="s">
        <v>422</v>
      </c>
      <c r="G20" s="15"/>
      <c r="H20" s="16" t="s">
        <v>230</v>
      </c>
      <c r="I20" s="66"/>
      <c r="J20" s="66"/>
      <c r="K20" s="114" t="s">
        <v>465</v>
      </c>
      <c r="L20" s="94">
        <v>1</v>
      </c>
      <c r="M20" s="95">
        <v>2896.952880859375</v>
      </c>
      <c r="N20" s="95">
        <v>877.0046997070312</v>
      </c>
      <c r="O20" s="77"/>
      <c r="P20" s="96"/>
      <c r="Q20" s="96"/>
      <c r="R20" s="97"/>
      <c r="S20" s="51">
        <v>1</v>
      </c>
      <c r="T20" s="51">
        <v>0</v>
      </c>
      <c r="U20" s="52">
        <v>0</v>
      </c>
      <c r="V20" s="52">
        <v>0.019608</v>
      </c>
      <c r="W20" s="52">
        <v>0.057367</v>
      </c>
      <c r="X20" s="52">
        <v>0.554558</v>
      </c>
      <c r="Y20" s="52">
        <v>0</v>
      </c>
      <c r="Z20" s="52">
        <v>0</v>
      </c>
      <c r="AA20" s="82">
        <v>20</v>
      </c>
      <c r="AB20" s="82"/>
      <c r="AC20" s="98"/>
      <c r="AD20" s="85" t="s">
        <v>327</v>
      </c>
      <c r="AE20" s="85">
        <v>676</v>
      </c>
      <c r="AF20" s="85">
        <v>7850</v>
      </c>
      <c r="AG20" s="85">
        <v>32528</v>
      </c>
      <c r="AH20" s="85">
        <v>1972</v>
      </c>
      <c r="AI20" s="85"/>
      <c r="AJ20" s="85" t="s">
        <v>346</v>
      </c>
      <c r="AK20" s="85"/>
      <c r="AL20" s="89" t="s">
        <v>376</v>
      </c>
      <c r="AM20" s="85"/>
      <c r="AN20" s="87">
        <v>40689.72913194444</v>
      </c>
      <c r="AO20" s="89" t="s">
        <v>395</v>
      </c>
      <c r="AP20" s="85" t="b">
        <v>0</v>
      </c>
      <c r="AQ20" s="85" t="b">
        <v>0</v>
      </c>
      <c r="AR20" s="85" t="b">
        <v>0</v>
      </c>
      <c r="AS20" s="85" t="s">
        <v>276</v>
      </c>
      <c r="AT20" s="85">
        <v>264</v>
      </c>
      <c r="AU20" s="89" t="s">
        <v>398</v>
      </c>
      <c r="AV20" s="85" t="b">
        <v>1</v>
      </c>
      <c r="AW20" s="85" t="s">
        <v>425</v>
      </c>
      <c r="AX20" s="89" t="s">
        <v>443</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231</v>
      </c>
      <c r="B21" s="15"/>
      <c r="C21" s="15" t="s">
        <v>64</v>
      </c>
      <c r="D21" s="93">
        <v>162</v>
      </c>
      <c r="E21" s="81"/>
      <c r="F21" s="112" t="s">
        <v>423</v>
      </c>
      <c r="G21" s="15"/>
      <c r="H21" s="16" t="s">
        <v>231</v>
      </c>
      <c r="I21" s="66"/>
      <c r="J21" s="66"/>
      <c r="K21" s="114" t="s">
        <v>466</v>
      </c>
      <c r="L21" s="94">
        <v>1</v>
      </c>
      <c r="M21" s="95">
        <v>5378.21435546875</v>
      </c>
      <c r="N21" s="95">
        <v>8715.7529296875</v>
      </c>
      <c r="O21" s="77"/>
      <c r="P21" s="96"/>
      <c r="Q21" s="96"/>
      <c r="R21" s="97"/>
      <c r="S21" s="51">
        <v>1</v>
      </c>
      <c r="T21" s="51">
        <v>0</v>
      </c>
      <c r="U21" s="52">
        <v>0</v>
      </c>
      <c r="V21" s="52">
        <v>0.019608</v>
      </c>
      <c r="W21" s="52">
        <v>0.057367</v>
      </c>
      <c r="X21" s="52">
        <v>0.554558</v>
      </c>
      <c r="Y21" s="52">
        <v>0</v>
      </c>
      <c r="Z21" s="52">
        <v>0</v>
      </c>
      <c r="AA21" s="82">
        <v>21</v>
      </c>
      <c r="AB21" s="82"/>
      <c r="AC21" s="98"/>
      <c r="AD21" s="85" t="s">
        <v>231</v>
      </c>
      <c r="AE21" s="85">
        <v>0</v>
      </c>
      <c r="AF21" s="85">
        <v>5</v>
      </c>
      <c r="AG21" s="85">
        <v>0</v>
      </c>
      <c r="AH21" s="85">
        <v>0</v>
      </c>
      <c r="AI21" s="85"/>
      <c r="AJ21" s="85"/>
      <c r="AK21" s="85"/>
      <c r="AL21" s="85"/>
      <c r="AM21" s="85"/>
      <c r="AN21" s="87">
        <v>39799.78596064815</v>
      </c>
      <c r="AO21" s="85"/>
      <c r="AP21" s="85" t="b">
        <v>1</v>
      </c>
      <c r="AQ21" s="85" t="b">
        <v>1</v>
      </c>
      <c r="AR21" s="85" t="b">
        <v>0</v>
      </c>
      <c r="AS21" s="85" t="s">
        <v>276</v>
      </c>
      <c r="AT21" s="85">
        <v>0</v>
      </c>
      <c r="AU21" s="89" t="s">
        <v>398</v>
      </c>
      <c r="AV21" s="85" t="b">
        <v>0</v>
      </c>
      <c r="AW21" s="85" t="s">
        <v>425</v>
      </c>
      <c r="AX21" s="89" t="s">
        <v>444</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232</v>
      </c>
      <c r="B22" s="15"/>
      <c r="C22" s="15" t="s">
        <v>64</v>
      </c>
      <c r="D22" s="93">
        <v>1000</v>
      </c>
      <c r="E22" s="81"/>
      <c r="F22" s="112" t="s">
        <v>424</v>
      </c>
      <c r="G22" s="15"/>
      <c r="H22" s="16" t="s">
        <v>232</v>
      </c>
      <c r="I22" s="66"/>
      <c r="J22" s="66"/>
      <c r="K22" s="114" t="s">
        <v>467</v>
      </c>
      <c r="L22" s="94">
        <v>1</v>
      </c>
      <c r="M22" s="95">
        <v>2299.022216796875</v>
      </c>
      <c r="N22" s="95">
        <v>7001.04052734375</v>
      </c>
      <c r="O22" s="77"/>
      <c r="P22" s="96"/>
      <c r="Q22" s="96"/>
      <c r="R22" s="97"/>
      <c r="S22" s="51">
        <v>1</v>
      </c>
      <c r="T22" s="51">
        <v>0</v>
      </c>
      <c r="U22" s="52">
        <v>0</v>
      </c>
      <c r="V22" s="52">
        <v>0.019608</v>
      </c>
      <c r="W22" s="52">
        <v>0.057367</v>
      </c>
      <c r="X22" s="52">
        <v>0.554558</v>
      </c>
      <c r="Y22" s="52">
        <v>0</v>
      </c>
      <c r="Z22" s="52">
        <v>0</v>
      </c>
      <c r="AA22" s="82">
        <v>22</v>
      </c>
      <c r="AB22" s="82"/>
      <c r="AC22" s="98"/>
      <c r="AD22" s="85" t="s">
        <v>328</v>
      </c>
      <c r="AE22" s="85">
        <v>3082</v>
      </c>
      <c r="AF22" s="85">
        <v>179780</v>
      </c>
      <c r="AG22" s="85">
        <v>44728</v>
      </c>
      <c r="AH22" s="85">
        <v>12966</v>
      </c>
      <c r="AI22" s="85"/>
      <c r="AJ22" s="85" t="s">
        <v>347</v>
      </c>
      <c r="AK22" s="85" t="s">
        <v>359</v>
      </c>
      <c r="AL22" s="89" t="s">
        <v>377</v>
      </c>
      <c r="AM22" s="85"/>
      <c r="AN22" s="87">
        <v>39552.5684375</v>
      </c>
      <c r="AO22" s="89" t="s">
        <v>396</v>
      </c>
      <c r="AP22" s="85" t="b">
        <v>0</v>
      </c>
      <c r="AQ22" s="85" t="b">
        <v>0</v>
      </c>
      <c r="AR22" s="85" t="b">
        <v>1</v>
      </c>
      <c r="AS22" s="85" t="s">
        <v>276</v>
      </c>
      <c r="AT22" s="85">
        <v>2625</v>
      </c>
      <c r="AU22" s="89" t="s">
        <v>398</v>
      </c>
      <c r="AV22" s="85" t="b">
        <v>1</v>
      </c>
      <c r="AW22" s="85" t="s">
        <v>425</v>
      </c>
      <c r="AX22" s="89" t="s">
        <v>445</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233</v>
      </c>
      <c r="B23" s="15"/>
      <c r="C23" s="15" t="s">
        <v>64</v>
      </c>
      <c r="D23" s="93">
        <v>162.07523599425406</v>
      </c>
      <c r="E23" s="81"/>
      <c r="F23" s="112" t="s">
        <v>423</v>
      </c>
      <c r="G23" s="15"/>
      <c r="H23" s="16" t="s">
        <v>233</v>
      </c>
      <c r="I23" s="66"/>
      <c r="J23" s="66"/>
      <c r="K23" s="114" t="s">
        <v>468</v>
      </c>
      <c r="L23" s="94">
        <v>1</v>
      </c>
      <c r="M23" s="95">
        <v>5260.60791015625</v>
      </c>
      <c r="N23" s="95">
        <v>5056.9111328125</v>
      </c>
      <c r="O23" s="77"/>
      <c r="P23" s="96"/>
      <c r="Q23" s="96"/>
      <c r="R23" s="97"/>
      <c r="S23" s="51">
        <v>1</v>
      </c>
      <c r="T23" s="51">
        <v>0</v>
      </c>
      <c r="U23" s="52">
        <v>0</v>
      </c>
      <c r="V23" s="52">
        <v>0.019608</v>
      </c>
      <c r="W23" s="52">
        <v>0.057367</v>
      </c>
      <c r="X23" s="52">
        <v>0.554558</v>
      </c>
      <c r="Y23" s="52">
        <v>0</v>
      </c>
      <c r="Z23" s="52">
        <v>0</v>
      </c>
      <c r="AA23" s="82">
        <v>23</v>
      </c>
      <c r="AB23" s="82"/>
      <c r="AC23" s="98"/>
      <c r="AD23" s="85" t="s">
        <v>329</v>
      </c>
      <c r="AE23" s="85">
        <v>15</v>
      </c>
      <c r="AF23" s="85">
        <v>12</v>
      </c>
      <c r="AG23" s="85">
        <v>29</v>
      </c>
      <c r="AH23" s="85">
        <v>1</v>
      </c>
      <c r="AI23" s="85"/>
      <c r="AJ23" s="85" t="s">
        <v>348</v>
      </c>
      <c r="AK23" s="85" t="s">
        <v>355</v>
      </c>
      <c r="AL23" s="85"/>
      <c r="AM23" s="85"/>
      <c r="AN23" s="87">
        <v>40035.80501157408</v>
      </c>
      <c r="AO23" s="85"/>
      <c r="AP23" s="85" t="b">
        <v>1</v>
      </c>
      <c r="AQ23" s="85" t="b">
        <v>1</v>
      </c>
      <c r="AR23" s="85" t="b">
        <v>0</v>
      </c>
      <c r="AS23" s="85" t="s">
        <v>276</v>
      </c>
      <c r="AT23" s="85">
        <v>0</v>
      </c>
      <c r="AU23" s="89" t="s">
        <v>398</v>
      </c>
      <c r="AV23" s="85" t="b">
        <v>0</v>
      </c>
      <c r="AW23" s="85" t="s">
        <v>425</v>
      </c>
      <c r="AX23" s="89" t="s">
        <v>446</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99" t="s">
        <v>214</v>
      </c>
      <c r="B24" s="100"/>
      <c r="C24" s="100" t="s">
        <v>64</v>
      </c>
      <c r="D24" s="101">
        <v>218.39475169300226</v>
      </c>
      <c r="E24" s="102"/>
      <c r="F24" s="113" t="s">
        <v>259</v>
      </c>
      <c r="G24" s="100"/>
      <c r="H24" s="103" t="s">
        <v>214</v>
      </c>
      <c r="I24" s="104"/>
      <c r="J24" s="104"/>
      <c r="K24" s="115" t="s">
        <v>469</v>
      </c>
      <c r="L24" s="105">
        <v>1</v>
      </c>
      <c r="M24" s="106">
        <v>9747.4013671875</v>
      </c>
      <c r="N24" s="106">
        <v>3904.4521484375</v>
      </c>
      <c r="O24" s="107"/>
      <c r="P24" s="108"/>
      <c r="Q24" s="108"/>
      <c r="R24" s="109"/>
      <c r="S24" s="51">
        <v>1</v>
      </c>
      <c r="T24" s="51">
        <v>2</v>
      </c>
      <c r="U24" s="52">
        <v>0</v>
      </c>
      <c r="V24" s="52">
        <v>0.016949</v>
      </c>
      <c r="W24" s="52">
        <v>0.012104</v>
      </c>
      <c r="X24" s="52">
        <v>0.939263</v>
      </c>
      <c r="Y24" s="52">
        <v>0</v>
      </c>
      <c r="Z24" s="52">
        <v>0</v>
      </c>
      <c r="AA24" s="110">
        <v>24</v>
      </c>
      <c r="AB24" s="110"/>
      <c r="AC24" s="111"/>
      <c r="AD24" s="85" t="s">
        <v>330</v>
      </c>
      <c r="AE24" s="85">
        <v>1628</v>
      </c>
      <c r="AF24" s="85">
        <v>5252</v>
      </c>
      <c r="AG24" s="85">
        <v>25710</v>
      </c>
      <c r="AH24" s="85">
        <v>17528</v>
      </c>
      <c r="AI24" s="85"/>
      <c r="AJ24" s="85" t="s">
        <v>349</v>
      </c>
      <c r="AK24" s="85" t="s">
        <v>360</v>
      </c>
      <c r="AL24" s="89" t="s">
        <v>378</v>
      </c>
      <c r="AM24" s="85"/>
      <c r="AN24" s="87">
        <v>42389.654699074075</v>
      </c>
      <c r="AO24" s="89" t="s">
        <v>397</v>
      </c>
      <c r="AP24" s="85" t="b">
        <v>0</v>
      </c>
      <c r="AQ24" s="85" t="b">
        <v>0</v>
      </c>
      <c r="AR24" s="85" t="b">
        <v>1</v>
      </c>
      <c r="AS24" s="85" t="s">
        <v>276</v>
      </c>
      <c r="AT24" s="85">
        <v>352</v>
      </c>
      <c r="AU24" s="89" t="s">
        <v>398</v>
      </c>
      <c r="AV24" s="85" t="b">
        <v>0</v>
      </c>
      <c r="AW24" s="85" t="s">
        <v>425</v>
      </c>
      <c r="AX24" s="89" t="s">
        <v>447</v>
      </c>
      <c r="AY24" s="85" t="s">
        <v>66</v>
      </c>
      <c r="AZ24" s="85" t="str">
        <f>REPLACE(INDEX(GroupVertices[Group],MATCH(Vertices[[#This Row],[Vertex]],GroupVertices[Vertex],0)),1,1,"")</f>
        <v>2</v>
      </c>
      <c r="BA24" s="51" t="s">
        <v>248</v>
      </c>
      <c r="BB24" s="51" t="s">
        <v>600</v>
      </c>
      <c r="BC24" s="51" t="s">
        <v>252</v>
      </c>
      <c r="BD24" s="51" t="s">
        <v>603</v>
      </c>
      <c r="BE24" s="51" t="s">
        <v>255</v>
      </c>
      <c r="BF24" s="51" t="s">
        <v>255</v>
      </c>
      <c r="BG24" s="131" t="s">
        <v>609</v>
      </c>
      <c r="BH24" s="131" t="s">
        <v>613</v>
      </c>
      <c r="BI24" s="131" t="s">
        <v>580</v>
      </c>
      <c r="BJ24" s="131" t="s">
        <v>619</v>
      </c>
      <c r="BK24" s="131">
        <v>0</v>
      </c>
      <c r="BL24" s="134">
        <v>0</v>
      </c>
      <c r="BM24" s="131">
        <v>0</v>
      </c>
      <c r="BN24" s="134">
        <v>0</v>
      </c>
      <c r="BO24" s="131">
        <v>0</v>
      </c>
      <c r="BP24" s="134">
        <v>0</v>
      </c>
      <c r="BQ24" s="131">
        <v>40</v>
      </c>
      <c r="BR24" s="134">
        <v>100</v>
      </c>
      <c r="BS24" s="131">
        <v>40</v>
      </c>
      <c r="BT24" s="2"/>
      <c r="BU24" s="3"/>
      <c r="BV24" s="3"/>
      <c r="BW24" s="3"/>
      <c r="BX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hyperlinks>
    <hyperlink ref="AL3" r:id="rId1" display="http://t.co/Q1tjVSeRQy"/>
    <hyperlink ref="AL4" r:id="rId2" display="https://t.co/CD5RcJkcW1"/>
    <hyperlink ref="AL5" r:id="rId3" display="https://www.massvacation.com/"/>
    <hyperlink ref="AL6" r:id="rId4" display="http://bostonpublicmarket.org/"/>
    <hyperlink ref="AL7" r:id="rId5" display="http://t.co/mLzBNmYXaV"/>
    <hyperlink ref="AL9" r:id="rId6" display="https://t.co/1GJHuUuBOx"/>
    <hyperlink ref="AL10" r:id="rId7" display="https://t.co/dOKffR7nOt"/>
    <hyperlink ref="AL11" r:id="rId8" display="http://www.historicboston.org/"/>
    <hyperlink ref="AL12" r:id="rId9" display="http://tinyurl.com/FOPGphotos"/>
    <hyperlink ref="AL13" r:id="rId10" display="https://t.co/lkHGIu5kwT"/>
    <hyperlink ref="AL15" r:id="rId11" display="http://t.co/YqDVJCFcbx"/>
    <hyperlink ref="AL16" r:id="rId12" display="http://bostontweet.net/"/>
    <hyperlink ref="AL17" r:id="rId13" display="https://t.co/KLCsZT1f5d"/>
    <hyperlink ref="AL18" r:id="rId14" display="https://t.co/HdEJw2TQIL"/>
    <hyperlink ref="AL19" r:id="rId15" display="https://t.co/Vmpby94GN3"/>
    <hyperlink ref="AL20" r:id="rId16" display="http://t.co/F5TCN51lmP"/>
    <hyperlink ref="AL22" r:id="rId17" display="https://t.co/Ohcs5nCAQB"/>
    <hyperlink ref="AL24" r:id="rId18" display="https://t.co/AHusCRFNQj"/>
    <hyperlink ref="AO5" r:id="rId19" display="https://pbs.twimg.com/profile_banners/30288680/1543593059"/>
    <hyperlink ref="AO6" r:id="rId20" display="https://pbs.twimg.com/profile_banners/43404666/1540566265"/>
    <hyperlink ref="AO7" r:id="rId21" display="https://pbs.twimg.com/profile_banners/231787632/1424740353"/>
    <hyperlink ref="AO8" r:id="rId22" display="https://pbs.twimg.com/profile_banners/965860452348637184/1519928931"/>
    <hyperlink ref="AO9" r:id="rId23" display="https://pbs.twimg.com/profile_banners/15074415/1486575926"/>
    <hyperlink ref="AO10" r:id="rId24" display="https://pbs.twimg.com/profile_banners/464257413/1538677148"/>
    <hyperlink ref="AO11" r:id="rId25" display="https://pbs.twimg.com/profile_banners/26818876/1521059845"/>
    <hyperlink ref="AO12" r:id="rId26" display="https://pbs.twimg.com/profile_banners/117150193/1522954668"/>
    <hyperlink ref="AO13" r:id="rId27" display="https://pbs.twimg.com/profile_banners/1516409251/1516233481"/>
    <hyperlink ref="AO15" r:id="rId28" display="https://pbs.twimg.com/profile_banners/22765750/1401720328"/>
    <hyperlink ref="AO16" r:id="rId29" display="https://pbs.twimg.com/profile_banners/17531205/1412035304"/>
    <hyperlink ref="AO17" r:id="rId30" display="https://pbs.twimg.com/profile_banners/218164441/1458348861"/>
    <hyperlink ref="AO18" r:id="rId31" display="https://pbs.twimg.com/profile_banners/251811013/1524656197"/>
    <hyperlink ref="AO19" r:id="rId32" display="https://pbs.twimg.com/profile_banners/700903452/1414782706"/>
    <hyperlink ref="AO20" r:id="rId33" display="https://pbs.twimg.com/profile_banners/305708719/1464036944"/>
    <hyperlink ref="AO22" r:id="rId34" display="https://pbs.twimg.com/profile_banners/14385055/1547658527"/>
    <hyperlink ref="AO24" r:id="rId35" display="https://pbs.twimg.com/profile_banners/4829933229/1454013467"/>
    <hyperlink ref="AU3" r:id="rId36" display="http://abs.twimg.com/images/themes/theme1/bg.png"/>
    <hyperlink ref="AU4" r:id="rId37" display="http://abs.twimg.com/images/themes/theme1/bg.png"/>
    <hyperlink ref="AU5" r:id="rId38" display="http://abs.twimg.com/images/themes/theme1/bg.png"/>
    <hyperlink ref="AU6" r:id="rId39" display="http://abs.twimg.com/images/themes/theme1/bg.png"/>
    <hyperlink ref="AU7" r:id="rId40" display="http://abs.twimg.com/images/themes/theme1/bg.png"/>
    <hyperlink ref="AU9" r:id="rId41" display="http://abs.twimg.com/images/themes/theme19/bg.gif"/>
    <hyperlink ref="AU10" r:id="rId42" display="http://abs.twimg.com/images/themes/theme1/bg.png"/>
    <hyperlink ref="AU11" r:id="rId43" display="http://abs.twimg.com/images/themes/theme1/bg.png"/>
    <hyperlink ref="AU12" r:id="rId44" display="http://abs.twimg.com/images/themes/theme12/bg.gif"/>
    <hyperlink ref="AU13" r:id="rId45" display="http://abs.twimg.com/images/themes/theme14/bg.gif"/>
    <hyperlink ref="AU14" r:id="rId46" display="http://abs.twimg.com/images/themes/theme1/bg.png"/>
    <hyperlink ref="AU15" r:id="rId47" display="http://pbs.twimg.com/profile_background_images/378800000100321838/b473c25141953bc35f0a27a19c4393a2.jpeg"/>
    <hyperlink ref="AU16" r:id="rId48" display="http://abs.twimg.com/images/themes/theme7/bg.gif"/>
    <hyperlink ref="AU17" r:id="rId49" display="http://pbs.twimg.com/profile_background_images/378800000022019876/6a307e933d850b45c05b9b1034d3a629.png"/>
    <hyperlink ref="AU18" r:id="rId50" display="http://abs.twimg.com/images/themes/theme13/bg.gif"/>
    <hyperlink ref="AU19" r:id="rId51" display="http://abs.twimg.com/images/themes/theme1/bg.png"/>
    <hyperlink ref="AU20" r:id="rId52" display="http://abs.twimg.com/images/themes/theme1/bg.png"/>
    <hyperlink ref="AU21" r:id="rId53" display="http://abs.twimg.com/images/themes/theme1/bg.png"/>
    <hyperlink ref="AU22" r:id="rId54" display="http://abs.twimg.com/images/themes/theme1/bg.png"/>
    <hyperlink ref="AU23" r:id="rId55" display="http://abs.twimg.com/images/themes/theme1/bg.png"/>
    <hyperlink ref="AU24" r:id="rId56" display="http://abs.twimg.com/images/themes/theme1/bg.png"/>
    <hyperlink ref="F3" r:id="rId57" display="http://pbs.twimg.com/profile_images/303048483/q_s_nuts_logo_normal.jpg"/>
    <hyperlink ref="F4" r:id="rId58" display="http://pbs.twimg.com/profile_images/521140557238657024/tCiNpd1r_normal.jpeg"/>
    <hyperlink ref="F5" r:id="rId59" display="http://pbs.twimg.com/profile_images/1068532782803095552/6RRhwnl6_normal.jpg"/>
    <hyperlink ref="F6" r:id="rId60" display="http://pbs.twimg.com/profile_images/875427394080735233/ysv1mFFq_normal.jpg"/>
    <hyperlink ref="F7" r:id="rId61" display="http://pbs.twimg.com/profile_images/1235171935/yellowtwitter_normal.jpg"/>
    <hyperlink ref="F8" r:id="rId62" display="http://pbs.twimg.com/profile_images/969278157605036041/3ptP_iAE_normal.jpg"/>
    <hyperlink ref="F9" r:id="rId63" display="http://pbs.twimg.com/profile_images/674236373352648705/pCFvt9Ph_normal.jpg"/>
    <hyperlink ref="F10" r:id="rId64" display="http://pbs.twimg.com/profile_images/771140314673414146/R8cmFpkg_normal.jpg"/>
    <hyperlink ref="F11" r:id="rId65" display="http://pbs.twimg.com/profile_images/682596807994638337/RRYpheOI_normal.png"/>
    <hyperlink ref="F12" r:id="rId66" display="http://pbs.twimg.com/profile_images/828697037482897408/OzccNOpx_normal.jpg"/>
    <hyperlink ref="F13" r:id="rId67" display="http://pbs.twimg.com/profile_images/1034929345876226048/s9CHFJ7M_normal.jpg"/>
    <hyperlink ref="F14" r:id="rId68" display="http://pbs.twimg.com/profile_images/495267505036746752/Ii29-CEN_normal.jpeg"/>
    <hyperlink ref="F15" r:id="rId69" display="http://pbs.twimg.com/profile_images/224571300/Common_Boston_Logo_2009_04_27_Twitter_normal.jpg"/>
    <hyperlink ref="F16" r:id="rId70" display="http://pbs.twimg.com/profile_images/1185861354/Picture_11_normal.png"/>
    <hyperlink ref="F17" r:id="rId71" display="http://pbs.twimg.com/profile_images/378800000124344076/0df28f41e33ce01ec45b968e02b8df0b_normal.jpeg"/>
    <hyperlink ref="F18" r:id="rId72" display="http://pbs.twimg.com/profile_images/687381570374774784/de1WGZXG_normal.jpg"/>
    <hyperlink ref="F19" r:id="rId73" display="http://pbs.twimg.com/profile_images/899795467868839936/zee39Jhr_normal.jpg"/>
    <hyperlink ref="F20" r:id="rId74" display="http://pbs.twimg.com/profile_images/823570759402536960/ljvhDLwN_normal.jpg"/>
    <hyperlink ref="F21" r:id="rId75" display="http://abs.twimg.com/sticky/default_profile_images/default_profile_normal.png"/>
    <hyperlink ref="F22" r:id="rId76" display="http://pbs.twimg.com/profile_images/985300329540579328/wUoHuhja_normal.jpg"/>
    <hyperlink ref="F23" r:id="rId77" display="http://abs.twimg.com/sticky/default_profile_images/default_profile_normal.png"/>
    <hyperlink ref="F24" r:id="rId78" display="http://pbs.twimg.com/profile_images/692809797104603136/HLNsI6zZ_normal.jpg"/>
    <hyperlink ref="AX3" r:id="rId79" display="https://twitter.com/qsnuts"/>
    <hyperlink ref="AX4" r:id="rId80" display="https://twitter.com/farmlowell"/>
    <hyperlink ref="AX5" r:id="rId81" display="https://twitter.com/visitma"/>
    <hyperlink ref="AX6" r:id="rId82" display="https://twitter.com/bospublicmarket"/>
    <hyperlink ref="AX7" r:id="rId83" display="https://twitter.com/somwintermarket"/>
    <hyperlink ref="AX8" r:id="rId84" display="https://twitter.com/bostoninsider"/>
    <hyperlink ref="AX9" r:id="rId85" display="https://twitter.com/alinekaplan"/>
    <hyperlink ref="AX10" r:id="rId86" display="https://twitter.com/hubhistory"/>
    <hyperlink ref="AX11" r:id="rId87" display="https://twitter.com/historicboston"/>
    <hyperlink ref="AX12" r:id="rId88" display="https://twitter.com/fopg"/>
    <hyperlink ref="AX13" r:id="rId89" display="https://twitter.com/oldschoolboston"/>
    <hyperlink ref="AX14" r:id="rId90" display="https://twitter.com/dirtyoldboston"/>
    <hyperlink ref="AX15" r:id="rId91" display="https://twitter.com/commonboston"/>
    <hyperlink ref="AX16" r:id="rId92" display="https://twitter.com/bostontweet"/>
    <hyperlink ref="AX17" r:id="rId93" display="https://twitter.com/bostonparks"/>
    <hyperlink ref="AX18" r:id="rId94" display="https://twitter.com/bostonparksdept"/>
    <hyperlink ref="AX19" r:id="rId95" display="https://twitter.com/onlyinbos"/>
    <hyperlink ref="AX20" r:id="rId96" display="https://twitter.com/curbedboston"/>
    <hyperlink ref="AX21" r:id="rId97" display="https://twitter.com/floridatraffic"/>
    <hyperlink ref="AX22" r:id="rId98" display="https://twitter.com/visitflorida"/>
    <hyperlink ref="AX23" r:id="rId99" display="https://twitter.com/bostondrivers"/>
    <hyperlink ref="AX24" r:id="rId100" display="https://twitter.com/ibbtravel"/>
  </hyperlinks>
  <printOptions/>
  <pageMargins left="0.7" right="0.7" top="0.75" bottom="0.75" header="0.3" footer="0.3"/>
  <pageSetup horizontalDpi="600" verticalDpi="600" orientation="portrait" r:id="rId104"/>
  <legacyDrawing r:id="rId102"/>
  <tableParts>
    <tablePart r:id="rId1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531</v>
      </c>
      <c r="Z2" s="13" t="s">
        <v>538</v>
      </c>
      <c r="AA2" s="13" t="s">
        <v>547</v>
      </c>
      <c r="AB2" s="13" t="s">
        <v>563</v>
      </c>
      <c r="AC2" s="13" t="s">
        <v>579</v>
      </c>
      <c r="AD2" s="13" t="s">
        <v>587</v>
      </c>
      <c r="AE2" s="13" t="s">
        <v>588</v>
      </c>
      <c r="AF2" s="13" t="s">
        <v>594</v>
      </c>
      <c r="AG2" s="67" t="s">
        <v>651</v>
      </c>
      <c r="AH2" s="67" t="s">
        <v>652</v>
      </c>
      <c r="AI2" s="67" t="s">
        <v>653</v>
      </c>
      <c r="AJ2" s="67" t="s">
        <v>654</v>
      </c>
      <c r="AK2" s="67" t="s">
        <v>655</v>
      </c>
      <c r="AL2" s="67" t="s">
        <v>656</v>
      </c>
      <c r="AM2" s="67" t="s">
        <v>657</v>
      </c>
      <c r="AN2" s="67" t="s">
        <v>658</v>
      </c>
      <c r="AO2" s="67" t="s">
        <v>661</v>
      </c>
    </row>
    <row r="3" spans="1:41" ht="15">
      <c r="A3" s="125" t="s">
        <v>509</v>
      </c>
      <c r="B3" s="126" t="s">
        <v>511</v>
      </c>
      <c r="C3" s="126" t="s">
        <v>56</v>
      </c>
      <c r="D3" s="117"/>
      <c r="E3" s="116"/>
      <c r="F3" s="118" t="s">
        <v>668</v>
      </c>
      <c r="G3" s="119"/>
      <c r="H3" s="119"/>
      <c r="I3" s="120">
        <v>3</v>
      </c>
      <c r="J3" s="121"/>
      <c r="K3" s="51">
        <v>15</v>
      </c>
      <c r="L3" s="51">
        <v>13</v>
      </c>
      <c r="M3" s="51">
        <v>2</v>
      </c>
      <c r="N3" s="51">
        <v>15</v>
      </c>
      <c r="O3" s="51">
        <v>0</v>
      </c>
      <c r="P3" s="52">
        <v>0</v>
      </c>
      <c r="Q3" s="52">
        <v>0</v>
      </c>
      <c r="R3" s="51">
        <v>1</v>
      </c>
      <c r="S3" s="51">
        <v>0</v>
      </c>
      <c r="T3" s="51">
        <v>15</v>
      </c>
      <c r="U3" s="51">
        <v>15</v>
      </c>
      <c r="V3" s="51">
        <v>2</v>
      </c>
      <c r="W3" s="52">
        <v>1.742222</v>
      </c>
      <c r="X3" s="52">
        <v>0.06666666666666667</v>
      </c>
      <c r="Y3" s="85" t="s">
        <v>532</v>
      </c>
      <c r="Z3" s="85" t="s">
        <v>250</v>
      </c>
      <c r="AA3" s="85" t="s">
        <v>254</v>
      </c>
      <c r="AB3" s="91" t="s">
        <v>564</v>
      </c>
      <c r="AC3" s="91" t="s">
        <v>274</v>
      </c>
      <c r="AD3" s="91"/>
      <c r="AE3" s="91" t="s">
        <v>589</v>
      </c>
      <c r="AF3" s="91" t="s">
        <v>595</v>
      </c>
      <c r="AG3" s="131">
        <v>1</v>
      </c>
      <c r="AH3" s="134">
        <v>1.8867924528301887</v>
      </c>
      <c r="AI3" s="131">
        <v>1</v>
      </c>
      <c r="AJ3" s="134">
        <v>1.8867924528301887</v>
      </c>
      <c r="AK3" s="131">
        <v>0</v>
      </c>
      <c r="AL3" s="134">
        <v>0</v>
      </c>
      <c r="AM3" s="131">
        <v>51</v>
      </c>
      <c r="AN3" s="134">
        <v>96.22641509433963</v>
      </c>
      <c r="AO3" s="131">
        <v>53</v>
      </c>
    </row>
    <row r="4" spans="1:41" ht="15">
      <c r="A4" s="125" t="s">
        <v>510</v>
      </c>
      <c r="B4" s="126" t="s">
        <v>512</v>
      </c>
      <c r="C4" s="126" t="s">
        <v>56</v>
      </c>
      <c r="D4" s="122"/>
      <c r="E4" s="100"/>
      <c r="F4" s="103" t="s">
        <v>669</v>
      </c>
      <c r="G4" s="107"/>
      <c r="H4" s="107"/>
      <c r="I4" s="123">
        <v>4</v>
      </c>
      <c r="J4" s="110"/>
      <c r="K4" s="51">
        <v>7</v>
      </c>
      <c r="L4" s="51">
        <v>3</v>
      </c>
      <c r="M4" s="51">
        <v>11</v>
      </c>
      <c r="N4" s="51">
        <v>14</v>
      </c>
      <c r="O4" s="51">
        <v>1</v>
      </c>
      <c r="P4" s="52">
        <v>0</v>
      </c>
      <c r="Q4" s="52">
        <v>0</v>
      </c>
      <c r="R4" s="51">
        <v>1</v>
      </c>
      <c r="S4" s="51">
        <v>0</v>
      </c>
      <c r="T4" s="51">
        <v>7</v>
      </c>
      <c r="U4" s="51">
        <v>14</v>
      </c>
      <c r="V4" s="51">
        <v>3</v>
      </c>
      <c r="W4" s="52">
        <v>1.632653</v>
      </c>
      <c r="X4" s="52">
        <v>0.14285714285714285</v>
      </c>
      <c r="Y4" s="85" t="s">
        <v>533</v>
      </c>
      <c r="Z4" s="85" t="s">
        <v>539</v>
      </c>
      <c r="AA4" s="85" t="s">
        <v>548</v>
      </c>
      <c r="AB4" s="91" t="s">
        <v>565</v>
      </c>
      <c r="AC4" s="91" t="s">
        <v>580</v>
      </c>
      <c r="AD4" s="91" t="s">
        <v>218</v>
      </c>
      <c r="AE4" s="91" t="s">
        <v>590</v>
      </c>
      <c r="AF4" s="91" t="s">
        <v>596</v>
      </c>
      <c r="AG4" s="131">
        <v>3</v>
      </c>
      <c r="AH4" s="134">
        <v>3.125</v>
      </c>
      <c r="AI4" s="131">
        <v>0</v>
      </c>
      <c r="AJ4" s="134">
        <v>0</v>
      </c>
      <c r="AK4" s="131">
        <v>0</v>
      </c>
      <c r="AL4" s="134">
        <v>0</v>
      </c>
      <c r="AM4" s="131">
        <v>93</v>
      </c>
      <c r="AN4" s="134">
        <v>96.875</v>
      </c>
      <c r="AO4" s="131">
        <v>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509</v>
      </c>
      <c r="B2" s="91" t="s">
        <v>213</v>
      </c>
      <c r="C2" s="85">
        <f>VLOOKUP(GroupVertices[[#This Row],[Vertex]],Vertices[],MATCH("ID",Vertices[[#Headers],[Vertex]:[Vertex Content Word Count]],0),FALSE)</f>
        <v>9</v>
      </c>
    </row>
    <row r="3" spans="1:3" ht="15">
      <c r="A3" s="85" t="s">
        <v>509</v>
      </c>
      <c r="B3" s="91" t="s">
        <v>233</v>
      </c>
      <c r="C3" s="85">
        <f>VLOOKUP(GroupVertices[[#This Row],[Vertex]],Vertices[],MATCH("ID",Vertices[[#Headers],[Vertex]:[Vertex Content Word Count]],0),FALSE)</f>
        <v>23</v>
      </c>
    </row>
    <row r="4" spans="1:3" ht="15">
      <c r="A4" s="85" t="s">
        <v>509</v>
      </c>
      <c r="B4" s="91" t="s">
        <v>232</v>
      </c>
      <c r="C4" s="85">
        <f>VLOOKUP(GroupVertices[[#This Row],[Vertex]],Vertices[],MATCH("ID",Vertices[[#Headers],[Vertex]:[Vertex Content Word Count]],0),FALSE)</f>
        <v>22</v>
      </c>
    </row>
    <row r="5" spans="1:3" ht="15">
      <c r="A5" s="85" t="s">
        <v>509</v>
      </c>
      <c r="B5" s="91" t="s">
        <v>231</v>
      </c>
      <c r="C5" s="85">
        <f>VLOOKUP(GroupVertices[[#This Row],[Vertex]],Vertices[],MATCH("ID",Vertices[[#Headers],[Vertex]:[Vertex Content Word Count]],0),FALSE)</f>
        <v>21</v>
      </c>
    </row>
    <row r="6" spans="1:3" ht="15">
      <c r="A6" s="85" t="s">
        <v>509</v>
      </c>
      <c r="B6" s="91" t="s">
        <v>230</v>
      </c>
      <c r="C6" s="85">
        <f>VLOOKUP(GroupVertices[[#This Row],[Vertex]],Vertices[],MATCH("ID",Vertices[[#Headers],[Vertex]:[Vertex Content Word Count]],0),FALSE)</f>
        <v>20</v>
      </c>
    </row>
    <row r="7" spans="1:3" ht="15">
      <c r="A7" s="85" t="s">
        <v>509</v>
      </c>
      <c r="B7" s="91" t="s">
        <v>229</v>
      </c>
      <c r="C7" s="85">
        <f>VLOOKUP(GroupVertices[[#This Row],[Vertex]],Vertices[],MATCH("ID",Vertices[[#Headers],[Vertex]:[Vertex Content Word Count]],0),FALSE)</f>
        <v>19</v>
      </c>
    </row>
    <row r="8" spans="1:3" ht="15">
      <c r="A8" s="85" t="s">
        <v>509</v>
      </c>
      <c r="B8" s="91" t="s">
        <v>228</v>
      </c>
      <c r="C8" s="85">
        <f>VLOOKUP(GroupVertices[[#This Row],[Vertex]],Vertices[],MATCH("ID",Vertices[[#Headers],[Vertex]:[Vertex Content Word Count]],0),FALSE)</f>
        <v>18</v>
      </c>
    </row>
    <row r="9" spans="1:3" ht="15">
      <c r="A9" s="85" t="s">
        <v>509</v>
      </c>
      <c r="B9" s="91" t="s">
        <v>227</v>
      </c>
      <c r="C9" s="85">
        <f>VLOOKUP(GroupVertices[[#This Row],[Vertex]],Vertices[],MATCH("ID",Vertices[[#Headers],[Vertex]:[Vertex Content Word Count]],0),FALSE)</f>
        <v>17</v>
      </c>
    </row>
    <row r="10" spans="1:3" ht="15">
      <c r="A10" s="85" t="s">
        <v>509</v>
      </c>
      <c r="B10" s="91" t="s">
        <v>226</v>
      </c>
      <c r="C10" s="85">
        <f>VLOOKUP(GroupVertices[[#This Row],[Vertex]],Vertices[],MATCH("ID",Vertices[[#Headers],[Vertex]:[Vertex Content Word Count]],0),FALSE)</f>
        <v>16</v>
      </c>
    </row>
    <row r="11" spans="1:3" ht="15">
      <c r="A11" s="85" t="s">
        <v>509</v>
      </c>
      <c r="B11" s="91" t="s">
        <v>225</v>
      </c>
      <c r="C11" s="85">
        <f>VLOOKUP(GroupVertices[[#This Row],[Vertex]],Vertices[],MATCH("ID",Vertices[[#Headers],[Vertex]:[Vertex Content Word Count]],0),FALSE)</f>
        <v>15</v>
      </c>
    </row>
    <row r="12" spans="1:3" ht="15">
      <c r="A12" s="85" t="s">
        <v>509</v>
      </c>
      <c r="B12" s="91" t="s">
        <v>224</v>
      </c>
      <c r="C12" s="85">
        <f>VLOOKUP(GroupVertices[[#This Row],[Vertex]],Vertices[],MATCH("ID",Vertices[[#Headers],[Vertex]:[Vertex Content Word Count]],0),FALSE)</f>
        <v>14</v>
      </c>
    </row>
    <row r="13" spans="1:3" ht="15">
      <c r="A13" s="85" t="s">
        <v>509</v>
      </c>
      <c r="B13" s="91" t="s">
        <v>223</v>
      </c>
      <c r="C13" s="85">
        <f>VLOOKUP(GroupVertices[[#This Row],[Vertex]],Vertices[],MATCH("ID",Vertices[[#Headers],[Vertex]:[Vertex Content Word Count]],0),FALSE)</f>
        <v>13</v>
      </c>
    </row>
    <row r="14" spans="1:3" ht="15">
      <c r="A14" s="85" t="s">
        <v>509</v>
      </c>
      <c r="B14" s="91" t="s">
        <v>222</v>
      </c>
      <c r="C14" s="85">
        <f>VLOOKUP(GroupVertices[[#This Row],[Vertex]],Vertices[],MATCH("ID",Vertices[[#Headers],[Vertex]:[Vertex Content Word Count]],0),FALSE)</f>
        <v>12</v>
      </c>
    </row>
    <row r="15" spans="1:3" ht="15">
      <c r="A15" s="85" t="s">
        <v>509</v>
      </c>
      <c r="B15" s="91" t="s">
        <v>221</v>
      </c>
      <c r="C15" s="85">
        <f>VLOOKUP(GroupVertices[[#This Row],[Vertex]],Vertices[],MATCH("ID",Vertices[[#Headers],[Vertex]:[Vertex Content Word Count]],0),FALSE)</f>
        <v>11</v>
      </c>
    </row>
    <row r="16" spans="1:3" ht="15">
      <c r="A16" s="85" t="s">
        <v>509</v>
      </c>
      <c r="B16" s="91" t="s">
        <v>220</v>
      </c>
      <c r="C16" s="85">
        <f>VLOOKUP(GroupVertices[[#This Row],[Vertex]],Vertices[],MATCH("ID",Vertices[[#Headers],[Vertex]:[Vertex Content Word Count]],0),FALSE)</f>
        <v>10</v>
      </c>
    </row>
    <row r="17" spans="1:3" ht="15">
      <c r="A17" s="85" t="s">
        <v>510</v>
      </c>
      <c r="B17" s="91" t="s">
        <v>214</v>
      </c>
      <c r="C17" s="85">
        <f>VLOOKUP(GroupVertices[[#This Row],[Vertex]],Vertices[],MATCH("ID",Vertices[[#Headers],[Vertex]:[Vertex Content Word Count]],0),FALSE)</f>
        <v>24</v>
      </c>
    </row>
    <row r="18" spans="1:3" ht="15">
      <c r="A18" s="85" t="s">
        <v>510</v>
      </c>
      <c r="B18" s="91" t="s">
        <v>219</v>
      </c>
      <c r="C18" s="85">
        <f>VLOOKUP(GroupVertices[[#This Row],[Vertex]],Vertices[],MATCH("ID",Vertices[[#Headers],[Vertex]:[Vertex Content Word Count]],0),FALSE)</f>
        <v>8</v>
      </c>
    </row>
    <row r="19" spans="1:3" ht="15">
      <c r="A19" s="85" t="s">
        <v>510</v>
      </c>
      <c r="B19" s="91" t="s">
        <v>212</v>
      </c>
      <c r="C19" s="85">
        <f>VLOOKUP(GroupVertices[[#This Row],[Vertex]],Vertices[],MATCH("ID",Vertices[[#Headers],[Vertex]:[Vertex Content Word Count]],0),FALSE)</f>
        <v>3</v>
      </c>
    </row>
    <row r="20" spans="1:3" ht="15">
      <c r="A20" s="85" t="s">
        <v>510</v>
      </c>
      <c r="B20" s="91" t="s">
        <v>218</v>
      </c>
      <c r="C20" s="85">
        <f>VLOOKUP(GroupVertices[[#This Row],[Vertex]],Vertices[],MATCH("ID",Vertices[[#Headers],[Vertex]:[Vertex Content Word Count]],0),FALSE)</f>
        <v>7</v>
      </c>
    </row>
    <row r="21" spans="1:3" ht="15">
      <c r="A21" s="85" t="s">
        <v>510</v>
      </c>
      <c r="B21" s="91" t="s">
        <v>217</v>
      </c>
      <c r="C21" s="85">
        <f>VLOOKUP(GroupVertices[[#This Row],[Vertex]],Vertices[],MATCH("ID",Vertices[[#Headers],[Vertex]:[Vertex Content Word Count]],0),FALSE)</f>
        <v>6</v>
      </c>
    </row>
    <row r="22" spans="1:3" ht="15">
      <c r="A22" s="85" t="s">
        <v>510</v>
      </c>
      <c r="B22" s="91" t="s">
        <v>216</v>
      </c>
      <c r="C22" s="85">
        <f>VLOOKUP(GroupVertices[[#This Row],[Vertex]],Vertices[],MATCH("ID",Vertices[[#Headers],[Vertex]:[Vertex Content Word Count]],0),FALSE)</f>
        <v>5</v>
      </c>
    </row>
    <row r="23" spans="1:3" ht="15">
      <c r="A23" s="85" t="s">
        <v>510</v>
      </c>
      <c r="B23" s="91" t="s">
        <v>215</v>
      </c>
      <c r="C23"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519</v>
      </c>
      <c r="B2" s="36" t="s">
        <v>470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19</v>
      </c>
      <c r="L2" s="39">
        <f>MIN(Vertices[Closeness Centrality])</f>
        <v>0.014085</v>
      </c>
      <c r="M2" s="40">
        <f>COUNTIF(Vertices[Closeness Centrality],"&gt;= "&amp;L2)-COUNTIF(Vertices[Closeness Centrality],"&gt;="&amp;L3)</f>
        <v>4</v>
      </c>
      <c r="N2" s="39">
        <f>MIN(Vertices[Eigenvector Centrality])</f>
        <v>0.006146</v>
      </c>
      <c r="O2" s="40">
        <f>COUNTIF(Vertices[Eigenvector Centrality],"&gt;= "&amp;N2)-COUNTIF(Vertices[Eigenvector Centrality],"&gt;="&amp;N3)</f>
        <v>4</v>
      </c>
      <c r="P2" s="39">
        <f>MIN(Vertices[PageRank])</f>
        <v>0.554558</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0.2727272727272727</v>
      </c>
      <c r="I3" s="42">
        <f>COUNTIF(Vertices[Out-Degree],"&gt;= "&amp;H3)-COUNTIF(Vertices[Out-Degree],"&gt;="&amp;H4)</f>
        <v>0</v>
      </c>
      <c r="J3" s="41">
        <f aca="true" t="shared" si="4" ref="J3:J26">J2+($J$57-$J$2)/BinDivisor</f>
        <v>6.872727272727273</v>
      </c>
      <c r="K3" s="42">
        <f>COUNTIF(Vertices[Betweenness Centrality],"&gt;= "&amp;J3)-COUNTIF(Vertices[Betweenness Centrality],"&gt;="&amp;J4)</f>
        <v>0</v>
      </c>
      <c r="L3" s="41">
        <f aca="true" t="shared" si="5" ref="L3:L26">L2+($L$57-$L$2)/BinDivisor</f>
        <v>0.014415418181818181</v>
      </c>
      <c r="M3" s="42">
        <f>COUNTIF(Vertices[Closeness Centrality],"&gt;= "&amp;L3)-COUNTIF(Vertices[Closeness Centrality],"&gt;="&amp;L4)</f>
        <v>0</v>
      </c>
      <c r="N3" s="41">
        <f aca="true" t="shared" si="6" ref="N3:N26">N2+($N$57-$N$2)/BinDivisor</f>
        <v>0.007527963636363637</v>
      </c>
      <c r="O3" s="42">
        <f>COUNTIF(Vertices[Eigenvector Centrality],"&gt;= "&amp;N3)-COUNTIF(Vertices[Eigenvector Centrality],"&gt;="&amp;N4)</f>
        <v>0</v>
      </c>
      <c r="P3" s="41">
        <f aca="true" t="shared" si="7" ref="P3:P26">P2+($P$57-$P$2)/BinDivisor</f>
        <v>0.6742803454545454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0.10909090909090909</v>
      </c>
      <c r="G4" s="40">
        <f>COUNTIF(Vertices[In-Degree],"&gt;= "&amp;F4)-COUNTIF(Vertices[In-Degree],"&gt;="&amp;F5)</f>
        <v>0</v>
      </c>
      <c r="H4" s="39">
        <f t="shared" si="3"/>
        <v>0.5454545454545454</v>
      </c>
      <c r="I4" s="40">
        <f>COUNTIF(Vertices[Out-Degree],"&gt;= "&amp;H4)-COUNTIF(Vertices[Out-Degree],"&gt;="&amp;H5)</f>
        <v>0</v>
      </c>
      <c r="J4" s="39">
        <f t="shared" si="4"/>
        <v>13.745454545454546</v>
      </c>
      <c r="K4" s="40">
        <f>COUNTIF(Vertices[Betweenness Centrality],"&gt;= "&amp;J4)-COUNTIF(Vertices[Betweenness Centrality],"&gt;="&amp;J5)</f>
        <v>0</v>
      </c>
      <c r="L4" s="39">
        <f t="shared" si="5"/>
        <v>0.014745836363636362</v>
      </c>
      <c r="M4" s="40">
        <f>COUNTIF(Vertices[Closeness Centrality],"&gt;= "&amp;L4)-COUNTIF(Vertices[Closeness Centrality],"&gt;="&amp;L5)</f>
        <v>0</v>
      </c>
      <c r="N4" s="39">
        <f t="shared" si="6"/>
        <v>0.008909927272727273</v>
      </c>
      <c r="O4" s="40">
        <f>COUNTIF(Vertices[Eigenvector Centrality],"&gt;= "&amp;N4)-COUNTIF(Vertices[Eigenvector Centrality],"&gt;="&amp;N5)</f>
        <v>1</v>
      </c>
      <c r="P4" s="39">
        <f t="shared" si="7"/>
        <v>0.7940026909090909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0.8181818181818181</v>
      </c>
      <c r="I5" s="42">
        <f>COUNTIF(Vertices[Out-Degree],"&gt;= "&amp;H5)-COUNTIF(Vertices[Out-Degree],"&gt;="&amp;H6)</f>
        <v>0</v>
      </c>
      <c r="J5" s="41">
        <f t="shared" si="4"/>
        <v>20.618181818181817</v>
      </c>
      <c r="K5" s="42">
        <f>COUNTIF(Vertices[Betweenness Centrality],"&gt;= "&amp;J5)-COUNTIF(Vertices[Betweenness Centrality],"&gt;="&amp;J6)</f>
        <v>0</v>
      </c>
      <c r="L5" s="41">
        <f t="shared" si="5"/>
        <v>0.015076254545454543</v>
      </c>
      <c r="M5" s="42">
        <f>COUNTIF(Vertices[Closeness Centrality],"&gt;= "&amp;L5)-COUNTIF(Vertices[Closeness Centrality],"&gt;="&amp;L6)</f>
        <v>0</v>
      </c>
      <c r="N5" s="41">
        <f t="shared" si="6"/>
        <v>0.01029189090909091</v>
      </c>
      <c r="O5" s="42">
        <f>COUNTIF(Vertices[Eigenvector Centrality],"&gt;= "&amp;N5)-COUNTIF(Vertices[Eigenvector Centrality],"&gt;="&amp;N6)</f>
        <v>0</v>
      </c>
      <c r="P5" s="41">
        <f t="shared" si="7"/>
        <v>0.9137250363636364</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0.21818181818181817</v>
      </c>
      <c r="G6" s="40">
        <f>COUNTIF(Vertices[In-Degree],"&gt;= "&amp;F6)-COUNTIF(Vertices[In-Degree],"&gt;="&amp;F7)</f>
        <v>0</v>
      </c>
      <c r="H6" s="39">
        <f t="shared" si="3"/>
        <v>1.0909090909090908</v>
      </c>
      <c r="I6" s="40">
        <f>COUNTIF(Vertices[Out-Degree],"&gt;= "&amp;H6)-COUNTIF(Vertices[Out-Degree],"&gt;="&amp;H7)</f>
        <v>0</v>
      </c>
      <c r="J6" s="39">
        <f t="shared" si="4"/>
        <v>27.490909090909092</v>
      </c>
      <c r="K6" s="40">
        <f>COUNTIF(Vertices[Betweenness Centrality],"&gt;= "&amp;J6)-COUNTIF(Vertices[Betweenness Centrality],"&gt;="&amp;J7)</f>
        <v>0</v>
      </c>
      <c r="L6" s="39">
        <f t="shared" si="5"/>
        <v>0.015406672727272724</v>
      </c>
      <c r="M6" s="40">
        <f>COUNTIF(Vertices[Closeness Centrality],"&gt;= "&amp;L6)-COUNTIF(Vertices[Closeness Centrality],"&gt;="&amp;L7)</f>
        <v>0</v>
      </c>
      <c r="N6" s="39">
        <f t="shared" si="6"/>
        <v>0.011673854545454547</v>
      </c>
      <c r="O6" s="40">
        <f>COUNTIF(Vertices[Eigenvector Centrality],"&gt;= "&amp;N6)-COUNTIF(Vertices[Eigenvector Centrality],"&gt;="&amp;N7)</f>
        <v>1</v>
      </c>
      <c r="P6" s="39">
        <f t="shared" si="7"/>
        <v>1.033447381818182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0.2727272727272727</v>
      </c>
      <c r="G7" s="42">
        <f>COUNTIF(Vertices[In-Degree],"&gt;= "&amp;F7)-COUNTIF(Vertices[In-Degree],"&gt;="&amp;F8)</f>
        <v>0</v>
      </c>
      <c r="H7" s="41">
        <f t="shared" si="3"/>
        <v>1.3636363636363635</v>
      </c>
      <c r="I7" s="42">
        <f>COUNTIF(Vertices[Out-Degree],"&gt;= "&amp;H7)-COUNTIF(Vertices[Out-Degree],"&gt;="&amp;H8)</f>
        <v>0</v>
      </c>
      <c r="J7" s="41">
        <f t="shared" si="4"/>
        <v>34.36363636363637</v>
      </c>
      <c r="K7" s="42">
        <f>COUNTIF(Vertices[Betweenness Centrality],"&gt;= "&amp;J7)-COUNTIF(Vertices[Betweenness Centrality],"&gt;="&amp;J8)</f>
        <v>0</v>
      </c>
      <c r="L7" s="41">
        <f t="shared" si="5"/>
        <v>0.015737090909090905</v>
      </c>
      <c r="M7" s="42">
        <f>COUNTIF(Vertices[Closeness Centrality],"&gt;= "&amp;L7)-COUNTIF(Vertices[Closeness Centrality],"&gt;="&amp;L8)</f>
        <v>0</v>
      </c>
      <c r="N7" s="41">
        <f t="shared" si="6"/>
        <v>0.013055818181818184</v>
      </c>
      <c r="O7" s="42">
        <f>COUNTIF(Vertices[Eigenvector Centrality],"&gt;= "&amp;N7)-COUNTIF(Vertices[Eigenvector Centrality],"&gt;="&amp;N8)</f>
        <v>0</v>
      </c>
      <c r="P7" s="41">
        <f t="shared" si="7"/>
        <v>1.1531697272727275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0.32727272727272727</v>
      </c>
      <c r="G8" s="40">
        <f>COUNTIF(Vertices[In-Degree],"&gt;= "&amp;F8)-COUNTIF(Vertices[In-Degree],"&gt;="&amp;F9)</f>
        <v>0</v>
      </c>
      <c r="H8" s="39">
        <f t="shared" si="3"/>
        <v>1.6363636363636362</v>
      </c>
      <c r="I8" s="40">
        <f>COUNTIF(Vertices[Out-Degree],"&gt;= "&amp;H8)-COUNTIF(Vertices[Out-Degree],"&gt;="&amp;H9)</f>
        <v>0</v>
      </c>
      <c r="J8" s="39">
        <f t="shared" si="4"/>
        <v>41.23636363636364</v>
      </c>
      <c r="K8" s="40">
        <f>COUNTIF(Vertices[Betweenness Centrality],"&gt;= "&amp;J8)-COUNTIF(Vertices[Betweenness Centrality],"&gt;="&amp;J9)</f>
        <v>0</v>
      </c>
      <c r="L8" s="39">
        <f t="shared" si="5"/>
        <v>0.016067509090909086</v>
      </c>
      <c r="M8" s="40">
        <f>COUNTIF(Vertices[Closeness Centrality],"&gt;= "&amp;L8)-COUNTIF(Vertices[Closeness Centrality],"&gt;="&amp;L9)</f>
        <v>0</v>
      </c>
      <c r="N8" s="39">
        <f t="shared" si="6"/>
        <v>0.014437781818181821</v>
      </c>
      <c r="O8" s="40">
        <f>COUNTIF(Vertices[Eigenvector Centrality],"&gt;= "&amp;N8)-COUNTIF(Vertices[Eigenvector Centrality],"&gt;="&amp;N9)</f>
        <v>0</v>
      </c>
      <c r="P8" s="39">
        <f t="shared" si="7"/>
        <v>1.272892072727273</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1.909090909090909</v>
      </c>
      <c r="I9" s="42">
        <f>COUNTIF(Vertices[Out-Degree],"&gt;= "&amp;H9)-COUNTIF(Vertices[Out-Degree],"&gt;="&amp;H10)</f>
        <v>1</v>
      </c>
      <c r="J9" s="41">
        <f t="shared" si="4"/>
        <v>48.10909090909092</v>
      </c>
      <c r="K9" s="42">
        <f>COUNTIF(Vertices[Betweenness Centrality],"&gt;= "&amp;J9)-COUNTIF(Vertices[Betweenness Centrality],"&gt;="&amp;J10)</f>
        <v>0</v>
      </c>
      <c r="L9" s="41">
        <f t="shared" si="5"/>
        <v>0.016397927272727267</v>
      </c>
      <c r="M9" s="42">
        <f>COUNTIF(Vertices[Closeness Centrality],"&gt;= "&amp;L9)-COUNTIF(Vertices[Closeness Centrality],"&gt;="&amp;L10)</f>
        <v>0</v>
      </c>
      <c r="N9" s="41">
        <f t="shared" si="6"/>
        <v>0.015819745454545456</v>
      </c>
      <c r="O9" s="42">
        <f>COUNTIF(Vertices[Eigenvector Centrality],"&gt;= "&amp;N9)-COUNTIF(Vertices[Eigenvector Centrality],"&gt;="&amp;N10)</f>
        <v>0</v>
      </c>
      <c r="P9" s="41">
        <f t="shared" si="7"/>
        <v>1.3926144181818185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520</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2.1818181818181817</v>
      </c>
      <c r="I10" s="40">
        <f>COUNTIF(Vertices[Out-Degree],"&gt;= "&amp;H10)-COUNTIF(Vertices[Out-Degree],"&gt;="&amp;H11)</f>
        <v>0</v>
      </c>
      <c r="J10" s="39">
        <f t="shared" si="4"/>
        <v>54.98181818181819</v>
      </c>
      <c r="K10" s="40">
        <f>COUNTIF(Vertices[Betweenness Centrality],"&gt;= "&amp;J10)-COUNTIF(Vertices[Betweenness Centrality],"&gt;="&amp;J11)</f>
        <v>0</v>
      </c>
      <c r="L10" s="39">
        <f t="shared" si="5"/>
        <v>0.01672834545454545</v>
      </c>
      <c r="M10" s="40">
        <f>COUNTIF(Vertices[Closeness Centrality],"&gt;= "&amp;L10)-COUNTIF(Vertices[Closeness Centrality],"&gt;="&amp;L11)</f>
        <v>1</v>
      </c>
      <c r="N10" s="39">
        <f t="shared" si="6"/>
        <v>0.017201709090909092</v>
      </c>
      <c r="O10" s="40">
        <f>COUNTIF(Vertices[Eigenvector Centrality],"&gt;= "&amp;N10)-COUNTIF(Vertices[Eigenvector Centrality],"&gt;="&amp;N11)</f>
        <v>0</v>
      </c>
      <c r="P10" s="39">
        <f t="shared" si="7"/>
        <v>1.512336763636364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2.454545454545454</v>
      </c>
      <c r="I11" s="42">
        <f>COUNTIF(Vertices[Out-Degree],"&gt;= "&amp;H11)-COUNTIF(Vertices[Out-Degree],"&gt;="&amp;H12)</f>
        <v>0</v>
      </c>
      <c r="J11" s="41">
        <f t="shared" si="4"/>
        <v>61.854545454545466</v>
      </c>
      <c r="K11" s="42">
        <f>COUNTIF(Vertices[Betweenness Centrality],"&gt;= "&amp;J11)-COUNTIF(Vertices[Betweenness Centrality],"&gt;="&amp;J12)</f>
        <v>0</v>
      </c>
      <c r="L11" s="41">
        <f t="shared" si="5"/>
        <v>0.01705876363636363</v>
      </c>
      <c r="M11" s="42">
        <f>COUNTIF(Vertices[Closeness Centrality],"&gt;= "&amp;L11)-COUNTIF(Vertices[Closeness Centrality],"&gt;="&amp;L12)</f>
        <v>0</v>
      </c>
      <c r="N11" s="41">
        <f t="shared" si="6"/>
        <v>0.018583672727272727</v>
      </c>
      <c r="O11" s="42">
        <f>COUNTIF(Vertices[Eigenvector Centrality],"&gt;= "&amp;N11)-COUNTIF(Vertices[Eigenvector Centrality],"&gt;="&amp;N12)</f>
        <v>0</v>
      </c>
      <c r="P11" s="41">
        <f t="shared" si="7"/>
        <v>1.6320591090909096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0.5454545454545455</v>
      </c>
      <c r="G12" s="40">
        <f>COUNTIF(Vertices[In-Degree],"&gt;= "&amp;F12)-COUNTIF(Vertices[In-Degree],"&gt;="&amp;F13)</f>
        <v>0</v>
      </c>
      <c r="H12" s="39">
        <f t="shared" si="3"/>
        <v>2.7272727272727266</v>
      </c>
      <c r="I12" s="40">
        <f>COUNTIF(Vertices[Out-Degree],"&gt;= "&amp;H12)-COUNTIF(Vertices[Out-Degree],"&gt;="&amp;H13)</f>
        <v>0</v>
      </c>
      <c r="J12" s="39">
        <f t="shared" si="4"/>
        <v>68.72727272727273</v>
      </c>
      <c r="K12" s="40">
        <f>COUNTIF(Vertices[Betweenness Centrality],"&gt;= "&amp;J12)-COUNTIF(Vertices[Betweenness Centrality],"&gt;="&amp;J13)</f>
        <v>0</v>
      </c>
      <c r="L12" s="39">
        <f t="shared" si="5"/>
        <v>0.01738918181818181</v>
      </c>
      <c r="M12" s="40">
        <f>COUNTIF(Vertices[Closeness Centrality],"&gt;= "&amp;L12)-COUNTIF(Vertices[Closeness Centrality],"&gt;="&amp;L13)</f>
        <v>0</v>
      </c>
      <c r="N12" s="39">
        <f t="shared" si="6"/>
        <v>0.019965636363636362</v>
      </c>
      <c r="O12" s="40">
        <f>COUNTIF(Vertices[Eigenvector Centrality],"&gt;= "&amp;N12)-COUNTIF(Vertices[Eigenvector Centrality],"&gt;="&amp;N13)</f>
        <v>0</v>
      </c>
      <c r="P12" s="39">
        <f t="shared" si="7"/>
        <v>1.751781454545455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234</v>
      </c>
      <c r="B13" s="36">
        <v>29</v>
      </c>
      <c r="D13" s="34">
        <f t="shared" si="1"/>
        <v>0</v>
      </c>
      <c r="E13" s="3">
        <f>COUNTIF(Vertices[Degree],"&gt;= "&amp;D13)-COUNTIF(Vertices[Degree],"&gt;="&amp;D14)</f>
        <v>0</v>
      </c>
      <c r="F13" s="41">
        <f t="shared" si="2"/>
        <v>0.6000000000000001</v>
      </c>
      <c r="G13" s="42">
        <f>COUNTIF(Vertices[In-Degree],"&gt;= "&amp;F13)-COUNTIF(Vertices[In-Degree],"&gt;="&amp;F14)</f>
        <v>0</v>
      </c>
      <c r="H13" s="41">
        <f t="shared" si="3"/>
        <v>2.999999999999999</v>
      </c>
      <c r="I13" s="42">
        <f>COUNTIF(Vertices[Out-Degree],"&gt;= "&amp;H13)-COUNTIF(Vertices[Out-Degree],"&gt;="&amp;H14)</f>
        <v>0</v>
      </c>
      <c r="J13" s="41">
        <f t="shared" si="4"/>
        <v>75.60000000000001</v>
      </c>
      <c r="K13" s="42">
        <f>COUNTIF(Vertices[Betweenness Centrality],"&gt;= "&amp;J13)-COUNTIF(Vertices[Betweenness Centrality],"&gt;="&amp;J14)</f>
        <v>0</v>
      </c>
      <c r="L13" s="41">
        <f t="shared" si="5"/>
        <v>0.01771959999999999</v>
      </c>
      <c r="M13" s="42">
        <f>COUNTIF(Vertices[Closeness Centrality],"&gt;= "&amp;L13)-COUNTIF(Vertices[Closeness Centrality],"&gt;="&amp;L14)</f>
        <v>0</v>
      </c>
      <c r="N13" s="41">
        <f t="shared" si="6"/>
        <v>0.021347599999999998</v>
      </c>
      <c r="O13" s="42">
        <f>COUNTIF(Vertices[Eigenvector Centrality],"&gt;= "&amp;N13)-COUNTIF(Vertices[Eigenvector Centrality],"&gt;="&amp;N14)</f>
        <v>0</v>
      </c>
      <c r="P13" s="41">
        <f t="shared" si="7"/>
        <v>1.8715038000000006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235</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3.2727272727272716</v>
      </c>
      <c r="I14" s="40">
        <f>COUNTIF(Vertices[Out-Degree],"&gt;= "&amp;H14)-COUNTIF(Vertices[Out-Degree],"&gt;="&amp;H15)</f>
        <v>0</v>
      </c>
      <c r="J14" s="39">
        <f t="shared" si="4"/>
        <v>82.47272727272728</v>
      </c>
      <c r="K14" s="40">
        <f>COUNTIF(Vertices[Betweenness Centrality],"&gt;= "&amp;J14)-COUNTIF(Vertices[Betweenness Centrality],"&gt;="&amp;J15)</f>
        <v>0</v>
      </c>
      <c r="L14" s="39">
        <f t="shared" si="5"/>
        <v>0.018050018181818173</v>
      </c>
      <c r="M14" s="40">
        <f>COUNTIF(Vertices[Closeness Centrality],"&gt;= "&amp;L14)-COUNTIF(Vertices[Closeness Centrality],"&gt;="&amp;L15)</f>
        <v>0</v>
      </c>
      <c r="N14" s="39">
        <f t="shared" si="6"/>
        <v>0.022729563636363633</v>
      </c>
      <c r="O14" s="40">
        <f>COUNTIF(Vertices[Eigenvector Centrality],"&gt;= "&amp;N14)-COUNTIF(Vertices[Eigenvector Centrality],"&gt;="&amp;N15)</f>
        <v>0</v>
      </c>
      <c r="P14" s="39">
        <f t="shared" si="7"/>
        <v>1.9912261454545461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0.7090909090909092</v>
      </c>
      <c r="G15" s="42">
        <f>COUNTIF(Vertices[In-Degree],"&gt;= "&amp;F15)-COUNTIF(Vertices[In-Degree],"&gt;="&amp;F16)</f>
        <v>0</v>
      </c>
      <c r="H15" s="41">
        <f t="shared" si="3"/>
        <v>3.545454545454544</v>
      </c>
      <c r="I15" s="42">
        <f>COUNTIF(Vertices[Out-Degree],"&gt;= "&amp;H15)-COUNTIF(Vertices[Out-Degree],"&gt;="&amp;H16)</f>
        <v>0</v>
      </c>
      <c r="J15" s="41">
        <f t="shared" si="4"/>
        <v>89.34545454545456</v>
      </c>
      <c r="K15" s="42">
        <f>COUNTIF(Vertices[Betweenness Centrality],"&gt;= "&amp;J15)-COUNTIF(Vertices[Betweenness Centrality],"&gt;="&amp;J16)</f>
        <v>0</v>
      </c>
      <c r="L15" s="41">
        <f t="shared" si="5"/>
        <v>0.018380436363636354</v>
      </c>
      <c r="M15" s="42">
        <f>COUNTIF(Vertices[Closeness Centrality],"&gt;= "&amp;L15)-COUNTIF(Vertices[Closeness Centrality],"&gt;="&amp;L16)</f>
        <v>0</v>
      </c>
      <c r="N15" s="41">
        <f t="shared" si="6"/>
        <v>0.02411152727272727</v>
      </c>
      <c r="O15" s="42">
        <f>COUNTIF(Vertices[Eigenvector Centrality],"&gt;= "&amp;N15)-COUNTIF(Vertices[Eigenvector Centrality],"&gt;="&amp;N16)</f>
        <v>0</v>
      </c>
      <c r="P15" s="41">
        <f t="shared" si="7"/>
        <v>2.1109484909090916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0.7636363636363638</v>
      </c>
      <c r="G16" s="40">
        <f>COUNTIF(Vertices[In-Degree],"&gt;= "&amp;F16)-COUNTIF(Vertices[In-Degree],"&gt;="&amp;F17)</f>
        <v>0</v>
      </c>
      <c r="H16" s="39">
        <f t="shared" si="3"/>
        <v>3.8181818181818166</v>
      </c>
      <c r="I16" s="40">
        <f>COUNTIF(Vertices[Out-Degree],"&gt;= "&amp;H16)-COUNTIF(Vertices[Out-Degree],"&gt;="&amp;H17)</f>
        <v>0</v>
      </c>
      <c r="J16" s="39">
        <f t="shared" si="4"/>
        <v>96.21818181818183</v>
      </c>
      <c r="K16" s="40">
        <f>COUNTIF(Vertices[Betweenness Centrality],"&gt;= "&amp;J16)-COUNTIF(Vertices[Betweenness Centrality],"&gt;="&amp;J17)</f>
        <v>0</v>
      </c>
      <c r="L16" s="39">
        <f t="shared" si="5"/>
        <v>0.018710854545454535</v>
      </c>
      <c r="M16" s="40">
        <f>COUNTIF(Vertices[Closeness Centrality],"&gt;= "&amp;L16)-COUNTIF(Vertices[Closeness Centrality],"&gt;="&amp;L17)</f>
        <v>0</v>
      </c>
      <c r="N16" s="39">
        <f t="shared" si="6"/>
        <v>0.025493490909090904</v>
      </c>
      <c r="O16" s="40">
        <f>COUNTIF(Vertices[Eigenvector Centrality],"&gt;= "&amp;N16)-COUNTIF(Vertices[Eigenvector Centrality],"&gt;="&amp;N17)</f>
        <v>0</v>
      </c>
      <c r="P16" s="39">
        <f t="shared" si="7"/>
        <v>2.230670836363637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0.8181818181818183</v>
      </c>
      <c r="G17" s="42">
        <f>COUNTIF(Vertices[In-Degree],"&gt;= "&amp;F17)-COUNTIF(Vertices[In-Degree],"&gt;="&amp;F18)</f>
        <v>0</v>
      </c>
      <c r="H17" s="41">
        <f t="shared" si="3"/>
        <v>4.090909090909089</v>
      </c>
      <c r="I17" s="42">
        <f>COUNTIF(Vertices[Out-Degree],"&gt;= "&amp;H17)-COUNTIF(Vertices[Out-Degree],"&gt;="&amp;H18)</f>
        <v>0</v>
      </c>
      <c r="J17" s="41">
        <f t="shared" si="4"/>
        <v>103.09090909090911</v>
      </c>
      <c r="K17" s="42">
        <f>COUNTIF(Vertices[Betweenness Centrality],"&gt;= "&amp;J17)-COUNTIF(Vertices[Betweenness Centrality],"&gt;="&amp;J18)</f>
        <v>0</v>
      </c>
      <c r="L17" s="41">
        <f t="shared" si="5"/>
        <v>0.019041272727272716</v>
      </c>
      <c r="M17" s="42">
        <f>COUNTIF(Vertices[Closeness Centrality],"&gt;= "&amp;L17)-COUNTIF(Vertices[Closeness Centrality],"&gt;="&amp;L18)</f>
        <v>0</v>
      </c>
      <c r="N17" s="41">
        <f t="shared" si="6"/>
        <v>0.02687545454545454</v>
      </c>
      <c r="O17" s="42">
        <f>COUNTIF(Vertices[Eigenvector Centrality],"&gt;= "&amp;N17)-COUNTIF(Vertices[Eigenvector Centrality],"&gt;="&amp;N18)</f>
        <v>0</v>
      </c>
      <c r="P17" s="41">
        <f t="shared" si="7"/>
        <v>2.3503931818181822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4.3636363636363615</v>
      </c>
      <c r="I18" s="40">
        <f>COUNTIF(Vertices[Out-Degree],"&gt;= "&amp;H18)-COUNTIF(Vertices[Out-Degree],"&gt;="&amp;H19)</f>
        <v>0</v>
      </c>
      <c r="J18" s="39">
        <f t="shared" si="4"/>
        <v>109.96363636363638</v>
      </c>
      <c r="K18" s="40">
        <f>COUNTIF(Vertices[Betweenness Centrality],"&gt;= "&amp;J18)-COUNTIF(Vertices[Betweenness Centrality],"&gt;="&amp;J19)</f>
        <v>0</v>
      </c>
      <c r="L18" s="39">
        <f t="shared" si="5"/>
        <v>0.019371690909090897</v>
      </c>
      <c r="M18" s="40">
        <f>COUNTIF(Vertices[Closeness Centrality],"&gt;= "&amp;L18)-COUNTIF(Vertices[Closeness Centrality],"&gt;="&amp;L19)</f>
        <v>15</v>
      </c>
      <c r="N18" s="39">
        <f t="shared" si="6"/>
        <v>0.028257418181818175</v>
      </c>
      <c r="O18" s="40">
        <f>COUNTIF(Vertices[Eigenvector Centrality],"&gt;= "&amp;N18)-COUNTIF(Vertices[Eigenvector Centrality],"&gt;="&amp;N19)</f>
        <v>0</v>
      </c>
      <c r="P18" s="39">
        <f t="shared" si="7"/>
        <v>2.4701155272727275</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4.636363636363634</v>
      </c>
      <c r="I19" s="42">
        <f>COUNTIF(Vertices[Out-Degree],"&gt;= "&amp;H19)-COUNTIF(Vertices[Out-Degree],"&gt;="&amp;H20)</f>
        <v>0</v>
      </c>
      <c r="J19" s="41">
        <f t="shared" si="4"/>
        <v>116.83636363636366</v>
      </c>
      <c r="K19" s="42">
        <f>COUNTIF(Vertices[Betweenness Centrality],"&gt;= "&amp;J19)-COUNTIF(Vertices[Betweenness Centrality],"&gt;="&amp;J20)</f>
        <v>0</v>
      </c>
      <c r="L19" s="41">
        <f t="shared" si="5"/>
        <v>0.019702109090909078</v>
      </c>
      <c r="M19" s="42">
        <f>COUNTIF(Vertices[Closeness Centrality],"&gt;= "&amp;L19)-COUNTIF(Vertices[Closeness Centrality],"&gt;="&amp;L20)</f>
        <v>0</v>
      </c>
      <c r="N19" s="41">
        <f t="shared" si="6"/>
        <v>0.02963938181818181</v>
      </c>
      <c r="O19" s="42">
        <f>COUNTIF(Vertices[Eigenvector Centrality],"&gt;= "&amp;N19)-COUNTIF(Vertices[Eigenvector Centrality],"&gt;="&amp;N20)</f>
        <v>0</v>
      </c>
      <c r="P19" s="41">
        <f t="shared" si="7"/>
        <v>2.589837872727273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0.981818181818182</v>
      </c>
      <c r="G20" s="40">
        <f>COUNTIF(Vertices[In-Degree],"&gt;= "&amp;F20)-COUNTIF(Vertices[In-Degree],"&gt;="&amp;F21)</f>
        <v>19</v>
      </c>
      <c r="H20" s="39">
        <f t="shared" si="3"/>
        <v>4.9090909090909065</v>
      </c>
      <c r="I20" s="40">
        <f>COUNTIF(Vertices[Out-Degree],"&gt;= "&amp;H20)-COUNTIF(Vertices[Out-Degree],"&gt;="&amp;H21)</f>
        <v>1</v>
      </c>
      <c r="J20" s="39">
        <f t="shared" si="4"/>
        <v>123.70909090909093</v>
      </c>
      <c r="K20" s="40">
        <f>COUNTIF(Vertices[Betweenness Centrality],"&gt;= "&amp;J20)-COUNTIF(Vertices[Betweenness Centrality],"&gt;="&amp;J21)</f>
        <v>0</v>
      </c>
      <c r="L20" s="39">
        <f t="shared" si="5"/>
        <v>0.02003252727272726</v>
      </c>
      <c r="M20" s="40">
        <f>COUNTIF(Vertices[Closeness Centrality],"&gt;= "&amp;L20)-COUNTIF(Vertices[Closeness Centrality],"&gt;="&amp;L21)</f>
        <v>0</v>
      </c>
      <c r="N20" s="39">
        <f t="shared" si="6"/>
        <v>0.031021345454545445</v>
      </c>
      <c r="O20" s="40">
        <f>COUNTIF(Vertices[Eigenvector Centrality],"&gt;= "&amp;N20)-COUNTIF(Vertices[Eigenvector Centrality],"&gt;="&amp;N21)</f>
        <v>0</v>
      </c>
      <c r="P20" s="39">
        <f t="shared" si="7"/>
        <v>2.709560218181818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1.0363636363636366</v>
      </c>
      <c r="G21" s="42">
        <f>COUNTIF(Vertices[In-Degree],"&gt;= "&amp;F21)-COUNTIF(Vertices[In-Degree],"&gt;="&amp;F22)</f>
        <v>0</v>
      </c>
      <c r="H21" s="41">
        <f t="shared" si="3"/>
        <v>5.181818181818179</v>
      </c>
      <c r="I21" s="42">
        <f>COUNTIF(Vertices[Out-Degree],"&gt;= "&amp;H21)-COUNTIF(Vertices[Out-Degree],"&gt;="&amp;H22)</f>
        <v>0</v>
      </c>
      <c r="J21" s="41">
        <f t="shared" si="4"/>
        <v>130.5818181818182</v>
      </c>
      <c r="K21" s="42">
        <f>COUNTIF(Vertices[Betweenness Centrality],"&gt;= "&amp;J21)-COUNTIF(Vertices[Betweenness Centrality],"&gt;="&amp;J22)</f>
        <v>0</v>
      </c>
      <c r="L21" s="41">
        <f t="shared" si="5"/>
        <v>0.02036294545454544</v>
      </c>
      <c r="M21" s="42">
        <f>COUNTIF(Vertices[Closeness Centrality],"&gt;= "&amp;L21)-COUNTIF(Vertices[Closeness Centrality],"&gt;="&amp;L22)</f>
        <v>0</v>
      </c>
      <c r="N21" s="41">
        <f t="shared" si="6"/>
        <v>0.032403309090909084</v>
      </c>
      <c r="O21" s="42">
        <f>COUNTIF(Vertices[Eigenvector Centrality],"&gt;= "&amp;N21)-COUNTIF(Vertices[Eigenvector Centrality],"&gt;="&amp;N22)</f>
        <v>0</v>
      </c>
      <c r="P21" s="41">
        <f t="shared" si="7"/>
        <v>2.8292825636363634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1.090909090909091</v>
      </c>
      <c r="G22" s="40">
        <f>COUNTIF(Vertices[In-Degree],"&gt;= "&amp;F22)-COUNTIF(Vertices[In-Degree],"&gt;="&amp;F23)</f>
        <v>0</v>
      </c>
      <c r="H22" s="39">
        <f t="shared" si="3"/>
        <v>5.4545454545454515</v>
      </c>
      <c r="I22" s="40">
        <f>COUNTIF(Vertices[Out-Degree],"&gt;= "&amp;H22)-COUNTIF(Vertices[Out-Degree],"&gt;="&amp;H23)</f>
        <v>0</v>
      </c>
      <c r="J22" s="39">
        <f t="shared" si="4"/>
        <v>137.45454545454547</v>
      </c>
      <c r="K22" s="40">
        <f>COUNTIF(Vertices[Betweenness Centrality],"&gt;= "&amp;J22)-COUNTIF(Vertices[Betweenness Centrality],"&gt;="&amp;J23)</f>
        <v>0</v>
      </c>
      <c r="L22" s="39">
        <f t="shared" si="5"/>
        <v>0.02069336363636362</v>
      </c>
      <c r="M22" s="40">
        <f>COUNTIF(Vertices[Closeness Centrality],"&gt;= "&amp;L22)-COUNTIF(Vertices[Closeness Centrality],"&gt;="&amp;L23)</f>
        <v>0</v>
      </c>
      <c r="N22" s="39">
        <f t="shared" si="6"/>
        <v>0.03378527272727272</v>
      </c>
      <c r="O22" s="40">
        <f>COUNTIF(Vertices[Eigenvector Centrality],"&gt;= "&amp;N22)-COUNTIF(Vertices[Eigenvector Centrality],"&gt;="&amp;N23)</f>
        <v>0</v>
      </c>
      <c r="P22" s="39">
        <f t="shared" si="7"/>
        <v>2.9490049090909087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22</v>
      </c>
      <c r="D23" s="34">
        <f t="shared" si="1"/>
        <v>0</v>
      </c>
      <c r="E23" s="3">
        <f>COUNTIF(Vertices[Degree],"&gt;= "&amp;D23)-COUNTIF(Vertices[Degree],"&gt;="&amp;D24)</f>
        <v>0</v>
      </c>
      <c r="F23" s="41">
        <f t="shared" si="2"/>
        <v>1.1454545454545455</v>
      </c>
      <c r="G23" s="42">
        <f>COUNTIF(Vertices[In-Degree],"&gt;= "&amp;F23)-COUNTIF(Vertices[In-Degree],"&gt;="&amp;F24)</f>
        <v>0</v>
      </c>
      <c r="H23" s="41">
        <f t="shared" si="3"/>
        <v>5.727272727272724</v>
      </c>
      <c r="I23" s="42">
        <f>COUNTIF(Vertices[Out-Degree],"&gt;= "&amp;H23)-COUNTIF(Vertices[Out-Degree],"&gt;="&amp;H24)</f>
        <v>0</v>
      </c>
      <c r="J23" s="41">
        <f t="shared" si="4"/>
        <v>144.32727272727274</v>
      </c>
      <c r="K23" s="42">
        <f>COUNTIF(Vertices[Betweenness Centrality],"&gt;= "&amp;J23)-COUNTIF(Vertices[Betweenness Centrality],"&gt;="&amp;J24)</f>
        <v>1</v>
      </c>
      <c r="L23" s="41">
        <f t="shared" si="5"/>
        <v>0.021023781818181802</v>
      </c>
      <c r="M23" s="42">
        <f>COUNTIF(Vertices[Closeness Centrality],"&gt;= "&amp;L23)-COUNTIF(Vertices[Closeness Centrality],"&gt;="&amp;L24)</f>
        <v>0</v>
      </c>
      <c r="N23" s="41">
        <f t="shared" si="6"/>
        <v>0.035167236363636355</v>
      </c>
      <c r="O23" s="42">
        <f>COUNTIF(Vertices[Eigenvector Centrality],"&gt;= "&amp;N23)-COUNTIF(Vertices[Eigenvector Centrality],"&gt;="&amp;N24)</f>
        <v>0</v>
      </c>
      <c r="P23" s="41">
        <f t="shared" si="7"/>
        <v>3.068727254545454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31</v>
      </c>
      <c r="D24" s="34">
        <f t="shared" si="1"/>
        <v>0</v>
      </c>
      <c r="E24" s="3">
        <f>COUNTIF(Vertices[Degree],"&gt;= "&amp;D24)-COUNTIF(Vertices[Degree],"&gt;="&amp;D25)</f>
        <v>0</v>
      </c>
      <c r="F24" s="39">
        <f t="shared" si="2"/>
        <v>1.2</v>
      </c>
      <c r="G24" s="40">
        <f>COUNTIF(Vertices[In-Degree],"&gt;= "&amp;F24)-COUNTIF(Vertices[In-Degree],"&gt;="&amp;F25)</f>
        <v>0</v>
      </c>
      <c r="H24" s="39">
        <f t="shared" si="3"/>
        <v>5.9999999999999964</v>
      </c>
      <c r="I24" s="40">
        <f>COUNTIF(Vertices[Out-Degree],"&gt;= "&amp;H24)-COUNTIF(Vertices[Out-Degree],"&gt;="&amp;H25)</f>
        <v>0</v>
      </c>
      <c r="J24" s="39">
        <f t="shared" si="4"/>
        <v>151.20000000000002</v>
      </c>
      <c r="K24" s="40">
        <f>COUNTIF(Vertices[Betweenness Centrality],"&gt;= "&amp;J24)-COUNTIF(Vertices[Betweenness Centrality],"&gt;="&amp;J25)</f>
        <v>0</v>
      </c>
      <c r="L24" s="39">
        <f t="shared" si="5"/>
        <v>0.021354199999999983</v>
      </c>
      <c r="M24" s="40">
        <f>COUNTIF(Vertices[Closeness Centrality],"&gt;= "&amp;L24)-COUNTIF(Vertices[Closeness Centrality],"&gt;="&amp;L25)</f>
        <v>0</v>
      </c>
      <c r="N24" s="39">
        <f t="shared" si="6"/>
        <v>0.03654919999999999</v>
      </c>
      <c r="O24" s="40">
        <f>COUNTIF(Vertices[Eigenvector Centrality],"&gt;= "&amp;N24)-COUNTIF(Vertices[Eigenvector Centrality],"&gt;="&amp;N25)</f>
        <v>0</v>
      </c>
      <c r="P24" s="39">
        <f t="shared" si="7"/>
        <v>3.1884495999999993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1.2545454545454544</v>
      </c>
      <c r="G25" s="42">
        <f>COUNTIF(Vertices[In-Degree],"&gt;= "&amp;F25)-COUNTIF(Vertices[In-Degree],"&gt;="&amp;F26)</f>
        <v>0</v>
      </c>
      <c r="H25" s="41">
        <f t="shared" si="3"/>
        <v>6.272727272727269</v>
      </c>
      <c r="I25" s="42">
        <f>COUNTIF(Vertices[Out-Degree],"&gt;= "&amp;H25)-COUNTIF(Vertices[Out-Degree],"&gt;="&amp;H26)</f>
        <v>0</v>
      </c>
      <c r="J25" s="41">
        <f t="shared" si="4"/>
        <v>158.0727272727273</v>
      </c>
      <c r="K25" s="42">
        <f>COUNTIF(Vertices[Betweenness Centrality],"&gt;= "&amp;J25)-COUNTIF(Vertices[Betweenness Centrality],"&gt;="&amp;J26)</f>
        <v>0</v>
      </c>
      <c r="L25" s="41">
        <f t="shared" si="5"/>
        <v>0.021684618181818164</v>
      </c>
      <c r="M25" s="42">
        <f>COUNTIF(Vertices[Closeness Centrality],"&gt;= "&amp;L25)-COUNTIF(Vertices[Closeness Centrality],"&gt;="&amp;L26)</f>
        <v>0</v>
      </c>
      <c r="N25" s="41">
        <f t="shared" si="6"/>
        <v>0.037931163636363625</v>
      </c>
      <c r="O25" s="42">
        <f>COUNTIF(Vertices[Eigenvector Centrality],"&gt;= "&amp;N25)-COUNTIF(Vertices[Eigenvector Centrality],"&gt;="&amp;N26)</f>
        <v>0</v>
      </c>
      <c r="P25" s="41">
        <f t="shared" si="7"/>
        <v>3.3081719454545446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1.3090909090909089</v>
      </c>
      <c r="G26" s="40">
        <f>COUNTIF(Vertices[In-Degree],"&gt;= "&amp;F26)-COUNTIF(Vertices[In-Degree],"&gt;="&amp;F28)</f>
        <v>0</v>
      </c>
      <c r="H26" s="39">
        <f t="shared" si="3"/>
        <v>6.545454545454541</v>
      </c>
      <c r="I26" s="40">
        <f>COUNTIF(Vertices[Out-Degree],"&gt;= "&amp;H26)-COUNTIF(Vertices[Out-Degree],"&gt;="&amp;H28)</f>
        <v>0</v>
      </c>
      <c r="J26" s="39">
        <f t="shared" si="4"/>
        <v>164.94545454545457</v>
      </c>
      <c r="K26" s="40">
        <f>COUNTIF(Vertices[Betweenness Centrality],"&gt;= "&amp;J26)-COUNTIF(Vertices[Betweenness Centrality],"&gt;="&amp;J28)</f>
        <v>0</v>
      </c>
      <c r="L26" s="39">
        <f t="shared" si="5"/>
        <v>0.022015036363636345</v>
      </c>
      <c r="M26" s="40">
        <f>COUNTIF(Vertices[Closeness Centrality],"&gt;= "&amp;L26)-COUNTIF(Vertices[Closeness Centrality],"&gt;="&amp;L28)</f>
        <v>0</v>
      </c>
      <c r="N26" s="39">
        <f t="shared" si="6"/>
        <v>0.03931312727272726</v>
      </c>
      <c r="O26" s="40">
        <f>COUNTIF(Vertices[Eigenvector Centrality],"&gt;= "&amp;N26)-COUNTIF(Vertices[Eigenvector Centrality],"&gt;="&amp;N28)</f>
        <v>0</v>
      </c>
      <c r="P26" s="39">
        <f t="shared" si="7"/>
        <v>3.42789429090909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2.433884</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-16</v>
      </c>
      <c r="P27" s="78"/>
      <c r="Q27" s="79">
        <f>COUNTIF(Vertices[Eigenvector Centrality],"&gt;= "&amp;P27)-COUNTIF(Vertices[Eigenvector Centrality],"&gt;="&amp;P28)</f>
        <v>0</v>
      </c>
      <c r="R27" s="78"/>
      <c r="S27" s="80">
        <f>COUNTIF(Vertices[Clustering Coefficient],"&gt;= "&amp;R27)-COUNTIF(Vertices[Clustering Coefficient],"&gt;="&amp;R28)</f>
        <v>-22</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6.818181818181814</v>
      </c>
      <c r="I28" s="42">
        <f>COUNTIF(Vertices[Out-Degree],"&gt;= "&amp;H28)-COUNTIF(Vertices[Out-Degree],"&gt;="&amp;H40)</f>
        <v>0</v>
      </c>
      <c r="J28" s="41">
        <f>J26+($J$57-$J$2)/BinDivisor</f>
        <v>171.81818181818184</v>
      </c>
      <c r="K28" s="42">
        <f>COUNTIF(Vertices[Betweenness Centrality],"&gt;= "&amp;J28)-COUNTIF(Vertices[Betweenness Centrality],"&gt;="&amp;J40)</f>
        <v>0</v>
      </c>
      <c r="L28" s="41">
        <f>L26+($L$57-$L$2)/BinDivisor</f>
        <v>0.022345454545454526</v>
      </c>
      <c r="M28" s="42">
        <f>COUNTIF(Vertices[Closeness Centrality],"&gt;= "&amp;L28)-COUNTIF(Vertices[Closeness Centrality],"&gt;="&amp;L40)</f>
        <v>0</v>
      </c>
      <c r="N28" s="41">
        <f>N26+($N$57-$N$2)/BinDivisor</f>
        <v>0.040695090909090896</v>
      </c>
      <c r="O28" s="42">
        <f>COUNTIF(Vertices[Eigenvector Centrality],"&gt;= "&amp;N28)-COUNTIF(Vertices[Eigenvector Centrality],"&gt;="&amp;N40)</f>
        <v>0</v>
      </c>
      <c r="P28" s="41">
        <f>P26+($P$57-$P$2)/BinDivisor</f>
        <v>3.5476166363636352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0.045454545454545456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521</v>
      </c>
      <c r="B30" s="36">
        <v>0.391519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522</v>
      </c>
      <c r="B32" s="36" t="s">
        <v>523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-16</v>
      </c>
      <c r="P38" s="78"/>
      <c r="Q38" s="79">
        <f>COUNTIF(Vertices[Eigenvector Centrality],"&gt;= "&amp;P38)-COUNTIF(Vertices[Eigenvector Centrality],"&gt;="&amp;P40)</f>
        <v>0</v>
      </c>
      <c r="R38" s="78"/>
      <c r="S38" s="80">
        <f>COUNTIF(Vertices[Clustering Coefficient],"&gt;= "&amp;R38)-COUNTIF(Vertices[Clustering Coefficient],"&gt;="&amp;R40)</f>
        <v>-22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-16</v>
      </c>
      <c r="P39" s="78"/>
      <c r="Q39" s="79">
        <f>COUNTIF(Vertices[Eigenvector Centrality],"&gt;= "&amp;P39)-COUNTIF(Vertices[Eigenvector Centrality],"&gt;="&amp;P40)</f>
        <v>0</v>
      </c>
      <c r="R39" s="78"/>
      <c r="S39" s="80">
        <f>COUNTIF(Vertices[Clustering Coefficient],"&gt;= "&amp;R39)-COUNTIF(Vertices[Clustering Coefficient],"&gt;="&amp;R40)</f>
        <v>-22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7.090909090909086</v>
      </c>
      <c r="I40" s="40">
        <f>COUNTIF(Vertices[Out-Degree],"&gt;= "&amp;H40)-COUNTIF(Vertices[Out-Degree],"&gt;="&amp;H41)</f>
        <v>0</v>
      </c>
      <c r="J40" s="39">
        <f>J28+($J$57-$J$2)/BinDivisor</f>
        <v>178.69090909090912</v>
      </c>
      <c r="K40" s="40">
        <f>COUNTIF(Vertices[Betweenness Centrality],"&gt;= "&amp;J40)-COUNTIF(Vertices[Betweenness Centrality],"&gt;="&amp;J41)</f>
        <v>0</v>
      </c>
      <c r="L40" s="39">
        <f>L28+($L$57-$L$2)/BinDivisor</f>
        <v>0.022675872727272707</v>
      </c>
      <c r="M40" s="40">
        <f>COUNTIF(Vertices[Closeness Centrality],"&gt;= "&amp;L40)-COUNTIF(Vertices[Closeness Centrality],"&gt;="&amp;L41)</f>
        <v>0</v>
      </c>
      <c r="N40" s="39">
        <f>N28+($N$57-$N$2)/BinDivisor</f>
        <v>0.04207705454545453</v>
      </c>
      <c r="O40" s="40">
        <f>COUNTIF(Vertices[Eigenvector Centrality],"&gt;= "&amp;N40)-COUNTIF(Vertices[Eigenvector Centrality],"&gt;="&amp;N41)</f>
        <v>0</v>
      </c>
      <c r="P40" s="39">
        <f>P28+($P$57-$P$2)/BinDivisor</f>
        <v>3.6673389818181805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7.363636363636359</v>
      </c>
      <c r="I41" s="42">
        <f>COUNTIF(Vertices[Out-Degree],"&gt;= "&amp;H41)-COUNTIF(Vertices[Out-Degree],"&gt;="&amp;H42)</f>
        <v>0</v>
      </c>
      <c r="J41" s="41">
        <f aca="true" t="shared" si="13" ref="J41:J56">J40+($J$57-$J$2)/BinDivisor</f>
        <v>185.5636363636364</v>
      </c>
      <c r="K41" s="42">
        <f>COUNTIF(Vertices[Betweenness Centrality],"&gt;= "&amp;J41)-COUNTIF(Vertices[Betweenness Centrality],"&gt;="&amp;J42)</f>
        <v>1</v>
      </c>
      <c r="L41" s="41">
        <f aca="true" t="shared" si="14" ref="L41:L56">L40+($L$57-$L$2)/BinDivisor</f>
        <v>0.023006290909090888</v>
      </c>
      <c r="M41" s="42">
        <f>COUNTIF(Vertices[Closeness Centrality],"&gt;= "&amp;L41)-COUNTIF(Vertices[Closeness Centrality],"&gt;="&amp;L42)</f>
        <v>0</v>
      </c>
      <c r="N41" s="41">
        <f aca="true" t="shared" si="15" ref="N41:N56">N40+($N$57-$N$2)/BinDivisor</f>
        <v>0.04345901818181817</v>
      </c>
      <c r="O41" s="42">
        <f>COUNTIF(Vertices[Eigenvector Centrality],"&gt;= "&amp;N41)-COUNTIF(Vertices[Eigenvector Centrality],"&gt;="&amp;N42)</f>
        <v>0</v>
      </c>
      <c r="P41" s="41">
        <f aca="true" t="shared" si="16" ref="P41:P56">P40+($P$57-$P$2)/BinDivisor</f>
        <v>3.787061327272726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7.636363636363631</v>
      </c>
      <c r="I42" s="40">
        <f>COUNTIF(Vertices[Out-Degree],"&gt;= "&amp;H42)-COUNTIF(Vertices[Out-Degree],"&gt;="&amp;H43)</f>
        <v>0</v>
      </c>
      <c r="J42" s="39">
        <f t="shared" si="13"/>
        <v>192.43636363636367</v>
      </c>
      <c r="K42" s="40">
        <f>COUNTIF(Vertices[Betweenness Centrality],"&gt;= "&amp;J42)-COUNTIF(Vertices[Betweenness Centrality],"&gt;="&amp;J43)</f>
        <v>0</v>
      </c>
      <c r="L42" s="39">
        <f t="shared" si="14"/>
        <v>0.02333670909090907</v>
      </c>
      <c r="M42" s="40">
        <f>COUNTIF(Vertices[Closeness Centrality],"&gt;= "&amp;L42)-COUNTIF(Vertices[Closeness Centrality],"&gt;="&amp;L43)</f>
        <v>0</v>
      </c>
      <c r="N42" s="39">
        <f t="shared" si="15"/>
        <v>0.0448409818181818</v>
      </c>
      <c r="O42" s="40">
        <f>COUNTIF(Vertices[Eigenvector Centrality],"&gt;= "&amp;N42)-COUNTIF(Vertices[Eigenvector Centrality],"&gt;="&amp;N43)</f>
        <v>0</v>
      </c>
      <c r="P42" s="39">
        <f t="shared" si="16"/>
        <v>3.906783672727271</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7.909090909090904</v>
      </c>
      <c r="I43" s="42">
        <f>COUNTIF(Vertices[Out-Degree],"&gt;= "&amp;H43)-COUNTIF(Vertices[Out-Degree],"&gt;="&amp;H44)</f>
        <v>0</v>
      </c>
      <c r="J43" s="41">
        <f t="shared" si="13"/>
        <v>199.30909090909094</v>
      </c>
      <c r="K43" s="42">
        <f>COUNTIF(Vertices[Betweenness Centrality],"&gt;= "&amp;J43)-COUNTIF(Vertices[Betweenness Centrality],"&gt;="&amp;J44)</f>
        <v>0</v>
      </c>
      <c r="L43" s="41">
        <f t="shared" si="14"/>
        <v>0.02366712727272725</v>
      </c>
      <c r="M43" s="42">
        <f>COUNTIF(Vertices[Closeness Centrality],"&gt;= "&amp;L43)-COUNTIF(Vertices[Closeness Centrality],"&gt;="&amp;L44)</f>
        <v>0</v>
      </c>
      <c r="N43" s="41">
        <f t="shared" si="15"/>
        <v>0.04622294545454544</v>
      </c>
      <c r="O43" s="42">
        <f>COUNTIF(Vertices[Eigenvector Centrality],"&gt;= "&amp;N43)-COUNTIF(Vertices[Eigenvector Centrality],"&gt;="&amp;N44)</f>
        <v>0</v>
      </c>
      <c r="P43" s="41">
        <f t="shared" si="16"/>
        <v>4.026506018181816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8.181818181818176</v>
      </c>
      <c r="I44" s="40">
        <f>COUNTIF(Vertices[Out-Degree],"&gt;= "&amp;H44)-COUNTIF(Vertices[Out-Degree],"&gt;="&amp;H45)</f>
        <v>0</v>
      </c>
      <c r="J44" s="39">
        <f t="shared" si="13"/>
        <v>206.18181818181822</v>
      </c>
      <c r="K44" s="40">
        <f>COUNTIF(Vertices[Betweenness Centrality],"&gt;= "&amp;J44)-COUNTIF(Vertices[Betweenness Centrality],"&gt;="&amp;J45)</f>
        <v>0</v>
      </c>
      <c r="L44" s="39">
        <f t="shared" si="14"/>
        <v>0.02399754545454543</v>
      </c>
      <c r="M44" s="40">
        <f>COUNTIF(Vertices[Closeness Centrality],"&gt;= "&amp;L44)-COUNTIF(Vertices[Closeness Centrality],"&gt;="&amp;L45)</f>
        <v>0</v>
      </c>
      <c r="N44" s="39">
        <f t="shared" si="15"/>
        <v>0.04760490909090907</v>
      </c>
      <c r="O44" s="40">
        <f>COUNTIF(Vertices[Eigenvector Centrality],"&gt;= "&amp;N44)-COUNTIF(Vertices[Eigenvector Centrality],"&gt;="&amp;N45)</f>
        <v>0</v>
      </c>
      <c r="P44" s="39">
        <f t="shared" si="16"/>
        <v>4.146228363636362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8.45454545454545</v>
      </c>
      <c r="I45" s="42">
        <f>COUNTIF(Vertices[Out-Degree],"&gt;= "&amp;H45)-COUNTIF(Vertices[Out-Degree],"&gt;="&amp;H46)</f>
        <v>0</v>
      </c>
      <c r="J45" s="41">
        <f t="shared" si="13"/>
        <v>213.0545454545455</v>
      </c>
      <c r="K45" s="42">
        <f>COUNTIF(Vertices[Betweenness Centrality],"&gt;= "&amp;J45)-COUNTIF(Vertices[Betweenness Centrality],"&gt;="&amp;J46)</f>
        <v>0</v>
      </c>
      <c r="L45" s="41">
        <f t="shared" si="14"/>
        <v>0.024327963636363612</v>
      </c>
      <c r="M45" s="42">
        <f>COUNTIF(Vertices[Closeness Centrality],"&gt;= "&amp;L45)-COUNTIF(Vertices[Closeness Centrality],"&gt;="&amp;L46)</f>
        <v>0</v>
      </c>
      <c r="N45" s="41">
        <f t="shared" si="15"/>
        <v>0.04898687272727271</v>
      </c>
      <c r="O45" s="42">
        <f>COUNTIF(Vertices[Eigenvector Centrality],"&gt;= "&amp;N45)-COUNTIF(Vertices[Eigenvector Centrality],"&gt;="&amp;N46)</f>
        <v>0</v>
      </c>
      <c r="P45" s="41">
        <f t="shared" si="16"/>
        <v>4.265950709090907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8.727272727272723</v>
      </c>
      <c r="I46" s="40">
        <f>COUNTIF(Vertices[Out-Degree],"&gt;= "&amp;H46)-COUNTIF(Vertices[Out-Degree],"&gt;="&amp;H47)</f>
        <v>0</v>
      </c>
      <c r="J46" s="39">
        <f t="shared" si="13"/>
        <v>219.92727272727276</v>
      </c>
      <c r="K46" s="40">
        <f>COUNTIF(Vertices[Betweenness Centrality],"&gt;= "&amp;J46)-COUNTIF(Vertices[Betweenness Centrality],"&gt;="&amp;J47)</f>
        <v>0</v>
      </c>
      <c r="L46" s="39">
        <f t="shared" si="14"/>
        <v>0.024658381818181793</v>
      </c>
      <c r="M46" s="40">
        <f>COUNTIF(Vertices[Closeness Centrality],"&gt;= "&amp;L46)-COUNTIF(Vertices[Closeness Centrality],"&gt;="&amp;L47)</f>
        <v>0</v>
      </c>
      <c r="N46" s="39">
        <f t="shared" si="15"/>
        <v>0.05036883636363634</v>
      </c>
      <c r="O46" s="40">
        <f>COUNTIF(Vertices[Eigenvector Centrality],"&gt;= "&amp;N46)-COUNTIF(Vertices[Eigenvector Centrality],"&gt;="&amp;N47)</f>
        <v>0</v>
      </c>
      <c r="P46" s="39">
        <f t="shared" si="16"/>
        <v>4.385673054545452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8.999999999999996</v>
      </c>
      <c r="I47" s="42">
        <f>COUNTIF(Vertices[Out-Degree],"&gt;= "&amp;H47)-COUNTIF(Vertices[Out-Degree],"&gt;="&amp;H48)</f>
        <v>0</v>
      </c>
      <c r="J47" s="41">
        <f t="shared" si="13"/>
        <v>226.80000000000004</v>
      </c>
      <c r="K47" s="42">
        <f>COUNTIF(Vertices[Betweenness Centrality],"&gt;= "&amp;J47)-COUNTIF(Vertices[Betweenness Centrality],"&gt;="&amp;J48)</f>
        <v>0</v>
      </c>
      <c r="L47" s="41">
        <f t="shared" si="14"/>
        <v>0.024988799999999974</v>
      </c>
      <c r="M47" s="42">
        <f>COUNTIF(Vertices[Closeness Centrality],"&gt;= "&amp;L47)-COUNTIF(Vertices[Closeness Centrality],"&gt;="&amp;L48)</f>
        <v>0</v>
      </c>
      <c r="N47" s="41">
        <f t="shared" si="15"/>
        <v>0.05175079999999998</v>
      </c>
      <c r="O47" s="42">
        <f>COUNTIF(Vertices[Eigenvector Centrality],"&gt;= "&amp;N47)-COUNTIF(Vertices[Eigenvector Centrality],"&gt;="&amp;N48)</f>
        <v>0</v>
      </c>
      <c r="P47" s="41">
        <f t="shared" si="16"/>
        <v>4.505395399999998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9.27272727272727</v>
      </c>
      <c r="I48" s="40">
        <f>COUNTIF(Vertices[Out-Degree],"&gt;= "&amp;H48)-COUNTIF(Vertices[Out-Degree],"&gt;="&amp;H49)</f>
        <v>0</v>
      </c>
      <c r="J48" s="39">
        <f t="shared" si="13"/>
        <v>233.67272727272731</v>
      </c>
      <c r="K48" s="40">
        <f>COUNTIF(Vertices[Betweenness Centrality],"&gt;= "&amp;J48)-COUNTIF(Vertices[Betweenness Centrality],"&gt;="&amp;J49)</f>
        <v>0</v>
      </c>
      <c r="L48" s="39">
        <f t="shared" si="14"/>
        <v>0.025319218181818155</v>
      </c>
      <c r="M48" s="40">
        <f>COUNTIF(Vertices[Closeness Centrality],"&gt;= "&amp;L48)-COUNTIF(Vertices[Closeness Centrality],"&gt;="&amp;L49)</f>
        <v>1</v>
      </c>
      <c r="N48" s="39">
        <f t="shared" si="15"/>
        <v>0.053132763636363614</v>
      </c>
      <c r="O48" s="40">
        <f>COUNTIF(Vertices[Eigenvector Centrality],"&gt;= "&amp;N48)-COUNTIF(Vertices[Eigenvector Centrality],"&gt;="&amp;N49)</f>
        <v>0</v>
      </c>
      <c r="P48" s="39">
        <f t="shared" si="16"/>
        <v>4.625117745454543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9.545454545454543</v>
      </c>
      <c r="I49" s="42">
        <f>COUNTIF(Vertices[Out-Degree],"&gt;= "&amp;H49)-COUNTIF(Vertices[Out-Degree],"&gt;="&amp;H50)</f>
        <v>0</v>
      </c>
      <c r="J49" s="41">
        <f t="shared" si="13"/>
        <v>240.5454545454546</v>
      </c>
      <c r="K49" s="42">
        <f>COUNTIF(Vertices[Betweenness Centrality],"&gt;= "&amp;J49)-COUNTIF(Vertices[Betweenness Centrality],"&gt;="&amp;J50)</f>
        <v>0</v>
      </c>
      <c r="L49" s="41">
        <f t="shared" si="14"/>
        <v>0.025649636363636336</v>
      </c>
      <c r="M49" s="42">
        <f>COUNTIF(Vertices[Closeness Centrality],"&gt;= "&amp;L49)-COUNTIF(Vertices[Closeness Centrality],"&gt;="&amp;L50)</f>
        <v>0</v>
      </c>
      <c r="N49" s="41">
        <f t="shared" si="15"/>
        <v>0.05451472727272725</v>
      </c>
      <c r="O49" s="42">
        <f>COUNTIF(Vertices[Eigenvector Centrality],"&gt;= "&amp;N49)-COUNTIF(Vertices[Eigenvector Centrality],"&gt;="&amp;N50)</f>
        <v>0</v>
      </c>
      <c r="P49" s="41">
        <f t="shared" si="16"/>
        <v>4.744840090909088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9.818181818181817</v>
      </c>
      <c r="I50" s="40">
        <f>COUNTIF(Vertices[Out-Degree],"&gt;= "&amp;H50)-COUNTIF(Vertices[Out-Degree],"&gt;="&amp;H51)</f>
        <v>0</v>
      </c>
      <c r="J50" s="39">
        <f t="shared" si="13"/>
        <v>247.41818181818186</v>
      </c>
      <c r="K50" s="40">
        <f>COUNTIF(Vertices[Betweenness Centrality],"&gt;= "&amp;J50)-COUNTIF(Vertices[Betweenness Centrality],"&gt;="&amp;J51)</f>
        <v>0</v>
      </c>
      <c r="L50" s="39">
        <f t="shared" si="14"/>
        <v>0.025980054545454517</v>
      </c>
      <c r="M50" s="40">
        <f>COUNTIF(Vertices[Closeness Centrality],"&gt;= "&amp;L50)-COUNTIF(Vertices[Closeness Centrality],"&gt;="&amp;L51)</f>
        <v>0</v>
      </c>
      <c r="N50" s="39">
        <f t="shared" si="15"/>
        <v>0.055896690909090885</v>
      </c>
      <c r="O50" s="40">
        <f>COUNTIF(Vertices[Eigenvector Centrality],"&gt;= "&amp;N50)-COUNTIF(Vertices[Eigenvector Centrality],"&gt;="&amp;N51)</f>
        <v>0</v>
      </c>
      <c r="P50" s="39">
        <f t="shared" si="16"/>
        <v>4.8645624363636335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10.09090909090909</v>
      </c>
      <c r="I51" s="42">
        <f>COUNTIF(Vertices[Out-Degree],"&gt;= "&amp;H51)-COUNTIF(Vertices[Out-Degree],"&gt;="&amp;H52)</f>
        <v>0</v>
      </c>
      <c r="J51" s="41">
        <f t="shared" si="13"/>
        <v>254.29090909090914</v>
      </c>
      <c r="K51" s="42">
        <f>COUNTIF(Vertices[Betweenness Centrality],"&gt;= "&amp;J51)-COUNTIF(Vertices[Betweenness Centrality],"&gt;="&amp;J52)</f>
        <v>0</v>
      </c>
      <c r="L51" s="41">
        <f t="shared" si="14"/>
        <v>0.0263104727272727</v>
      </c>
      <c r="M51" s="42">
        <f>COUNTIF(Vertices[Closeness Centrality],"&gt;= "&amp;L51)-COUNTIF(Vertices[Closeness Centrality],"&gt;="&amp;L52)</f>
        <v>0</v>
      </c>
      <c r="N51" s="41">
        <f t="shared" si="15"/>
        <v>0.05727865454545452</v>
      </c>
      <c r="O51" s="42">
        <f>COUNTIF(Vertices[Eigenvector Centrality],"&gt;= "&amp;N51)-COUNTIF(Vertices[Eigenvector Centrality],"&gt;="&amp;N52)</f>
        <v>14</v>
      </c>
      <c r="P51" s="41">
        <f t="shared" si="16"/>
        <v>4.984284781818179</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10.363636363636363</v>
      </c>
      <c r="I52" s="40">
        <f>COUNTIF(Vertices[Out-Degree],"&gt;= "&amp;H52)-COUNTIF(Vertices[Out-Degree],"&gt;="&amp;H53)</f>
        <v>0</v>
      </c>
      <c r="J52" s="39">
        <f t="shared" si="13"/>
        <v>261.1636363636364</v>
      </c>
      <c r="K52" s="40">
        <f>COUNTIF(Vertices[Betweenness Centrality],"&gt;= "&amp;J52)-COUNTIF(Vertices[Betweenness Centrality],"&gt;="&amp;J53)</f>
        <v>0</v>
      </c>
      <c r="L52" s="39">
        <f t="shared" si="14"/>
        <v>0.02664089090909088</v>
      </c>
      <c r="M52" s="40">
        <f>COUNTIF(Vertices[Closeness Centrality],"&gt;= "&amp;L52)-COUNTIF(Vertices[Closeness Centrality],"&gt;="&amp;L53)</f>
        <v>0</v>
      </c>
      <c r="N52" s="39">
        <f t="shared" si="15"/>
        <v>0.058660618181818155</v>
      </c>
      <c r="O52" s="40">
        <f>COUNTIF(Vertices[Eigenvector Centrality],"&gt;= "&amp;N52)-COUNTIF(Vertices[Eigenvector Centrality],"&gt;="&amp;N53)</f>
        <v>0</v>
      </c>
      <c r="P52" s="39">
        <f t="shared" si="16"/>
        <v>5.104007127272724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10.636363636363637</v>
      </c>
      <c r="I53" s="42">
        <f>COUNTIF(Vertices[Out-Degree],"&gt;= "&amp;H53)-COUNTIF(Vertices[Out-Degree],"&gt;="&amp;H54)</f>
        <v>0</v>
      </c>
      <c r="J53" s="41">
        <f t="shared" si="13"/>
        <v>268.03636363636366</v>
      </c>
      <c r="K53" s="42">
        <f>COUNTIF(Vertices[Betweenness Centrality],"&gt;= "&amp;J53)-COUNTIF(Vertices[Betweenness Centrality],"&gt;="&amp;J54)</f>
        <v>0</v>
      </c>
      <c r="L53" s="41">
        <f t="shared" si="14"/>
        <v>0.02697130909090906</v>
      </c>
      <c r="M53" s="42">
        <f>COUNTIF(Vertices[Closeness Centrality],"&gt;= "&amp;L53)-COUNTIF(Vertices[Closeness Centrality],"&gt;="&amp;L54)</f>
        <v>0</v>
      </c>
      <c r="N53" s="41">
        <f t="shared" si="15"/>
        <v>0.06004258181818179</v>
      </c>
      <c r="O53" s="42">
        <f>COUNTIF(Vertices[Eigenvector Centrality],"&gt;= "&amp;N53)-COUNTIF(Vertices[Eigenvector Centrality],"&gt;="&amp;N54)</f>
        <v>0</v>
      </c>
      <c r="P53" s="41">
        <f t="shared" si="16"/>
        <v>5.223729472727269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10.90909090909091</v>
      </c>
      <c r="I54" s="40">
        <f>COUNTIF(Vertices[Out-Degree],"&gt;= "&amp;H54)-COUNTIF(Vertices[Out-Degree],"&gt;="&amp;H55)</f>
        <v>0</v>
      </c>
      <c r="J54" s="39">
        <f t="shared" si="13"/>
        <v>274.90909090909093</v>
      </c>
      <c r="K54" s="40">
        <f>COUNTIF(Vertices[Betweenness Centrality],"&gt;= "&amp;J54)-COUNTIF(Vertices[Betweenness Centrality],"&gt;="&amp;J55)</f>
        <v>0</v>
      </c>
      <c r="L54" s="39">
        <f t="shared" si="14"/>
        <v>0.02730172727272724</v>
      </c>
      <c r="M54" s="40">
        <f>COUNTIF(Vertices[Closeness Centrality],"&gt;= "&amp;L54)-COUNTIF(Vertices[Closeness Centrality],"&gt;="&amp;L55)</f>
        <v>0</v>
      </c>
      <c r="N54" s="39">
        <f t="shared" si="15"/>
        <v>0.061424545454545426</v>
      </c>
      <c r="O54" s="40">
        <f>COUNTIF(Vertices[Eigenvector Centrality],"&gt;= "&amp;N54)-COUNTIF(Vertices[Eigenvector Centrality],"&gt;="&amp;N55)</f>
        <v>0</v>
      </c>
      <c r="P54" s="39">
        <f t="shared" si="16"/>
        <v>5.343451818181815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11.181818181818183</v>
      </c>
      <c r="I55" s="42">
        <f>COUNTIF(Vertices[Out-Degree],"&gt;= "&amp;H55)-COUNTIF(Vertices[Out-Degree],"&gt;="&amp;H56)</f>
        <v>0</v>
      </c>
      <c r="J55" s="41">
        <f t="shared" si="13"/>
        <v>281.7818181818182</v>
      </c>
      <c r="K55" s="42">
        <f>COUNTIF(Vertices[Betweenness Centrality],"&gt;= "&amp;J55)-COUNTIF(Vertices[Betweenness Centrality],"&gt;="&amp;J56)</f>
        <v>0</v>
      </c>
      <c r="L55" s="41">
        <f t="shared" si="14"/>
        <v>0.027632145454545422</v>
      </c>
      <c r="M55" s="42">
        <f>COUNTIF(Vertices[Closeness Centrality],"&gt;= "&amp;L55)-COUNTIF(Vertices[Closeness Centrality],"&gt;="&amp;L56)</f>
        <v>0</v>
      </c>
      <c r="N55" s="41">
        <f t="shared" si="15"/>
        <v>0.06280650909090907</v>
      </c>
      <c r="O55" s="42">
        <f>COUNTIF(Vertices[Eigenvector Centrality],"&gt;= "&amp;N55)-COUNTIF(Vertices[Eigenvector Centrality],"&gt;="&amp;N56)</f>
        <v>0</v>
      </c>
      <c r="P55" s="41">
        <f t="shared" si="16"/>
        <v>5.46317416363636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11.454545454545457</v>
      </c>
      <c r="I56" s="40">
        <f>COUNTIF(Vertices[Out-Degree],"&gt;= "&amp;H56)-COUNTIF(Vertices[Out-Degree],"&gt;="&amp;H57)</f>
        <v>0</v>
      </c>
      <c r="J56" s="39">
        <f t="shared" si="13"/>
        <v>288.6545454545455</v>
      </c>
      <c r="K56" s="40">
        <f>COUNTIF(Vertices[Betweenness Centrality],"&gt;= "&amp;J56)-COUNTIF(Vertices[Betweenness Centrality],"&gt;="&amp;J57)</f>
        <v>0</v>
      </c>
      <c r="L56" s="39">
        <f t="shared" si="14"/>
        <v>0.027962563636363603</v>
      </c>
      <c r="M56" s="40">
        <f>COUNTIF(Vertices[Closeness Centrality],"&gt;= "&amp;L56)-COUNTIF(Vertices[Closeness Centrality],"&gt;="&amp;L57)</f>
        <v>0</v>
      </c>
      <c r="N56" s="39">
        <f t="shared" si="15"/>
        <v>0.06418847272727271</v>
      </c>
      <c r="O56" s="40">
        <f>COUNTIF(Vertices[Eigenvector Centrality],"&gt;= "&amp;N56)-COUNTIF(Vertices[Eigenvector Centrality],"&gt;="&amp;N57)</f>
        <v>1</v>
      </c>
      <c r="P56" s="39">
        <f t="shared" si="16"/>
        <v>5.582896509090905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15</v>
      </c>
      <c r="I57" s="44">
        <f>COUNTIF(Vertices[Out-Degree],"&gt;= "&amp;H57)-COUNTIF(Vertices[Out-Degree],"&gt;="&amp;H58)</f>
        <v>1</v>
      </c>
      <c r="J57" s="43">
        <f>MAX(Vertices[Betweenness Centrality])</f>
        <v>378</v>
      </c>
      <c r="K57" s="44">
        <f>COUNTIF(Vertices[Betweenness Centrality],"&gt;= "&amp;J57)-COUNTIF(Vertices[Betweenness Centrality],"&gt;="&amp;J58)</f>
        <v>1</v>
      </c>
      <c r="L57" s="43">
        <f>MAX(Vertices[Closeness Centrality])</f>
        <v>0.032258</v>
      </c>
      <c r="M57" s="44">
        <f>COUNTIF(Vertices[Closeness Centrality],"&gt;= "&amp;L57)-COUNTIF(Vertices[Closeness Centrality],"&gt;="&amp;L58)</f>
        <v>1</v>
      </c>
      <c r="N57" s="43">
        <f>MAX(Vertices[Eigenvector Centrality])</f>
        <v>0.082154</v>
      </c>
      <c r="O57" s="44">
        <f>COUNTIF(Vertices[Eigenvector Centrality],"&gt;= "&amp;N57)-COUNTIF(Vertices[Eigenvector Centrality],"&gt;="&amp;N58)</f>
        <v>1</v>
      </c>
      <c r="P57" s="43">
        <f>MAX(Vertices[PageRank])</f>
        <v>7.139287</v>
      </c>
      <c r="Q57" s="44">
        <f>COUNTIF(Vertices[PageRank],"&gt;= "&amp;P57)-COUNTIF(Vertices[PageRank],"&gt;="&amp;P58)</f>
        <v>1</v>
      </c>
      <c r="R57" s="43">
        <f>MAX(Vertices[Clustering Coefficient])</f>
        <v>0</v>
      </c>
      <c r="S57" s="47">
        <f>COUNTIF(Vertices[Clustering Coefficient],"&gt;= "&amp;R57)-COUNTIF(Vertices[Clustering Coefficient],"&gt;="&amp;R58)</f>
        <v>22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15</v>
      </c>
    </row>
    <row r="85" spans="1:2" ht="15">
      <c r="A85" s="35" t="s">
        <v>96</v>
      </c>
      <c r="B85" s="49">
        <f>_xlfn.IFERROR(AVERAGE(Vertices[Out-Degree]),NoMetricMessage)</f>
        <v>1</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378</v>
      </c>
    </row>
    <row r="99" spans="1:2" ht="15">
      <c r="A99" s="35" t="s">
        <v>102</v>
      </c>
      <c r="B99" s="49">
        <f>_xlfn.IFERROR(AVERAGE(Vertices[Betweenness Centrality]),NoMetricMessage)</f>
        <v>32.54545454545455</v>
      </c>
    </row>
    <row r="100" spans="1:2" ht="15">
      <c r="A100" s="35" t="s">
        <v>103</v>
      </c>
      <c r="B100" s="49">
        <f>_xlfn.IFERROR(MEDIAN(Vertices[Betweenness Centrality]),NoMetricMessage)</f>
        <v>0</v>
      </c>
    </row>
    <row r="111" spans="1:2" ht="15">
      <c r="A111" s="35" t="s">
        <v>106</v>
      </c>
      <c r="B111" s="49">
        <f>IF(COUNT(Vertices[Closeness Centrality])&gt;0,L2,NoMetricMessage)</f>
        <v>0.014085</v>
      </c>
    </row>
    <row r="112" spans="1:2" ht="15">
      <c r="A112" s="35" t="s">
        <v>107</v>
      </c>
      <c r="B112" s="49">
        <f>IF(COUNT(Vertices[Closeness Centrality])&gt;0,L57,NoMetricMessage)</f>
        <v>0.032258</v>
      </c>
    </row>
    <row r="113" spans="1:2" ht="15">
      <c r="A113" s="35" t="s">
        <v>108</v>
      </c>
      <c r="B113" s="49">
        <f>_xlfn.IFERROR(AVERAGE(Vertices[Closeness Centrality]),NoMetricMessage)</f>
        <v>0.019332181818181828</v>
      </c>
    </row>
    <row r="114" spans="1:2" ht="15">
      <c r="A114" s="35" t="s">
        <v>109</v>
      </c>
      <c r="B114" s="49">
        <f>_xlfn.IFERROR(MEDIAN(Vertices[Closeness Centrality]),NoMetricMessage)</f>
        <v>0.019608</v>
      </c>
    </row>
    <row r="125" spans="1:2" ht="15">
      <c r="A125" s="35" t="s">
        <v>112</v>
      </c>
      <c r="B125" s="49">
        <f>IF(COUNT(Vertices[Eigenvector Centrality])&gt;0,N2,NoMetricMessage)</f>
        <v>0.006146</v>
      </c>
    </row>
    <row r="126" spans="1:2" ht="15">
      <c r="A126" s="35" t="s">
        <v>113</v>
      </c>
      <c r="B126" s="49">
        <f>IF(COUNT(Vertices[Eigenvector Centrality])&gt;0,N57,NoMetricMessage)</f>
        <v>0.082154</v>
      </c>
    </row>
    <row r="127" spans="1:2" ht="15">
      <c r="A127" s="35" t="s">
        <v>114</v>
      </c>
      <c r="B127" s="49">
        <f>_xlfn.IFERROR(AVERAGE(Vertices[Eigenvector Centrality]),NoMetricMessage)</f>
        <v>0.04545481818181816</v>
      </c>
    </row>
    <row r="128" spans="1:2" ht="15">
      <c r="A128" s="35" t="s">
        <v>115</v>
      </c>
      <c r="B128" s="49">
        <f>_xlfn.IFERROR(MEDIAN(Vertices[Eigenvector Centrality]),NoMetricMessage)</f>
        <v>0.057367</v>
      </c>
    </row>
    <row r="139" spans="1:2" ht="15">
      <c r="A139" s="35" t="s">
        <v>140</v>
      </c>
      <c r="B139" s="49">
        <f>IF(COUNT(Vertices[PageRank])&gt;0,P2,NoMetricMessage)</f>
        <v>0.554558</v>
      </c>
    </row>
    <row r="140" spans="1:2" ht="15">
      <c r="A140" s="35" t="s">
        <v>141</v>
      </c>
      <c r="B140" s="49">
        <f>IF(COUNT(Vertices[PageRank])&gt;0,P57,NoMetricMessage)</f>
        <v>7.139287</v>
      </c>
    </row>
    <row r="141" spans="1:2" ht="15">
      <c r="A141" s="35" t="s">
        <v>142</v>
      </c>
      <c r="B141" s="49">
        <f>_xlfn.IFERROR(AVERAGE(Vertices[PageRank]),NoMetricMessage)</f>
        <v>0.9999753181818183</v>
      </c>
    </row>
    <row r="142" spans="1:2" ht="15">
      <c r="A142" s="35" t="s">
        <v>143</v>
      </c>
      <c r="B142" s="49">
        <f>_xlfn.IFERROR(MEDIAN(Vertices[PageRank]),NoMetricMessage)</f>
        <v>0.554558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472</v>
      </c>
      <c r="K7" s="13" t="s">
        <v>473</v>
      </c>
    </row>
    <row r="8" spans="1:11" ht="409.5">
      <c r="A8"/>
      <c r="B8">
        <v>2</v>
      </c>
      <c r="C8">
        <v>2</v>
      </c>
      <c r="D8" t="s">
        <v>61</v>
      </c>
      <c r="E8" t="s">
        <v>61</v>
      </c>
      <c r="H8" t="s">
        <v>73</v>
      </c>
      <c r="J8" t="s">
        <v>474</v>
      </c>
      <c r="K8" s="13" t="s">
        <v>475</v>
      </c>
    </row>
    <row r="9" spans="1:11" ht="409.5">
      <c r="A9"/>
      <c r="B9">
        <v>3</v>
      </c>
      <c r="C9">
        <v>4</v>
      </c>
      <c r="D9" t="s">
        <v>62</v>
      </c>
      <c r="E9" t="s">
        <v>62</v>
      </c>
      <c r="H9" t="s">
        <v>74</v>
      </c>
      <c r="J9" t="s">
        <v>476</v>
      </c>
      <c r="K9" s="13" t="s">
        <v>477</v>
      </c>
    </row>
    <row r="10" spans="1:11" ht="409.5">
      <c r="A10"/>
      <c r="B10">
        <v>4</v>
      </c>
      <c r="D10" t="s">
        <v>63</v>
      </c>
      <c r="E10" t="s">
        <v>63</v>
      </c>
      <c r="H10" t="s">
        <v>75</v>
      </c>
      <c r="J10" t="s">
        <v>478</v>
      </c>
      <c r="K10" s="13" t="s">
        <v>479</v>
      </c>
    </row>
    <row r="11" spans="1:11" ht="15">
      <c r="A11"/>
      <c r="B11">
        <v>5</v>
      </c>
      <c r="D11" t="s">
        <v>46</v>
      </c>
      <c r="E11">
        <v>1</v>
      </c>
      <c r="H11" t="s">
        <v>76</v>
      </c>
      <c r="J11" t="s">
        <v>480</v>
      </c>
      <c r="K11" t="s">
        <v>481</v>
      </c>
    </row>
    <row r="12" spans="1:11" ht="15">
      <c r="A12"/>
      <c r="B12"/>
      <c r="D12" t="s">
        <v>64</v>
      </c>
      <c r="E12">
        <v>2</v>
      </c>
      <c r="H12">
        <v>0</v>
      </c>
      <c r="J12" t="s">
        <v>482</v>
      </c>
      <c r="K12" t="s">
        <v>483</v>
      </c>
    </row>
    <row r="13" spans="1:11" ht="15">
      <c r="A13"/>
      <c r="B13"/>
      <c r="D13">
        <v>1</v>
      </c>
      <c r="E13">
        <v>3</v>
      </c>
      <c r="H13">
        <v>1</v>
      </c>
      <c r="J13" t="s">
        <v>484</v>
      </c>
      <c r="K13" t="s">
        <v>485</v>
      </c>
    </row>
    <row r="14" spans="4:11" ht="15">
      <c r="D14">
        <v>2</v>
      </c>
      <c r="E14">
        <v>4</v>
      </c>
      <c r="H14">
        <v>2</v>
      </c>
      <c r="J14" t="s">
        <v>486</v>
      </c>
      <c r="K14" t="s">
        <v>487</v>
      </c>
    </row>
    <row r="15" spans="4:11" ht="15">
      <c r="D15">
        <v>3</v>
      </c>
      <c r="E15">
        <v>5</v>
      </c>
      <c r="H15">
        <v>3</v>
      </c>
      <c r="J15" t="s">
        <v>488</v>
      </c>
      <c r="K15" t="s">
        <v>489</v>
      </c>
    </row>
    <row r="16" spans="4:11" ht="15">
      <c r="D16">
        <v>4</v>
      </c>
      <c r="E16">
        <v>6</v>
      </c>
      <c r="H16">
        <v>4</v>
      </c>
      <c r="J16" t="s">
        <v>490</v>
      </c>
      <c r="K16" t="s">
        <v>491</v>
      </c>
    </row>
    <row r="17" spans="4:11" ht="15">
      <c r="D17">
        <v>5</v>
      </c>
      <c r="E17">
        <v>7</v>
      </c>
      <c r="H17">
        <v>5</v>
      </c>
      <c r="J17" t="s">
        <v>492</v>
      </c>
      <c r="K17" t="s">
        <v>493</v>
      </c>
    </row>
    <row r="18" spans="4:11" ht="15">
      <c r="D18">
        <v>6</v>
      </c>
      <c r="E18">
        <v>8</v>
      </c>
      <c r="H18">
        <v>6</v>
      </c>
      <c r="J18" t="s">
        <v>494</v>
      </c>
      <c r="K18" t="s">
        <v>495</v>
      </c>
    </row>
    <row r="19" spans="4:11" ht="15">
      <c r="D19">
        <v>7</v>
      </c>
      <c r="E19">
        <v>9</v>
      </c>
      <c r="H19">
        <v>7</v>
      </c>
      <c r="J19" t="s">
        <v>496</v>
      </c>
      <c r="K19" t="s">
        <v>497</v>
      </c>
    </row>
    <row r="20" spans="4:11" ht="15">
      <c r="D20">
        <v>8</v>
      </c>
      <c r="H20">
        <v>8</v>
      </c>
      <c r="J20" t="s">
        <v>498</v>
      </c>
      <c r="K20" t="s">
        <v>499</v>
      </c>
    </row>
    <row r="21" spans="4:11" ht="409.5">
      <c r="D21">
        <v>9</v>
      </c>
      <c r="H21">
        <v>9</v>
      </c>
      <c r="J21" t="s">
        <v>500</v>
      </c>
      <c r="K21" s="13" t="s">
        <v>501</v>
      </c>
    </row>
    <row r="22" spans="4:11" ht="409.5">
      <c r="D22">
        <v>10</v>
      </c>
      <c r="J22" t="s">
        <v>502</v>
      </c>
      <c r="K22" s="13" t="s">
        <v>503</v>
      </c>
    </row>
    <row r="23" spans="4:11" ht="409.5">
      <c r="D23">
        <v>11</v>
      </c>
      <c r="J23" t="s">
        <v>504</v>
      </c>
      <c r="K23" s="13" t="s">
        <v>505</v>
      </c>
    </row>
    <row r="24" spans="10:11" ht="409.5">
      <c r="J24" t="s">
        <v>506</v>
      </c>
      <c r="K24" s="13" t="s">
        <v>672</v>
      </c>
    </row>
    <row r="25" spans="10:11" ht="15">
      <c r="J25" t="s">
        <v>507</v>
      </c>
      <c r="K25" t="b">
        <v>0</v>
      </c>
    </row>
    <row r="26" spans="10:11" ht="15">
      <c r="J26" t="s">
        <v>670</v>
      </c>
      <c r="K26" t="s">
        <v>671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516</v>
      </c>
      <c r="B2" s="128" t="s">
        <v>517</v>
      </c>
      <c r="C2" s="67" t="s">
        <v>518</v>
      </c>
    </row>
    <row r="3" spans="1:3" ht="15">
      <c r="A3" s="127" t="s">
        <v>509</v>
      </c>
      <c r="B3" s="127" t="s">
        <v>509</v>
      </c>
      <c r="C3" s="36">
        <v>15</v>
      </c>
    </row>
    <row r="4" spans="1:3" ht="15">
      <c r="A4" s="127" t="s">
        <v>509</v>
      </c>
      <c r="B4" s="127" t="s">
        <v>510</v>
      </c>
      <c r="C4" s="36">
        <v>2</v>
      </c>
    </row>
    <row r="5" spans="1:3" ht="15">
      <c r="A5" s="127" t="s">
        <v>510</v>
      </c>
      <c r="B5" s="127" t="s">
        <v>510</v>
      </c>
      <c r="C5" s="36">
        <v>14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524</v>
      </c>
      <c r="B1" s="13" t="s">
        <v>526</v>
      </c>
      <c r="C1" s="13" t="s">
        <v>527</v>
      </c>
      <c r="D1" s="13" t="s">
        <v>529</v>
      </c>
      <c r="E1" s="13" t="s">
        <v>528</v>
      </c>
      <c r="F1" s="13" t="s">
        <v>530</v>
      </c>
    </row>
    <row r="2" spans="1:6" ht="15">
      <c r="A2" s="89" t="s">
        <v>247</v>
      </c>
      <c r="B2" s="85">
        <v>2</v>
      </c>
      <c r="C2" s="89" t="s">
        <v>246</v>
      </c>
      <c r="D2" s="85">
        <v>1</v>
      </c>
      <c r="E2" s="89" t="s">
        <v>247</v>
      </c>
      <c r="F2" s="85">
        <v>2</v>
      </c>
    </row>
    <row r="3" spans="1:6" ht="15">
      <c r="A3" s="89" t="s">
        <v>525</v>
      </c>
      <c r="B3" s="85">
        <v>1</v>
      </c>
      <c r="C3" s="89" t="s">
        <v>245</v>
      </c>
      <c r="D3" s="85">
        <v>1</v>
      </c>
      <c r="E3" s="89" t="s">
        <v>525</v>
      </c>
      <c r="F3" s="85">
        <v>1</v>
      </c>
    </row>
    <row r="4" spans="1:6" ht="15">
      <c r="A4" s="89" t="s">
        <v>246</v>
      </c>
      <c r="B4" s="85">
        <v>1</v>
      </c>
      <c r="C4" s="85"/>
      <c r="D4" s="85"/>
      <c r="E4" s="89" t="s">
        <v>244</v>
      </c>
      <c r="F4" s="85">
        <v>1</v>
      </c>
    </row>
    <row r="5" spans="1:6" ht="15">
      <c r="A5" s="89" t="s">
        <v>245</v>
      </c>
      <c r="B5" s="85">
        <v>1</v>
      </c>
      <c r="C5" s="85"/>
      <c r="D5" s="85"/>
      <c r="E5" s="89" t="s">
        <v>243</v>
      </c>
      <c r="F5" s="85">
        <v>1</v>
      </c>
    </row>
    <row r="6" spans="1:6" ht="15">
      <c r="A6" s="89" t="s">
        <v>244</v>
      </c>
      <c r="B6" s="85">
        <v>1</v>
      </c>
      <c r="C6" s="85"/>
      <c r="D6" s="85"/>
      <c r="E6" s="85"/>
      <c r="F6" s="85"/>
    </row>
    <row r="7" spans="1:6" ht="15">
      <c r="A7" s="89" t="s">
        <v>243</v>
      </c>
      <c r="B7" s="85">
        <v>1</v>
      </c>
      <c r="C7" s="85"/>
      <c r="D7" s="85"/>
      <c r="E7" s="85"/>
      <c r="F7" s="85"/>
    </row>
    <row r="10" spans="1:6" ht="15" customHeight="1">
      <c r="A10" s="13" t="s">
        <v>534</v>
      </c>
      <c r="B10" s="13" t="s">
        <v>526</v>
      </c>
      <c r="C10" s="13" t="s">
        <v>536</v>
      </c>
      <c r="D10" s="13" t="s">
        <v>529</v>
      </c>
      <c r="E10" s="13" t="s">
        <v>537</v>
      </c>
      <c r="F10" s="13" t="s">
        <v>530</v>
      </c>
    </row>
    <row r="11" spans="1:6" ht="15">
      <c r="A11" s="85" t="s">
        <v>251</v>
      </c>
      <c r="B11" s="85">
        <v>2</v>
      </c>
      <c r="C11" s="85" t="s">
        <v>250</v>
      </c>
      <c r="D11" s="85">
        <v>2</v>
      </c>
      <c r="E11" s="85" t="s">
        <v>251</v>
      </c>
      <c r="F11" s="85">
        <v>2</v>
      </c>
    </row>
    <row r="12" spans="1:6" ht="15">
      <c r="A12" s="85" t="s">
        <v>250</v>
      </c>
      <c r="B12" s="85">
        <v>2</v>
      </c>
      <c r="C12" s="85"/>
      <c r="D12" s="85"/>
      <c r="E12" s="85" t="s">
        <v>249</v>
      </c>
      <c r="F12" s="85">
        <v>2</v>
      </c>
    </row>
    <row r="13" spans="1:6" ht="15">
      <c r="A13" s="85" t="s">
        <v>249</v>
      </c>
      <c r="B13" s="85">
        <v>2</v>
      </c>
      <c r="C13" s="85"/>
      <c r="D13" s="85"/>
      <c r="E13" s="85" t="s">
        <v>535</v>
      </c>
      <c r="F13" s="85">
        <v>1</v>
      </c>
    </row>
    <row r="14" spans="1:6" ht="15">
      <c r="A14" s="85" t="s">
        <v>535</v>
      </c>
      <c r="B14" s="85">
        <v>1</v>
      </c>
      <c r="C14" s="85"/>
      <c r="D14" s="85"/>
      <c r="E14" s="85"/>
      <c r="F14" s="85"/>
    </row>
    <row r="17" spans="1:6" ht="15" customHeight="1">
      <c r="A17" s="13" t="s">
        <v>540</v>
      </c>
      <c r="B17" s="13" t="s">
        <v>526</v>
      </c>
      <c r="C17" s="13" t="s">
        <v>545</v>
      </c>
      <c r="D17" s="13" t="s">
        <v>529</v>
      </c>
      <c r="E17" s="13" t="s">
        <v>546</v>
      </c>
      <c r="F17" s="13" t="s">
        <v>530</v>
      </c>
    </row>
    <row r="18" spans="1:6" ht="15">
      <c r="A18" s="85" t="s">
        <v>253</v>
      </c>
      <c r="B18" s="85">
        <v>2</v>
      </c>
      <c r="C18" s="85" t="s">
        <v>543</v>
      </c>
      <c r="D18" s="85">
        <v>1</v>
      </c>
      <c r="E18" s="85" t="s">
        <v>253</v>
      </c>
      <c r="F18" s="85">
        <v>2</v>
      </c>
    </row>
    <row r="19" spans="1:6" ht="15">
      <c r="A19" s="85" t="s">
        <v>541</v>
      </c>
      <c r="B19" s="85">
        <v>1</v>
      </c>
      <c r="C19" s="85" t="s">
        <v>544</v>
      </c>
      <c r="D19" s="85">
        <v>1</v>
      </c>
      <c r="E19" s="85" t="s">
        <v>541</v>
      </c>
      <c r="F19" s="85">
        <v>1</v>
      </c>
    </row>
    <row r="20" spans="1:6" ht="15">
      <c r="A20" s="85" t="s">
        <v>216</v>
      </c>
      <c r="B20" s="85">
        <v>1</v>
      </c>
      <c r="C20" s="85"/>
      <c r="D20" s="85"/>
      <c r="E20" s="85" t="s">
        <v>216</v>
      </c>
      <c r="F20" s="85">
        <v>1</v>
      </c>
    </row>
    <row r="21" spans="1:6" ht="15">
      <c r="A21" s="85" t="s">
        <v>542</v>
      </c>
      <c r="B21" s="85">
        <v>1</v>
      </c>
      <c r="C21" s="85"/>
      <c r="D21" s="85"/>
      <c r="E21" s="85" t="s">
        <v>542</v>
      </c>
      <c r="F21" s="85">
        <v>1</v>
      </c>
    </row>
    <row r="22" spans="1:6" ht="15">
      <c r="A22" s="85" t="s">
        <v>543</v>
      </c>
      <c r="B22" s="85">
        <v>1</v>
      </c>
      <c r="C22" s="85"/>
      <c r="D22" s="85"/>
      <c r="E22" s="85"/>
      <c r="F22" s="85"/>
    </row>
    <row r="23" spans="1:6" ht="15">
      <c r="A23" s="85" t="s">
        <v>544</v>
      </c>
      <c r="B23" s="85">
        <v>1</v>
      </c>
      <c r="C23" s="85"/>
      <c r="D23" s="85"/>
      <c r="E23" s="85"/>
      <c r="F23" s="85"/>
    </row>
    <row r="26" spans="1:6" ht="15" customHeight="1">
      <c r="A26" s="13" t="s">
        <v>549</v>
      </c>
      <c r="B26" s="13" t="s">
        <v>526</v>
      </c>
      <c r="C26" s="13" t="s">
        <v>558</v>
      </c>
      <c r="D26" s="13" t="s">
        <v>529</v>
      </c>
      <c r="E26" s="13" t="s">
        <v>559</v>
      </c>
      <c r="F26" s="13" t="s">
        <v>530</v>
      </c>
    </row>
    <row r="27" spans="1:6" ht="15">
      <c r="A27" s="91" t="s">
        <v>550</v>
      </c>
      <c r="B27" s="91">
        <v>4</v>
      </c>
      <c r="C27" s="91" t="s">
        <v>230</v>
      </c>
      <c r="D27" s="91">
        <v>2</v>
      </c>
      <c r="E27" s="91" t="s">
        <v>555</v>
      </c>
      <c r="F27" s="91">
        <v>7</v>
      </c>
    </row>
    <row r="28" spans="1:6" ht="15">
      <c r="A28" s="91" t="s">
        <v>551</v>
      </c>
      <c r="B28" s="91">
        <v>1</v>
      </c>
      <c r="C28" s="91" t="s">
        <v>219</v>
      </c>
      <c r="D28" s="91">
        <v>2</v>
      </c>
      <c r="E28" s="91" t="s">
        <v>556</v>
      </c>
      <c r="F28" s="91">
        <v>4</v>
      </c>
    </row>
    <row r="29" spans="1:6" ht="15">
      <c r="A29" s="91" t="s">
        <v>552</v>
      </c>
      <c r="B29" s="91">
        <v>0</v>
      </c>
      <c r="C29" s="91"/>
      <c r="D29" s="91"/>
      <c r="E29" s="91" t="s">
        <v>557</v>
      </c>
      <c r="F29" s="91">
        <v>4</v>
      </c>
    </row>
    <row r="30" spans="1:6" ht="15">
      <c r="A30" s="91" t="s">
        <v>553</v>
      </c>
      <c r="B30" s="91">
        <v>144</v>
      </c>
      <c r="C30" s="91"/>
      <c r="D30" s="91"/>
      <c r="E30" s="91" t="s">
        <v>219</v>
      </c>
      <c r="F30" s="91">
        <v>4</v>
      </c>
    </row>
    <row r="31" spans="1:6" ht="15">
      <c r="A31" s="91" t="s">
        <v>554</v>
      </c>
      <c r="B31" s="91">
        <v>149</v>
      </c>
      <c r="C31" s="91"/>
      <c r="D31" s="91"/>
      <c r="E31" s="91" t="s">
        <v>212</v>
      </c>
      <c r="F31" s="91">
        <v>4</v>
      </c>
    </row>
    <row r="32" spans="1:6" ht="15">
      <c r="A32" s="91" t="s">
        <v>555</v>
      </c>
      <c r="B32" s="91">
        <v>7</v>
      </c>
      <c r="C32" s="91"/>
      <c r="D32" s="91"/>
      <c r="E32" s="91" t="s">
        <v>218</v>
      </c>
      <c r="F32" s="91">
        <v>3</v>
      </c>
    </row>
    <row r="33" spans="1:6" ht="15">
      <c r="A33" s="91" t="s">
        <v>219</v>
      </c>
      <c r="B33" s="91">
        <v>6</v>
      </c>
      <c r="C33" s="91"/>
      <c r="D33" s="91"/>
      <c r="E33" s="91" t="s">
        <v>560</v>
      </c>
      <c r="F33" s="91">
        <v>3</v>
      </c>
    </row>
    <row r="34" spans="1:6" ht="15">
      <c r="A34" s="91" t="s">
        <v>556</v>
      </c>
      <c r="B34" s="91">
        <v>4</v>
      </c>
      <c r="C34" s="91"/>
      <c r="D34" s="91"/>
      <c r="E34" s="91" t="s">
        <v>217</v>
      </c>
      <c r="F34" s="91">
        <v>3</v>
      </c>
    </row>
    <row r="35" spans="1:6" ht="15">
      <c r="A35" s="91" t="s">
        <v>557</v>
      </c>
      <c r="B35" s="91">
        <v>4</v>
      </c>
      <c r="C35" s="91"/>
      <c r="D35" s="91"/>
      <c r="E35" s="91" t="s">
        <v>561</v>
      </c>
      <c r="F35" s="91">
        <v>2</v>
      </c>
    </row>
    <row r="36" spans="1:6" ht="15">
      <c r="A36" s="91" t="s">
        <v>212</v>
      </c>
      <c r="B36" s="91">
        <v>4</v>
      </c>
      <c r="C36" s="91"/>
      <c r="D36" s="91"/>
      <c r="E36" s="91" t="s">
        <v>562</v>
      </c>
      <c r="F36" s="91">
        <v>2</v>
      </c>
    </row>
    <row r="39" spans="1:6" ht="15" customHeight="1">
      <c r="A39" s="13" t="s">
        <v>566</v>
      </c>
      <c r="B39" s="13" t="s">
        <v>526</v>
      </c>
      <c r="C39" s="85" t="s">
        <v>577</v>
      </c>
      <c r="D39" s="85" t="s">
        <v>529</v>
      </c>
      <c r="E39" s="13" t="s">
        <v>578</v>
      </c>
      <c r="F39" s="13" t="s">
        <v>530</v>
      </c>
    </row>
    <row r="40" spans="1:6" ht="15">
      <c r="A40" s="91" t="s">
        <v>567</v>
      </c>
      <c r="B40" s="91">
        <v>2</v>
      </c>
      <c r="C40" s="91"/>
      <c r="D40" s="91"/>
      <c r="E40" s="91" t="s">
        <v>567</v>
      </c>
      <c r="F40" s="91">
        <v>2</v>
      </c>
    </row>
    <row r="41" spans="1:6" ht="15">
      <c r="A41" s="91" t="s">
        <v>568</v>
      </c>
      <c r="B41" s="91">
        <v>2</v>
      </c>
      <c r="C41" s="91"/>
      <c r="D41" s="91"/>
      <c r="E41" s="91" t="s">
        <v>568</v>
      </c>
      <c r="F41" s="91">
        <v>2</v>
      </c>
    </row>
    <row r="42" spans="1:6" ht="15">
      <c r="A42" s="91" t="s">
        <v>569</v>
      </c>
      <c r="B42" s="91">
        <v>2</v>
      </c>
      <c r="C42" s="91"/>
      <c r="D42" s="91"/>
      <c r="E42" s="91" t="s">
        <v>569</v>
      </c>
      <c r="F42" s="91">
        <v>2</v>
      </c>
    </row>
    <row r="43" spans="1:6" ht="15">
      <c r="A43" s="91" t="s">
        <v>570</v>
      </c>
      <c r="B43" s="91">
        <v>2</v>
      </c>
      <c r="C43" s="91"/>
      <c r="D43" s="91"/>
      <c r="E43" s="91" t="s">
        <v>570</v>
      </c>
      <c r="F43" s="91">
        <v>2</v>
      </c>
    </row>
    <row r="44" spans="1:6" ht="15">
      <c r="A44" s="91" t="s">
        <v>571</v>
      </c>
      <c r="B44" s="91">
        <v>2</v>
      </c>
      <c r="C44" s="91"/>
      <c r="D44" s="91"/>
      <c r="E44" s="91" t="s">
        <v>571</v>
      </c>
      <c r="F44" s="91">
        <v>2</v>
      </c>
    </row>
    <row r="45" spans="1:6" ht="15">
      <c r="A45" s="91" t="s">
        <v>572</v>
      </c>
      <c r="B45" s="91">
        <v>2</v>
      </c>
      <c r="C45" s="91"/>
      <c r="D45" s="91"/>
      <c r="E45" s="91" t="s">
        <v>572</v>
      </c>
      <c r="F45" s="91">
        <v>2</v>
      </c>
    </row>
    <row r="46" spans="1:6" ht="15">
      <c r="A46" s="91" t="s">
        <v>573</v>
      </c>
      <c r="B46" s="91">
        <v>2</v>
      </c>
      <c r="C46" s="91"/>
      <c r="D46" s="91"/>
      <c r="E46" s="91" t="s">
        <v>573</v>
      </c>
      <c r="F46" s="91">
        <v>2</v>
      </c>
    </row>
    <row r="47" spans="1:6" ht="15">
      <c r="A47" s="91" t="s">
        <v>574</v>
      </c>
      <c r="B47" s="91">
        <v>2</v>
      </c>
      <c r="C47" s="91"/>
      <c r="D47" s="91"/>
      <c r="E47" s="91" t="s">
        <v>574</v>
      </c>
      <c r="F47" s="91">
        <v>2</v>
      </c>
    </row>
    <row r="48" spans="1:6" ht="15">
      <c r="A48" s="91" t="s">
        <v>575</v>
      </c>
      <c r="B48" s="91">
        <v>2</v>
      </c>
      <c r="C48" s="91"/>
      <c r="D48" s="91"/>
      <c r="E48" s="91" t="s">
        <v>575</v>
      </c>
      <c r="F48" s="91">
        <v>2</v>
      </c>
    </row>
    <row r="49" spans="1:6" ht="15">
      <c r="A49" s="91" t="s">
        <v>576</v>
      </c>
      <c r="B49" s="91">
        <v>2</v>
      </c>
      <c r="C49" s="91"/>
      <c r="D49" s="91"/>
      <c r="E49" s="91" t="s">
        <v>576</v>
      </c>
      <c r="F49" s="91">
        <v>2</v>
      </c>
    </row>
    <row r="52" spans="1:6" ht="15" customHeight="1">
      <c r="A52" s="13" t="s">
        <v>581</v>
      </c>
      <c r="B52" s="13" t="s">
        <v>526</v>
      </c>
      <c r="C52" s="85" t="s">
        <v>583</v>
      </c>
      <c r="D52" s="85" t="s">
        <v>529</v>
      </c>
      <c r="E52" s="13" t="s">
        <v>584</v>
      </c>
      <c r="F52" s="13" t="s">
        <v>530</v>
      </c>
    </row>
    <row r="53" spans="1:6" ht="15">
      <c r="A53" s="85" t="s">
        <v>218</v>
      </c>
      <c r="B53" s="85">
        <v>1</v>
      </c>
      <c r="C53" s="85"/>
      <c r="D53" s="85"/>
      <c r="E53" s="85" t="s">
        <v>218</v>
      </c>
      <c r="F53" s="85">
        <v>1</v>
      </c>
    </row>
    <row r="56" spans="1:6" ht="15" customHeight="1">
      <c r="A56" s="13" t="s">
        <v>582</v>
      </c>
      <c r="B56" s="13" t="s">
        <v>526</v>
      </c>
      <c r="C56" s="13" t="s">
        <v>585</v>
      </c>
      <c r="D56" s="13" t="s">
        <v>529</v>
      </c>
      <c r="E56" s="13" t="s">
        <v>586</v>
      </c>
      <c r="F56" s="13" t="s">
        <v>530</v>
      </c>
    </row>
    <row r="57" spans="1:6" ht="15">
      <c r="A57" s="85" t="s">
        <v>219</v>
      </c>
      <c r="B57" s="85">
        <v>6</v>
      </c>
      <c r="C57" s="85" t="s">
        <v>230</v>
      </c>
      <c r="D57" s="85">
        <v>2</v>
      </c>
      <c r="E57" s="85" t="s">
        <v>219</v>
      </c>
      <c r="F57" s="85">
        <v>4</v>
      </c>
    </row>
    <row r="58" spans="1:6" ht="15">
      <c r="A58" s="85" t="s">
        <v>217</v>
      </c>
      <c r="B58" s="85">
        <v>3</v>
      </c>
      <c r="C58" s="85" t="s">
        <v>219</v>
      </c>
      <c r="D58" s="85">
        <v>2</v>
      </c>
      <c r="E58" s="85" t="s">
        <v>217</v>
      </c>
      <c r="F58" s="85">
        <v>3</v>
      </c>
    </row>
    <row r="59" spans="1:6" ht="15">
      <c r="A59" s="85" t="s">
        <v>212</v>
      </c>
      <c r="B59" s="85">
        <v>3</v>
      </c>
      <c r="C59" s="85" t="s">
        <v>233</v>
      </c>
      <c r="D59" s="85">
        <v>1</v>
      </c>
      <c r="E59" s="85" t="s">
        <v>212</v>
      </c>
      <c r="F59" s="85">
        <v>3</v>
      </c>
    </row>
    <row r="60" spans="1:6" ht="15">
      <c r="A60" s="85" t="s">
        <v>230</v>
      </c>
      <c r="B60" s="85">
        <v>2</v>
      </c>
      <c r="C60" s="85" t="s">
        <v>232</v>
      </c>
      <c r="D60" s="85">
        <v>1</v>
      </c>
      <c r="E60" s="85" t="s">
        <v>215</v>
      </c>
      <c r="F60" s="85">
        <v>2</v>
      </c>
    </row>
    <row r="61" spans="1:6" ht="15">
      <c r="A61" s="85" t="s">
        <v>215</v>
      </c>
      <c r="B61" s="85">
        <v>2</v>
      </c>
      <c r="C61" s="85" t="s">
        <v>231</v>
      </c>
      <c r="D61" s="85">
        <v>1</v>
      </c>
      <c r="E61" s="85" t="s">
        <v>218</v>
      </c>
      <c r="F61" s="85">
        <v>2</v>
      </c>
    </row>
    <row r="62" spans="1:6" ht="15">
      <c r="A62" s="85" t="s">
        <v>218</v>
      </c>
      <c r="B62" s="85">
        <v>2</v>
      </c>
      <c r="C62" s="85" t="s">
        <v>229</v>
      </c>
      <c r="D62" s="85">
        <v>1</v>
      </c>
      <c r="E62" s="85" t="s">
        <v>216</v>
      </c>
      <c r="F62" s="85">
        <v>1</v>
      </c>
    </row>
    <row r="63" spans="1:6" ht="15">
      <c r="A63" s="85" t="s">
        <v>233</v>
      </c>
      <c r="B63" s="85">
        <v>1</v>
      </c>
      <c r="C63" s="85" t="s">
        <v>228</v>
      </c>
      <c r="D63" s="85">
        <v>1</v>
      </c>
      <c r="E63" s="85"/>
      <c r="F63" s="85"/>
    </row>
    <row r="64" spans="1:6" ht="15">
      <c r="A64" s="85" t="s">
        <v>232</v>
      </c>
      <c r="B64" s="85">
        <v>1</v>
      </c>
      <c r="C64" s="85" t="s">
        <v>227</v>
      </c>
      <c r="D64" s="85">
        <v>1</v>
      </c>
      <c r="E64" s="85"/>
      <c r="F64" s="85"/>
    </row>
    <row r="65" spans="1:6" ht="15">
      <c r="A65" s="85" t="s">
        <v>231</v>
      </c>
      <c r="B65" s="85">
        <v>1</v>
      </c>
      <c r="C65" s="85" t="s">
        <v>226</v>
      </c>
      <c r="D65" s="85">
        <v>1</v>
      </c>
      <c r="E65" s="85"/>
      <c r="F65" s="85"/>
    </row>
    <row r="66" spans="1:6" ht="15">
      <c r="A66" s="85" t="s">
        <v>229</v>
      </c>
      <c r="B66" s="85">
        <v>1</v>
      </c>
      <c r="C66" s="85" t="s">
        <v>225</v>
      </c>
      <c r="D66" s="85">
        <v>1</v>
      </c>
      <c r="E66" s="85"/>
      <c r="F66" s="85"/>
    </row>
    <row r="69" spans="1:6" ht="15" customHeight="1">
      <c r="A69" s="13" t="s">
        <v>591</v>
      </c>
      <c r="B69" s="13" t="s">
        <v>526</v>
      </c>
      <c r="C69" s="13" t="s">
        <v>592</v>
      </c>
      <c r="D69" s="13" t="s">
        <v>529</v>
      </c>
      <c r="E69" s="13" t="s">
        <v>593</v>
      </c>
      <c r="F69" s="13" t="s">
        <v>530</v>
      </c>
    </row>
    <row r="70" spans="1:6" ht="15">
      <c r="A70" s="124" t="s">
        <v>229</v>
      </c>
      <c r="B70" s="85">
        <v>64450</v>
      </c>
      <c r="C70" s="124" t="s">
        <v>229</v>
      </c>
      <c r="D70" s="85">
        <v>64450</v>
      </c>
      <c r="E70" s="124" t="s">
        <v>214</v>
      </c>
      <c r="F70" s="85">
        <v>25710</v>
      </c>
    </row>
    <row r="71" spans="1:6" ht="15">
      <c r="A71" s="124" t="s">
        <v>232</v>
      </c>
      <c r="B71" s="85">
        <v>44728</v>
      </c>
      <c r="C71" s="124" t="s">
        <v>232</v>
      </c>
      <c r="D71" s="85">
        <v>44728</v>
      </c>
      <c r="E71" s="124" t="s">
        <v>216</v>
      </c>
      <c r="F71" s="85">
        <v>23314</v>
      </c>
    </row>
    <row r="72" spans="1:6" ht="15">
      <c r="A72" s="124" t="s">
        <v>230</v>
      </c>
      <c r="B72" s="85">
        <v>32528</v>
      </c>
      <c r="C72" s="124" t="s">
        <v>230</v>
      </c>
      <c r="D72" s="85">
        <v>32528</v>
      </c>
      <c r="E72" s="124" t="s">
        <v>212</v>
      </c>
      <c r="F72" s="85">
        <v>8329</v>
      </c>
    </row>
    <row r="73" spans="1:6" ht="15">
      <c r="A73" s="124" t="s">
        <v>226</v>
      </c>
      <c r="B73" s="85">
        <v>31970</v>
      </c>
      <c r="C73" s="124" t="s">
        <v>226</v>
      </c>
      <c r="D73" s="85">
        <v>31970</v>
      </c>
      <c r="E73" s="124" t="s">
        <v>217</v>
      </c>
      <c r="F73" s="85">
        <v>6430</v>
      </c>
    </row>
    <row r="74" spans="1:6" ht="15">
      <c r="A74" s="124" t="s">
        <v>214</v>
      </c>
      <c r="B74" s="85">
        <v>25710</v>
      </c>
      <c r="C74" s="124" t="s">
        <v>220</v>
      </c>
      <c r="D74" s="85">
        <v>13670</v>
      </c>
      <c r="E74" s="124" t="s">
        <v>218</v>
      </c>
      <c r="F74" s="85">
        <v>1309</v>
      </c>
    </row>
    <row r="75" spans="1:6" ht="15">
      <c r="A75" s="124" t="s">
        <v>216</v>
      </c>
      <c r="B75" s="85">
        <v>23314</v>
      </c>
      <c r="C75" s="124" t="s">
        <v>222</v>
      </c>
      <c r="D75" s="85">
        <v>8496</v>
      </c>
      <c r="E75" s="124" t="s">
        <v>215</v>
      </c>
      <c r="F75" s="85">
        <v>30</v>
      </c>
    </row>
    <row r="76" spans="1:6" ht="15">
      <c r="A76" s="124" t="s">
        <v>220</v>
      </c>
      <c r="B76" s="85">
        <v>13670</v>
      </c>
      <c r="C76" s="124" t="s">
        <v>228</v>
      </c>
      <c r="D76" s="85">
        <v>7025</v>
      </c>
      <c r="E76" s="124" t="s">
        <v>219</v>
      </c>
      <c r="F76" s="85">
        <v>21</v>
      </c>
    </row>
    <row r="77" spans="1:6" ht="15">
      <c r="A77" s="124" t="s">
        <v>222</v>
      </c>
      <c r="B77" s="85">
        <v>8496</v>
      </c>
      <c r="C77" s="124" t="s">
        <v>213</v>
      </c>
      <c r="D77" s="85">
        <v>5557</v>
      </c>
      <c r="E77" s="124"/>
      <c r="F77" s="85"/>
    </row>
    <row r="78" spans="1:6" ht="15">
      <c r="A78" s="124" t="s">
        <v>212</v>
      </c>
      <c r="B78" s="85">
        <v>8329</v>
      </c>
      <c r="C78" s="124" t="s">
        <v>227</v>
      </c>
      <c r="D78" s="85">
        <v>3414</v>
      </c>
      <c r="E78" s="124"/>
      <c r="F78" s="85"/>
    </row>
    <row r="79" spans="1:6" ht="15">
      <c r="A79" s="124" t="s">
        <v>228</v>
      </c>
      <c r="B79" s="85">
        <v>7025</v>
      </c>
      <c r="C79" s="124" t="s">
        <v>225</v>
      </c>
      <c r="D79" s="85">
        <v>847</v>
      </c>
      <c r="E79" s="124"/>
      <c r="F79" s="85"/>
    </row>
  </sheetData>
  <hyperlinks>
    <hyperlink ref="A2" r:id="rId1" display="https://ivebeenbit.ca/boston-walking-guide/"/>
    <hyperlink ref="A3" r:id="rId2" display="https://twitter.com/i/web/status/1095351824629055488"/>
    <hyperlink ref="A4" r:id="rId3" display="https://aknextphase.com/floridas-red-light-challenge/"/>
    <hyperlink ref="A5" r:id="rId4" display="https://aknextphase.com/bostons-egyptian-revival-part-2/"/>
    <hyperlink ref="A6" r:id="rId5" display="https://www.instagram.com/p/BtqlLAagQrO/?utm_source=ig_twitter_share&amp;igshid=12jtfkas7lziw"/>
    <hyperlink ref="A7" r:id="rId6" display="https://www.instagram.com/p/BtYn1EPgaLF/?utm_source=ig_twitter_share&amp;igshid=1tt8a47ui7kln"/>
    <hyperlink ref="C2" r:id="rId7" display="https://aknextphase.com/floridas-red-light-challenge/"/>
    <hyperlink ref="C3" r:id="rId8" display="https://aknextphase.com/bostons-egyptian-revival-part-2/"/>
    <hyperlink ref="E2" r:id="rId9" display="https://ivebeenbit.ca/boston-walking-guide/"/>
    <hyperlink ref="E3" r:id="rId10" display="https://twitter.com/i/web/status/1095351824629055488"/>
    <hyperlink ref="E4" r:id="rId11" display="https://www.instagram.com/p/BtqlLAagQrO/?utm_source=ig_twitter_share&amp;igshid=12jtfkas7lziw"/>
    <hyperlink ref="E5" r:id="rId12" display="https://www.instagram.com/p/BtYn1EPgaLF/?utm_source=ig_twitter_share&amp;igshid=1tt8a47ui7kln"/>
  </hyperlinks>
  <printOptions/>
  <pageMargins left="0.7" right="0.7" top="0.75" bottom="0.75" header="0.3" footer="0.3"/>
  <pageSetup orientation="portrait" paperSize="9"/>
  <tableParts>
    <tablePart r:id="rId17"/>
    <tablePart r:id="rId19"/>
    <tablePart r:id="rId16"/>
    <tablePart r:id="rId20"/>
    <tablePart r:id="rId15"/>
    <tablePart r:id="rId14"/>
    <tablePart r:id="rId18"/>
    <tablePart r:id="rId1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2019-02-16T06:19:10Z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