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<sst xmlns="http://schemas.openxmlformats.org/spreadsheetml/2006/main" count="3557" uniqueCount="966">
  <si>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</si>
  <si>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</si>
  <si>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</si>
  <si>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</si>
  <si>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</si>
  <si>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</si>
  <si>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</si>
  <si>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</si>
  <si>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</si>
  <si>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</si>
  <si>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</si>
  <si>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</si>
  <si>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</si>
  <si>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</si>
  <si>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</si>
  <si>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</si>
  <si>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</si>
  <si>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</si>
  <si>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</si>
  <si>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</si>
  <si>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</si>
  <si>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</si>
  <si>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</si>
  <si>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</si>
  <si>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</si>
  <si>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</si>
  <si>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</si>
  <si>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</si>
  <si>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</si>
  <si>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</si>
  <si>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</si>
  <si>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</si>
  <si>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</si>
  <si>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</si>
  <si>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</si>
  <si>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</si>
  <si>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</si>
  <si>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</si>
  <si>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</si>
  <si>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</si>
  <si>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</si>
  <si>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</si>
  <si>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</si>
  <si>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</si>
  <si>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</si>
  <si>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</si>
  <si>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</si>
  <si>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</si>
  <si>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</si>
  <si>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</si>
  <si>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</si>
  <si>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</si>
  <si>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</si>
  <si>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</si>
  <si>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</si>
  <si>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</si>
  <si>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</si>
  <si>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</si>
  <si>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</si>
  <si>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</si>
  <si>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</si>
  <si>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</si>
  <si>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</si>
  <si>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</si>
  <si>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</si>
  <si>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</si>
  <si>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</si>
  <si>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</si>
  <si>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</si>
  <si>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</si>
  <si>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</si>
  <si>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</si>
  <si>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</si>
  <si>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</si>
  <si>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</si>
  <si>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</si>
  <si>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</si>
  <si>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</si>
  <si>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</si>
  <si>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</si>
  <si>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</si>
  <si>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</si>
  <si>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</si>
  <si>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</si>
  <si>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</si>
  <si>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</si>
  <si>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</si>
  <si>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</si>
  <si>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</si>
  <si>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</si>
  <si>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</si>
  <si>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</si>
  <si>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</si>
  <si>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</si>
  <si>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</si>
  <si>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</si>
  <si>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</si>
  <si>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</si>
  <si>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</si>
  <si>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</si>
  <si>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</si>
  <si>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</si>
  <si>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</si>
  <si>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</si>
  <si>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</si>
  <si>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</si>
  <si>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</si>
  <si>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</si>
  <si>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</si>
  <si>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</si>
  <si>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</si>
  <si>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</si>
  <si>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</si>
  <si>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</si>
  <si>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</si>
  <si>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</si>
  <si>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</si>
  <si>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</si>
  <si>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</si>
  <si>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</si>
  <si>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</si>
  <si>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</si>
  <si>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</si>
  <si>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</si>
  <si>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</si>
  <si>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</si>
  <si>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</si>
  <si>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</si>
  <si>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</si>
  <si>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</si>
  <si>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</si>
  <si>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</si>
  <si>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</si>
  <si>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</si>
  <si>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</si>
  <si>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</si>
  <si>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</si>
  <si>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</si>
  <si>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</si>
  <si>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</si>
  <si>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</si>
  <si>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</si>
  <si>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</si>
  <si>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</si>
  <si>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</si>
  <si>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</si>
  <si>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</si>
  <si>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</si>
  <si>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</si>
  <si>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</si>
  <si>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</si>
  <si>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</si>
  <si>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</si>
  <si>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</si>
  <si>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</si>
  <si>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</si>
  <si>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</si>
  <si>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</si>
  <si>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</si>
  <si>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</si>
  <si>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</si>
  <si>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</si>
  <si>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</si>
  <si>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</si>
  <si>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</si>
  <si>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</si>
  <si>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</si>
  <si>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</si>
  <si>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</si>
  <si>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</si>
  <si>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</si>
  <si>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</si>
  <si>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</si>
  <si>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</si>
  <si>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</si>
  <si>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</si>
  <si>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</si>
  <si>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</si>
  <si>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</si>
  <si>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</si>
  <si>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</si>
  <si>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</si>
  <si>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</si>
  <si>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</si>
  <si>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</si>
  <si>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</si>
  <si>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</si>
  <si>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</si>
  <si>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</si>
  <si>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</si>
  <si>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</si>
  <si>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</si>
  <si>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</si>
  <si>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</si>
  <si>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</si>
  <si>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</si>
  <si>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</si>
  <si>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</si>
  <si>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</si>
  <si>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</si>
  <si>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</si>
  <si>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</si>
  <si>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</si>
  <si>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</si>
  <si>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</si>
  <si>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</si>
  <si>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</si>
  <si>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</si>
  <si>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</si>
  <si>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</si>
  <si>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</si>
  <si>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</si>
  <si>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paulmilner9</t>
  </si>
  <si>
    <t>path2purchaseiq</t>
  </si>
  <si>
    <t>retailaggregate</t>
  </si>
  <si>
    <t>unishopit</t>
  </si>
  <si>
    <t>jimdudlicek</t>
  </si>
  <si>
    <t>freshneasybuzz</t>
  </si>
  <si>
    <t>davidshanker</t>
  </si>
  <si>
    <t>tonycdonofrio</t>
  </si>
  <si>
    <t>joeskorupa</t>
  </si>
  <si>
    <t>risnewsinsights</t>
  </si>
  <si>
    <t>simoneknaap</t>
  </si>
  <si>
    <t>ensembleiq</t>
  </si>
  <si>
    <t>4twenty2tweets</t>
  </si>
  <si>
    <t>store_brands</t>
  </si>
  <si>
    <t>pehub</t>
  </si>
  <si>
    <t>cgtmagazine</t>
  </si>
  <si>
    <t>machinelearn_d</t>
  </si>
  <si>
    <t>thechrischua</t>
  </si>
  <si>
    <t>walmart</t>
  </si>
  <si>
    <t>pgrocer</t>
  </si>
  <si>
    <t>albertsonscos</t>
  </si>
  <si>
    <t>nrfbigshow</t>
  </si>
  <si>
    <t>marsglobal</t>
  </si>
  <si>
    <t>sandeepdadlani</t>
  </si>
  <si>
    <t>Mentions</t>
  </si>
  <si>
    <t>Fun Fact: 17% is the average spend on #innovation for both business and IT programs as a % of retailer’s total reve… https://t.co/smzsPCheq4</t>
  </si>
  <si>
    <t>RT @CGTMagazine: #RCAS19 is happy to announce Andy Walter as a 2019 speaker! Andy will interview Clay Johnson of @Walmart during the openin…</t>
  </si>
  <si>
    <t>RT @risnewsinsights: Catch up on all the #retailer news you might have missed with extended coverage from RIS and our sister brands https:/…</t>
  </si>
  <si>
    <t>Read about my visit to @AlbertsonsCos' next-generation store, #labor &amp;amp; #foodservice outlooks, and more in @pgrocer's January 2019 issue! #grocery #supermarket #retail https://t.co/bBCVNXGrlm https://t.co/2vb5U27rAr</t>
  </si>
  <si>
    <t>RT @jimdudlicek: Read about my visit to @AlbertsonsCos' next-generation store, #labor &amp;amp; #foodservice outlooks, and more in @pgrocer's Janua…</t>
  </si>
  <si>
    <t>It is alway great to be able to announce a great conference with great speakers.  In this case, Clay Johnson, CIO of Walmart.  Please let me know if you would like more info.
#CPG #Retail #Shopper #retailtechnology #RCAS https://t.co/ucmvJ91dlP</t>
  </si>
  <si>
    <t>Good list of links from @risnewsinsights on their coverage of #NRF2019 @NRFBigShow in NY https://t.co/URErtT6MYf See many of you next year. #retail #innovation #leadership</t>
  </si>
  <si>
    <t>RT @tonycdonofrio: Good list of links from @risnewsinsights on their coverage of #NRF2019 @NRFBigShow in NY https://t.co/URErtT6MYf See man…</t>
  </si>
  <si>
    <t>Catch up on all the #retailer news you might have missed with extended coverage from RIS and our sister brands https://t.co/jJcUjSTxoy #retailnews #nrf2019 #retailtech https://t.co/PvsP4AAtmG</t>
  </si>
  <si>
    <t>NRF Show Coverage From EnsembleIQ in 2019. #retail #NRF2019 @EnsembleIQ @risnewsinsights #technology #insights… https://t.co/TuDy5siJ42</t>
  </si>
  <si>
    <t>RT @EnsembleIQ: The 2019 Path to Purchase Hall of Fame honorees have been chosen... who do you think we will be honoring? #leaders #shopper…</t>
  </si>
  <si>
    <t>RT @CGTMagazine: #RCAS19 is happy to announce @SandeepDadlani of @MarsGlobal as a 2019 co-chair! To learn more &amp;amp; to register visit ➡️ https…</t>
  </si>
  <si>
    <t>The 2019 Path to Purchase Hall of Fame honorees have been chosen... who do you think we will be honoring? #leaders #shoppermarketing #HallOfFame https://t.co/8x8mhS8ePt</t>
  </si>
  <si>
    <t>Despite the coldest weather in Chicago for 55 years we have a full and fully engaged house at the ⁦@EnsembleIQ⁩ ann… https://t.co/fYa4wEi4e8</t>
  </si>
  <si>
    <t>Kicking off our programme with EnsembleIQ this week. Better wrap up warm!! https://t.co/7OUMldOuDx</t>
  </si>
  <si>
    <t>To keep up with #StoreBrands news, sign up for our newsletter using the link below!
https://t.co/vEs9nE19En https://t.co/a5WgkQf71C</t>
  </si>
  <si>
    <t>Check out our latest issue featuring a cover story on Albertsons Companies Own Brands.
https://t.co/T8ZZ14deYo https://t.co/XX0L1LhiWt</t>
  </si>
  <si>
    <t>RT @Store_Brands: To keep up with #StoreBrands news, sign up for our newsletter using the link below!
https://t.co/vEs9nE19En https://t.co/…</t>
  </si>
  <si>
    <t>PE-backed EnsembleIQ taps Jadown as chief human resources officer https://t.co/TarZl1MfiE</t>
  </si>
  <si>
    <t>#RCAS19 is happy to announce Andy Walter as a 2019 speaker! Andy will interview Clay Johnson of @Walmart during the opening keynote session &amp;amp; moderate a general session panel on Designing the Intelligent Enterprise! For more info visit https://t.co/nZJWnWXKA8
#retailtech #data https://t.co/sEWP3Ji2JW</t>
  </si>
  <si>
    <t>#RCAS19 is happy to announce @SandeepDadlani of @MarsGlobal as a 2019 co-chair! To learn more &amp;amp; to register visit ➡️ https://t.co/nZJWnWXKA8
#retailtech #data #analytics #technology https://t.co/jgfpXgRnEB</t>
  </si>
  <si>
    <t>RT @CGTMagazine: Did you know that 34% of #retailers &amp;amp; 26% of #consumergoods companies say #artificialintelligence &amp;amp; #machinelearning are a…</t>
  </si>
  <si>
    <t>Join us at #RCAS19!. It's more than an event it's an #experience. Enjoy keynotes, general session, networking and more. Register for your all-inclusive ticket and save with our early bird rates ➡️ https://t.co/nZJWnWXKA8
#retailtech #consumergoods #innovation https://t.co/ffHvX0dmgs</t>
  </si>
  <si>
    <t>Did you know that 34% of #retailers &amp;amp; 26% of #consumergoods companies say #artificialintelligence &amp;amp; #machinelearning are a top priority? Join us at #RCAS19 to learn what your company needs to know to #compete in today's #commerce For more info ➡️ https://t.co/bzdfAiZsXO https://t.co/EeN6rAJljV</t>
  </si>
  <si>
    <t>https://twitter.com/i/web/status/1088416988198780928</t>
  </si>
  <si>
    <t>https://www.nxtbook.com/nxtbooks/ensembleiq/pg_201901/index.php#/0</t>
  </si>
  <si>
    <t>https://lnkd.in/ePc-jUN</t>
  </si>
  <si>
    <t>https://risnews.com/nrf-show-coverage-ensembleiq-2019</t>
  </si>
  <si>
    <t>https://risnews.com/nrf-show-coverage-ensembleiq-2019?ajs_uid=6577H0150145A3A&amp;oly_enc_id=6577H0150145A3A&amp;ajs_trait_oebid=5235H5701912B7O</t>
  </si>
  <si>
    <t>https://twitter.com/i/web/status/1088497674473689090</t>
  </si>
  <si>
    <t>https://twitter.com/i/web/status/1090987148159995906</t>
  </si>
  <si>
    <t>https://ensembleiq.dragonforms.com/init.do?omedasite=StoreBrands_prefnew</t>
  </si>
  <si>
    <t>https://www.nxtbook.com/nxtbooks/ensembleiq/storebrands_201901/</t>
  </si>
  <si>
    <t>https://www.pehub.com/2019/02/pe-backed-ensembleiq-taps-jadown-as-chief-human-resources-officer/?utm_source=dlvr.it&amp;utm_medium=twitter</t>
  </si>
  <si>
    <t>https://events.ensembleiq.com/rcas-2019/208595</t>
  </si>
  <si>
    <t>https://events.ensembleiq.com/rcas-2019</t>
  </si>
  <si>
    <t>twitter.com</t>
  </si>
  <si>
    <t>nxtbook.com</t>
  </si>
  <si>
    <t>lnkd.in</t>
  </si>
  <si>
    <t>risnews.com</t>
  </si>
  <si>
    <t>dragonforms.com</t>
  </si>
  <si>
    <t>pehub.com</t>
  </si>
  <si>
    <t>ensembleiq.com</t>
  </si>
  <si>
    <t>innovation</t>
  </si>
  <si>
    <t>rcas19</t>
  </si>
  <si>
    <t>retailer</t>
  </si>
  <si>
    <t>labor foodservice grocery supermarket retail</t>
  </si>
  <si>
    <t>labor foodservice</t>
  </si>
  <si>
    <t>cpg retail shopper retailtechnology rcas</t>
  </si>
  <si>
    <t>nrf2019 retail innovation leadership</t>
  </si>
  <si>
    <t>nrf2019</t>
  </si>
  <si>
    <t>retailer retailnews nrf2019 retailtech</t>
  </si>
  <si>
    <t>retail nrf2019 technology insights</t>
  </si>
  <si>
    <t>leaders</t>
  </si>
  <si>
    <t>leaders shoppermarketing halloffame</t>
  </si>
  <si>
    <t>storebrands</t>
  </si>
  <si>
    <t>rcas19 retailtech data</t>
  </si>
  <si>
    <t>rcas19 retailtech data analytics technology</t>
  </si>
  <si>
    <t>retailers consumergoods artificialintelligence machinelearning</t>
  </si>
  <si>
    <t>rcas19 experience retailtech consumergoods innovation</t>
  </si>
  <si>
    <t>retailers consumergoods artificialintelligence machinelearning rcas19 compete commerce</t>
  </si>
  <si>
    <t>https://pbs.twimg.com/media/DxLKsHbUUAIHG50.jpg</t>
  </si>
  <si>
    <t>https://pbs.twimg.com/media/DxspIRMWwAIfcqu.jpg</t>
  </si>
  <si>
    <t>https://pbs.twimg.com/media/DximS1ZX0AIf1pC.jpg</t>
  </si>
  <si>
    <t>https://pbs.twimg.com/media/Dx_KX3IWwAAJ1cx.jpg</t>
  </si>
  <si>
    <t>https://pbs.twimg.com/media/DyGSD1nWsAEH7rj.jpg</t>
  </si>
  <si>
    <t>https://pbs.twimg.com/media/DyLcfZ7X0AANHVC.jpg</t>
  </si>
  <si>
    <t>https://pbs.twimg.com/media/Dxm1O3aX0AAf3l4.jpg</t>
  </si>
  <si>
    <t>https://pbs.twimg.com/media/DyK4XDqXgAAICXO.jpg</t>
  </si>
  <si>
    <t>https://pbs.twimg.com/media/DyQB8b2X0AAsuOR.jpg</t>
  </si>
  <si>
    <t>https://pbs.twimg.com/media/DyqDf4AX0AA-xoj.jpg</t>
  </si>
  <si>
    <t>http://pbs.twimg.com/profile_images/700410755473149952/9br6ZoAf_normal.jpg</t>
  </si>
  <si>
    <t>http://pbs.twimg.com/profile_images/877962175997812736/iyfQEmTp_normal.jpg</t>
  </si>
  <si>
    <t>http://pbs.twimg.com/profile_images/1077011815769538560/Fx6mhqpj_normal.jpg</t>
  </si>
  <si>
    <t>http://pbs.twimg.com/profile_images/1085483960896012288/iaycRW4V_normal.jpg</t>
  </si>
  <si>
    <t>http://pbs.twimg.com/profile_images/291447557/Grocer_pic_normal.bmp</t>
  </si>
  <si>
    <t>http://pbs.twimg.com/profile_images/459409141228777472/RfDnn7bb_normal.jpeg</t>
  </si>
  <si>
    <t>http://pbs.twimg.com/profile_images/422495246325280769/IFO_uUuA_normal.jpeg</t>
  </si>
  <si>
    <t>http://pbs.twimg.com/profile_images/958799440466255872/5rd9264q_normal.jpg</t>
  </si>
  <si>
    <t>http://pbs.twimg.com/profile_images/785535689819561984/X5KiijPc_normal.jpg</t>
  </si>
  <si>
    <t>http://pbs.twimg.com/profile_images/910429933096308736/avrLtIVO_normal.jpg</t>
  </si>
  <si>
    <t>http://pbs.twimg.com/profile_images/855090703004688384/SCTTDMV5_normal.jpg</t>
  </si>
  <si>
    <t>http://pbs.twimg.com/profile_images/662454838425358337/Lw-ubiKV_normal.jpg</t>
  </si>
  <si>
    <t>http://pbs.twimg.com/profile_images/869962597424025601/3NHd0kZ__normal.jpg</t>
  </si>
  <si>
    <t>http://pbs.twimg.com/profile_images/1050295525742792704/1mFbJ8EN_normal.jpg</t>
  </si>
  <si>
    <t>https://twitter.com/#!/paulmilner9/status/1088416988198780928</t>
  </si>
  <si>
    <t>https://twitter.com/#!/path2purchaseiq/status/1088471515597819904</t>
  </si>
  <si>
    <t>https://twitter.com/#!/retailaggregate/status/1088509134687948805</t>
  </si>
  <si>
    <t>https://twitter.com/#!/unishopit/status/1088684483627311105</t>
  </si>
  <si>
    <t>https://twitter.com/#!/jimdudlicek/status/1086153331003641856</t>
  </si>
  <si>
    <t>https://twitter.com/#!/freshneasybuzz/status/1088937180079173632</t>
  </si>
  <si>
    <t>https://twitter.com/#!/davidshanker/status/1089852756117123074</t>
  </si>
  <si>
    <t>https://twitter.com/#!/tonycdonofrio/status/1089932450095079424</t>
  </si>
  <si>
    <t>https://twitter.com/#!/joeskorupa/status/1090276153665806336</t>
  </si>
  <si>
    <t>https://twitter.com/#!/risnewsinsights/status/1088508958657183746</t>
  </si>
  <si>
    <t>https://twitter.com/#!/simoneknaap/status/1088497674473689090</t>
  </si>
  <si>
    <t>https://twitter.com/#!/simoneknaap/status/1088165220722315264</t>
  </si>
  <si>
    <t>https://twitter.com/#!/simoneknaap/status/1090386607365152768</t>
  </si>
  <si>
    <t>https://twitter.com/#!/simoneknaap/status/1090648590438023181</t>
  </si>
  <si>
    <t>https://twitter.com/#!/ensembleiq/status/1087802154532986883</t>
  </si>
  <si>
    <t>https://twitter.com/#!/4twenty2tweets/status/1090987148159995906</t>
  </si>
  <si>
    <t>https://twitter.com/#!/4twenty2tweets/status/1089812152263811072</t>
  </si>
  <si>
    <t>https://twitter.com/#!/store_brands/status/1090313194399301632</t>
  </si>
  <si>
    <t>https://twitter.com/#!/store_brands/status/1090676525064695808</t>
  </si>
  <si>
    <t>https://twitter.com/#!/store_brands/status/1091355002705268737</t>
  </si>
  <si>
    <t>https://twitter.com/#!/pehub/status/1092809459187871744</t>
  </si>
  <si>
    <t>https://twitter.com/#!/cgtmagazine/status/1088100053519089664</t>
  </si>
  <si>
    <t>https://twitter.com/#!/cgtmagazine/status/1090636767965917185</t>
  </si>
  <si>
    <t>https://twitter.com/#!/machinelearn_d/status/1092836393628233729</t>
  </si>
  <si>
    <t>https://twitter.com/#!/cgtmagazine/status/1090999149204594688</t>
  </si>
  <si>
    <t>https://twitter.com/#!/cgtmagazine/status/1092830444721225736</t>
  </si>
  <si>
    <t>https://twitter.com/#!/thechrischua/status/1092836519935655936</t>
  </si>
  <si>
    <t>1088416988198780928</t>
  </si>
  <si>
    <t>1088471515597819904</t>
  </si>
  <si>
    <t>1088509134687948805</t>
  </si>
  <si>
    <t>1088684483627311105</t>
  </si>
  <si>
    <t>1086153331003641856</t>
  </si>
  <si>
    <t>1088937180079173632</t>
  </si>
  <si>
    <t>1089852756117123074</t>
  </si>
  <si>
    <t>1089932450095079424</t>
  </si>
  <si>
    <t>1090276153665806336</t>
  </si>
  <si>
    <t>1088508958657183746</t>
  </si>
  <si>
    <t>1088497674473689090</t>
  </si>
  <si>
    <t>1088165220722315264</t>
  </si>
  <si>
    <t>1090386607365152768</t>
  </si>
  <si>
    <t>1090648590438023181</t>
  </si>
  <si>
    <t>1087802154532986883</t>
  </si>
  <si>
    <t>1090987148159995906</t>
  </si>
  <si>
    <t>1089812152263811072</t>
  </si>
  <si>
    <t>1090313194399301632</t>
  </si>
  <si>
    <t>1090676525064695808</t>
  </si>
  <si>
    <t>1091355002705268737</t>
  </si>
  <si>
    <t>1092809459187871744</t>
  </si>
  <si>
    <t>1088100053519089664</t>
  </si>
  <si>
    <t>1090636767965917185</t>
  </si>
  <si>
    <t>1092836393628233729</t>
  </si>
  <si>
    <t>1090999149204594688</t>
  </si>
  <si>
    <t>1092830444721225736</t>
  </si>
  <si>
    <t>1092836519935655936</t>
  </si>
  <si>
    <t/>
  </si>
  <si>
    <t>en</t>
  </si>
  <si>
    <t>HubSpot</t>
  </si>
  <si>
    <t>Twitter Web Client</t>
  </si>
  <si>
    <t>Business Retail Aggregate</t>
  </si>
  <si>
    <t>Twitter for iPhone</t>
  </si>
  <si>
    <t>Twitter for Android</t>
  </si>
  <si>
    <t>Twitter Web App</t>
  </si>
  <si>
    <t>LinkedIn</t>
  </si>
  <si>
    <t>Hootsuite Inc.</t>
  </si>
  <si>
    <t>TweetDeck</t>
  </si>
  <si>
    <t>Buffer</t>
  </si>
  <si>
    <t>dlvr.it</t>
  </si>
  <si>
    <t>Machine Learning Digest</t>
  </si>
  <si>
    <t>DS-retweet</t>
  </si>
  <si>
    <t>Retweet</t>
  </si>
  <si>
    <t>-118.429843,33.901804 
-118.370685,33.901804 
-118.370685,33.931493 
-118.429843,33.931493</t>
  </si>
  <si>
    <t>United States</t>
  </si>
  <si>
    <t>US</t>
  </si>
  <si>
    <t>El Segundo, CA</t>
  </si>
  <si>
    <t>0654b676d0359a31</t>
  </si>
  <si>
    <t>El Segundo</t>
  </si>
  <si>
    <t>city</t>
  </si>
  <si>
    <t>https://api.twitter.com/1.1/geo/id/0654b676d0359a31.json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</si>
  <si>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</si>
  <si>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</si>
  <si>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</si>
  <si>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</si>
  <si>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</si>
  <si>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</si>
  <si>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</si>
  <si>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</si>
  <si>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</si>
  <si>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</si>
  <si>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</si>
  <si>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</si>
  <si>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</si>
  <si>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</si>
  <si>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</si>
  <si>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</si>
  <si>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</si>
  <si>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</si>
  <si>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</si>
  <si>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</si>
  <si>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</si>
  <si>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Paul Milner</t>
  </si>
  <si>
    <t>Path to Purchase Ins</t>
  </si>
  <si>
    <t>Walmart</t>
  </si>
  <si>
    <t>CGT</t>
  </si>
  <si>
    <t>Retail Aggregate</t>
  </si>
  <si>
    <t>RIS News Insights</t>
  </si>
  <si>
    <t>UniShopIT</t>
  </si>
  <si>
    <t>Jim Dudlicek</t>
  </si>
  <si>
    <t>Progressive Grocer</t>
  </si>
  <si>
    <t>Grocery_Retail_Insight</t>
  </si>
  <si>
    <t>Albertsons Companies</t>
  </si>
  <si>
    <t>david shanker</t>
  </si>
  <si>
    <t>Tony D'Onofrio</t>
  </si>
  <si>
    <t>NRF Big Show</t>
  </si>
  <si>
    <t>Joe Skorupa</t>
  </si>
  <si>
    <t>Simone Knaap</t>
  </si>
  <si>
    <t>EnsembleIQ</t>
  </si>
  <si>
    <t>Mars, Incorporated</t>
  </si>
  <si>
    <t>sandeep dadlani</t>
  </si>
  <si>
    <t>4twenty2</t>
  </si>
  <si>
    <t>Store Brands</t>
  </si>
  <si>
    <t>Machine Learning</t>
  </si>
  <si>
    <t>Chris Chua</t>
  </si>
  <si>
    <t>Directing #Marketing at @Displaydata: a pioneering ESL technology company revolutionising the #Retail sector. Tweets on #IoT #BLE #Bigdata #chroma. Views = mine</t>
  </si>
  <si>
    <t>The Path to Purchase Institute = global assoc serving needs of retailers, brands &amp; entire ecosystem of solution providers along the p2p. Division of EnsembleIQ.</t>
  </si>
  <si>
    <t>Where real people go for real good stuff. Save Money. Live Better. Customer support questions? @WalmartHelp</t>
  </si>
  <si>
    <t>CGT (Consumer Goods Technology) helps consumer goods executives improve business performance through content that matters in print, in person and online.</t>
  </si>
  <si>
    <t>Aggregated account of retail news. Made for the team at the Morning Brew</t>
  </si>
  <si>
    <t>RIS News delivers exclusive insights into the business/technology trends shaping the retail market.</t>
  </si>
  <si>
    <t>Retail Technology Enabler  | #RetailTech #Retail #OmniChannel #eCommerce #RetailAI #RetailVR #RetailIT #AI #VR #shopping</t>
  </si>
  <si>
    <t>Editorial Director of Progressive Grocer / Lover of roadfood &amp; retail</t>
  </si>
  <si>
    <t>Progressive Grocer, the voice of the retail food industry for nearly 100 years.</t>
  </si>
  <si>
    <t>Victor Martino. CEO, Third Wave Strategies. Retail Analyst. Columnist-Writer @just_food, @PSFK. [Fresh&amp;Easy Buzz=Fresh&amp;Easy: Tesco, 2007-13. Yuciapa, 2013-15.]</t>
  </si>
  <si>
    <t>NJ born and raised, father, husband &amp; soccer coach for my daughters - Life long NY Yankee fan &amp; Bruce fan. Exit 63. CEO EnsembleIQ.</t>
  </si>
  <si>
    <t>Private Equity, Board of Directors, 155,000+ LinkedIn Followers, Consulting, Speaker, CEO/CCO, Top 100 Retail Influencer, Social Media Leader. Views are my own.</t>
  </si>
  <si>
    <t>The official account for all things NRF: Retail's Big Show. #nrf2019</t>
  </si>
  <si>
    <t>Editorial Director RIS News</t>
  </si>
  <si>
    <t>Senior Account Executive for RIS News</t>
  </si>
  <si>
    <t>EnsembleIQ is a premier business intelligence resource that connects people, businesses, and organizations to retail markets and helps them succeed.</t>
  </si>
  <si>
    <t>Mars is a family-owned business with 100+ years of history making diverse products &amp; offering services for people &amp; the pets they love.
http://mars.com/legal</t>
  </si>
  <si>
    <t>Chief Digital Officer @MarsGlobal.Views are just mine.</t>
  </si>
  <si>
    <t>The home of client interaction</t>
  </si>
  <si>
    <t>Store Brands delivers the strategic information retailers need to develop and support compelling, differentiated store brand programs.</t>
  </si>
  <si>
    <t>#privateequity #pe and #venturecapital #vc news, analysis and data.</t>
  </si>
  <si>
    <t>Machine Learning Digest.  Powered by https://t.co/rHlyfdPfTj</t>
  </si>
  <si>
    <t>On a #MicrosoftExcel and #Python for Data Science learning journey. Sharing news on #DataScience #ML #NLP #DL #NeuralNetworks</t>
  </si>
  <si>
    <t>Worldwide. Head office: UK.</t>
  </si>
  <si>
    <t>Chicago, IL</t>
  </si>
  <si>
    <t>Bentonville, Arkansas</t>
  </si>
  <si>
    <t>Randolph, NJ</t>
  </si>
  <si>
    <t>London, England NW1 4LJ</t>
  </si>
  <si>
    <t>Chicago, IL and New York NY</t>
  </si>
  <si>
    <t>USA and UK</t>
  </si>
  <si>
    <t>Boise, ID</t>
  </si>
  <si>
    <t>iPhone: 40.762726,-73.990387</t>
  </si>
  <si>
    <t>Greenville, SC</t>
  </si>
  <si>
    <t>Santa Barbara, CA</t>
  </si>
  <si>
    <t>Greater New York Area</t>
  </si>
  <si>
    <t>McLean, VA</t>
  </si>
  <si>
    <t>New Jersey, USA</t>
  </si>
  <si>
    <t>UK</t>
  </si>
  <si>
    <t>Deerfield, IL</t>
  </si>
  <si>
    <t>New York</t>
  </si>
  <si>
    <t>The Earth</t>
  </si>
  <si>
    <t>Singapore</t>
  </si>
  <si>
    <t>https://t.co/TbVyA2OxTQ</t>
  </si>
  <si>
    <t>http://t.co/PwAleiljDc</t>
  </si>
  <si>
    <t>https://t.co/8VJ0n5Evel</t>
  </si>
  <si>
    <t>http://t.co/NchSXvwAIj</t>
  </si>
  <si>
    <t>http://t.co/QNnB52XXOz</t>
  </si>
  <si>
    <t>https://t.co/MPvFp79hdR</t>
  </si>
  <si>
    <t>http://t.co/XxGniIMQic</t>
  </si>
  <si>
    <t>http://t.co/ZHalXCXZnE</t>
  </si>
  <si>
    <t>http://t.co/ca1hbqzxae</t>
  </si>
  <si>
    <t>http://t.co/W9x9P0FSan</t>
  </si>
  <si>
    <t>https://t.co/UTWdMk1UcL</t>
  </si>
  <si>
    <t>http://t.co/k7Icm8IwfJ</t>
  </si>
  <si>
    <t>https://t.co/RPkd494Zac</t>
  </si>
  <si>
    <t>http://www.ensembleiq.com</t>
  </si>
  <si>
    <t>http://www.mars.com</t>
  </si>
  <si>
    <t>http://4twenty2.co.uk</t>
  </si>
  <si>
    <t>https://t.co/X9K2nwMJVd</t>
  </si>
  <si>
    <t>http://t.co/jAODY578pB</t>
  </si>
  <si>
    <t>https://t.co/3TcEk7ku73</t>
  </si>
  <si>
    <t>https://pbs.twimg.com/profile_banners/1842259873/1404297461</t>
  </si>
  <si>
    <t>https://pbs.twimg.com/profile_banners/17539499/1539608936</t>
  </si>
  <si>
    <t>https://pbs.twimg.com/profile_banners/17137891/1544133712</t>
  </si>
  <si>
    <t>https://pbs.twimg.com/profile_banners/106752032/1401392666</t>
  </si>
  <si>
    <t>https://pbs.twimg.com/profile_banners/1077009064826208257/1545614632</t>
  </si>
  <si>
    <t>https://pbs.twimg.com/profile_banners/19007524/1407874528</t>
  </si>
  <si>
    <t>https://pbs.twimg.com/profile_banners/1085464147754696705/1547634983</t>
  </si>
  <si>
    <t>https://pbs.twimg.com/profile_banners/1157737459/1396988347</t>
  </si>
  <si>
    <t>https://pbs.twimg.com/profile_banners/25840746/1544544248</t>
  </si>
  <si>
    <t>https://pbs.twimg.com/profile_banners/15487326/1532614871</t>
  </si>
  <si>
    <t>https://pbs.twimg.com/profile_banners/14253334/1398379152</t>
  </si>
  <si>
    <t>https://pbs.twimg.com/profile_banners/103012986/1511268493</t>
  </si>
  <si>
    <t>https://pbs.twimg.com/profile_banners/85728742/1538681705</t>
  </si>
  <si>
    <t>https://pbs.twimg.com/profile_banners/282134662/1382118237</t>
  </si>
  <si>
    <t>https://pbs.twimg.com/profile_banners/763778486146310145/1524498989</t>
  </si>
  <si>
    <t>https://pbs.twimg.com/profile_banners/300360969/1516738328</t>
  </si>
  <si>
    <t>https://pbs.twimg.com/profile_banners/1960420423/1505897969</t>
  </si>
  <si>
    <t>https://pbs.twimg.com/profile_banners/16247045/1400028149</t>
  </si>
  <si>
    <t>https://pbs.twimg.com/profile_banners/983629872365944833/1539245009</t>
  </si>
  <si>
    <t>http://abs.twimg.com/images/themes/theme1/bg.png</t>
  </si>
  <si>
    <t>http://abs.twimg.com/images/themes/theme15/bg.png</t>
  </si>
  <si>
    <t>http://abs.twimg.com/images/themes/theme9/bg.gif</t>
  </si>
  <si>
    <t>http://abs.twimg.com/images/themes/theme2/bg.gif</t>
  </si>
  <si>
    <t>http://pbs.twimg.com/profile_images/1087396420141731840/c18XRlag_normal.jpg</t>
  </si>
  <si>
    <t>http://pbs.twimg.com/profile_images/472101385899483136/Hiey8bNM_normal.jpeg</t>
  </si>
  <si>
    <t>http://pbs.twimg.com/profile_images/71209706/rlogo_normal.jpg</t>
  </si>
  <si>
    <t>http://pbs.twimg.com/profile_images/1085679539261329409/f_yNlzO__normal.jpg</t>
  </si>
  <si>
    <t>http://pbs.twimg.com/profile_images/941402228732186624/ujSMhmvZ_normal.jpg</t>
  </si>
  <si>
    <t>http://pbs.twimg.com/profile_images/825498128585330688/XXXe6BFV_normal.jpg</t>
  </si>
  <si>
    <t>http://pbs.twimg.com/profile_images/1047933196090978308/5XrfZm31_normal.jpg</t>
  </si>
  <si>
    <t>http://pbs.twimg.com/profile_images/763785096436461568/Gmu9I3qZ_normal.jpg</t>
  </si>
  <si>
    <t>http://pbs.twimg.com/profile_images/654468191314309120/45vCNMrH_normal.jpg</t>
  </si>
  <si>
    <t>http://pbs.twimg.com/profile_images/980116812577886209/FURbEYEm_normal.jpg</t>
  </si>
  <si>
    <t>Open Twitter Page for This Person</t>
  </si>
  <si>
    <t>https://twitter.com/paulmilner9</t>
  </si>
  <si>
    <t>https://twitter.com/path2purchaseiq</t>
  </si>
  <si>
    <t>https://twitter.com/walmart</t>
  </si>
  <si>
    <t>https://twitter.com/cgtmagazine</t>
  </si>
  <si>
    <t>https://twitter.com/retailaggregate</t>
  </si>
  <si>
    <t>https://twitter.com/risnewsinsights</t>
  </si>
  <si>
    <t>https://twitter.com/unishopit</t>
  </si>
  <si>
    <t>https://twitter.com/jimdudlicek</t>
  </si>
  <si>
    <t>https://twitter.com/pgrocer</t>
  </si>
  <si>
    <t>https://twitter.com/freshneasybuzz</t>
  </si>
  <si>
    <t>https://twitter.com/albertsonscos</t>
  </si>
  <si>
    <t>https://twitter.com/davidshanker</t>
  </si>
  <si>
    <t>https://twitter.com/tonycdonofrio</t>
  </si>
  <si>
    <t>https://twitter.com/nrfbigshow</t>
  </si>
  <si>
    <t>https://twitter.com/joeskorupa</t>
  </si>
  <si>
    <t>https://twitter.com/simoneknaap</t>
  </si>
  <si>
    <t>https://twitter.com/ensembleiq</t>
  </si>
  <si>
    <t>https://twitter.com/marsglobal</t>
  </si>
  <si>
    <t>https://twitter.com/sandeepdadlani</t>
  </si>
  <si>
    <t>https://twitter.com/4twenty2tweets</t>
  </si>
  <si>
    <t>https://twitter.com/store_brands</t>
  </si>
  <si>
    <t>https://twitter.com/pehub</t>
  </si>
  <si>
    <t>https://twitter.com/machinelearn_d</t>
  </si>
  <si>
    <t>https://twitter.com/thechrischua</t>
  </si>
  <si>
    <t>paulmilner9
Fun Fact: 17% is the average spend
on #innovation for both business
and IT programs as a % of retailer’s
total reve… https://t.co/smzsPCheq4</t>
  </si>
  <si>
    <t>path2purchaseiq
RT @CGTMagazine: #RCAS19 is happy
to announce Andy Walter as a 2019
speaker! Andy will interview Clay
Johnson of @Walmart during the
openin…</t>
  </si>
  <si>
    <t xml:space="preserve">walmart
</t>
  </si>
  <si>
    <t>cgtmagazine
Did you know that 34% of #retailers
&amp;amp; 26% of #consumergoods companies
say #artificialintelligence &amp;amp;
#machinelearning are a top priority?
Join us at #RCAS19 to learn what
your company needs to know to #compete
in today's #commerce For more info
➡️ https://t.co/bzdfAiZsXO https://t.co/EeN6rAJljV</t>
  </si>
  <si>
    <t>retailaggregate
RT @risnewsinsights: Catch up on
all the #retailer news you might
have missed with extended coverage
from RIS and our sister brands
https:/…</t>
  </si>
  <si>
    <t>risnewsinsights
Catch up on all the #retailer news
you might have missed with extended
coverage from RIS and our sister
brands https://t.co/jJcUjSTxoy
#retailnews #nrf2019 #retailtech
https://t.co/PvsP4AAtmG</t>
  </si>
  <si>
    <t>unishopit
RT @risnewsinsights: Catch up on
all the #retailer news you might
have missed with extended coverage
from RIS and our sister brands
https:/…</t>
  </si>
  <si>
    <t>jimdudlicek
Read about my visit to @AlbertsonsCos'
next-generation store, #labor &amp;amp;
#foodservice outlooks, and more
in @pgrocer's January 2019 issue!
#grocery #supermarket #retail https://t.co/bBCVNXGrlm
https://t.co/2vb5U27rAr</t>
  </si>
  <si>
    <t xml:space="preserve">pgrocer
</t>
  </si>
  <si>
    <t>freshneasybuzz
RT @jimdudlicek: Read about my
visit to @AlbertsonsCos' next-generation
store, #labor &amp;amp; #foodservice
outlooks, and more in @pgrocer's
Janua…</t>
  </si>
  <si>
    <t xml:space="preserve">albertsonscos
</t>
  </si>
  <si>
    <t>davidshanker
It is alway great to be able to
announce a great conference with
great speakers. In this case, Clay
Johnson, CIO of Walmart. Please
let me know if you would like more
info. #CPG #Retail #Shopper #retailtechnology
#RCAS https://t.co/ucmvJ91dlP</t>
  </si>
  <si>
    <t>tonycdonofrio
Good list of links from @risnewsinsights
on their coverage of #NRF2019 @NRFBigShow
in NY https://t.co/URErtT6MYf See
many of you next year. #retail
#innovation #leadership</t>
  </si>
  <si>
    <t xml:space="preserve">nrfbigshow
</t>
  </si>
  <si>
    <t>joeskorupa
RT @tonycdonofrio: Good list of
links from @risnewsinsights on
their coverage of #NRF2019 @NRFBigShow
in NY https://t.co/URErtT6MYf See
man…</t>
  </si>
  <si>
    <t>simoneknaap
RT @CGTMagazine: #RCAS19 is happy
to announce @SandeepDadlani of
@MarsGlobal as a 2019 co-chair!
To learn more &amp;amp; to register
visit ➡️ https…</t>
  </si>
  <si>
    <t>ensembleiq
The 2019 Path to Purchase Hall
of Fame honorees have been chosen...
who do you think we will be honoring?
#leaders #shoppermarketing #HallOfFame
https://t.co/8x8mhS8ePt</t>
  </si>
  <si>
    <t xml:space="preserve">marsglobal
</t>
  </si>
  <si>
    <t xml:space="preserve">sandeepdadlani
</t>
  </si>
  <si>
    <t>4twenty2tweets
Despite the coldest weather in
Chicago for 55 years we have a
full and fully engaged house at
the ⁦@EnsembleIQ⁩ ann… https://t.co/fYa4wEi4e8</t>
  </si>
  <si>
    <t>store_brands
RT @Store_Brands: To keep up with
#StoreBrands news, sign up for
our newsletter using the link below!
https://t.co/vEs9nE19En https://t.co/…</t>
  </si>
  <si>
    <t>pehub
PE-backed EnsembleIQ taps Jadown
as chief human resources officer
https://t.co/TarZl1MfiE</t>
  </si>
  <si>
    <t>machinelearn_d
RT @CGTMagazine: Did you know that
34% of #retailers &amp;amp; 26% of
#consumergoods companies say #artificialintelligence
&amp;amp; #machinelearning are a…</t>
  </si>
  <si>
    <t>thechrischua
RT @CGTMagazine: Did you know that
34% of #retailers &amp;amp; 26% of
#consumergoods companies say #artificialintelligence
&amp;amp; #machinelearning are 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</si>
  <si>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</si>
  <si>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</si>
  <si>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</si>
  <si>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</si>
  <si>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</si>
  <si>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</si>
  <si>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</si>
  <si>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&lt;value&gt;aguffanti@ensembleiq.com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t>
  </si>
  <si>
    <t>Workbook Settings 5</t>
  </si>
  <si>
    <t>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
  </si>
  <si>
    <t>Workbook Settings 6</t>
  </si>
  <si>
    <t>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t>
  </si>
  <si>
    <t>Workbook Settings 7</t>
  </si>
  <si>
    <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
  </si>
  <si>
    <t>Workbook Settings 8</t>
  </si>
  <si>
    <t>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t>
  </si>
  <si>
    <t>Workbook Settings 9</t>
  </si>
  <si>
    <t>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t>
  </si>
  <si>
    <t>Workbook Settings 10</t>
  </si>
  <si>
    <t>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t>
  </si>
  <si>
    <t>Workbook Settings 11</t>
  </si>
  <si>
    <t>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t>
  </si>
  <si>
    <t>Workbook Settings 12</t>
  </si>
  <si>
    <t>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t>
  </si>
  <si>
    <t>Workbook Settings 13</t>
  </si>
  <si>
    <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t>
  </si>
  <si>
    <t>Workbook Settings 14</t>
  </si>
  <si>
    <t>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t>
  </si>
  <si>
    <t>Workbook Settings 15</t>
  </si>
  <si>
    <t>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t>
  </si>
  <si>
    <t>Workbook Settings 16</t>
  </si>
  <si>
    <t xml:space="preserve">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t>
  </si>
  <si>
    <t>Workbook Settings 17</t>
  </si>
  <si>
    <t>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t>
  </si>
  <si>
    <t>Workbook Settings 18</t>
  </si>
  <si>
    <t>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</si>
  <si>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</si>
  <si>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</si>
  <si>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</si>
  <si>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</si>
  <si>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</si>
  <si>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</si>
  <si>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</si>
  <si>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0, 12, 96</t>
  </si>
  <si>
    <t>0, 136, 227</t>
  </si>
  <si>
    <t>0, 100, 50</t>
  </si>
  <si>
    <t>0, 176, 22</t>
  </si>
  <si>
    <t>Vertex Group</t>
  </si>
  <si>
    <t>Vertex 1 Group</t>
  </si>
  <si>
    <t>Vertex 2 Group</t>
  </si>
  <si>
    <t>Group 1</t>
  </si>
  <si>
    <t>Group 2</t>
  </si>
  <si>
    <t>Edges</t>
  </si>
  <si>
    <t>Graph Type</t>
  </si>
  <si>
    <t>Number of Edge Types</t>
  </si>
  <si>
    <t>Modularity</t>
  </si>
  <si>
    <t>NodeXL Version</t>
  </si>
  <si>
    <t>1.0.1.408</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</si>
  <si>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</si>
  <si>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</si>
  <si>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</si>
  <si>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</si>
  <si>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</si>
  <si>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</si>
  <si>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</si>
  <si>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</si>
  <si>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</si>
  <si>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</si>
  <si>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</si>
  <si>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https://events.ensembleiq.com/rcas-2019/208595 https://events.ensembleiq.com/rcas-2019 https://twitter.com/i/web/status/1090987148159995906 https://twitter.com/i/web/status/1088497674473689090</t>
  </si>
  <si>
    <t>https://risnews.com/nrf-show-coverage-ensembleiq-2019 https://risnews.com/nrf-show-coverage-ensembleiq-2019?ajs_uid=6577H0150145A3A&amp;oly_enc_id=6577H0150145A3A&amp;ajs_trait_oebid=5235H5701912B7O</t>
  </si>
  <si>
    <t>https://ensembleiq.dragonforms.com/init.do?omedasite=StoreBrands_prefnew https://twitter.com/i/web/status/1088416988198780928 https://lnkd.in/ePc-jUN https://www.nxtbook.com/nxtbooks/ensembleiq/storebrands_201901/ https://www.pehub.com/2019/02/pe-backed-ensembleiq-taps-jadown-as-chief-human-resources-officer/?utm_source=dlvr.it&amp;utm_medium=twitter</t>
  </si>
  <si>
    <t>Top Domains in Tweet in Entire Graph</t>
  </si>
  <si>
    <t>Top Domains in Tweet in G1</t>
  </si>
  <si>
    <t>Top Domains in Tweet in G2</t>
  </si>
  <si>
    <t>Top Domains in Tweet in G3</t>
  </si>
  <si>
    <t>Top Domains in Tweet in G4</t>
  </si>
  <si>
    <t>Top Domains in Tweet</t>
  </si>
  <si>
    <t>ensembleiq.com twitter.com</t>
  </si>
  <si>
    <t>dragonforms.com twitter.com lnkd.in nxtbook.com pehub.com</t>
  </si>
  <si>
    <t>Top Hashtags in Tweet in Entire Graph</t>
  </si>
  <si>
    <t>consumergoods</t>
  </si>
  <si>
    <t>retailtech</t>
  </si>
  <si>
    <t>retail</t>
  </si>
  <si>
    <t>retailers</t>
  </si>
  <si>
    <t>artificialintelligence</t>
  </si>
  <si>
    <t>machinelearning</t>
  </si>
  <si>
    <t>Top Hashtags in Tweet in G1</t>
  </si>
  <si>
    <t>data</t>
  </si>
  <si>
    <t>technology</t>
  </si>
  <si>
    <t>analytics</t>
  </si>
  <si>
    <t>Top Hashtags in Tweet in G2</t>
  </si>
  <si>
    <t>retailnews</t>
  </si>
  <si>
    <t>leadership</t>
  </si>
  <si>
    <t>Top Hashtags in Tweet in G3</t>
  </si>
  <si>
    <t>labor</t>
  </si>
  <si>
    <t>foodservice</t>
  </si>
  <si>
    <t>grocery</t>
  </si>
  <si>
    <t>supermarket</t>
  </si>
  <si>
    <t>Top Hashtags in Tweet in G4</t>
  </si>
  <si>
    <t>cpg</t>
  </si>
  <si>
    <t>shopper</t>
  </si>
  <si>
    <t>retailtechnology</t>
  </si>
  <si>
    <t>rcas</t>
  </si>
  <si>
    <t>Top Hashtags in Tweet</t>
  </si>
  <si>
    <t>rcas19 consumergoods retailers artificialintelligence machinelearning retailtech data technology leaders analytics</t>
  </si>
  <si>
    <t>retailer nrf2019 retailnews retailtech retail innovation leadership</t>
  </si>
  <si>
    <t>storebrands innovation cpg retail shopper retailtechnology rcas</t>
  </si>
  <si>
    <t>Top Words in Tweet in Entire Graph</t>
  </si>
  <si>
    <t>Words in Sentiment List#1: Positive</t>
  </si>
  <si>
    <t>Words in Sentiment List#2: Negative</t>
  </si>
  <si>
    <t>Words in Sentiment List#3: Angry/Violent</t>
  </si>
  <si>
    <t>Non-categorized Words</t>
  </si>
  <si>
    <t>Total Words</t>
  </si>
  <si>
    <t>2019</t>
  </si>
  <si>
    <t>more</t>
  </si>
  <si>
    <t>up</t>
  </si>
  <si>
    <t>Top Words in Tweet in G1</t>
  </si>
  <si>
    <t>andy</t>
  </si>
  <si>
    <t>happy</t>
  </si>
  <si>
    <t>announce</t>
  </si>
  <si>
    <t>know</t>
  </si>
  <si>
    <t>Top Words in Tweet in G2</t>
  </si>
  <si>
    <t>coverage</t>
  </si>
  <si>
    <t>catch</t>
  </si>
  <si>
    <t>news</t>
  </si>
  <si>
    <t>missed</t>
  </si>
  <si>
    <t>extended</t>
  </si>
  <si>
    <t>ris</t>
  </si>
  <si>
    <t>sister</t>
  </si>
  <si>
    <t>Top Words in Tweet in G3</t>
  </si>
  <si>
    <t>read</t>
  </si>
  <si>
    <t>visit</t>
  </si>
  <si>
    <t>albertsonscos'</t>
  </si>
  <si>
    <t>next</t>
  </si>
  <si>
    <t>generation</t>
  </si>
  <si>
    <t>store</t>
  </si>
  <si>
    <t>outlooks</t>
  </si>
  <si>
    <t>Top Words in Tweet in G4</t>
  </si>
  <si>
    <t>great</t>
  </si>
  <si>
    <t>keep</t>
  </si>
  <si>
    <t>sign</t>
  </si>
  <si>
    <t>newsletter</t>
  </si>
  <si>
    <t>using</t>
  </si>
  <si>
    <t>link</t>
  </si>
  <si>
    <t>below</t>
  </si>
  <si>
    <t>Top Words in Tweet</t>
  </si>
  <si>
    <t>2019 rcas19 more andy cgtmagazine happy announce ensembleiq know consumergoods</t>
  </si>
  <si>
    <t>coverage risnewsinsights catch up retailer news missed extended ris sister</t>
  </si>
  <si>
    <t>read visit albertsonscos' next generation store labor foodservice outlooks more</t>
  </si>
  <si>
    <t>up great keep storebrands news sign newsletter using link below</t>
  </si>
  <si>
    <t>Top Word Pairs in Tweet in Entire Graph</t>
  </si>
  <si>
    <t>rcas19,happy</t>
  </si>
  <si>
    <t>happy,announce</t>
  </si>
  <si>
    <t>clay,johnson</t>
  </si>
  <si>
    <t>know,34</t>
  </si>
  <si>
    <t>34,retailers</t>
  </si>
  <si>
    <t>retailers,26</t>
  </si>
  <si>
    <t>26,consumergoods</t>
  </si>
  <si>
    <t>consumergoods,companies</t>
  </si>
  <si>
    <t>companies,artificialintelligence</t>
  </si>
  <si>
    <t>artificialintelligence,machinelearning</t>
  </si>
  <si>
    <t>Top Word Pairs in Tweet in G1</t>
  </si>
  <si>
    <t>more,register</t>
  </si>
  <si>
    <t>Top Word Pairs in Tweet in G2</t>
  </si>
  <si>
    <t>catch,up</t>
  </si>
  <si>
    <t>up,retailer</t>
  </si>
  <si>
    <t>retailer,news</t>
  </si>
  <si>
    <t>news,missed</t>
  </si>
  <si>
    <t>missed,extended</t>
  </si>
  <si>
    <t>extended,coverage</t>
  </si>
  <si>
    <t>coverage,ris</t>
  </si>
  <si>
    <t>ris,sister</t>
  </si>
  <si>
    <t>sister,brands</t>
  </si>
  <si>
    <t>good,list</t>
  </si>
  <si>
    <t>Top Word Pairs in Tweet in G3</t>
  </si>
  <si>
    <t>read,visit</t>
  </si>
  <si>
    <t>visit,albertsonscos'</t>
  </si>
  <si>
    <t>albertsonscos',next</t>
  </si>
  <si>
    <t>next,generation</t>
  </si>
  <si>
    <t>generation,store</t>
  </si>
  <si>
    <t>store,labor</t>
  </si>
  <si>
    <t>labor,foodservice</t>
  </si>
  <si>
    <t>foodservice,outlooks</t>
  </si>
  <si>
    <t>outlooks,more</t>
  </si>
  <si>
    <t>more,pgrocer's</t>
  </si>
  <si>
    <t>Top Word Pairs in Tweet in G4</t>
  </si>
  <si>
    <t>keep,up</t>
  </si>
  <si>
    <t>up,storebrands</t>
  </si>
  <si>
    <t>storebrands,news</t>
  </si>
  <si>
    <t>news,sign</t>
  </si>
  <si>
    <t>sign,up</t>
  </si>
  <si>
    <t>up,newsletter</t>
  </si>
  <si>
    <t>newsletter,using</t>
  </si>
  <si>
    <t>using,link</t>
  </si>
  <si>
    <t>link,below</t>
  </si>
  <si>
    <t>Top Word Pairs in Tweet</t>
  </si>
  <si>
    <t>rcas19,happy  happy,announce  know,34  34,retailers  retailers,26  26,consumergoods  consumergoods,companies  companies,artificialintelligence  artificialintelligence,machinelearning  more,register</t>
  </si>
  <si>
    <t>catch,up  up,retailer  retailer,news  news,missed  missed,extended  extended,coverage  coverage,ris  ris,sister  sister,brands  good,list</t>
  </si>
  <si>
    <t>read,visit  visit,albertsonscos'  albertsonscos',next  next,generation  generation,store  store,labor  labor,foodservice  foodservice,outlooks  outlooks,more  more,pgrocer's</t>
  </si>
  <si>
    <t>keep,up  up,storebrands  storebrands,news  news,sign  sign,up  up,newsletter  newsletter,using  using,link  link,below</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</si>
  <si>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</si>
  <si>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</si>
  <si>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</si>
  <si>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</si>
  <si>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</si>
  <si>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</si>
  <si>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</si>
  <si>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</si>
  <si>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</si>
  <si>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</si>
  <si>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</si>
  <si>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</si>
  <si>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cgtmagazine walmart ensembleiq sandeepdadlani marsglobal risnewsinsights</t>
  </si>
  <si>
    <t>risnewsinsights nrfbigshow tonycdonofrio</t>
  </si>
  <si>
    <t>albertsonscos pgrocer jimdudlicek</t>
  </si>
  <si>
    <t>Top Tweeters in Entire Graph</t>
  </si>
  <si>
    <t>Top Tweeters in G1</t>
  </si>
  <si>
    <t>Top Tweeters in G2</t>
  </si>
  <si>
    <t>Top Tweeters in G3</t>
  </si>
  <si>
    <t>Top Tweeters in G4</t>
  </si>
  <si>
    <t>Top Tweeters</t>
  </si>
  <si>
    <t>walmart machinelearn_d thechrischua simoneknaap path2purchaseiq marsglobal cgtmagazine sandeepdadlani 4twenty2tweets ensembleiq</t>
  </si>
  <si>
    <t>risnewsinsights tonycdonofrio nrfbigshow joeskorupa retailaggregate unishopit</t>
  </si>
  <si>
    <t>pgrocer freshneasybuzz jimdudlicek albertsonscos</t>
  </si>
  <si>
    <t>pehub store_brands davidshanker paulmilner9</t>
  </si>
  <si>
    <t>Top URLs in Tweet by Count</t>
  </si>
  <si>
    <t>https://events.ensembleiq.com/rcas-2019/208595 https://events.ensembleiq.com/rcas-2019</t>
  </si>
  <si>
    <t>https://ensembleiq.dragonforms.com/init.do?omedasite=StoreBrands_prefnew https://www.nxtbook.com/nxtbooks/ensembleiq/storebrands_201901/</t>
  </si>
  <si>
    <t>Top URLs in Tweet by Salience</t>
  </si>
  <si>
    <t>https://events.ensembleiq.com/rcas-2019 https://events.ensembleiq.com/rcas-2019/208595</t>
  </si>
  <si>
    <t>https://www.nxtbook.com/nxtbooks/ensembleiq/storebrands_201901/ https://ensembleiq.dragonforms.com/init.do?omedasite=StoreBrands_prefnew</t>
  </si>
  <si>
    <t>Top Domains in Tweet by Count</t>
  </si>
  <si>
    <t>dragonforms.com nxtbook.com</t>
  </si>
  <si>
    <t>Top Domains in Tweet by Salience</t>
  </si>
  <si>
    <t>nxtbook.com dragonforms.com</t>
  </si>
  <si>
    <t>Top Hashtags in Tweet by Count</t>
  </si>
  <si>
    <t>rcas19 retailtech data consumergoods analytics technology retailers artificialintelligence machinelearning compete</t>
  </si>
  <si>
    <t>rcas19 retail nrf2019 technology insights leaders</t>
  </si>
  <si>
    <t>Top Hashtags in Tweet by Salience</t>
  </si>
  <si>
    <t>data consumergoods analytics technology retailers artificialintelligence machinelearning compete commerce experience</t>
  </si>
  <si>
    <t>Top Words in Tweet by Count</t>
  </si>
  <si>
    <t>fun fact 17 average spend innovation both business programs retailer</t>
  </si>
  <si>
    <t>andy cgtmagazine rcas19 happy announce walter 2019 speaker interview clay</t>
  </si>
  <si>
    <t>more rcas19 retailtech session happy announce 2019 learn register visit</t>
  </si>
  <si>
    <t>risnewsinsights catch up retailer news missed extended coverage ris sister</t>
  </si>
  <si>
    <t>catch up retailer news missed extended coverage ris sister brands</t>
  </si>
  <si>
    <t>jimdudlicek read visit albertsonscos' next generation store labor foodservice outlooks</t>
  </si>
  <si>
    <t>great alway announce conference speakers case clay johnson cio walmart</t>
  </si>
  <si>
    <t>good list links risnewsinsights coverage nrf2019 nrfbigshow ny see many</t>
  </si>
  <si>
    <t>tonycdonofrio good list links risnewsinsights coverage nrf2019 nrfbigshow ny see</t>
  </si>
  <si>
    <t>2019 cgtmagazine rcas19 happy announce andy sandeepdadlani marsglobal co chair</t>
  </si>
  <si>
    <t>2019 path purchase hall fame honorees chosen think honoring leaders</t>
  </si>
  <si>
    <t>kicking programme week better wrap up warm despite coldest weather</t>
  </si>
  <si>
    <t>up keep storebrands news sign newsletter using link below store_brands</t>
  </si>
  <si>
    <t>pe backed taps jadown chief human resources officer</t>
  </si>
  <si>
    <t>cgtmagazine know 34 retailers 26 consumergoods companies artificialintelligence machinelearning</t>
  </si>
  <si>
    <t>Top Words in Tweet by Salience</t>
  </si>
  <si>
    <t>know andy session happy announce 2019 learn register visit data</t>
  </si>
  <si>
    <t>andy cgtmagazine rcas19 happy announce sandeepdadlani marsglobal co chair learn</t>
  </si>
  <si>
    <t>up store_brands check out latest issue featuring cover story albertsons</t>
  </si>
  <si>
    <t>Top Word Pairs in Tweet by Count</t>
  </si>
  <si>
    <t>fun,fact  fact,17  17,average  average,spend  spend,innovation  innovation,both  both,business  business,programs  programs,retailer  retailer,s</t>
  </si>
  <si>
    <t>cgtmagazine,rcas19  rcas19,happy  happy,announce  announce,andy  andy,walter  walter,2019  2019,speaker  speaker,andy  andy,interview  interview,clay</t>
  </si>
  <si>
    <t>rcas19,happy  happy,announce  more,register  visit,retailtech  retailtech,data  join,rcas19  more,info  general,session  announce,sandeepdadlani  sandeepdadlani,marsglobal</t>
  </si>
  <si>
    <t>risnewsinsights,catch  catch,up  up,retailer  retailer,news  news,missed  missed,extended  extended,coverage  coverage,ris  ris,sister  sister,brands</t>
  </si>
  <si>
    <t>catch,up  up,retailer  retailer,news  news,missed  missed,extended  extended,coverage  coverage,ris  ris,sister  sister,brands  brands,retailnews</t>
  </si>
  <si>
    <t>jimdudlicek,read  read,visit  visit,albertsonscos'  albertsonscos',next  next,generation  generation,store  store,labor  labor,foodservice  foodservice,outlooks  outlooks,more</t>
  </si>
  <si>
    <t>alway,great  great,announce  announce,great  great,conference  conference,great  great,speakers  speakers,case  case,clay  clay,johnson  johnson,cio</t>
  </si>
  <si>
    <t>good,list  list,links  links,risnewsinsights  risnewsinsights,coverage  coverage,nrf2019  nrf2019,nrfbigshow  nrfbigshow,ny  ny,see  see,many  many,next</t>
  </si>
  <si>
    <t>tonycdonofrio,good  good,list  list,links  links,risnewsinsights  risnewsinsights,coverage  coverage,nrf2019  nrf2019,nrfbigshow  nrfbigshow,ny  ny,see  see,man</t>
  </si>
  <si>
    <t>cgtmagazine,rcas19  rcas19,happy  happy,announce  ensembleiq,2019  announce,sandeepdadlani  sandeepdadlani,marsglobal  marsglobal,2019  2019,co  co,chair  chair,learn</t>
  </si>
  <si>
    <t>2019,path  path,purchase  purchase,hall  hall,fame  fame,honorees  honorees,chosen  chosen,think  think,honoring  honoring,leaders  leaders,shoppermarketing</t>
  </si>
  <si>
    <t>kicking,programme  programme,ensembleiq  ensembleiq,week  week,better  better,wrap  wrap,up  up,warm  despite,coldest  coldest,weather  weather,chicago</t>
  </si>
  <si>
    <t>keep,up  up,storebrands  storebrands,news  news,sign  sign,up  up,newsletter  newsletter,using  using,link  link,below  store_brands,keep</t>
  </si>
  <si>
    <t>pe,backed  backed,ensembleiq  ensembleiq,taps  taps,jadown  jadown,chief  chief,human  human,resources  resources,officer</t>
  </si>
  <si>
    <t>cgtmagazine,know  know,34  34,retailers  retailers,26  26,consumergoods  consumergoods,companies  companies,artificialintelligence  artificialintelligence,machinelearning</t>
  </si>
  <si>
    <t>Top Word Pairs in Tweet by Salience</t>
  </si>
  <si>
    <t>store_brands,keep  check,out  out,latest  latest,issue  issue,featuring  featuring,cover  cover,story  story,albertsons  albertsons,companies  companies,brands</t>
  </si>
  <si>
    <t>Word</t>
  </si>
  <si>
    <t>companies</t>
  </si>
  <si>
    <t>brands</t>
  </si>
  <si>
    <t>clay</t>
  </si>
  <si>
    <t>johnson</t>
  </si>
  <si>
    <t>34</t>
  </si>
  <si>
    <t>26</t>
  </si>
  <si>
    <t>learn</t>
  </si>
  <si>
    <t>register</t>
  </si>
  <si>
    <t>https</t>
  </si>
  <si>
    <t>walter</t>
  </si>
  <si>
    <t>speaker</t>
  </si>
  <si>
    <t>interview</t>
  </si>
  <si>
    <t>during</t>
  </si>
  <si>
    <t>info</t>
  </si>
  <si>
    <t>session</t>
  </si>
  <si>
    <t>issue</t>
  </si>
  <si>
    <t>co</t>
  </si>
  <si>
    <t>chair</t>
  </si>
  <si>
    <t>path</t>
  </si>
  <si>
    <t>purchase</t>
  </si>
  <si>
    <t>hall</t>
  </si>
  <si>
    <t>fame</t>
  </si>
  <si>
    <t>honorees</t>
  </si>
  <si>
    <t>chosen</t>
  </si>
  <si>
    <t>think</t>
  </si>
  <si>
    <t>honoring</t>
  </si>
  <si>
    <t>openin</t>
  </si>
  <si>
    <t>good</t>
  </si>
  <si>
    <t>list</t>
  </si>
  <si>
    <t>links</t>
  </si>
  <si>
    <t>ny</t>
  </si>
  <si>
    <t>see</t>
  </si>
  <si>
    <t>pgrocer's</t>
  </si>
  <si>
    <t>join</t>
  </si>
  <si>
    <t>general</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</si>
  <si>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</si>
  <si>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</si>
  <si>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</si>
  <si>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</si>
  <si>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</si>
  <si>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</si>
  <si>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</si>
  <si>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</si>
  <si>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</si>
  <si>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</si>
  <si>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</si>
  <si>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</si>
  <si>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</si>
  <si>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</si>
  <si>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</si>
  <si>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</si>
  <si>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</si>
  <si>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</si>
  <si>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</si>
  <si>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</si>
  <si>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</si>
  <si>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</si>
  <si>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</si>
  <si>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</si>
  <si>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</si>
  <si>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</si>
  <si>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</si>
  <si>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</si>
  <si>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</si>
  <si>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</si>
  <si>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</si>
  <si>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Jan</t>
  </si>
  <si>
    <t>18-Jan</t>
  </si>
  <si>
    <t>6 AM</t>
  </si>
  <si>
    <t>22-Jan</t>
  </si>
  <si>
    <t>8 PM</t>
  </si>
  <si>
    <t>23-Jan</t>
  </si>
  <si>
    <t>3 PM</t>
  </si>
  <si>
    <t>24-Jan</t>
  </si>
  <si>
    <t>12 PM</t>
  </si>
  <si>
    <t>4 PM</t>
  </si>
  <si>
    <t>6 PM</t>
  </si>
  <si>
    <t>25-Jan</t>
  </si>
  <si>
    <t>11 PM</t>
  </si>
  <si>
    <t>28-Jan</t>
  </si>
  <si>
    <t>9 AM</t>
  </si>
  <si>
    <t>11 AM</t>
  </si>
  <si>
    <t>5 PM</t>
  </si>
  <si>
    <t>29-Jan</t>
  </si>
  <si>
    <t>30-Jan</t>
  </si>
  <si>
    <t>31-Jan</t>
  </si>
  <si>
    <t>2 PM</t>
  </si>
  <si>
    <t>Feb</t>
  </si>
  <si>
    <t>1-Feb</t>
  </si>
  <si>
    <t>5-Feb</t>
  </si>
  <si>
    <t>128, 128, 128</t>
  </si>
  <si>
    <t>Red</t>
  </si>
  <si>
    <t>G1: 2019 rcas19 more andy cgtmagazine happy announce ensembleiq know consumergoods</t>
  </si>
  <si>
    <t>G2: coverage risnewsinsights catch up retailer news missed extended ris sister</t>
  </si>
  <si>
    <t>G3: read visit albertsonscos' next generation store labor foodservice outlooks more</t>
  </si>
  <si>
    <t>G4: up great keep storebrands news sign newsletter using link below</t>
  </si>
  <si>
    <t>Autofill Workbook Results</t>
  </si>
  <si>
    <t>Edge Weight▓1▓1▓0▓True▓Gray▓Red▓▓Edge Weight▓1▓1▓0▓3▓10▓False▓Edge Weight▓1▓1▓0▓35▓12▓False▓▓0▓0▓0▓True▓Black▓Black▓▓Followers▓30▓38461▓0▓162▓1000▓False▓▓0▓0▓0▓0▓0▓False▓▓0▓0▓0▓0▓0▓False▓▓0▓0▓0▓0▓0▓False</t>
  </si>
  <si>
    <t>GraphSource░GraphServerTwitterSearch▓GraphTerm░EnsembleIQ▓ImportDescription░The graph represents a network of 24 Twitter users whose tweets in the requested range contained "EnsembleIQ", or who were replied to or mentioned in those tweets.  The network was obtained from the NodeXL Graph Server on Wednesday, 06 February 2019 at 11:10 UTC.
The requested start date was Wednesday, 06 February 2019 at 01:01 UTC and the maximum number of days (going backward) was 14.
The maximum number of tweets collected was 5,000.
The tweets in the network were tweeted over the 13-day, 1-hour, 41-minute period from Wednesday, 23 January 2019 at 15:44 UTC to Tuesday, 05 February 2019 at 17:25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</si>
</sst>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9"/>
      <tableStyleElement type="headerRow" dxfId="398"/>
    </tableStyle>
    <tableStyle name="NodeXL Table" pivot="0" count="1">
      <tableStyleElement type="headerRow" dxfId="3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5525834"/>
        <c:axId val="28405915"/>
      </c:barChart>
      <c:catAx>
        <c:axId val="255258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405915"/>
        <c:crosses val="autoZero"/>
        <c:auto val="1"/>
        <c:lblOffset val="100"/>
        <c:noMultiLvlLbl val="0"/>
      </c:catAx>
      <c:valAx>
        <c:axId val="284059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258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EnsembleIQ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Series'!$A$26:$A$63</c:f>
              <c:strCache>
                <c:ptCount val="23"/>
                <c:pt idx="0">
                  <c:v>6 AM
18-Jan
Jan
2019</c:v>
                </c:pt>
                <c:pt idx="1">
                  <c:v>8 PM
22-Jan</c:v>
                </c:pt>
                <c:pt idx="2">
                  <c:v>3 PM
23-Jan</c:v>
                </c:pt>
                <c:pt idx="3">
                  <c:v>8 PM</c:v>
                </c:pt>
                <c:pt idx="4">
                  <c:v>12 PM
24-Jan</c:v>
                </c:pt>
                <c:pt idx="5">
                  <c:v>4 PM</c:v>
                </c:pt>
                <c:pt idx="6">
                  <c:v>6 PM</c:v>
                </c:pt>
                <c:pt idx="7">
                  <c:v>6 AM
25-Jan</c:v>
                </c:pt>
                <c:pt idx="8">
                  <c:v>11 PM</c:v>
                </c:pt>
                <c:pt idx="9">
                  <c:v>9 AM
28-Jan</c:v>
                </c:pt>
                <c:pt idx="10">
                  <c:v>11 AM</c:v>
                </c:pt>
                <c:pt idx="11">
                  <c:v>5 PM</c:v>
                </c:pt>
                <c:pt idx="12">
                  <c:v>3 PM
29-Jan</c:v>
                </c:pt>
                <c:pt idx="13">
                  <c:v>6 PM</c:v>
                </c:pt>
                <c:pt idx="14">
                  <c:v>11 PM</c:v>
                </c:pt>
                <c:pt idx="15">
                  <c:v>3 PM
30-Jan</c:v>
                </c:pt>
                <c:pt idx="16">
                  <c:v>4 PM</c:v>
                </c:pt>
                <c:pt idx="17">
                  <c:v>6 PM</c:v>
                </c:pt>
                <c:pt idx="18">
                  <c:v>2 PM
31-Jan</c:v>
                </c:pt>
                <c:pt idx="19">
                  <c:v>3 PM</c:v>
                </c:pt>
                <c:pt idx="20">
                  <c:v>3 PM
1-Feb
Feb</c:v>
                </c:pt>
                <c:pt idx="21">
                  <c:v>3 PM
5-Feb</c:v>
                </c:pt>
                <c:pt idx="22">
                  <c:v>5 PM</c:v>
                </c:pt>
              </c:strCache>
            </c:strRef>
          </c:cat>
          <c:val>
            <c:numRef>
              <c:f>'Time Series'!$B$26:$B$63</c:f>
              <c:numCache>
                <c:formatCode>General</c:formatCode>
                <c:ptCount val="23"/>
                <c:pt idx="0">
                  <c:v>1</c:v>
                </c:pt>
                <c:pt idx="1">
                  <c:v>1</c:v>
                </c:pt>
                <c:pt idx="2">
                  <c:v>1</c:v>
                </c:pt>
                <c:pt idx="3">
                  <c:v>1</c:v>
                </c:pt>
                <c:pt idx="4">
                  <c:v>1</c:v>
                </c:pt>
                <c:pt idx="5">
                  <c:v>1</c:v>
                </c:pt>
                <c:pt idx="6">
                  <c:v>3</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3</c:v>
                </c:pt>
              </c:numCache>
            </c:numRef>
          </c:val>
        </c:ser>
        <c:axId val="17141572"/>
        <c:axId val="20056421"/>
      </c:barChart>
      <c:catAx>
        <c:axId val="17141572"/>
        <c:scaling>
          <c:orientation val="minMax"/>
        </c:scaling>
        <c:axPos val="b"/>
        <c:delete val="0"/>
        <c:numFmt formatCode="General" sourceLinked="1"/>
        <c:majorTickMark val="out"/>
        <c:minorTickMark val="none"/>
        <c:tickLblPos val="nextTo"/>
        <c:crossAx val="20056421"/>
        <c:crosses val="autoZero"/>
        <c:auto val="1"/>
        <c:lblOffset val="100"/>
        <c:noMultiLvlLbl val="0"/>
      </c:catAx>
      <c:valAx>
        <c:axId val="20056421"/>
        <c:scaling>
          <c:orientation val="minMax"/>
        </c:scaling>
        <c:axPos val="l"/>
        <c:majorGridlines/>
        <c:delete val="0"/>
        <c:numFmt formatCode="General" sourceLinked="1"/>
        <c:majorTickMark val="out"/>
        <c:minorTickMark val="none"/>
        <c:tickLblPos val="nextTo"/>
        <c:crossAx val="1714157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4326644"/>
        <c:axId val="19177749"/>
      </c:barChart>
      <c:catAx>
        <c:axId val="543266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177749"/>
        <c:crosses val="autoZero"/>
        <c:auto val="1"/>
        <c:lblOffset val="100"/>
        <c:noMultiLvlLbl val="0"/>
      </c:catAx>
      <c:valAx>
        <c:axId val="191777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266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8382014"/>
        <c:axId val="9893807"/>
      </c:barChart>
      <c:catAx>
        <c:axId val="383820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893807"/>
        <c:crosses val="autoZero"/>
        <c:auto val="1"/>
        <c:lblOffset val="100"/>
        <c:noMultiLvlLbl val="0"/>
      </c:catAx>
      <c:valAx>
        <c:axId val="98938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820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1935400"/>
        <c:axId val="63200873"/>
      </c:barChart>
      <c:catAx>
        <c:axId val="219354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200873"/>
        <c:crosses val="autoZero"/>
        <c:auto val="1"/>
        <c:lblOffset val="100"/>
        <c:noMultiLvlLbl val="0"/>
      </c:catAx>
      <c:valAx>
        <c:axId val="632008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354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1936946"/>
        <c:axId val="18997059"/>
      </c:barChart>
      <c:catAx>
        <c:axId val="3193694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997059"/>
        <c:crosses val="autoZero"/>
        <c:auto val="1"/>
        <c:lblOffset val="100"/>
        <c:noMultiLvlLbl val="0"/>
      </c:catAx>
      <c:valAx>
        <c:axId val="189970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369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6755804"/>
        <c:axId val="62366781"/>
      </c:barChart>
      <c:catAx>
        <c:axId val="3675580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366781"/>
        <c:crosses val="autoZero"/>
        <c:auto val="1"/>
        <c:lblOffset val="100"/>
        <c:noMultiLvlLbl val="0"/>
      </c:catAx>
      <c:valAx>
        <c:axId val="623667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558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4430118"/>
        <c:axId val="18544471"/>
      </c:barChart>
      <c:catAx>
        <c:axId val="244301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544471"/>
        <c:crosses val="autoZero"/>
        <c:auto val="1"/>
        <c:lblOffset val="100"/>
        <c:noMultiLvlLbl val="0"/>
      </c:catAx>
      <c:valAx>
        <c:axId val="18544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301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2682512"/>
        <c:axId val="25707153"/>
      </c:barChart>
      <c:catAx>
        <c:axId val="326825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707153"/>
        <c:crosses val="autoZero"/>
        <c:auto val="1"/>
        <c:lblOffset val="100"/>
        <c:noMultiLvlLbl val="0"/>
      </c:catAx>
      <c:valAx>
        <c:axId val="257071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825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0037786"/>
        <c:axId val="1904619"/>
      </c:barChart>
      <c:catAx>
        <c:axId val="30037786"/>
        <c:scaling>
          <c:orientation val="minMax"/>
        </c:scaling>
        <c:axPos val="b"/>
        <c:delete val="1"/>
        <c:majorTickMark val="out"/>
        <c:minorTickMark val="none"/>
        <c:tickLblPos val="none"/>
        <c:crossAx val="1904619"/>
        <c:crosses val="autoZero"/>
        <c:auto val="1"/>
        <c:lblOffset val="100"/>
        <c:noMultiLvlLbl val="0"/>
      </c:catAx>
      <c:valAx>
        <c:axId val="1904619"/>
        <c:scaling>
          <c:orientation val="minMax"/>
        </c:scaling>
        <c:axPos val="l"/>
        <c:delete val="1"/>
        <c:majorTickMark val="out"/>
        <c:minorTickMark val="none"/>
        <c:tickLblPos val="none"/>
        <c:crossAx val="300377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 refreshedBy="Marc Smith" refreshedVersion="5">
  <cacheSource type="worksheet">
    <worksheetSource ref="A2:BL29"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9">
        <s v="innovation"/>
        <s v="rcas19"/>
        <s v="retailer"/>
        <s v="labor foodservice grocery supermarket retail"/>
        <s v="labor foodservice"/>
        <s v="cpg retail shopper retailtechnology rcas"/>
        <s v="nrf2019 retail innovation leadership"/>
        <s v="nrf2019"/>
        <s v="retailer retailnews nrf2019 retailtech"/>
        <s v="retail nrf2019 technology insights"/>
        <s v="leaders"/>
        <s v="leaders shoppermarketing halloffame"/>
        <m/>
        <s v="storebrands"/>
        <s v="rcas19 retailtech data"/>
        <s v="rcas19 retailtech data analytics technology"/>
        <s v="retailers consumergoods artificialintelligence machinelearning"/>
        <s v="rcas19 experience retailtech consumergoods innovation"/>
        <s v="retailers consumergoods artificialintelligence machinelearning rcas19 compete commer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7">
        <d v="2019-01-24T12:43:26.000"/>
        <d v="2019-01-24T16:20:06.000"/>
        <d v="2019-01-24T18:49:35.000"/>
        <d v="2019-01-25T06:26:22.000"/>
        <d v="2019-01-18T06:48:28.000"/>
        <d v="2019-01-25T23:10:29.000"/>
        <d v="2019-01-28T11:48:40.000"/>
        <d v="2019-01-28T17:05:20.000"/>
        <d v="2019-01-29T15:51:06.000"/>
        <d v="2019-01-24T18:48:53.000"/>
        <d v="2019-01-24T18:04:03.000"/>
        <d v="2019-01-23T20:03:00.000"/>
        <d v="2019-01-29T23:10:00.000"/>
        <d v="2019-01-30T16:31:01.000"/>
        <d v="2019-01-22T20:00:18.000"/>
        <d v="2019-01-31T14:56:20.000"/>
        <d v="2019-01-28T09:07:19.000"/>
        <d v="2019-01-29T18:18:17.000"/>
        <d v="2019-01-30T18:22:02.000"/>
        <d v="2019-02-01T15:18:03.000"/>
        <d v="2019-02-05T15:37:33.000"/>
        <d v="2019-01-23T15:44:03.000"/>
        <d v="2019-01-30T15:44:03.000"/>
        <d v="2019-02-05T17:24:34.000"/>
        <d v="2019-01-31T15:44:01.000"/>
        <d v="2019-02-05T17:00:56.000"/>
        <d v="2019-02-05T17:25:04.000"/>
      </sharedItems>
      <fieldGroup par="66" base="22">
        <rangePr groupBy="hours" autoEnd="1" autoStart="1" startDate="2019-01-18T06:48:28.000" endDate="2019-02-05T17:25:04.000"/>
        <groupItems count="26">
          <s v="&lt;1/18/2019"/>
          <s v="12 AM"/>
          <s v="1 AM"/>
          <s v="2 AM"/>
          <s v="3 AM"/>
          <s v="4 AM"/>
          <s v="5 AM"/>
          <s v="6 AM"/>
          <s v="7 AM"/>
          <s v="8 AM"/>
          <s v="9 AM"/>
          <s v="10 AM"/>
          <s v="11 AM"/>
          <s v="12 PM"/>
          <s v="1 PM"/>
          <s v="2 PM"/>
          <s v="3 PM"/>
          <s v="4 PM"/>
          <s v="5 PM"/>
          <s v="6 PM"/>
          <s v="7 PM"/>
          <s v="8 PM"/>
          <s v="9 PM"/>
          <s v="10 PM"/>
          <s v="11 PM"/>
          <s v="&gt;2/5/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1-18T06:48:28.000" endDate="2019-02-05T17:25:04.000"/>
        <groupItems count="368">
          <s v="&lt;1/18/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5/2019"/>
        </groupItems>
      </fieldGroup>
    </cacheField>
    <cacheField name="Months" databaseField="0">
      <sharedItems containsMixedTypes="0" count="0"/>
      <fieldGroup base="22">
        <rangePr groupBy="months" autoEnd="1" autoStart="1" startDate="2019-01-18T06:48:28.000" endDate="2019-02-05T17:25:04.000"/>
        <groupItems count="14">
          <s v="&lt;1/18/2019"/>
          <s v="Jan"/>
          <s v="Feb"/>
          <s v="Mar"/>
          <s v="Apr"/>
          <s v="May"/>
          <s v="Jun"/>
          <s v="Jul"/>
          <s v="Aug"/>
          <s v="Sep"/>
          <s v="Oct"/>
          <s v="Nov"/>
          <s v="Dec"/>
          <s v="&gt;2/5/2019"/>
        </groupItems>
      </fieldGroup>
    </cacheField>
    <cacheField name="Years" databaseField="0">
      <sharedItems containsMixedTypes="0" count="0"/>
      <fieldGroup base="22">
        <rangePr groupBy="years" autoEnd="1" autoStart="1" startDate="2019-01-18T06:48:28.000" endDate="2019-02-05T17:25:04.000"/>
        <groupItems count="3">
          <s v="&lt;1/18/2019"/>
          <s v="2019"/>
          <s v="&gt;2/5/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
  <r>
    <s v="paulmilner9"/>
    <s v="paulmilner9"/>
    <m/>
    <m/>
    <m/>
    <m/>
    <m/>
    <m/>
    <m/>
    <m/>
    <s v="No"/>
    <n v="3"/>
    <m/>
    <m/>
    <x v="0"/>
    <d v="2019-01-24T12:43:26.000"/>
    <s v="Fun Fact: 17% is the average spend on #innovation for both business and IT programs as a % of retailer’s total reve… https://t.co/smzsPCheq4"/>
    <s v="https://twitter.com/i/web/status/1088416988198780928"/>
    <s v="twitter.com"/>
    <x v="0"/>
    <m/>
    <s v="http://pbs.twimg.com/profile_images/700410755473149952/9br6ZoAf_normal.jpg"/>
    <x v="0"/>
    <s v="https://twitter.com/#!/paulmilner9/status/1088416988198780928"/>
    <m/>
    <m/>
    <s v="1088416988198780928"/>
    <m/>
    <b v="0"/>
    <n v="0"/>
    <s v=""/>
    <b v="0"/>
    <s v="en"/>
    <m/>
    <s v=""/>
    <b v="0"/>
    <n v="0"/>
    <s v=""/>
    <s v="HubSpot"/>
    <b v="1"/>
    <s v="1088416988198780928"/>
    <s v="Tweet"/>
    <n v="0"/>
    <n v="0"/>
    <m/>
    <m/>
    <m/>
    <m/>
    <m/>
    <m/>
    <m/>
    <m/>
    <n v="1"/>
    <s v="4"/>
    <s v="4"/>
    <n v="2"/>
    <n v="9.090909090909092"/>
    <n v="0"/>
    <n v="0"/>
    <n v="0"/>
    <n v="0"/>
    <n v="20"/>
    <n v="90.9090909090909"/>
    <n v="22"/>
  </r>
  <r>
    <s v="path2purchaseiq"/>
    <s v="walmart"/>
    <m/>
    <m/>
    <m/>
    <m/>
    <m/>
    <m/>
    <m/>
    <m/>
    <s v="No"/>
    <n v="4"/>
    <m/>
    <m/>
    <x v="1"/>
    <d v="2019-01-24T16:20:06.000"/>
    <s v="RT @CGTMagazine: #RCAS19 is happy to announce Andy Walter as a 2019 speaker! Andy will interview Clay Johnson of @Walmart during the openin…"/>
    <m/>
    <m/>
    <x v="1"/>
    <m/>
    <s v="http://pbs.twimg.com/profile_images/877962175997812736/iyfQEmTp_normal.jpg"/>
    <x v="1"/>
    <s v="https://twitter.com/#!/path2purchaseiq/status/1088471515597819904"/>
    <m/>
    <m/>
    <s v="1088471515597819904"/>
    <m/>
    <b v="0"/>
    <n v="0"/>
    <s v=""/>
    <b v="0"/>
    <s v="en"/>
    <m/>
    <s v=""/>
    <b v="0"/>
    <n v="1"/>
    <s v="1088100053519089664"/>
    <s v="Twitter Web Client"/>
    <b v="0"/>
    <s v="1088100053519089664"/>
    <s v="Tweet"/>
    <n v="0"/>
    <n v="0"/>
    <m/>
    <m/>
    <m/>
    <m/>
    <m/>
    <m/>
    <m/>
    <m/>
    <n v="1"/>
    <s v="1"/>
    <s v="1"/>
    <m/>
    <m/>
    <m/>
    <m/>
    <m/>
    <m/>
    <m/>
    <m/>
    <m/>
  </r>
  <r>
    <s v="retailaggregate"/>
    <s v="risnewsinsights"/>
    <m/>
    <m/>
    <m/>
    <m/>
    <m/>
    <m/>
    <m/>
    <m/>
    <s v="No"/>
    <n v="6"/>
    <m/>
    <m/>
    <x v="1"/>
    <d v="2019-01-24T18:49:35.000"/>
    <s v="RT @risnewsinsights: Catch up on all the #retailer news you might have missed with extended coverage from RIS and our sister brands https:/…"/>
    <m/>
    <m/>
    <x v="2"/>
    <m/>
    <s v="http://pbs.twimg.com/profile_images/1077011815769538560/Fx6mhqpj_normal.jpg"/>
    <x v="2"/>
    <s v="https://twitter.com/#!/retailaggregate/status/1088509134687948805"/>
    <m/>
    <m/>
    <s v="1088509134687948805"/>
    <m/>
    <b v="0"/>
    <n v="0"/>
    <s v=""/>
    <b v="0"/>
    <s v="en"/>
    <m/>
    <s v=""/>
    <b v="0"/>
    <n v="1"/>
    <s v="1088508958657183746"/>
    <s v="Business Retail Aggregate"/>
    <b v="0"/>
    <s v="1088508958657183746"/>
    <s v="Tweet"/>
    <n v="0"/>
    <n v="0"/>
    <m/>
    <m/>
    <m/>
    <m/>
    <m/>
    <m/>
    <m/>
    <m/>
    <n v="1"/>
    <s v="2"/>
    <s v="2"/>
    <n v="0"/>
    <n v="0"/>
    <n v="1"/>
    <n v="4.3478260869565215"/>
    <n v="0"/>
    <n v="0"/>
    <n v="22"/>
    <n v="95.65217391304348"/>
    <n v="23"/>
  </r>
  <r>
    <s v="unishopit"/>
    <s v="risnewsinsights"/>
    <m/>
    <m/>
    <m/>
    <m/>
    <m/>
    <m/>
    <m/>
    <m/>
    <s v="No"/>
    <n v="7"/>
    <m/>
    <m/>
    <x v="1"/>
    <d v="2019-01-25T06:26:22.000"/>
    <s v="RT @risnewsinsights: Catch up on all the #retailer news you might have missed with extended coverage from RIS and our sister brands https:/…"/>
    <m/>
    <m/>
    <x v="2"/>
    <m/>
    <s v="http://pbs.twimg.com/profile_images/1085483960896012288/iaycRW4V_normal.jpg"/>
    <x v="3"/>
    <s v="https://twitter.com/#!/unishopit/status/1088684483627311105"/>
    <m/>
    <m/>
    <s v="1088684483627311105"/>
    <m/>
    <b v="0"/>
    <n v="0"/>
    <s v=""/>
    <b v="0"/>
    <s v="en"/>
    <m/>
    <s v=""/>
    <b v="0"/>
    <n v="2"/>
    <s v="1088508958657183746"/>
    <s v="Twitter for iPhone"/>
    <b v="0"/>
    <s v="1088508958657183746"/>
    <s v="Tweet"/>
    <n v="0"/>
    <n v="0"/>
    <m/>
    <m/>
    <m/>
    <m/>
    <m/>
    <m/>
    <m/>
    <m/>
    <n v="1"/>
    <s v="2"/>
    <s v="2"/>
    <n v="0"/>
    <n v="0"/>
    <n v="1"/>
    <n v="4.3478260869565215"/>
    <n v="0"/>
    <n v="0"/>
    <n v="22"/>
    <n v="95.65217391304348"/>
    <n v="23"/>
  </r>
  <r>
    <s v="jimdudlicek"/>
    <s v="pgrocer"/>
    <m/>
    <m/>
    <m/>
    <m/>
    <m/>
    <m/>
    <m/>
    <m/>
    <s v="No"/>
    <n v="8"/>
    <m/>
    <m/>
    <x v="1"/>
    <d v="2019-01-18T06:48:28.000"/>
    <s v="Read about my visit to @AlbertsonsCos' next-generation store, #labor &amp;amp; #foodservice outlooks, and more in @pgrocer's January 2019 issue! #grocery #supermarket #retail https://t.co/bBCVNXGrlm https://t.co/2vb5U27rAr"/>
    <s v="https://www.nxtbook.com/nxtbooks/ensembleiq/pg_201901/index.php#/0"/>
    <s v="nxtbook.com"/>
    <x v="3"/>
    <s v="https://pbs.twimg.com/media/DxLKsHbUUAIHG50.jpg"/>
    <s v="https://pbs.twimg.com/media/DxLKsHbUUAIHG50.jpg"/>
    <x v="4"/>
    <s v="https://twitter.com/#!/jimdudlicek/status/1086153331003641856"/>
    <m/>
    <m/>
    <s v="1086153331003641856"/>
    <m/>
    <b v="0"/>
    <n v="2"/>
    <s v=""/>
    <b v="0"/>
    <s v="en"/>
    <m/>
    <s v=""/>
    <b v="0"/>
    <n v="1"/>
    <s v=""/>
    <s v="Twitter for Android"/>
    <b v="0"/>
    <s v="1086153331003641856"/>
    <s v="Retweet"/>
    <n v="0"/>
    <n v="0"/>
    <s v="-118.429843,33.901804 _x000a_-118.370685,33.901804 _x000a_-118.370685,33.931493 _x000a_-118.429843,33.931493"/>
    <s v="United States"/>
    <s v="US"/>
    <s v="El Segundo, CA"/>
    <s v="0654b676d0359a31"/>
    <s v="El Segundo"/>
    <s v="city"/>
    <s v="https://api.twitter.com/1.1/geo/id/0654b676d0359a31.json"/>
    <n v="1"/>
    <s v="3"/>
    <s v="3"/>
    <m/>
    <m/>
    <m/>
    <m/>
    <m/>
    <m/>
    <m/>
    <m/>
    <m/>
  </r>
  <r>
    <s v="freshneasybuzz"/>
    <s v="pgrocer"/>
    <m/>
    <m/>
    <m/>
    <m/>
    <m/>
    <m/>
    <m/>
    <m/>
    <s v="No"/>
    <n v="9"/>
    <m/>
    <m/>
    <x v="1"/>
    <d v="2019-01-25T23:10:29.000"/>
    <s v="RT @jimdudlicek: Read about my visit to @AlbertsonsCos' next-generation store, #labor &amp;amp; #foodservice outlooks, and more in @pgrocer's Janua…"/>
    <m/>
    <m/>
    <x v="4"/>
    <m/>
    <s v="http://pbs.twimg.com/profile_images/291447557/Grocer_pic_normal.bmp"/>
    <x v="5"/>
    <s v="https://twitter.com/#!/freshneasybuzz/status/1088937180079173632"/>
    <m/>
    <m/>
    <s v="1088937180079173632"/>
    <m/>
    <b v="0"/>
    <n v="0"/>
    <s v=""/>
    <b v="0"/>
    <s v="en"/>
    <m/>
    <s v=""/>
    <b v="0"/>
    <n v="1"/>
    <s v="1086153331003641856"/>
    <s v="Twitter Web App"/>
    <b v="0"/>
    <s v="1086153331003641856"/>
    <s v="Tweet"/>
    <n v="0"/>
    <n v="0"/>
    <m/>
    <m/>
    <m/>
    <m/>
    <m/>
    <m/>
    <m/>
    <m/>
    <n v="1"/>
    <s v="3"/>
    <s v="3"/>
    <m/>
    <m/>
    <m/>
    <m/>
    <m/>
    <m/>
    <m/>
    <m/>
    <m/>
  </r>
  <r>
    <s v="davidshanker"/>
    <s v="davidshanker"/>
    <m/>
    <m/>
    <m/>
    <m/>
    <m/>
    <m/>
    <m/>
    <m/>
    <s v="No"/>
    <n v="13"/>
    <m/>
    <m/>
    <x v="0"/>
    <d v="2019-01-28T11:48:40.000"/>
    <s v="It is alway great to be able to announce a great conference with great speakers.  In this case, Clay Johnson, CIO of Walmart.  Please let me know if you would like more info._x000a_#CPG #Retail #Shopper #retailtechnology #RCAS https://t.co/ucmvJ91dlP"/>
    <s v="https://lnkd.in/ePc-jUN"/>
    <s v="lnkd.in"/>
    <x v="5"/>
    <m/>
    <s v="http://pbs.twimg.com/profile_images/459409141228777472/RfDnn7bb_normal.jpeg"/>
    <x v="6"/>
    <s v="https://twitter.com/#!/davidshanker/status/1089852756117123074"/>
    <m/>
    <m/>
    <s v="1089852756117123074"/>
    <m/>
    <b v="0"/>
    <n v="0"/>
    <s v=""/>
    <b v="0"/>
    <s v="en"/>
    <m/>
    <s v=""/>
    <b v="0"/>
    <n v="0"/>
    <s v=""/>
    <s v="LinkedIn"/>
    <b v="0"/>
    <s v="1089852756117123074"/>
    <s v="Tweet"/>
    <n v="0"/>
    <n v="0"/>
    <m/>
    <m/>
    <m/>
    <m/>
    <m/>
    <m/>
    <m/>
    <m/>
    <n v="1"/>
    <s v="4"/>
    <s v="4"/>
    <n v="4"/>
    <n v="10.526315789473685"/>
    <n v="0"/>
    <n v="0"/>
    <n v="0"/>
    <n v="0"/>
    <n v="34"/>
    <n v="89.47368421052632"/>
    <n v="38"/>
  </r>
  <r>
    <s v="tonycdonofrio"/>
    <s v="nrfbigshow"/>
    <m/>
    <m/>
    <m/>
    <m/>
    <m/>
    <m/>
    <m/>
    <m/>
    <s v="No"/>
    <n v="14"/>
    <m/>
    <m/>
    <x v="1"/>
    <d v="2019-01-28T17:05:20.000"/>
    <s v="Good list of links from @risnewsinsights on their coverage of #NRF2019 @NRFBigShow in NY https://t.co/URErtT6MYf See many of you next year. #retail #innovation #leadership"/>
    <s v="https://risnews.com/nrf-show-coverage-ensembleiq-2019"/>
    <s v="risnews.com"/>
    <x v="6"/>
    <m/>
    <s v="http://pbs.twimg.com/profile_images/422495246325280769/IFO_uUuA_normal.jpeg"/>
    <x v="7"/>
    <s v="https://twitter.com/#!/tonycdonofrio/status/1089932450095079424"/>
    <m/>
    <m/>
    <s v="1089932450095079424"/>
    <m/>
    <b v="0"/>
    <n v="0"/>
    <s v=""/>
    <b v="0"/>
    <s v="en"/>
    <m/>
    <s v=""/>
    <b v="0"/>
    <n v="0"/>
    <s v=""/>
    <s v="Hootsuite Inc."/>
    <b v="0"/>
    <s v="1089932450095079424"/>
    <s v="Tweet"/>
    <n v="0"/>
    <n v="0"/>
    <m/>
    <m/>
    <m/>
    <m/>
    <m/>
    <m/>
    <m/>
    <m/>
    <n v="1"/>
    <s v="2"/>
    <s v="2"/>
    <n v="2"/>
    <n v="8.695652173913043"/>
    <n v="0"/>
    <n v="0"/>
    <n v="0"/>
    <n v="0"/>
    <n v="21"/>
    <n v="91.30434782608695"/>
    <n v="23"/>
  </r>
  <r>
    <s v="joeskorupa"/>
    <s v="nrfbigshow"/>
    <m/>
    <m/>
    <m/>
    <m/>
    <m/>
    <m/>
    <m/>
    <m/>
    <s v="No"/>
    <n v="15"/>
    <m/>
    <m/>
    <x v="1"/>
    <d v="2019-01-29T15:51:06.000"/>
    <s v="RT @tonycdonofrio: Good list of links from @risnewsinsights on their coverage of #NRF2019 @NRFBigShow in NY https://t.co/URErtT6MYf See man…"/>
    <s v="https://risnews.com/nrf-show-coverage-ensembleiq-2019"/>
    <s v="risnews.com"/>
    <x v="7"/>
    <m/>
    <s v="http://pbs.twimg.com/profile_images/958799440466255872/5rd9264q_normal.jpg"/>
    <x v="8"/>
    <s v="https://twitter.com/#!/joeskorupa/status/1090276153665806336"/>
    <m/>
    <m/>
    <s v="1090276153665806336"/>
    <m/>
    <b v="0"/>
    <n v="0"/>
    <s v=""/>
    <b v="0"/>
    <s v="en"/>
    <m/>
    <s v=""/>
    <b v="0"/>
    <n v="1"/>
    <s v="1089932450095079424"/>
    <s v="TweetDeck"/>
    <b v="0"/>
    <s v="1089932450095079424"/>
    <s v="Tweet"/>
    <n v="0"/>
    <n v="0"/>
    <m/>
    <m/>
    <m/>
    <m/>
    <m/>
    <m/>
    <m/>
    <m/>
    <n v="1"/>
    <s v="2"/>
    <s v="2"/>
    <m/>
    <m/>
    <m/>
    <m/>
    <m/>
    <m/>
    <m/>
    <m/>
    <m/>
  </r>
  <r>
    <s v="risnewsinsights"/>
    <s v="risnewsinsights"/>
    <m/>
    <m/>
    <m/>
    <m/>
    <m/>
    <m/>
    <m/>
    <m/>
    <s v="No"/>
    <n v="19"/>
    <m/>
    <m/>
    <x v="0"/>
    <d v="2019-01-24T18:48:53.000"/>
    <s v="Catch up on all the #retailer news you might have missed with extended coverage from RIS and our sister brands https://t.co/jJcUjSTxoy #retailnews #nrf2019 #retailtech https://t.co/PvsP4AAtmG"/>
    <s v="https://risnews.com/nrf-show-coverage-ensembleiq-2019?ajs_uid=6577H0150145A3A&amp;oly_enc_id=6577H0150145A3A&amp;ajs_trait_oebid=5235H5701912B7O"/>
    <s v="risnews.com"/>
    <x v="8"/>
    <s v="https://pbs.twimg.com/media/DxspIRMWwAIfcqu.jpg"/>
    <s v="https://pbs.twimg.com/media/DxspIRMWwAIfcqu.jpg"/>
    <x v="9"/>
    <s v="https://twitter.com/#!/risnewsinsights/status/1088508958657183746"/>
    <m/>
    <m/>
    <s v="1088508958657183746"/>
    <m/>
    <b v="0"/>
    <n v="0"/>
    <s v=""/>
    <b v="0"/>
    <s v="en"/>
    <m/>
    <s v=""/>
    <b v="0"/>
    <n v="1"/>
    <s v=""/>
    <s v="Buffer"/>
    <b v="0"/>
    <s v="1088508958657183746"/>
    <s v="Tweet"/>
    <n v="0"/>
    <n v="0"/>
    <m/>
    <m/>
    <m/>
    <m/>
    <m/>
    <m/>
    <m/>
    <m/>
    <n v="1"/>
    <s v="2"/>
    <s v="2"/>
    <n v="0"/>
    <n v="0"/>
    <n v="1"/>
    <n v="4.3478260869565215"/>
    <n v="0"/>
    <n v="0"/>
    <n v="22"/>
    <n v="95.65217391304348"/>
    <n v="23"/>
  </r>
  <r>
    <s v="simoneknaap"/>
    <s v="risnewsinsights"/>
    <m/>
    <m/>
    <m/>
    <m/>
    <m/>
    <m/>
    <m/>
    <m/>
    <s v="No"/>
    <n v="20"/>
    <m/>
    <m/>
    <x v="1"/>
    <d v="2019-01-24T18:04:03.000"/>
    <s v="NRF Show Coverage From EnsembleIQ in 2019. #retail #NRF2019 @EnsembleIQ @risnewsinsights #technology #insights… https://t.co/TuDy5siJ42"/>
    <s v="https://twitter.com/i/web/status/1088497674473689090"/>
    <s v="twitter.com"/>
    <x v="9"/>
    <m/>
    <s v="http://pbs.twimg.com/profile_images/785535689819561984/X5KiijPc_normal.jpg"/>
    <x v="10"/>
    <s v="https://twitter.com/#!/simoneknaap/status/1088497674473689090"/>
    <m/>
    <m/>
    <s v="1088497674473689090"/>
    <m/>
    <b v="0"/>
    <n v="0"/>
    <s v=""/>
    <b v="0"/>
    <s v="en"/>
    <m/>
    <s v=""/>
    <b v="0"/>
    <n v="0"/>
    <s v=""/>
    <s v="Buffer"/>
    <b v="1"/>
    <s v="1088497674473689090"/>
    <s v="Tweet"/>
    <n v="0"/>
    <n v="0"/>
    <m/>
    <m/>
    <m/>
    <m/>
    <m/>
    <m/>
    <m/>
    <m/>
    <n v="1"/>
    <s v="1"/>
    <s v="2"/>
    <m/>
    <m/>
    <m/>
    <m/>
    <m/>
    <m/>
    <m/>
    <m/>
    <m/>
  </r>
  <r>
    <s v="simoneknaap"/>
    <s v="ensembleiq"/>
    <m/>
    <m/>
    <m/>
    <m/>
    <m/>
    <m/>
    <m/>
    <m/>
    <s v="No"/>
    <n v="21"/>
    <m/>
    <m/>
    <x v="1"/>
    <d v="2019-01-23T20:03:00.000"/>
    <s v="RT @EnsembleIQ: The 2019 Path to Purchase Hall of Fame honorees have been chosen... who do you think we will be honoring? #leaders #shopper…"/>
    <m/>
    <m/>
    <x v="10"/>
    <m/>
    <s v="http://pbs.twimg.com/profile_images/785535689819561984/X5KiijPc_normal.jpg"/>
    <x v="11"/>
    <s v="https://twitter.com/#!/simoneknaap/status/1088165220722315264"/>
    <m/>
    <m/>
    <s v="1088165220722315264"/>
    <m/>
    <b v="0"/>
    <n v="0"/>
    <s v=""/>
    <b v="0"/>
    <s v="en"/>
    <m/>
    <s v=""/>
    <b v="0"/>
    <n v="1"/>
    <s v="1087802154532986883"/>
    <s v="Buffer"/>
    <b v="0"/>
    <s v="1087802154532986883"/>
    <s v="Tweet"/>
    <n v="0"/>
    <n v="0"/>
    <m/>
    <m/>
    <m/>
    <m/>
    <m/>
    <m/>
    <m/>
    <m/>
    <n v="2"/>
    <s v="1"/>
    <s v="1"/>
    <n v="2"/>
    <n v="8.333333333333334"/>
    <n v="0"/>
    <n v="0"/>
    <n v="0"/>
    <n v="0"/>
    <n v="22"/>
    <n v="91.66666666666667"/>
    <n v="24"/>
  </r>
  <r>
    <s v="simoneknaap"/>
    <s v="walmart"/>
    <m/>
    <m/>
    <m/>
    <m/>
    <m/>
    <m/>
    <m/>
    <m/>
    <s v="No"/>
    <n v="23"/>
    <m/>
    <m/>
    <x v="1"/>
    <d v="2019-01-29T23:10:00.000"/>
    <s v="RT @CGTMagazine: #RCAS19 is happy to announce Andy Walter as a 2019 speaker! Andy will interview Clay Johnson of @Walmart during the openin…"/>
    <m/>
    <m/>
    <x v="1"/>
    <m/>
    <s v="http://pbs.twimg.com/profile_images/785535689819561984/X5KiijPc_normal.jpg"/>
    <x v="12"/>
    <s v="https://twitter.com/#!/simoneknaap/status/1090386607365152768"/>
    <m/>
    <m/>
    <s v="1090386607365152768"/>
    <m/>
    <b v="0"/>
    <n v="0"/>
    <s v=""/>
    <b v="0"/>
    <s v="en"/>
    <m/>
    <s v=""/>
    <b v="0"/>
    <n v="2"/>
    <s v="1088100053519089664"/>
    <s v="Buffer"/>
    <b v="0"/>
    <s v="1088100053519089664"/>
    <s v="Tweet"/>
    <n v="0"/>
    <n v="0"/>
    <m/>
    <m/>
    <m/>
    <m/>
    <m/>
    <m/>
    <m/>
    <m/>
    <n v="1"/>
    <s v="1"/>
    <s v="1"/>
    <m/>
    <m/>
    <m/>
    <m/>
    <m/>
    <m/>
    <m/>
    <m/>
    <m/>
  </r>
  <r>
    <s v="simoneknaap"/>
    <s v="marsglobal"/>
    <m/>
    <m/>
    <m/>
    <m/>
    <m/>
    <m/>
    <m/>
    <m/>
    <s v="No"/>
    <n v="25"/>
    <m/>
    <m/>
    <x v="1"/>
    <d v="2019-01-30T16:31:01.000"/>
    <s v="RT @CGTMagazine: #RCAS19 is happy to announce @SandeepDadlani of @MarsGlobal as a 2019 co-chair! To learn more &amp;amp; to register visit ➡️ https…"/>
    <m/>
    <m/>
    <x v="1"/>
    <m/>
    <s v="http://pbs.twimg.com/profile_images/785535689819561984/X5KiijPc_normal.jpg"/>
    <x v="13"/>
    <s v="https://twitter.com/#!/simoneknaap/status/1090648590438023181"/>
    <m/>
    <m/>
    <s v="1090648590438023181"/>
    <m/>
    <b v="0"/>
    <n v="0"/>
    <s v=""/>
    <b v="0"/>
    <s v="en"/>
    <m/>
    <s v=""/>
    <b v="0"/>
    <n v="1"/>
    <s v="1090636767965917185"/>
    <s v="Twitter for Android"/>
    <b v="0"/>
    <s v="1090636767965917185"/>
    <s v="Tweet"/>
    <n v="0"/>
    <n v="0"/>
    <m/>
    <m/>
    <m/>
    <m/>
    <m/>
    <m/>
    <m/>
    <m/>
    <n v="1"/>
    <s v="1"/>
    <s v="1"/>
    <m/>
    <m/>
    <m/>
    <m/>
    <m/>
    <m/>
    <m/>
    <m/>
    <m/>
  </r>
  <r>
    <s v="ensembleiq"/>
    <s v="ensembleiq"/>
    <m/>
    <m/>
    <m/>
    <m/>
    <m/>
    <m/>
    <m/>
    <m/>
    <s v="No"/>
    <n v="28"/>
    <m/>
    <m/>
    <x v="0"/>
    <d v="2019-01-22T20:00:18.000"/>
    <s v="The 2019 Path to Purchase Hall of Fame honorees have been chosen... who do you think we will be honoring? #leaders #shoppermarketing #HallOfFame https://t.co/8x8mhS8ePt"/>
    <m/>
    <m/>
    <x v="11"/>
    <s v="https://pbs.twimg.com/media/DximS1ZX0AIf1pC.jpg"/>
    <s v="https://pbs.twimg.com/media/DximS1ZX0AIf1pC.jpg"/>
    <x v="14"/>
    <s v="https://twitter.com/#!/ensembleiq/status/1087802154532986883"/>
    <m/>
    <m/>
    <s v="1087802154532986883"/>
    <m/>
    <b v="0"/>
    <n v="2"/>
    <s v=""/>
    <b v="0"/>
    <s v="en"/>
    <m/>
    <s v=""/>
    <b v="0"/>
    <n v="1"/>
    <s v=""/>
    <s v="Buffer"/>
    <b v="0"/>
    <s v="1087802154532986883"/>
    <s v="Retweet"/>
    <n v="0"/>
    <n v="0"/>
    <m/>
    <m/>
    <m/>
    <m/>
    <m/>
    <m/>
    <m/>
    <m/>
    <n v="1"/>
    <s v="1"/>
    <s v="1"/>
    <n v="2"/>
    <n v="8.695652173913043"/>
    <n v="0"/>
    <n v="0"/>
    <n v="0"/>
    <n v="0"/>
    <n v="21"/>
    <n v="91.30434782608695"/>
    <n v="23"/>
  </r>
  <r>
    <s v="4twenty2tweets"/>
    <s v="ensembleiq"/>
    <m/>
    <m/>
    <m/>
    <m/>
    <m/>
    <m/>
    <m/>
    <m/>
    <s v="No"/>
    <n v="29"/>
    <m/>
    <m/>
    <x v="1"/>
    <d v="2019-01-31T14:56:20.000"/>
    <s v="Despite the coldest weather in Chicago for 55 years we have a full and fully engaged house at the ⁦@EnsembleIQ⁩ ann… https://t.co/fYa4wEi4e8"/>
    <s v="https://twitter.com/i/web/status/1090987148159995906"/>
    <s v="twitter.com"/>
    <x v="12"/>
    <m/>
    <s v="http://pbs.twimg.com/profile_images/910429933096308736/avrLtIVO_normal.jpg"/>
    <x v="15"/>
    <s v="https://twitter.com/#!/4twenty2tweets/status/1090987148159995906"/>
    <m/>
    <m/>
    <s v="1090987148159995906"/>
    <m/>
    <b v="0"/>
    <n v="0"/>
    <s v=""/>
    <b v="0"/>
    <s v="en"/>
    <m/>
    <s v=""/>
    <b v="0"/>
    <n v="0"/>
    <s v=""/>
    <s v="Twitter for iPhone"/>
    <b v="1"/>
    <s v="1090987148159995906"/>
    <s v="Tweet"/>
    <n v="0"/>
    <n v="0"/>
    <m/>
    <m/>
    <m/>
    <m/>
    <m/>
    <m/>
    <m/>
    <m/>
    <n v="1"/>
    <s v="1"/>
    <s v="1"/>
    <n v="0"/>
    <n v="0"/>
    <n v="0"/>
    <n v="0"/>
    <n v="0"/>
    <n v="0"/>
    <n v="21"/>
    <n v="100"/>
    <n v="21"/>
  </r>
  <r>
    <s v="4twenty2tweets"/>
    <s v="4twenty2tweets"/>
    <m/>
    <m/>
    <m/>
    <m/>
    <m/>
    <m/>
    <m/>
    <m/>
    <s v="No"/>
    <n v="30"/>
    <m/>
    <m/>
    <x v="0"/>
    <d v="2019-01-28T09:07:19.000"/>
    <s v="Kicking off our programme with EnsembleIQ this week. Better wrap up warm!! https://t.co/7OUMldOuDx"/>
    <m/>
    <m/>
    <x v="12"/>
    <s v="https://pbs.twimg.com/media/Dx_KX3IWwAAJ1cx.jpg"/>
    <s v="https://pbs.twimg.com/media/Dx_KX3IWwAAJ1cx.jpg"/>
    <x v="16"/>
    <s v="https://twitter.com/#!/4twenty2tweets/status/1089812152263811072"/>
    <m/>
    <m/>
    <s v="1089812152263811072"/>
    <m/>
    <b v="0"/>
    <n v="0"/>
    <s v=""/>
    <b v="0"/>
    <s v="en"/>
    <m/>
    <s v=""/>
    <b v="0"/>
    <n v="0"/>
    <s v=""/>
    <s v="Twitter for iPhone"/>
    <b v="0"/>
    <s v="1089812152263811072"/>
    <s v="Tweet"/>
    <n v="0"/>
    <n v="0"/>
    <m/>
    <m/>
    <m/>
    <m/>
    <m/>
    <m/>
    <m/>
    <m/>
    <n v="1"/>
    <s v="1"/>
    <s v="1"/>
    <n v="2"/>
    <n v="16.666666666666668"/>
    <n v="0"/>
    <n v="0"/>
    <n v="0"/>
    <n v="0"/>
    <n v="10"/>
    <n v="83.33333333333333"/>
    <n v="12"/>
  </r>
  <r>
    <s v="store_brands"/>
    <s v="store_brands"/>
    <m/>
    <m/>
    <m/>
    <m/>
    <m/>
    <m/>
    <m/>
    <m/>
    <s v="No"/>
    <n v="31"/>
    <m/>
    <m/>
    <x v="0"/>
    <d v="2019-01-29T18:18:17.000"/>
    <s v="To keep up with #StoreBrands news, sign up for our newsletter using the link below!_x000a_https://t.co/vEs9nE19En https://t.co/a5WgkQf71C"/>
    <s v="https://ensembleiq.dragonforms.com/init.do?omedasite=StoreBrands_prefnew"/>
    <s v="dragonforms.com"/>
    <x v="13"/>
    <s v="https://pbs.twimg.com/media/DyGSD1nWsAEH7rj.jpg"/>
    <s v="https://pbs.twimg.com/media/DyGSD1nWsAEH7rj.jpg"/>
    <x v="17"/>
    <s v="https://twitter.com/#!/store_brands/status/1090313194399301632"/>
    <m/>
    <m/>
    <s v="1090313194399301632"/>
    <m/>
    <b v="0"/>
    <n v="0"/>
    <s v=""/>
    <b v="0"/>
    <s v="en"/>
    <m/>
    <s v=""/>
    <b v="0"/>
    <n v="0"/>
    <s v=""/>
    <s v="Twitter Web Client"/>
    <b v="0"/>
    <s v="1090313194399301632"/>
    <s v="Tweet"/>
    <n v="0"/>
    <n v="0"/>
    <m/>
    <m/>
    <m/>
    <m/>
    <m/>
    <m/>
    <m/>
    <m/>
    <n v="3"/>
    <s v="4"/>
    <s v="4"/>
    <n v="0"/>
    <n v="0"/>
    <n v="0"/>
    <n v="0"/>
    <n v="0"/>
    <n v="0"/>
    <n v="15"/>
    <n v="100"/>
    <n v="15"/>
  </r>
  <r>
    <s v="store_brands"/>
    <s v="store_brands"/>
    <m/>
    <m/>
    <m/>
    <m/>
    <m/>
    <m/>
    <m/>
    <m/>
    <s v="No"/>
    <n v="32"/>
    <m/>
    <m/>
    <x v="0"/>
    <d v="2019-01-30T18:22:02.000"/>
    <s v="Check out our latest issue featuring a cover story on Albertsons Companies Own Brands._x000a_https://t.co/T8ZZ14deYo https://t.co/XX0L1LhiWt"/>
    <s v="https://www.nxtbook.com/nxtbooks/ensembleiq/storebrands_201901/"/>
    <s v="nxtbook.com"/>
    <x v="12"/>
    <s v="https://pbs.twimg.com/media/DyLcfZ7X0AANHVC.jpg"/>
    <s v="https://pbs.twimg.com/media/DyLcfZ7X0AANHVC.jpg"/>
    <x v="18"/>
    <s v="https://twitter.com/#!/store_brands/status/1090676525064695808"/>
    <m/>
    <m/>
    <s v="1090676525064695808"/>
    <m/>
    <b v="0"/>
    <n v="0"/>
    <s v=""/>
    <b v="0"/>
    <s v="en"/>
    <m/>
    <s v=""/>
    <b v="0"/>
    <n v="0"/>
    <s v=""/>
    <s v="Twitter Web Client"/>
    <b v="0"/>
    <s v="1090676525064695808"/>
    <s v="Tweet"/>
    <n v="0"/>
    <n v="0"/>
    <m/>
    <m/>
    <m/>
    <m/>
    <m/>
    <m/>
    <m/>
    <m/>
    <n v="3"/>
    <s v="4"/>
    <s v="4"/>
    <n v="0"/>
    <n v="0"/>
    <n v="1"/>
    <n v="7.142857142857143"/>
    <n v="0"/>
    <n v="0"/>
    <n v="13"/>
    <n v="92.85714285714286"/>
    <n v="14"/>
  </r>
  <r>
    <s v="store_brands"/>
    <s v="store_brands"/>
    <m/>
    <m/>
    <m/>
    <m/>
    <m/>
    <m/>
    <m/>
    <m/>
    <s v="No"/>
    <n v="33"/>
    <m/>
    <m/>
    <x v="0"/>
    <d v="2019-02-01T15:18:03.000"/>
    <s v="RT @Store_Brands: To keep up with #StoreBrands news, sign up for our newsletter using the link below!_x000a_https://t.co/vEs9nE19En https://t.co/…"/>
    <s v="https://ensembleiq.dragonforms.com/init.do?omedasite=StoreBrands_prefnew"/>
    <s v="dragonforms.com"/>
    <x v="13"/>
    <m/>
    <s v="http://pbs.twimg.com/profile_images/855090703004688384/SCTTDMV5_normal.jpg"/>
    <x v="19"/>
    <s v="https://twitter.com/#!/store_brands/status/1091355002705268737"/>
    <m/>
    <m/>
    <s v="1091355002705268737"/>
    <m/>
    <b v="0"/>
    <n v="0"/>
    <s v=""/>
    <b v="0"/>
    <s v="en"/>
    <m/>
    <s v=""/>
    <b v="0"/>
    <n v="1"/>
    <s v="1090313194399301632"/>
    <s v="Twitter Web Client"/>
    <b v="0"/>
    <s v="1090313194399301632"/>
    <s v="Tweet"/>
    <n v="0"/>
    <n v="0"/>
    <m/>
    <m/>
    <m/>
    <m/>
    <m/>
    <m/>
    <m/>
    <m/>
    <n v="3"/>
    <s v="4"/>
    <s v="4"/>
    <n v="0"/>
    <n v="0"/>
    <n v="0"/>
    <n v="0"/>
    <n v="0"/>
    <n v="0"/>
    <n v="17"/>
    <n v="100"/>
    <n v="17"/>
  </r>
  <r>
    <s v="pehub"/>
    <s v="pehub"/>
    <m/>
    <m/>
    <m/>
    <m/>
    <m/>
    <m/>
    <m/>
    <m/>
    <s v="No"/>
    <n v="34"/>
    <m/>
    <m/>
    <x v="0"/>
    <d v="2019-02-05T15:37:33.000"/>
    <s v="PE-backed EnsembleIQ taps Jadown as chief human resources officer https://t.co/TarZl1MfiE"/>
    <s v="https://www.pehub.com/2019/02/pe-backed-ensembleiq-taps-jadown-as-chief-human-resources-officer/?utm_source=dlvr.it&amp;utm_medium=twitter"/>
    <s v="pehub.com"/>
    <x v="12"/>
    <m/>
    <s v="http://pbs.twimg.com/profile_images/662454838425358337/Lw-ubiKV_normal.jpg"/>
    <x v="20"/>
    <s v="https://twitter.com/#!/pehub/status/1092809459187871744"/>
    <m/>
    <m/>
    <s v="1092809459187871744"/>
    <m/>
    <b v="0"/>
    <n v="0"/>
    <s v=""/>
    <b v="0"/>
    <s v="en"/>
    <m/>
    <s v=""/>
    <b v="0"/>
    <n v="0"/>
    <s v=""/>
    <s v="dlvr.it"/>
    <b v="0"/>
    <s v="1092809459187871744"/>
    <s v="Tweet"/>
    <n v="0"/>
    <n v="0"/>
    <m/>
    <m/>
    <m/>
    <m/>
    <m/>
    <m/>
    <m/>
    <m/>
    <n v="1"/>
    <s v="4"/>
    <s v="4"/>
    <n v="0"/>
    <n v="0"/>
    <n v="0"/>
    <n v="0"/>
    <n v="0"/>
    <n v="0"/>
    <n v="10"/>
    <n v="100"/>
    <n v="10"/>
  </r>
  <r>
    <s v="cgtmagazine"/>
    <s v="walmart"/>
    <m/>
    <m/>
    <m/>
    <m/>
    <m/>
    <m/>
    <m/>
    <m/>
    <s v="No"/>
    <n v="35"/>
    <m/>
    <m/>
    <x v="1"/>
    <d v="2019-01-23T15:44:03.000"/>
    <s v="#RCAS19 is happy to announce Andy Walter as a 2019 speaker! Andy will interview Clay Johnson of @Walmart during the opening keynote session &amp;amp; moderate a general session panel on Designing the Intelligent Enterprise! For more info visit https://t.co/nZJWnWXKA8_x000a_#retailtech #data https://t.co/sEWP3Ji2JW"/>
    <s v="https://events.ensembleiq.com/rcas-2019/208595"/>
    <s v="ensembleiq.com"/>
    <x v="14"/>
    <s v="https://pbs.twimg.com/media/Dxm1O3aX0AAf3l4.jpg"/>
    <s v="https://pbs.twimg.com/media/Dxm1O3aX0AAf3l4.jpg"/>
    <x v="21"/>
    <s v="https://twitter.com/#!/cgtmagazine/status/1088100053519089664"/>
    <m/>
    <m/>
    <s v="1088100053519089664"/>
    <m/>
    <b v="0"/>
    <n v="1"/>
    <s v=""/>
    <b v="0"/>
    <s v="en"/>
    <m/>
    <s v=""/>
    <b v="0"/>
    <n v="0"/>
    <s v=""/>
    <s v="Buffer"/>
    <b v="0"/>
    <s v="1088100053519089664"/>
    <s v="Tweet"/>
    <n v="0"/>
    <n v="0"/>
    <m/>
    <m/>
    <m/>
    <m/>
    <m/>
    <m/>
    <m/>
    <m/>
    <n v="1"/>
    <s v="1"/>
    <s v="1"/>
    <n v="2"/>
    <n v="5"/>
    <n v="0"/>
    <n v="0"/>
    <n v="0"/>
    <n v="0"/>
    <n v="38"/>
    <n v="95"/>
    <n v="40"/>
  </r>
  <r>
    <s v="cgtmagazine"/>
    <s v="marsglobal"/>
    <m/>
    <m/>
    <m/>
    <m/>
    <m/>
    <m/>
    <m/>
    <m/>
    <s v="No"/>
    <n v="36"/>
    <m/>
    <m/>
    <x v="1"/>
    <d v="2019-01-30T15:44:03.000"/>
    <s v="#RCAS19 is happy to announce @SandeepDadlani of @MarsGlobal as a 2019 co-chair! To learn more &amp;amp; to register visit ➡️ https://t.co/nZJWnWXKA8_x000a_#retailtech #data #analytics #technology https://t.co/jgfpXgRnEB"/>
    <s v="https://events.ensembleiq.com/rcas-2019/208595"/>
    <s v="ensembleiq.com"/>
    <x v="15"/>
    <s v="https://pbs.twimg.com/media/DyK4XDqXgAAICXO.jpg"/>
    <s v="https://pbs.twimg.com/media/DyK4XDqXgAAICXO.jpg"/>
    <x v="22"/>
    <s v="https://twitter.com/#!/cgtmagazine/status/1090636767965917185"/>
    <m/>
    <m/>
    <s v="1090636767965917185"/>
    <m/>
    <b v="0"/>
    <n v="3"/>
    <s v=""/>
    <b v="0"/>
    <s v="en"/>
    <m/>
    <s v=""/>
    <b v="0"/>
    <n v="1"/>
    <s v=""/>
    <s v="Buffer"/>
    <b v="0"/>
    <s v="1090636767965917185"/>
    <s v="Tweet"/>
    <n v="0"/>
    <n v="0"/>
    <m/>
    <m/>
    <m/>
    <m/>
    <m/>
    <m/>
    <m/>
    <m/>
    <n v="1"/>
    <s v="1"/>
    <s v="1"/>
    <m/>
    <m/>
    <m/>
    <m/>
    <m/>
    <m/>
    <m/>
    <m/>
    <m/>
  </r>
  <r>
    <s v="machinelearn_d"/>
    <s v="cgtmagazine"/>
    <m/>
    <m/>
    <m/>
    <m/>
    <m/>
    <m/>
    <m/>
    <m/>
    <s v="No"/>
    <n v="38"/>
    <m/>
    <m/>
    <x v="1"/>
    <d v="2019-02-05T17:24:34.000"/>
    <s v="RT @CGTMagazine: Did you know that 34% of #retailers &amp;amp; 26% of #consumergoods companies say #artificialintelligence &amp;amp; #machinelearning are a…"/>
    <m/>
    <m/>
    <x v="16"/>
    <m/>
    <s v="http://pbs.twimg.com/profile_images/869962597424025601/3NHd0kZ__normal.jpg"/>
    <x v="23"/>
    <s v="https://twitter.com/#!/machinelearn_d/status/1092836393628233729"/>
    <m/>
    <m/>
    <s v="1092836393628233729"/>
    <m/>
    <b v="0"/>
    <n v="0"/>
    <s v=""/>
    <b v="0"/>
    <s v="en"/>
    <m/>
    <s v=""/>
    <b v="0"/>
    <n v="2"/>
    <s v="1092830444721225736"/>
    <s v="Machine Learning Digest"/>
    <b v="0"/>
    <s v="1092830444721225736"/>
    <s v="Tweet"/>
    <n v="0"/>
    <n v="0"/>
    <m/>
    <m/>
    <m/>
    <m/>
    <m/>
    <m/>
    <m/>
    <m/>
    <n v="1"/>
    <s v="1"/>
    <s v="1"/>
    <n v="0"/>
    <n v="0"/>
    <n v="0"/>
    <n v="0"/>
    <n v="0"/>
    <n v="0"/>
    <n v="20"/>
    <n v="100"/>
    <n v="20"/>
  </r>
  <r>
    <s v="cgtmagazine"/>
    <s v="cgtmagazine"/>
    <m/>
    <m/>
    <m/>
    <m/>
    <m/>
    <m/>
    <m/>
    <m/>
    <s v="No"/>
    <n v="39"/>
    <m/>
    <m/>
    <x v="0"/>
    <d v="2019-01-31T15:44:01.000"/>
    <s v="Join us at #RCAS19!. It's more than an event it's an #experience. Enjoy keynotes, general session, networking and more. Register for your all-inclusive ticket and save with our early bird rates ➡️ https://t.co/nZJWnWXKA8_x000a_#retailtech #consumergoods #innovation https://t.co/ffHvX0dmgs"/>
    <s v="https://events.ensembleiq.com/rcas-2019/208595"/>
    <s v="ensembleiq.com"/>
    <x v="17"/>
    <s v="https://pbs.twimg.com/media/DyQB8b2X0AAsuOR.jpg"/>
    <s v="https://pbs.twimg.com/media/DyQB8b2X0AAsuOR.jpg"/>
    <x v="24"/>
    <s v="https://twitter.com/#!/cgtmagazine/status/1090999149204594688"/>
    <m/>
    <m/>
    <s v="1090999149204594688"/>
    <m/>
    <b v="0"/>
    <n v="0"/>
    <s v=""/>
    <b v="0"/>
    <s v="en"/>
    <m/>
    <s v=""/>
    <b v="0"/>
    <n v="0"/>
    <s v=""/>
    <s v="Buffer"/>
    <b v="0"/>
    <s v="1090999149204594688"/>
    <s v="Tweet"/>
    <n v="0"/>
    <n v="0"/>
    <m/>
    <m/>
    <m/>
    <m/>
    <m/>
    <m/>
    <m/>
    <m/>
    <n v="2"/>
    <s v="1"/>
    <s v="1"/>
    <n v="2"/>
    <n v="5.714285714285714"/>
    <n v="0"/>
    <n v="0"/>
    <n v="0"/>
    <n v="0"/>
    <n v="33"/>
    <n v="94.28571428571429"/>
    <n v="35"/>
  </r>
  <r>
    <s v="cgtmagazine"/>
    <s v="cgtmagazine"/>
    <m/>
    <m/>
    <m/>
    <m/>
    <m/>
    <m/>
    <m/>
    <m/>
    <s v="No"/>
    <n v="40"/>
    <m/>
    <m/>
    <x v="0"/>
    <d v="2019-02-05T17:00:56.000"/>
    <s v="Did you know that 34% of #retailers &amp;amp; 26% of #consumergoods companies say #artificialintelligence &amp;amp; #machinelearning are a top priority? Join us at #RCAS19 to learn what your company needs to know to #compete in today's #commerce For more info ➡️ https://t.co/bzdfAiZsXO https://t.co/EeN6rAJljV"/>
    <s v="https://events.ensembleiq.com/rcas-2019"/>
    <s v="ensembleiq.com"/>
    <x v="18"/>
    <s v="https://pbs.twimg.com/media/DyqDf4AX0AA-xoj.jpg"/>
    <s v="https://pbs.twimg.com/media/DyqDf4AX0AA-xoj.jpg"/>
    <x v="25"/>
    <s v="https://twitter.com/#!/cgtmagazine/status/1092830444721225736"/>
    <m/>
    <m/>
    <s v="1092830444721225736"/>
    <m/>
    <b v="0"/>
    <n v="0"/>
    <s v=""/>
    <b v="0"/>
    <s v="en"/>
    <m/>
    <s v=""/>
    <b v="0"/>
    <n v="2"/>
    <s v=""/>
    <s v="Buffer"/>
    <b v="0"/>
    <s v="1092830444721225736"/>
    <s v="Tweet"/>
    <n v="0"/>
    <n v="0"/>
    <m/>
    <m/>
    <m/>
    <m/>
    <m/>
    <m/>
    <m/>
    <m/>
    <n v="2"/>
    <s v="1"/>
    <s v="1"/>
    <n v="1"/>
    <n v="2.5"/>
    <n v="0"/>
    <n v="0"/>
    <n v="0"/>
    <n v="0"/>
    <n v="39"/>
    <n v="97.5"/>
    <n v="40"/>
  </r>
  <r>
    <s v="thechrischua"/>
    <s v="cgtmagazine"/>
    <m/>
    <m/>
    <m/>
    <m/>
    <m/>
    <m/>
    <m/>
    <m/>
    <s v="No"/>
    <n v="41"/>
    <m/>
    <m/>
    <x v="1"/>
    <d v="2019-02-05T17:25:04.000"/>
    <s v="RT @CGTMagazine: Did you know that 34% of #retailers &amp;amp; 26% of #consumergoods companies say #artificialintelligence &amp;amp; #machinelearning are a…"/>
    <m/>
    <m/>
    <x v="16"/>
    <m/>
    <s v="http://pbs.twimg.com/profile_images/1050295525742792704/1mFbJ8EN_normal.jpg"/>
    <x v="26"/>
    <s v="https://twitter.com/#!/thechrischua/status/1092836519935655936"/>
    <m/>
    <m/>
    <s v="1092836519935655936"/>
    <m/>
    <b v="0"/>
    <n v="0"/>
    <s v=""/>
    <b v="0"/>
    <s v="en"/>
    <m/>
    <s v=""/>
    <b v="0"/>
    <n v="2"/>
    <s v="1092830444721225736"/>
    <s v="DS-retweet"/>
    <b v="0"/>
    <s v="1092830444721225736"/>
    <s v="Tweet"/>
    <n v="0"/>
    <n v="0"/>
    <m/>
    <m/>
    <m/>
    <m/>
    <m/>
    <m/>
    <m/>
    <m/>
    <n v="1"/>
    <s v="1"/>
    <s v="1"/>
    <n v="0"/>
    <n v="0"/>
    <n v="0"/>
    <n v="0"/>
    <n v="0"/>
    <n v="0"/>
    <n v="20"/>
    <n v="10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38">
    <i>
      <x v="1"/>
    </i>
    <i r="1">
      <x v="1"/>
    </i>
    <i r="2">
      <x v="18"/>
    </i>
    <i r="3">
      <x v="7"/>
    </i>
    <i r="2">
      <x v="22"/>
    </i>
    <i r="3">
      <x v="21"/>
    </i>
    <i r="2">
      <x v="23"/>
    </i>
    <i r="3">
      <x v="16"/>
    </i>
    <i r="3">
      <x v="21"/>
    </i>
    <i r="2">
      <x v="24"/>
    </i>
    <i r="3">
      <x v="13"/>
    </i>
    <i r="3">
      <x v="17"/>
    </i>
    <i r="3">
      <x v="19"/>
    </i>
    <i r="2">
      <x v="25"/>
    </i>
    <i r="3">
      <x v="7"/>
    </i>
    <i r="3">
      <x v="24"/>
    </i>
    <i r="2">
      <x v="28"/>
    </i>
    <i r="3">
      <x v="10"/>
    </i>
    <i r="3">
      <x v="12"/>
    </i>
    <i r="3">
      <x v="18"/>
    </i>
    <i r="2">
      <x v="29"/>
    </i>
    <i r="3">
      <x v="16"/>
    </i>
    <i r="3">
      <x v="19"/>
    </i>
    <i r="3">
      <x v="24"/>
    </i>
    <i r="2">
      <x v="30"/>
    </i>
    <i r="3">
      <x v="16"/>
    </i>
    <i r="3">
      <x v="17"/>
    </i>
    <i r="3">
      <x v="19"/>
    </i>
    <i r="2">
      <x v="31"/>
    </i>
    <i r="3">
      <x v="15"/>
    </i>
    <i r="3">
      <x v="16"/>
    </i>
    <i r="1">
      <x v="2"/>
    </i>
    <i r="2">
      <x v="32"/>
    </i>
    <i r="3">
      <x v="16"/>
    </i>
    <i r="2">
      <x v="36"/>
    </i>
    <i r="3">
      <x v="16"/>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9">
        <i x="5" s="1"/>
        <i x="0" s="1"/>
        <i x="4" s="1"/>
        <i x="3" s="1"/>
        <i x="10" s="1"/>
        <i x="11" s="1"/>
        <i x="7" s="1"/>
        <i x="6" s="1"/>
        <i x="1" s="1"/>
        <i x="17" s="1"/>
        <i x="14" s="1"/>
        <i x="15" s="1"/>
        <i x="9" s="1"/>
        <i x="2" s="1"/>
        <i x="8" s="1"/>
        <i x="16" s="1"/>
        <i x="18" s="1"/>
        <i x="13" s="1"/>
        <i x="1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1" totalsRowShown="0" headerRowDxfId="396" dataDxfId="395">
  <autoFilter ref="A2:BL41"/>
  <tableColumns count="64">
    <tableColumn id="1" name="Vertex 1" dataDxfId="394"/>
    <tableColumn id="2" name="Vertex 2" dataDxfId="393"/>
    <tableColumn id="3" name="Color" dataDxfId="392"/>
    <tableColumn id="4" name="Width" dataDxfId="391"/>
    <tableColumn id="11" name="Style" dataDxfId="390"/>
    <tableColumn id="5" name="Opacity" dataDxfId="389"/>
    <tableColumn id="6" name="Visibility" dataDxfId="388"/>
    <tableColumn id="10" name="Label" dataDxfId="387"/>
    <tableColumn id="12" name="Label Text Color" dataDxfId="386"/>
    <tableColumn id="13" name="Label Font Size" dataDxfId="385"/>
    <tableColumn id="14" name="Reciprocated?" dataDxfId="94"/>
    <tableColumn id="7" name="ID" dataDxfId="384"/>
    <tableColumn id="9" name="Dynamic Filter" dataDxfId="383"/>
    <tableColumn id="8" name="Add Your Own Columns Here" dataDxfId="382"/>
    <tableColumn id="15" name="Relationship" dataDxfId="381"/>
    <tableColumn id="16" name="Relationship Date (UTC)" dataDxfId="380"/>
    <tableColumn id="17" name="Tweet" dataDxfId="379"/>
    <tableColumn id="18" name="URLs in Tweet" dataDxfId="378"/>
    <tableColumn id="19" name="Domains in Tweet" dataDxfId="377"/>
    <tableColumn id="20" name="Hashtags in Tweet" dataDxfId="376"/>
    <tableColumn id="21" name="Media in Tweet" dataDxfId="375"/>
    <tableColumn id="22" name="Tweet Image File" dataDxfId="374"/>
    <tableColumn id="23" name="Tweet Date (UTC)" dataDxfId="373"/>
    <tableColumn id="24" name="Twitter Page for Tweet" dataDxfId="372"/>
    <tableColumn id="25" name="Latitude" dataDxfId="371"/>
    <tableColumn id="26" name="Longitude" dataDxfId="370"/>
    <tableColumn id="27" name="Imported ID" dataDxfId="369"/>
    <tableColumn id="28" name="In-Reply-To Tweet ID" dataDxfId="368"/>
    <tableColumn id="29" name="Favorited" dataDxfId="367"/>
    <tableColumn id="30" name="Favorite Count" dataDxfId="366"/>
    <tableColumn id="31" name="In-Reply-To User ID" dataDxfId="365"/>
    <tableColumn id="32" name="Is Quote Status" dataDxfId="364"/>
    <tableColumn id="33" name="Language" dataDxfId="363"/>
    <tableColumn id="34" name="Possibly Sensitive" dataDxfId="362"/>
    <tableColumn id="35" name="Quoted Status ID" dataDxfId="361"/>
    <tableColumn id="36" name="Retweeted" dataDxfId="360"/>
    <tableColumn id="37" name="Retweet Count" dataDxfId="359"/>
    <tableColumn id="38" name="Retweet ID" dataDxfId="358"/>
    <tableColumn id="39" name="Source" dataDxfId="357"/>
    <tableColumn id="40" name="Truncated" dataDxfId="356"/>
    <tableColumn id="41" name="Unified Twitter ID" dataDxfId="355"/>
    <tableColumn id="42" name="Imported Tweet Type" dataDxfId="354"/>
    <tableColumn id="43" name="Added By Extended Analysis" dataDxfId="353"/>
    <tableColumn id="44" name="Corrected By Extended Analysis" dataDxfId="352"/>
    <tableColumn id="45" name="Place Bounding Box" dataDxfId="351"/>
    <tableColumn id="46" name="Place Country" dataDxfId="350"/>
    <tableColumn id="47" name="Place Country Code" dataDxfId="349"/>
    <tableColumn id="48" name="Place Full Name" dataDxfId="348"/>
    <tableColumn id="49" name="Place ID" dataDxfId="347"/>
    <tableColumn id="50" name="Place Name" dataDxfId="346"/>
    <tableColumn id="51" name="Place Type" dataDxfId="345"/>
    <tableColumn id="52" name="Place URL" dataDxfId="344"/>
    <tableColumn id="53" name="Edge Weight"/>
    <tableColumn id="54" name="Vertex 1 Group" dataDxfId="267">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7" totalsRowShown="0" headerRowDxfId="266" dataDxfId="265">
  <autoFilter ref="A2:C7"/>
  <tableColumns count="3">
    <tableColumn id="1" name="Group 1" dataDxfId="264"/>
    <tableColumn id="2" name="Group 2" dataDxfId="263"/>
    <tableColumn id="3" name="Edges" dataDxfId="262"/>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J11" totalsRowShown="0" headerRowDxfId="259" dataDxfId="258">
  <autoFilter ref="A1:J11"/>
  <tableColumns count="10">
    <tableColumn id="1" name="Top URLs in Tweet in Entire Graph" dataDxfId="257"/>
    <tableColumn id="2" name="Entire Graph Count" dataDxfId="256"/>
    <tableColumn id="3" name="Top URLs in Tweet in G1" dataDxfId="255"/>
    <tableColumn id="4" name="G1 Count" dataDxfId="254"/>
    <tableColumn id="5" name="Top URLs in Tweet in G2" dataDxfId="253"/>
    <tableColumn id="6" name="G2 Count" dataDxfId="252"/>
    <tableColumn id="7" name="Top URLs in Tweet in G3" dataDxfId="251"/>
    <tableColumn id="8" name="G3 Count" dataDxfId="250"/>
    <tableColumn id="9" name="Top URLs in Tweet in G4" dataDxfId="249"/>
    <tableColumn id="10" name="G4 Count" dataDxfId="248"/>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J21" totalsRowShown="0" headerRowDxfId="247" dataDxfId="246">
  <autoFilter ref="A14:J21"/>
  <tableColumns count="10">
    <tableColumn id="1" name="Top Domains in Tweet in Entire Graph" dataDxfId="245"/>
    <tableColumn id="2" name="Entire Graph Count" dataDxfId="244"/>
    <tableColumn id="3" name="Top Domains in Tweet in G1" dataDxfId="243"/>
    <tableColumn id="4" name="G1 Count" dataDxfId="242"/>
    <tableColumn id="5" name="Top Domains in Tweet in G2" dataDxfId="241"/>
    <tableColumn id="6" name="G2 Count" dataDxfId="240"/>
    <tableColumn id="7" name="Top Domains in Tweet in G3" dataDxfId="239"/>
    <tableColumn id="8" name="G3 Count" dataDxfId="238"/>
    <tableColumn id="9" name="Top Domains in Tweet in G4" dataDxfId="237"/>
    <tableColumn id="10" name="G4 Count" dataDxfId="236"/>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4:J34" totalsRowShown="0" headerRowDxfId="235" dataDxfId="234">
  <autoFilter ref="A24:J34"/>
  <tableColumns count="10">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7:J47" totalsRowShown="0" headerRowDxfId="222" dataDxfId="221">
  <autoFilter ref="A37:J47"/>
  <tableColumns count="10">
    <tableColumn id="1" name="Top Words in Tweet in Entire Graph" dataDxfId="220"/>
    <tableColumn id="2" name="Entire Graph Count" dataDxfId="219"/>
    <tableColumn id="3" name="Top Words in Tweet in G1" dataDxfId="218"/>
    <tableColumn id="4" name="G1 Count" dataDxfId="217"/>
    <tableColumn id="5" name="Top Words in Tweet in G2" dataDxfId="216"/>
    <tableColumn id="6" name="G2 Count" dataDxfId="215"/>
    <tableColumn id="7" name="Top Words in Tweet in G3" dataDxfId="214"/>
    <tableColumn id="8" name="G3 Count" dataDxfId="213"/>
    <tableColumn id="9" name="Top Words in Tweet in G4" dataDxfId="212"/>
    <tableColumn id="10" name="G4 Count" dataDxfId="211"/>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0:J60" totalsRowShown="0" headerRowDxfId="209" dataDxfId="208">
  <autoFilter ref="A50:J60"/>
  <tableColumns count="10">
    <tableColumn id="1" name="Top Word Pairs in Tweet in Entire Graph" dataDxfId="207"/>
    <tableColumn id="2" name="Entire Graph Count" dataDxfId="206"/>
    <tableColumn id="3" name="Top Word Pairs in Tweet in G1" dataDxfId="205"/>
    <tableColumn id="4" name="G1 Count" dataDxfId="204"/>
    <tableColumn id="5" name="Top Word Pairs in Tweet in G2" dataDxfId="203"/>
    <tableColumn id="6" name="G2 Count" dataDxfId="202"/>
    <tableColumn id="7" name="Top Word Pairs in Tweet in G3" dataDxfId="201"/>
    <tableColumn id="8" name="G3 Count" dataDxfId="200"/>
    <tableColumn id="9" name="Top Word Pairs in Tweet in G4" dataDxfId="199"/>
    <tableColumn id="10" name="G4 Count" dataDxfId="198"/>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3:J64" totalsRowShown="0" headerRowDxfId="196" dataDxfId="195">
  <autoFilter ref="A63:J64"/>
  <tableColumns count="10">
    <tableColumn id="1" name="Top Replied-To in Entire Graph" dataDxfId="194"/>
    <tableColumn id="2" name="Entire Graph Count" dataDxfId="190"/>
    <tableColumn id="3" name="Top Replied-To in G1" dataDxfId="189"/>
    <tableColumn id="4" name="G1 Count" dataDxfId="186"/>
    <tableColumn id="5" name="Top Replied-To in G2" dataDxfId="185"/>
    <tableColumn id="6" name="G2 Count" dataDxfId="182"/>
    <tableColumn id="7" name="Top Replied-To in G3" dataDxfId="181"/>
    <tableColumn id="8" name="G3 Count" dataDxfId="178"/>
    <tableColumn id="9" name="Top Replied-To in G4" dataDxfId="177"/>
    <tableColumn id="10" name="G4 Count" dataDxfId="176"/>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6:J76" totalsRowShown="0" headerRowDxfId="193" dataDxfId="192">
  <autoFilter ref="A66:J76"/>
  <tableColumns count="10">
    <tableColumn id="1" name="Top Mentioned in Entire Graph" dataDxfId="191"/>
    <tableColumn id="2" name="Entire Graph Count" dataDxfId="188"/>
    <tableColumn id="3" name="Top Mentioned in G1" dataDxfId="187"/>
    <tableColumn id="4" name="G1 Count" dataDxfId="184"/>
    <tableColumn id="5" name="Top Mentioned in G2" dataDxfId="183"/>
    <tableColumn id="6" name="G2 Count" dataDxfId="180"/>
    <tableColumn id="7" name="Top Mentioned in G3" dataDxfId="179"/>
    <tableColumn id="8" name="G3 Count" dataDxfId="175"/>
    <tableColumn id="9" name="Top Mentioned in G4" dataDxfId="174"/>
    <tableColumn id="10" name="G4 Count" dataDxfId="173"/>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9:J89" totalsRowShown="0" headerRowDxfId="170" dataDxfId="169">
  <autoFilter ref="A79:J89"/>
  <tableColumns count="10">
    <tableColumn id="1" name="Top Tweeters in Entire Graph" dataDxfId="168"/>
    <tableColumn id="2" name="Entire Graph Count" dataDxfId="167"/>
    <tableColumn id="3" name="Top Tweeters in G1" dataDxfId="166"/>
    <tableColumn id="4" name="G1 Count" dataDxfId="165"/>
    <tableColumn id="5" name="Top Tweeters in G2" dataDxfId="164"/>
    <tableColumn id="6" name="G2 Count" dataDxfId="163"/>
    <tableColumn id="7" name="Top Tweeters in G3" dataDxfId="162"/>
    <tableColumn id="8" name="G3 Count" dataDxfId="161"/>
    <tableColumn id="9" name="Top Tweeters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6" totalsRowShown="0" headerRowDxfId="343" dataDxfId="342">
  <autoFilter ref="A2:BS26"/>
  <tableColumns count="71">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24"/>
    <tableColumn id="28" name="Dynamic Filter" dataDxfId="323"/>
    <tableColumn id="17" name="Add Your Own Columns Here" dataDxfId="322"/>
    <tableColumn id="30" name="Name" dataDxfId="321"/>
    <tableColumn id="31" name="Followed" dataDxfId="320"/>
    <tableColumn id="32" name="Followers" dataDxfId="319"/>
    <tableColumn id="33" name="Tweets" dataDxfId="318"/>
    <tableColumn id="34" name="Favorites" dataDxfId="317"/>
    <tableColumn id="35" name="Time Zone UTC Offset (Seconds)" dataDxfId="316"/>
    <tableColumn id="36" name="Description" dataDxfId="315"/>
    <tableColumn id="37" name="Location" dataDxfId="314"/>
    <tableColumn id="38" name="Web" dataDxfId="313"/>
    <tableColumn id="39" name="Time Zone" dataDxfId="312"/>
    <tableColumn id="40" name="Joined Twitter Date (UTC)" dataDxfId="311"/>
    <tableColumn id="41" name="Profile Banner Url" dataDxfId="310"/>
    <tableColumn id="42" name="Default Profile" dataDxfId="309"/>
    <tableColumn id="43" name="Default Profile Image" dataDxfId="308"/>
    <tableColumn id="44" name="Geo Enabled" dataDxfId="307"/>
    <tableColumn id="45" name="Language" dataDxfId="306"/>
    <tableColumn id="46" name="Listed Count" dataDxfId="305"/>
    <tableColumn id="47" name="Profile Background Image Url" dataDxfId="304"/>
    <tableColumn id="48" name="Verified" dataDxfId="303"/>
    <tableColumn id="49" name="Custom Menu Item Text" dataDxfId="302"/>
    <tableColumn id="50" name="Custom Menu Item Action" dataDxfId="301"/>
    <tableColumn id="51" name="Tweeted Search Term?" dataDxfId="268"/>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80" totalsRowShown="0" headerRowDxfId="147" dataDxfId="146">
  <autoFilter ref="A1:G180"/>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69" totalsRowShown="0" headerRowDxfId="138" dataDxfId="137">
  <autoFilter ref="A1:L169"/>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9" totalsRowShown="0" headerRowDxfId="64" dataDxfId="63">
  <autoFilter ref="A2:BL2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00">
  <autoFilter ref="A2:AO6"/>
  <tableColumns count="41">
    <tableColumn id="1" name="Group" dataDxfId="275"/>
    <tableColumn id="2" name="Vertex Color" dataDxfId="274"/>
    <tableColumn id="3" name="Vertex Shape" dataDxfId="272"/>
    <tableColumn id="22" name="Visibility" dataDxfId="273"/>
    <tableColumn id="4" name="Collapsed?"/>
    <tableColumn id="18" name="Label" dataDxfId="299"/>
    <tableColumn id="20" name="Collapsed X"/>
    <tableColumn id="21" name="Collapsed Y"/>
    <tableColumn id="6" name="ID" dataDxfId="298"/>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23"/>
    <tableColumn id="27" name="Top Hashtags in Tweet" dataDxfId="210"/>
    <tableColumn id="28" name="Top Words in Tweet" dataDxfId="197"/>
    <tableColumn id="29" name="Top Word Pairs in Tweet" dataDxfId="172"/>
    <tableColumn id="30" name="Top Replied-To in Tweet" dataDxfId="171"/>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 totalsRowShown="0" headerRowDxfId="297" dataDxfId="296">
  <autoFilter ref="A1:C25"/>
  <tableColumns count="3">
    <tableColumn id="1" name="Group" dataDxfId="271"/>
    <tableColumn id="2" name="Vertex" dataDxfId="270"/>
    <tableColumn id="3" name="Vertex ID" dataDxfId="2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261"/>
    <tableColumn id="2" name="Value" dataDxfId="26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95"/>
    <tableColumn id="2" name="Degree Frequency" dataDxfId="294">
      <calculatedColumnFormula>COUNTIF(Vertices[Degree], "&gt;= " &amp; D2) - COUNTIF(Vertices[Degree], "&gt;=" &amp; D3)</calculatedColumnFormula>
    </tableColumn>
    <tableColumn id="3" name="In-Degree Bin" dataDxfId="293"/>
    <tableColumn id="4" name="In-Degree Frequency" dataDxfId="292">
      <calculatedColumnFormula>COUNTIF(Vertices[In-Degree], "&gt;= " &amp; F2) - COUNTIF(Vertices[In-Degree], "&gt;=" &amp; F3)</calculatedColumnFormula>
    </tableColumn>
    <tableColumn id="5" name="Out-Degree Bin" dataDxfId="291"/>
    <tableColumn id="6" name="Out-Degree Frequency" dataDxfId="290">
      <calculatedColumnFormula>COUNTIF(Vertices[Out-Degree], "&gt;= " &amp; H2) - COUNTIF(Vertices[Out-Degree], "&gt;=" &amp; H3)</calculatedColumnFormula>
    </tableColumn>
    <tableColumn id="7" name="Betweenness Centrality Bin" dataDxfId="289"/>
    <tableColumn id="8" name="Betweenness Centrality Frequency" dataDxfId="288">
      <calculatedColumnFormula>COUNTIF(Vertices[Betweenness Centrality], "&gt;= " &amp; J2) - COUNTIF(Vertices[Betweenness Centrality], "&gt;=" &amp; J3)</calculatedColumnFormula>
    </tableColumn>
    <tableColumn id="9" name="Closeness Centrality Bin" dataDxfId="287"/>
    <tableColumn id="10" name="Closeness Centrality Frequency" dataDxfId="286">
      <calculatedColumnFormula>COUNTIF(Vertices[Closeness Centrality], "&gt;= " &amp; L2) - COUNTIF(Vertices[Closeness Centrality], "&gt;=" &amp; L3)</calculatedColumnFormula>
    </tableColumn>
    <tableColumn id="11" name="Eigenvector Centrality Bin" dataDxfId="285"/>
    <tableColumn id="12" name="Eigenvector Centrality Frequency" dataDxfId="284">
      <calculatedColumnFormula>COUNTIF(Vertices[Eigenvector Centrality], "&gt;= " &amp; N2) - COUNTIF(Vertices[Eigenvector Centrality], "&gt;=" &amp; N3)</calculatedColumnFormula>
    </tableColumn>
    <tableColumn id="18" name="PageRank Bin" dataDxfId="283"/>
    <tableColumn id="17" name="PageRank Frequency" dataDxfId="282">
      <calculatedColumnFormula>COUNTIF(Vertices[Eigenvector Centrality], "&gt;= " &amp; P2) - COUNTIF(Vertices[Eigenvector Centrality], "&gt;=" &amp; P3)</calculatedColumnFormula>
    </tableColumn>
    <tableColumn id="13" name="Clustering Coefficient Bin" dataDxfId="281"/>
    <tableColumn id="14" name="Clustering Coefficient Frequency" dataDxfId="280">
      <calculatedColumnFormula>COUNTIF(Vertices[Clustering Coefficient], "&gt;= " &amp; R2) - COUNTIF(Vertices[Clustering Coefficient], "&gt;=" &amp; R3)</calculatedColumnFormula>
    </tableColumn>
    <tableColumn id="15" name="Dynamic Filter Bin" dataDxfId="279"/>
    <tableColumn id="16" name="Dynamic Filter Frequency" dataDxfId="2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088416988198780928" TargetMode="External" /><Relationship Id="rId2" Type="http://schemas.openxmlformats.org/officeDocument/2006/relationships/hyperlink" Target="https://www.nxtbook.com/nxtbooks/ensembleiq/pg_201901/index.php#/0" TargetMode="External" /><Relationship Id="rId3" Type="http://schemas.openxmlformats.org/officeDocument/2006/relationships/hyperlink" Target="https://www.nxtbook.com/nxtbooks/ensembleiq/pg_201901/index.php#/0" TargetMode="External" /><Relationship Id="rId4" Type="http://schemas.openxmlformats.org/officeDocument/2006/relationships/hyperlink" Target="https://lnkd.in/ePc-jUN" TargetMode="External" /><Relationship Id="rId5" Type="http://schemas.openxmlformats.org/officeDocument/2006/relationships/hyperlink" Target="https://risnews.com/nrf-show-coverage-ensembleiq-2019" TargetMode="External" /><Relationship Id="rId6" Type="http://schemas.openxmlformats.org/officeDocument/2006/relationships/hyperlink" Target="https://risnews.com/nrf-show-coverage-ensembleiq-2019" TargetMode="External" /><Relationship Id="rId7" Type="http://schemas.openxmlformats.org/officeDocument/2006/relationships/hyperlink" Target="https://risnews.com/nrf-show-coverage-ensembleiq-2019" TargetMode="External" /><Relationship Id="rId8" Type="http://schemas.openxmlformats.org/officeDocument/2006/relationships/hyperlink" Target="https://risnews.com/nrf-show-coverage-ensembleiq-2019" TargetMode="External" /><Relationship Id="rId9" Type="http://schemas.openxmlformats.org/officeDocument/2006/relationships/hyperlink" Target="https://risnews.com/nrf-show-coverage-ensembleiq-2019" TargetMode="External" /><Relationship Id="rId10" Type="http://schemas.openxmlformats.org/officeDocument/2006/relationships/hyperlink" Target="https://risnews.com/nrf-show-coverage-ensembleiq-2019?ajs_uid=6577H0150145A3A&amp;oly_enc_id=6577H0150145A3A&amp;ajs_trait_oebid=5235H5701912B7O" TargetMode="External" /><Relationship Id="rId11" Type="http://schemas.openxmlformats.org/officeDocument/2006/relationships/hyperlink" Target="https://twitter.com/i/web/status/1088497674473689090" TargetMode="External" /><Relationship Id="rId12" Type="http://schemas.openxmlformats.org/officeDocument/2006/relationships/hyperlink" Target="https://twitter.com/i/web/status/1088497674473689090" TargetMode="External" /><Relationship Id="rId13" Type="http://schemas.openxmlformats.org/officeDocument/2006/relationships/hyperlink" Target="https://twitter.com/i/web/status/1090987148159995906" TargetMode="External" /><Relationship Id="rId14" Type="http://schemas.openxmlformats.org/officeDocument/2006/relationships/hyperlink" Target="https://ensembleiq.dragonforms.com/init.do?omedasite=StoreBrands_prefnew" TargetMode="External" /><Relationship Id="rId15" Type="http://schemas.openxmlformats.org/officeDocument/2006/relationships/hyperlink" Target="https://www.nxtbook.com/nxtbooks/ensembleiq/storebrands_201901/" TargetMode="External" /><Relationship Id="rId16" Type="http://schemas.openxmlformats.org/officeDocument/2006/relationships/hyperlink" Target="https://ensembleiq.dragonforms.com/init.do?omedasite=StoreBrands_prefnew" TargetMode="External" /><Relationship Id="rId17" Type="http://schemas.openxmlformats.org/officeDocument/2006/relationships/hyperlink" Target="https://www.pehub.com/2019/02/pe-backed-ensembleiq-taps-jadown-as-chief-human-resources-officer/?utm_source=dlvr.it&amp;utm_medium=twitter" TargetMode="External" /><Relationship Id="rId18" Type="http://schemas.openxmlformats.org/officeDocument/2006/relationships/hyperlink" Target="https://events.ensembleiq.com/rcas-2019/208595" TargetMode="External" /><Relationship Id="rId19" Type="http://schemas.openxmlformats.org/officeDocument/2006/relationships/hyperlink" Target="https://events.ensembleiq.com/rcas-2019/208595" TargetMode="External" /><Relationship Id="rId20" Type="http://schemas.openxmlformats.org/officeDocument/2006/relationships/hyperlink" Target="https://events.ensembleiq.com/rcas-2019/208595" TargetMode="External" /><Relationship Id="rId21" Type="http://schemas.openxmlformats.org/officeDocument/2006/relationships/hyperlink" Target="https://events.ensembleiq.com/rcas-2019/208595" TargetMode="External" /><Relationship Id="rId22" Type="http://schemas.openxmlformats.org/officeDocument/2006/relationships/hyperlink" Target="https://events.ensembleiq.com/rcas-2019" TargetMode="External" /><Relationship Id="rId23" Type="http://schemas.openxmlformats.org/officeDocument/2006/relationships/hyperlink" Target="https://pbs.twimg.com/media/DxLKsHbUUAIHG50.jpg" TargetMode="External" /><Relationship Id="rId24" Type="http://schemas.openxmlformats.org/officeDocument/2006/relationships/hyperlink" Target="https://pbs.twimg.com/media/DxLKsHbUUAIHG50.jpg" TargetMode="External" /><Relationship Id="rId25" Type="http://schemas.openxmlformats.org/officeDocument/2006/relationships/hyperlink" Target="https://pbs.twimg.com/media/DxspIRMWwAIfcqu.jpg" TargetMode="External" /><Relationship Id="rId26" Type="http://schemas.openxmlformats.org/officeDocument/2006/relationships/hyperlink" Target="https://pbs.twimg.com/media/DximS1ZX0AIf1pC.jpg" TargetMode="External" /><Relationship Id="rId27" Type="http://schemas.openxmlformats.org/officeDocument/2006/relationships/hyperlink" Target="https://pbs.twimg.com/media/Dx_KX3IWwAAJ1cx.jpg" TargetMode="External" /><Relationship Id="rId28" Type="http://schemas.openxmlformats.org/officeDocument/2006/relationships/hyperlink" Target="https://pbs.twimg.com/media/DyGSD1nWsAEH7rj.jpg" TargetMode="External" /><Relationship Id="rId29" Type="http://schemas.openxmlformats.org/officeDocument/2006/relationships/hyperlink" Target="https://pbs.twimg.com/media/DyLcfZ7X0AANHVC.jpg" TargetMode="External" /><Relationship Id="rId30" Type="http://schemas.openxmlformats.org/officeDocument/2006/relationships/hyperlink" Target="https://pbs.twimg.com/media/Dxm1O3aX0AAf3l4.jpg" TargetMode="External" /><Relationship Id="rId31" Type="http://schemas.openxmlformats.org/officeDocument/2006/relationships/hyperlink" Target="https://pbs.twimg.com/media/DyK4XDqXgAAICXO.jpg" TargetMode="External" /><Relationship Id="rId32" Type="http://schemas.openxmlformats.org/officeDocument/2006/relationships/hyperlink" Target="https://pbs.twimg.com/media/DyK4XDqXgAAICXO.jpg" TargetMode="External" /><Relationship Id="rId33" Type="http://schemas.openxmlformats.org/officeDocument/2006/relationships/hyperlink" Target="https://pbs.twimg.com/media/DyQB8b2X0AAsuOR.jpg" TargetMode="External" /><Relationship Id="rId34" Type="http://schemas.openxmlformats.org/officeDocument/2006/relationships/hyperlink" Target="https://pbs.twimg.com/media/DyqDf4AX0AA-xoj.jpg" TargetMode="External" /><Relationship Id="rId35" Type="http://schemas.openxmlformats.org/officeDocument/2006/relationships/hyperlink" Target="http://pbs.twimg.com/profile_images/700410755473149952/9br6ZoAf_normal.jpg" TargetMode="External" /><Relationship Id="rId36" Type="http://schemas.openxmlformats.org/officeDocument/2006/relationships/hyperlink" Target="http://pbs.twimg.com/profile_images/877962175997812736/iyfQEmTp_normal.jpg" TargetMode="External" /><Relationship Id="rId37" Type="http://schemas.openxmlformats.org/officeDocument/2006/relationships/hyperlink" Target="http://pbs.twimg.com/profile_images/877962175997812736/iyfQEmTp_normal.jpg" TargetMode="External" /><Relationship Id="rId38" Type="http://schemas.openxmlformats.org/officeDocument/2006/relationships/hyperlink" Target="http://pbs.twimg.com/profile_images/1077011815769538560/Fx6mhqpj_normal.jpg" TargetMode="External" /><Relationship Id="rId39" Type="http://schemas.openxmlformats.org/officeDocument/2006/relationships/hyperlink" Target="http://pbs.twimg.com/profile_images/1085483960896012288/iaycRW4V_normal.jpg" TargetMode="External" /><Relationship Id="rId40" Type="http://schemas.openxmlformats.org/officeDocument/2006/relationships/hyperlink" Target="https://pbs.twimg.com/media/DxLKsHbUUAIHG50.jpg" TargetMode="External" /><Relationship Id="rId41" Type="http://schemas.openxmlformats.org/officeDocument/2006/relationships/hyperlink" Target="http://pbs.twimg.com/profile_images/291447557/Grocer_pic_normal.bmp" TargetMode="External" /><Relationship Id="rId42" Type="http://schemas.openxmlformats.org/officeDocument/2006/relationships/hyperlink" Target="https://pbs.twimg.com/media/DxLKsHbUUAIHG50.jpg" TargetMode="External" /><Relationship Id="rId43" Type="http://schemas.openxmlformats.org/officeDocument/2006/relationships/hyperlink" Target="http://pbs.twimg.com/profile_images/291447557/Grocer_pic_normal.bmp" TargetMode="External" /><Relationship Id="rId44" Type="http://schemas.openxmlformats.org/officeDocument/2006/relationships/hyperlink" Target="http://pbs.twimg.com/profile_images/291447557/Grocer_pic_normal.bmp" TargetMode="External" /><Relationship Id="rId45" Type="http://schemas.openxmlformats.org/officeDocument/2006/relationships/hyperlink" Target="http://pbs.twimg.com/profile_images/459409141228777472/RfDnn7bb_normal.jpeg" TargetMode="External" /><Relationship Id="rId46" Type="http://schemas.openxmlformats.org/officeDocument/2006/relationships/hyperlink" Target="http://pbs.twimg.com/profile_images/422495246325280769/IFO_uUuA_normal.jpeg" TargetMode="External" /><Relationship Id="rId47" Type="http://schemas.openxmlformats.org/officeDocument/2006/relationships/hyperlink" Target="http://pbs.twimg.com/profile_images/958799440466255872/5rd9264q_normal.jpg" TargetMode="External" /><Relationship Id="rId48" Type="http://schemas.openxmlformats.org/officeDocument/2006/relationships/hyperlink" Target="http://pbs.twimg.com/profile_images/422495246325280769/IFO_uUuA_normal.jpeg" TargetMode="External" /><Relationship Id="rId49" Type="http://schemas.openxmlformats.org/officeDocument/2006/relationships/hyperlink" Target="http://pbs.twimg.com/profile_images/958799440466255872/5rd9264q_normal.jpg" TargetMode="External" /><Relationship Id="rId50" Type="http://schemas.openxmlformats.org/officeDocument/2006/relationships/hyperlink" Target="http://pbs.twimg.com/profile_images/958799440466255872/5rd9264q_normal.jpg" TargetMode="External" /><Relationship Id="rId51" Type="http://schemas.openxmlformats.org/officeDocument/2006/relationships/hyperlink" Target="https://pbs.twimg.com/media/DxspIRMWwAIfcqu.jpg" TargetMode="External" /><Relationship Id="rId52" Type="http://schemas.openxmlformats.org/officeDocument/2006/relationships/hyperlink" Target="http://pbs.twimg.com/profile_images/785535689819561984/X5KiijPc_normal.jpg" TargetMode="External" /><Relationship Id="rId53" Type="http://schemas.openxmlformats.org/officeDocument/2006/relationships/hyperlink" Target="http://pbs.twimg.com/profile_images/785535689819561984/X5KiijPc_normal.jpg" TargetMode="External" /><Relationship Id="rId54" Type="http://schemas.openxmlformats.org/officeDocument/2006/relationships/hyperlink" Target="http://pbs.twimg.com/profile_images/785535689819561984/X5KiijPc_normal.jpg" TargetMode="External" /><Relationship Id="rId55" Type="http://schemas.openxmlformats.org/officeDocument/2006/relationships/hyperlink" Target="http://pbs.twimg.com/profile_images/785535689819561984/X5KiijPc_normal.jpg" TargetMode="External" /><Relationship Id="rId56" Type="http://schemas.openxmlformats.org/officeDocument/2006/relationships/hyperlink" Target="http://pbs.twimg.com/profile_images/785535689819561984/X5KiijPc_normal.jpg" TargetMode="External" /><Relationship Id="rId57" Type="http://schemas.openxmlformats.org/officeDocument/2006/relationships/hyperlink" Target="http://pbs.twimg.com/profile_images/785535689819561984/X5KiijPc_normal.jpg" TargetMode="External" /><Relationship Id="rId58" Type="http://schemas.openxmlformats.org/officeDocument/2006/relationships/hyperlink" Target="http://pbs.twimg.com/profile_images/785535689819561984/X5KiijPc_normal.jpg" TargetMode="External" /><Relationship Id="rId59" Type="http://schemas.openxmlformats.org/officeDocument/2006/relationships/hyperlink" Target="http://pbs.twimg.com/profile_images/785535689819561984/X5KiijPc_normal.jpg" TargetMode="External" /><Relationship Id="rId60" Type="http://schemas.openxmlformats.org/officeDocument/2006/relationships/hyperlink" Target="https://pbs.twimg.com/media/DximS1ZX0AIf1pC.jpg" TargetMode="External" /><Relationship Id="rId61" Type="http://schemas.openxmlformats.org/officeDocument/2006/relationships/hyperlink" Target="http://pbs.twimg.com/profile_images/910429933096308736/avrLtIVO_normal.jpg" TargetMode="External" /><Relationship Id="rId62" Type="http://schemas.openxmlformats.org/officeDocument/2006/relationships/hyperlink" Target="https://pbs.twimg.com/media/Dx_KX3IWwAAJ1cx.jpg" TargetMode="External" /><Relationship Id="rId63" Type="http://schemas.openxmlformats.org/officeDocument/2006/relationships/hyperlink" Target="https://pbs.twimg.com/media/DyGSD1nWsAEH7rj.jpg" TargetMode="External" /><Relationship Id="rId64" Type="http://schemas.openxmlformats.org/officeDocument/2006/relationships/hyperlink" Target="https://pbs.twimg.com/media/DyLcfZ7X0AANHVC.jpg" TargetMode="External" /><Relationship Id="rId65" Type="http://schemas.openxmlformats.org/officeDocument/2006/relationships/hyperlink" Target="http://pbs.twimg.com/profile_images/855090703004688384/SCTTDMV5_normal.jpg" TargetMode="External" /><Relationship Id="rId66" Type="http://schemas.openxmlformats.org/officeDocument/2006/relationships/hyperlink" Target="http://pbs.twimg.com/profile_images/662454838425358337/Lw-ubiKV_normal.jpg" TargetMode="External" /><Relationship Id="rId67" Type="http://schemas.openxmlformats.org/officeDocument/2006/relationships/hyperlink" Target="https://pbs.twimg.com/media/Dxm1O3aX0AAf3l4.jpg" TargetMode="External" /><Relationship Id="rId68" Type="http://schemas.openxmlformats.org/officeDocument/2006/relationships/hyperlink" Target="https://pbs.twimg.com/media/DyK4XDqXgAAICXO.jpg" TargetMode="External" /><Relationship Id="rId69" Type="http://schemas.openxmlformats.org/officeDocument/2006/relationships/hyperlink" Target="https://pbs.twimg.com/media/DyK4XDqXgAAICXO.jpg" TargetMode="External" /><Relationship Id="rId70" Type="http://schemas.openxmlformats.org/officeDocument/2006/relationships/hyperlink" Target="http://pbs.twimg.com/profile_images/869962597424025601/3NHd0kZ__normal.jpg" TargetMode="External" /><Relationship Id="rId71" Type="http://schemas.openxmlformats.org/officeDocument/2006/relationships/hyperlink" Target="https://pbs.twimg.com/media/DyQB8b2X0AAsuOR.jpg" TargetMode="External" /><Relationship Id="rId72" Type="http://schemas.openxmlformats.org/officeDocument/2006/relationships/hyperlink" Target="https://pbs.twimg.com/media/DyqDf4AX0AA-xoj.jpg" TargetMode="External" /><Relationship Id="rId73" Type="http://schemas.openxmlformats.org/officeDocument/2006/relationships/hyperlink" Target="http://pbs.twimg.com/profile_images/1050295525742792704/1mFbJ8EN_normal.jpg" TargetMode="External" /><Relationship Id="rId74" Type="http://schemas.openxmlformats.org/officeDocument/2006/relationships/hyperlink" Target="https://twitter.com/#!/paulmilner9/status/1088416988198780928" TargetMode="External" /><Relationship Id="rId75" Type="http://schemas.openxmlformats.org/officeDocument/2006/relationships/hyperlink" Target="https://twitter.com/#!/path2purchaseiq/status/1088471515597819904" TargetMode="External" /><Relationship Id="rId76" Type="http://schemas.openxmlformats.org/officeDocument/2006/relationships/hyperlink" Target="https://twitter.com/#!/path2purchaseiq/status/1088471515597819904" TargetMode="External" /><Relationship Id="rId77" Type="http://schemas.openxmlformats.org/officeDocument/2006/relationships/hyperlink" Target="https://twitter.com/#!/retailaggregate/status/1088509134687948805" TargetMode="External" /><Relationship Id="rId78" Type="http://schemas.openxmlformats.org/officeDocument/2006/relationships/hyperlink" Target="https://twitter.com/#!/unishopit/status/1088684483627311105" TargetMode="External" /><Relationship Id="rId79" Type="http://schemas.openxmlformats.org/officeDocument/2006/relationships/hyperlink" Target="https://twitter.com/#!/jimdudlicek/status/1086153331003641856" TargetMode="External" /><Relationship Id="rId80" Type="http://schemas.openxmlformats.org/officeDocument/2006/relationships/hyperlink" Target="https://twitter.com/#!/freshneasybuzz/status/1088937180079173632" TargetMode="External" /><Relationship Id="rId81" Type="http://schemas.openxmlformats.org/officeDocument/2006/relationships/hyperlink" Target="https://twitter.com/#!/jimdudlicek/status/1086153331003641856" TargetMode="External" /><Relationship Id="rId82" Type="http://schemas.openxmlformats.org/officeDocument/2006/relationships/hyperlink" Target="https://twitter.com/#!/freshneasybuzz/status/1088937180079173632" TargetMode="External" /><Relationship Id="rId83" Type="http://schemas.openxmlformats.org/officeDocument/2006/relationships/hyperlink" Target="https://twitter.com/#!/freshneasybuzz/status/1088937180079173632" TargetMode="External" /><Relationship Id="rId84" Type="http://schemas.openxmlformats.org/officeDocument/2006/relationships/hyperlink" Target="https://twitter.com/#!/davidshanker/status/1089852756117123074" TargetMode="External" /><Relationship Id="rId85" Type="http://schemas.openxmlformats.org/officeDocument/2006/relationships/hyperlink" Target="https://twitter.com/#!/tonycdonofrio/status/1089932450095079424" TargetMode="External" /><Relationship Id="rId86" Type="http://schemas.openxmlformats.org/officeDocument/2006/relationships/hyperlink" Target="https://twitter.com/#!/joeskorupa/status/1090276153665806336" TargetMode="External" /><Relationship Id="rId87" Type="http://schemas.openxmlformats.org/officeDocument/2006/relationships/hyperlink" Target="https://twitter.com/#!/tonycdonofrio/status/1089932450095079424" TargetMode="External" /><Relationship Id="rId88" Type="http://schemas.openxmlformats.org/officeDocument/2006/relationships/hyperlink" Target="https://twitter.com/#!/joeskorupa/status/1090276153665806336" TargetMode="External" /><Relationship Id="rId89" Type="http://schemas.openxmlformats.org/officeDocument/2006/relationships/hyperlink" Target="https://twitter.com/#!/joeskorupa/status/1090276153665806336" TargetMode="External" /><Relationship Id="rId90" Type="http://schemas.openxmlformats.org/officeDocument/2006/relationships/hyperlink" Target="https://twitter.com/#!/risnewsinsights/status/1088508958657183746" TargetMode="External" /><Relationship Id="rId91" Type="http://schemas.openxmlformats.org/officeDocument/2006/relationships/hyperlink" Target="https://twitter.com/#!/simoneknaap/status/1088497674473689090" TargetMode="External" /><Relationship Id="rId92" Type="http://schemas.openxmlformats.org/officeDocument/2006/relationships/hyperlink" Target="https://twitter.com/#!/simoneknaap/status/1088165220722315264" TargetMode="External" /><Relationship Id="rId93" Type="http://schemas.openxmlformats.org/officeDocument/2006/relationships/hyperlink" Target="https://twitter.com/#!/simoneknaap/status/1088497674473689090" TargetMode="External" /><Relationship Id="rId94" Type="http://schemas.openxmlformats.org/officeDocument/2006/relationships/hyperlink" Target="https://twitter.com/#!/simoneknaap/status/1090386607365152768" TargetMode="External" /><Relationship Id="rId95" Type="http://schemas.openxmlformats.org/officeDocument/2006/relationships/hyperlink" Target="https://twitter.com/#!/simoneknaap/status/1090386607365152768" TargetMode="External" /><Relationship Id="rId96" Type="http://schemas.openxmlformats.org/officeDocument/2006/relationships/hyperlink" Target="https://twitter.com/#!/simoneknaap/status/1090648590438023181" TargetMode="External" /><Relationship Id="rId97" Type="http://schemas.openxmlformats.org/officeDocument/2006/relationships/hyperlink" Target="https://twitter.com/#!/simoneknaap/status/1090648590438023181" TargetMode="External" /><Relationship Id="rId98" Type="http://schemas.openxmlformats.org/officeDocument/2006/relationships/hyperlink" Target="https://twitter.com/#!/simoneknaap/status/1090648590438023181" TargetMode="External" /><Relationship Id="rId99" Type="http://schemas.openxmlformats.org/officeDocument/2006/relationships/hyperlink" Target="https://twitter.com/#!/ensembleiq/status/1087802154532986883" TargetMode="External" /><Relationship Id="rId100" Type="http://schemas.openxmlformats.org/officeDocument/2006/relationships/hyperlink" Target="https://twitter.com/#!/4twenty2tweets/status/1090987148159995906" TargetMode="External" /><Relationship Id="rId101" Type="http://schemas.openxmlformats.org/officeDocument/2006/relationships/hyperlink" Target="https://twitter.com/#!/4twenty2tweets/status/1089812152263811072" TargetMode="External" /><Relationship Id="rId102" Type="http://schemas.openxmlformats.org/officeDocument/2006/relationships/hyperlink" Target="https://twitter.com/#!/store_brands/status/1090313194399301632" TargetMode="External" /><Relationship Id="rId103" Type="http://schemas.openxmlformats.org/officeDocument/2006/relationships/hyperlink" Target="https://twitter.com/#!/store_brands/status/1090676525064695808" TargetMode="External" /><Relationship Id="rId104" Type="http://schemas.openxmlformats.org/officeDocument/2006/relationships/hyperlink" Target="https://twitter.com/#!/store_brands/status/1091355002705268737" TargetMode="External" /><Relationship Id="rId105" Type="http://schemas.openxmlformats.org/officeDocument/2006/relationships/hyperlink" Target="https://twitter.com/#!/pehub/status/1092809459187871744" TargetMode="External" /><Relationship Id="rId106" Type="http://schemas.openxmlformats.org/officeDocument/2006/relationships/hyperlink" Target="https://twitter.com/#!/cgtmagazine/status/1088100053519089664" TargetMode="External" /><Relationship Id="rId107" Type="http://schemas.openxmlformats.org/officeDocument/2006/relationships/hyperlink" Target="https://twitter.com/#!/cgtmagazine/status/1090636767965917185" TargetMode="External" /><Relationship Id="rId108" Type="http://schemas.openxmlformats.org/officeDocument/2006/relationships/hyperlink" Target="https://twitter.com/#!/cgtmagazine/status/1090636767965917185" TargetMode="External" /><Relationship Id="rId109" Type="http://schemas.openxmlformats.org/officeDocument/2006/relationships/hyperlink" Target="https://twitter.com/#!/machinelearn_d/status/1092836393628233729" TargetMode="External" /><Relationship Id="rId110" Type="http://schemas.openxmlformats.org/officeDocument/2006/relationships/hyperlink" Target="https://twitter.com/#!/cgtmagazine/status/1090999149204594688" TargetMode="External" /><Relationship Id="rId111" Type="http://schemas.openxmlformats.org/officeDocument/2006/relationships/hyperlink" Target="https://twitter.com/#!/cgtmagazine/status/1092830444721225736" TargetMode="External" /><Relationship Id="rId112" Type="http://schemas.openxmlformats.org/officeDocument/2006/relationships/hyperlink" Target="https://twitter.com/#!/thechrischua/status/1092836519935655936" TargetMode="External" /><Relationship Id="rId113" Type="http://schemas.openxmlformats.org/officeDocument/2006/relationships/hyperlink" Target="https://api.twitter.com/1.1/geo/id/0654b676d0359a31.json" TargetMode="External" /><Relationship Id="rId114" Type="http://schemas.openxmlformats.org/officeDocument/2006/relationships/hyperlink" Target="https://api.twitter.com/1.1/geo/id/0654b676d0359a31.json" TargetMode="External" /><Relationship Id="rId115" Type="http://schemas.openxmlformats.org/officeDocument/2006/relationships/comments" Target="../comments1.xml" /><Relationship Id="rId116" Type="http://schemas.openxmlformats.org/officeDocument/2006/relationships/vmlDrawing" Target="../drawings/vmlDrawing1.vml" /><Relationship Id="rId117" Type="http://schemas.openxmlformats.org/officeDocument/2006/relationships/table" Target="../tables/table1.xml" /><Relationship Id="rId11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witter.com/i/web/status/1088416988198780928" TargetMode="External" /><Relationship Id="rId2" Type="http://schemas.openxmlformats.org/officeDocument/2006/relationships/hyperlink" Target="https://www.nxtbook.com/nxtbooks/ensembleiq/pg_201901/index.php#/0" TargetMode="External" /><Relationship Id="rId3" Type="http://schemas.openxmlformats.org/officeDocument/2006/relationships/hyperlink" Target="https://lnkd.in/ePc-jUN" TargetMode="External" /><Relationship Id="rId4" Type="http://schemas.openxmlformats.org/officeDocument/2006/relationships/hyperlink" Target="https://risnews.com/nrf-show-coverage-ensembleiq-2019" TargetMode="External" /><Relationship Id="rId5" Type="http://schemas.openxmlformats.org/officeDocument/2006/relationships/hyperlink" Target="https://risnews.com/nrf-show-coverage-ensembleiq-2019" TargetMode="External" /><Relationship Id="rId6" Type="http://schemas.openxmlformats.org/officeDocument/2006/relationships/hyperlink" Target="https://risnews.com/nrf-show-coverage-ensembleiq-2019?ajs_uid=6577H0150145A3A&amp;oly_enc_id=6577H0150145A3A&amp;ajs_trait_oebid=5235H5701912B7O" TargetMode="External" /><Relationship Id="rId7" Type="http://schemas.openxmlformats.org/officeDocument/2006/relationships/hyperlink" Target="https://twitter.com/i/web/status/1088497674473689090" TargetMode="External" /><Relationship Id="rId8" Type="http://schemas.openxmlformats.org/officeDocument/2006/relationships/hyperlink" Target="https://twitter.com/i/web/status/1090987148159995906" TargetMode="External" /><Relationship Id="rId9" Type="http://schemas.openxmlformats.org/officeDocument/2006/relationships/hyperlink" Target="https://ensembleiq.dragonforms.com/init.do?omedasite=StoreBrands_prefnew" TargetMode="External" /><Relationship Id="rId10" Type="http://schemas.openxmlformats.org/officeDocument/2006/relationships/hyperlink" Target="https://www.nxtbook.com/nxtbooks/ensembleiq/storebrands_201901/" TargetMode="External" /><Relationship Id="rId11" Type="http://schemas.openxmlformats.org/officeDocument/2006/relationships/hyperlink" Target="https://ensembleiq.dragonforms.com/init.do?omedasite=StoreBrands_prefnew" TargetMode="External" /><Relationship Id="rId12" Type="http://schemas.openxmlformats.org/officeDocument/2006/relationships/hyperlink" Target="https://www.pehub.com/2019/02/pe-backed-ensembleiq-taps-jadown-as-chief-human-resources-officer/?utm_source=dlvr.it&amp;utm_medium=twitter" TargetMode="External" /><Relationship Id="rId13" Type="http://schemas.openxmlformats.org/officeDocument/2006/relationships/hyperlink" Target="https://events.ensembleiq.com/rcas-2019/208595" TargetMode="External" /><Relationship Id="rId14" Type="http://schemas.openxmlformats.org/officeDocument/2006/relationships/hyperlink" Target="https://events.ensembleiq.com/rcas-2019/208595" TargetMode="External" /><Relationship Id="rId15" Type="http://schemas.openxmlformats.org/officeDocument/2006/relationships/hyperlink" Target="https://events.ensembleiq.com/rcas-2019/208595" TargetMode="External" /><Relationship Id="rId16" Type="http://schemas.openxmlformats.org/officeDocument/2006/relationships/hyperlink" Target="https://events.ensembleiq.com/rcas-2019" TargetMode="External" /><Relationship Id="rId17" Type="http://schemas.openxmlformats.org/officeDocument/2006/relationships/hyperlink" Target="https://pbs.twimg.com/media/DxLKsHbUUAIHG50.jpg" TargetMode="External" /><Relationship Id="rId18" Type="http://schemas.openxmlformats.org/officeDocument/2006/relationships/hyperlink" Target="https://pbs.twimg.com/media/DxspIRMWwAIfcqu.jpg" TargetMode="External" /><Relationship Id="rId19" Type="http://schemas.openxmlformats.org/officeDocument/2006/relationships/hyperlink" Target="https://pbs.twimg.com/media/DximS1ZX0AIf1pC.jpg" TargetMode="External" /><Relationship Id="rId20" Type="http://schemas.openxmlformats.org/officeDocument/2006/relationships/hyperlink" Target="https://pbs.twimg.com/media/Dx_KX3IWwAAJ1cx.jpg" TargetMode="External" /><Relationship Id="rId21" Type="http://schemas.openxmlformats.org/officeDocument/2006/relationships/hyperlink" Target="https://pbs.twimg.com/media/DyGSD1nWsAEH7rj.jpg" TargetMode="External" /><Relationship Id="rId22" Type="http://schemas.openxmlformats.org/officeDocument/2006/relationships/hyperlink" Target="https://pbs.twimg.com/media/DyLcfZ7X0AANHVC.jpg" TargetMode="External" /><Relationship Id="rId23" Type="http://schemas.openxmlformats.org/officeDocument/2006/relationships/hyperlink" Target="https://pbs.twimg.com/media/Dxm1O3aX0AAf3l4.jpg" TargetMode="External" /><Relationship Id="rId24" Type="http://schemas.openxmlformats.org/officeDocument/2006/relationships/hyperlink" Target="https://pbs.twimg.com/media/DyK4XDqXgAAICXO.jpg" TargetMode="External" /><Relationship Id="rId25" Type="http://schemas.openxmlformats.org/officeDocument/2006/relationships/hyperlink" Target="https://pbs.twimg.com/media/DyQB8b2X0AAsuOR.jpg" TargetMode="External" /><Relationship Id="rId26" Type="http://schemas.openxmlformats.org/officeDocument/2006/relationships/hyperlink" Target="https://pbs.twimg.com/media/DyqDf4AX0AA-xoj.jpg" TargetMode="External" /><Relationship Id="rId27" Type="http://schemas.openxmlformats.org/officeDocument/2006/relationships/hyperlink" Target="http://pbs.twimg.com/profile_images/700410755473149952/9br6ZoAf_normal.jpg" TargetMode="External" /><Relationship Id="rId28" Type="http://schemas.openxmlformats.org/officeDocument/2006/relationships/hyperlink" Target="http://pbs.twimg.com/profile_images/877962175997812736/iyfQEmTp_normal.jpg" TargetMode="External" /><Relationship Id="rId29" Type="http://schemas.openxmlformats.org/officeDocument/2006/relationships/hyperlink" Target="http://pbs.twimg.com/profile_images/1077011815769538560/Fx6mhqpj_normal.jpg" TargetMode="External" /><Relationship Id="rId30" Type="http://schemas.openxmlformats.org/officeDocument/2006/relationships/hyperlink" Target="http://pbs.twimg.com/profile_images/1085483960896012288/iaycRW4V_normal.jpg" TargetMode="External" /><Relationship Id="rId31" Type="http://schemas.openxmlformats.org/officeDocument/2006/relationships/hyperlink" Target="https://pbs.twimg.com/media/DxLKsHbUUAIHG50.jpg" TargetMode="External" /><Relationship Id="rId32" Type="http://schemas.openxmlformats.org/officeDocument/2006/relationships/hyperlink" Target="http://pbs.twimg.com/profile_images/291447557/Grocer_pic_normal.bmp" TargetMode="External" /><Relationship Id="rId33" Type="http://schemas.openxmlformats.org/officeDocument/2006/relationships/hyperlink" Target="http://pbs.twimg.com/profile_images/459409141228777472/RfDnn7bb_normal.jpeg" TargetMode="External" /><Relationship Id="rId34" Type="http://schemas.openxmlformats.org/officeDocument/2006/relationships/hyperlink" Target="http://pbs.twimg.com/profile_images/422495246325280769/IFO_uUuA_normal.jpeg" TargetMode="External" /><Relationship Id="rId35" Type="http://schemas.openxmlformats.org/officeDocument/2006/relationships/hyperlink" Target="http://pbs.twimg.com/profile_images/958799440466255872/5rd9264q_normal.jpg" TargetMode="External" /><Relationship Id="rId36" Type="http://schemas.openxmlformats.org/officeDocument/2006/relationships/hyperlink" Target="https://pbs.twimg.com/media/DxspIRMWwAIfcqu.jpg" TargetMode="External" /><Relationship Id="rId37" Type="http://schemas.openxmlformats.org/officeDocument/2006/relationships/hyperlink" Target="http://pbs.twimg.com/profile_images/785535689819561984/X5KiijPc_normal.jpg" TargetMode="External" /><Relationship Id="rId38" Type="http://schemas.openxmlformats.org/officeDocument/2006/relationships/hyperlink" Target="http://pbs.twimg.com/profile_images/785535689819561984/X5KiijPc_normal.jpg" TargetMode="External" /><Relationship Id="rId39" Type="http://schemas.openxmlformats.org/officeDocument/2006/relationships/hyperlink" Target="http://pbs.twimg.com/profile_images/785535689819561984/X5KiijPc_normal.jpg" TargetMode="External" /><Relationship Id="rId40" Type="http://schemas.openxmlformats.org/officeDocument/2006/relationships/hyperlink" Target="http://pbs.twimg.com/profile_images/785535689819561984/X5KiijPc_normal.jpg" TargetMode="External" /><Relationship Id="rId41" Type="http://schemas.openxmlformats.org/officeDocument/2006/relationships/hyperlink" Target="https://pbs.twimg.com/media/DximS1ZX0AIf1pC.jpg" TargetMode="External" /><Relationship Id="rId42" Type="http://schemas.openxmlformats.org/officeDocument/2006/relationships/hyperlink" Target="http://pbs.twimg.com/profile_images/910429933096308736/avrLtIVO_normal.jpg" TargetMode="External" /><Relationship Id="rId43" Type="http://schemas.openxmlformats.org/officeDocument/2006/relationships/hyperlink" Target="https://pbs.twimg.com/media/Dx_KX3IWwAAJ1cx.jpg" TargetMode="External" /><Relationship Id="rId44" Type="http://schemas.openxmlformats.org/officeDocument/2006/relationships/hyperlink" Target="https://pbs.twimg.com/media/DyGSD1nWsAEH7rj.jpg" TargetMode="External" /><Relationship Id="rId45" Type="http://schemas.openxmlformats.org/officeDocument/2006/relationships/hyperlink" Target="https://pbs.twimg.com/media/DyLcfZ7X0AANHVC.jpg" TargetMode="External" /><Relationship Id="rId46" Type="http://schemas.openxmlformats.org/officeDocument/2006/relationships/hyperlink" Target="http://pbs.twimg.com/profile_images/855090703004688384/SCTTDMV5_normal.jpg" TargetMode="External" /><Relationship Id="rId47" Type="http://schemas.openxmlformats.org/officeDocument/2006/relationships/hyperlink" Target="http://pbs.twimg.com/profile_images/662454838425358337/Lw-ubiKV_normal.jpg" TargetMode="External" /><Relationship Id="rId48" Type="http://schemas.openxmlformats.org/officeDocument/2006/relationships/hyperlink" Target="https://pbs.twimg.com/media/Dxm1O3aX0AAf3l4.jpg" TargetMode="External" /><Relationship Id="rId49" Type="http://schemas.openxmlformats.org/officeDocument/2006/relationships/hyperlink" Target="https://pbs.twimg.com/media/DyK4XDqXgAAICXO.jpg" TargetMode="External" /><Relationship Id="rId50" Type="http://schemas.openxmlformats.org/officeDocument/2006/relationships/hyperlink" Target="http://pbs.twimg.com/profile_images/869962597424025601/3NHd0kZ__normal.jpg" TargetMode="External" /><Relationship Id="rId51" Type="http://schemas.openxmlformats.org/officeDocument/2006/relationships/hyperlink" Target="https://pbs.twimg.com/media/DyQB8b2X0AAsuOR.jpg" TargetMode="External" /><Relationship Id="rId52" Type="http://schemas.openxmlformats.org/officeDocument/2006/relationships/hyperlink" Target="https://pbs.twimg.com/media/DyqDf4AX0AA-xoj.jpg" TargetMode="External" /><Relationship Id="rId53" Type="http://schemas.openxmlformats.org/officeDocument/2006/relationships/hyperlink" Target="http://pbs.twimg.com/profile_images/1050295525742792704/1mFbJ8EN_normal.jpg" TargetMode="External" /><Relationship Id="rId54" Type="http://schemas.openxmlformats.org/officeDocument/2006/relationships/hyperlink" Target="https://twitter.com/#!/paulmilner9/status/1088416988198780928" TargetMode="External" /><Relationship Id="rId55" Type="http://schemas.openxmlformats.org/officeDocument/2006/relationships/hyperlink" Target="https://twitter.com/#!/path2purchaseiq/status/1088471515597819904" TargetMode="External" /><Relationship Id="rId56" Type="http://schemas.openxmlformats.org/officeDocument/2006/relationships/hyperlink" Target="https://twitter.com/#!/retailaggregate/status/1088509134687948805" TargetMode="External" /><Relationship Id="rId57" Type="http://schemas.openxmlformats.org/officeDocument/2006/relationships/hyperlink" Target="https://twitter.com/#!/unishopit/status/1088684483627311105" TargetMode="External" /><Relationship Id="rId58" Type="http://schemas.openxmlformats.org/officeDocument/2006/relationships/hyperlink" Target="https://twitter.com/#!/jimdudlicek/status/1086153331003641856" TargetMode="External" /><Relationship Id="rId59" Type="http://schemas.openxmlformats.org/officeDocument/2006/relationships/hyperlink" Target="https://twitter.com/#!/freshneasybuzz/status/1088937180079173632" TargetMode="External" /><Relationship Id="rId60" Type="http://schemas.openxmlformats.org/officeDocument/2006/relationships/hyperlink" Target="https://twitter.com/#!/davidshanker/status/1089852756117123074" TargetMode="External" /><Relationship Id="rId61" Type="http://schemas.openxmlformats.org/officeDocument/2006/relationships/hyperlink" Target="https://twitter.com/#!/tonycdonofrio/status/1089932450095079424" TargetMode="External" /><Relationship Id="rId62" Type="http://schemas.openxmlformats.org/officeDocument/2006/relationships/hyperlink" Target="https://twitter.com/#!/joeskorupa/status/1090276153665806336" TargetMode="External" /><Relationship Id="rId63" Type="http://schemas.openxmlformats.org/officeDocument/2006/relationships/hyperlink" Target="https://twitter.com/#!/risnewsinsights/status/1088508958657183746" TargetMode="External" /><Relationship Id="rId64" Type="http://schemas.openxmlformats.org/officeDocument/2006/relationships/hyperlink" Target="https://twitter.com/#!/simoneknaap/status/1088497674473689090" TargetMode="External" /><Relationship Id="rId65" Type="http://schemas.openxmlformats.org/officeDocument/2006/relationships/hyperlink" Target="https://twitter.com/#!/simoneknaap/status/1088165220722315264" TargetMode="External" /><Relationship Id="rId66" Type="http://schemas.openxmlformats.org/officeDocument/2006/relationships/hyperlink" Target="https://twitter.com/#!/simoneknaap/status/1090386607365152768" TargetMode="External" /><Relationship Id="rId67" Type="http://schemas.openxmlformats.org/officeDocument/2006/relationships/hyperlink" Target="https://twitter.com/#!/simoneknaap/status/1090648590438023181" TargetMode="External" /><Relationship Id="rId68" Type="http://schemas.openxmlformats.org/officeDocument/2006/relationships/hyperlink" Target="https://twitter.com/#!/ensembleiq/status/1087802154532986883" TargetMode="External" /><Relationship Id="rId69" Type="http://schemas.openxmlformats.org/officeDocument/2006/relationships/hyperlink" Target="https://twitter.com/#!/4twenty2tweets/status/1090987148159995906" TargetMode="External" /><Relationship Id="rId70" Type="http://schemas.openxmlformats.org/officeDocument/2006/relationships/hyperlink" Target="https://twitter.com/#!/4twenty2tweets/status/1089812152263811072" TargetMode="External" /><Relationship Id="rId71" Type="http://schemas.openxmlformats.org/officeDocument/2006/relationships/hyperlink" Target="https://twitter.com/#!/store_brands/status/1090313194399301632" TargetMode="External" /><Relationship Id="rId72" Type="http://schemas.openxmlformats.org/officeDocument/2006/relationships/hyperlink" Target="https://twitter.com/#!/store_brands/status/1090676525064695808" TargetMode="External" /><Relationship Id="rId73" Type="http://schemas.openxmlformats.org/officeDocument/2006/relationships/hyperlink" Target="https://twitter.com/#!/store_brands/status/1091355002705268737" TargetMode="External" /><Relationship Id="rId74" Type="http://schemas.openxmlformats.org/officeDocument/2006/relationships/hyperlink" Target="https://twitter.com/#!/pehub/status/1092809459187871744" TargetMode="External" /><Relationship Id="rId75" Type="http://schemas.openxmlformats.org/officeDocument/2006/relationships/hyperlink" Target="https://twitter.com/#!/cgtmagazine/status/1088100053519089664" TargetMode="External" /><Relationship Id="rId76" Type="http://schemas.openxmlformats.org/officeDocument/2006/relationships/hyperlink" Target="https://twitter.com/#!/cgtmagazine/status/1090636767965917185" TargetMode="External" /><Relationship Id="rId77" Type="http://schemas.openxmlformats.org/officeDocument/2006/relationships/hyperlink" Target="https://twitter.com/#!/machinelearn_d/status/1092836393628233729" TargetMode="External" /><Relationship Id="rId78" Type="http://schemas.openxmlformats.org/officeDocument/2006/relationships/hyperlink" Target="https://twitter.com/#!/cgtmagazine/status/1090999149204594688" TargetMode="External" /><Relationship Id="rId79" Type="http://schemas.openxmlformats.org/officeDocument/2006/relationships/hyperlink" Target="https://twitter.com/#!/cgtmagazine/status/1092830444721225736" TargetMode="External" /><Relationship Id="rId80" Type="http://schemas.openxmlformats.org/officeDocument/2006/relationships/hyperlink" Target="https://twitter.com/#!/thechrischua/status/1092836519935655936" TargetMode="External" /><Relationship Id="rId81" Type="http://schemas.openxmlformats.org/officeDocument/2006/relationships/hyperlink" Target="https://api.twitter.com/1.1/geo/id/0654b676d0359a31.json" TargetMode="External" /><Relationship Id="rId82" Type="http://schemas.openxmlformats.org/officeDocument/2006/relationships/comments" Target="../comments12.xml" /><Relationship Id="rId83" Type="http://schemas.openxmlformats.org/officeDocument/2006/relationships/vmlDrawing" Target="../drawings/vmlDrawing6.vml" /><Relationship Id="rId84" Type="http://schemas.openxmlformats.org/officeDocument/2006/relationships/table" Target="../tables/table22.xml" /><Relationship Id="rId85"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TbVyA2OxTQ" TargetMode="External" /><Relationship Id="rId2" Type="http://schemas.openxmlformats.org/officeDocument/2006/relationships/hyperlink" Target="http://t.co/PwAleiljDc" TargetMode="External" /><Relationship Id="rId3" Type="http://schemas.openxmlformats.org/officeDocument/2006/relationships/hyperlink" Target="https://t.co/8VJ0n5Evel" TargetMode="External" /><Relationship Id="rId4" Type="http://schemas.openxmlformats.org/officeDocument/2006/relationships/hyperlink" Target="http://t.co/NchSXvwAIj" TargetMode="External" /><Relationship Id="rId5" Type="http://schemas.openxmlformats.org/officeDocument/2006/relationships/hyperlink" Target="http://t.co/QNnB52XXOz" TargetMode="External" /><Relationship Id="rId6" Type="http://schemas.openxmlformats.org/officeDocument/2006/relationships/hyperlink" Target="https://t.co/MPvFp79hdR" TargetMode="External" /><Relationship Id="rId7" Type="http://schemas.openxmlformats.org/officeDocument/2006/relationships/hyperlink" Target="http://t.co/XxGniIMQic" TargetMode="External" /><Relationship Id="rId8" Type="http://schemas.openxmlformats.org/officeDocument/2006/relationships/hyperlink" Target="http://t.co/ZHalXCXZnE" TargetMode="External" /><Relationship Id="rId9" Type="http://schemas.openxmlformats.org/officeDocument/2006/relationships/hyperlink" Target="http://t.co/ca1hbqzxae" TargetMode="External" /><Relationship Id="rId10" Type="http://schemas.openxmlformats.org/officeDocument/2006/relationships/hyperlink" Target="http://t.co/W9x9P0FSan" TargetMode="External" /><Relationship Id="rId11" Type="http://schemas.openxmlformats.org/officeDocument/2006/relationships/hyperlink" Target="https://t.co/UTWdMk1UcL" TargetMode="External" /><Relationship Id="rId12" Type="http://schemas.openxmlformats.org/officeDocument/2006/relationships/hyperlink" Target="http://t.co/k7Icm8IwfJ" TargetMode="External" /><Relationship Id="rId13" Type="http://schemas.openxmlformats.org/officeDocument/2006/relationships/hyperlink" Target="https://t.co/RPkd494Zac" TargetMode="External" /><Relationship Id="rId14" Type="http://schemas.openxmlformats.org/officeDocument/2006/relationships/hyperlink" Target="http://www.ensembleiq.com/" TargetMode="External" /><Relationship Id="rId15" Type="http://schemas.openxmlformats.org/officeDocument/2006/relationships/hyperlink" Target="http://www.mars.com/" TargetMode="External" /><Relationship Id="rId16" Type="http://schemas.openxmlformats.org/officeDocument/2006/relationships/hyperlink" Target="http://4twenty2.co.uk/" TargetMode="External" /><Relationship Id="rId17" Type="http://schemas.openxmlformats.org/officeDocument/2006/relationships/hyperlink" Target="https://t.co/X9K2nwMJVd" TargetMode="External" /><Relationship Id="rId18" Type="http://schemas.openxmlformats.org/officeDocument/2006/relationships/hyperlink" Target="http://t.co/jAODY578pB" TargetMode="External" /><Relationship Id="rId19" Type="http://schemas.openxmlformats.org/officeDocument/2006/relationships/hyperlink" Target="https://t.co/3TcEk7ku73" TargetMode="External" /><Relationship Id="rId20" Type="http://schemas.openxmlformats.org/officeDocument/2006/relationships/hyperlink" Target="https://pbs.twimg.com/profile_banners/1842259873/1404297461" TargetMode="External" /><Relationship Id="rId21" Type="http://schemas.openxmlformats.org/officeDocument/2006/relationships/hyperlink" Target="https://pbs.twimg.com/profile_banners/17539499/1539608936" TargetMode="External" /><Relationship Id="rId22" Type="http://schemas.openxmlformats.org/officeDocument/2006/relationships/hyperlink" Target="https://pbs.twimg.com/profile_banners/17137891/1544133712" TargetMode="External" /><Relationship Id="rId23" Type="http://schemas.openxmlformats.org/officeDocument/2006/relationships/hyperlink" Target="https://pbs.twimg.com/profile_banners/106752032/1401392666" TargetMode="External" /><Relationship Id="rId24" Type="http://schemas.openxmlformats.org/officeDocument/2006/relationships/hyperlink" Target="https://pbs.twimg.com/profile_banners/1077009064826208257/1545614632" TargetMode="External" /><Relationship Id="rId25" Type="http://schemas.openxmlformats.org/officeDocument/2006/relationships/hyperlink" Target="https://pbs.twimg.com/profile_banners/19007524/1407874528" TargetMode="External" /><Relationship Id="rId26" Type="http://schemas.openxmlformats.org/officeDocument/2006/relationships/hyperlink" Target="https://pbs.twimg.com/profile_banners/1085464147754696705/1547634983" TargetMode="External" /><Relationship Id="rId27" Type="http://schemas.openxmlformats.org/officeDocument/2006/relationships/hyperlink" Target="https://pbs.twimg.com/profile_banners/1157737459/1396988347" TargetMode="External" /><Relationship Id="rId28" Type="http://schemas.openxmlformats.org/officeDocument/2006/relationships/hyperlink" Target="https://pbs.twimg.com/profile_banners/25840746/1544544248" TargetMode="External" /><Relationship Id="rId29" Type="http://schemas.openxmlformats.org/officeDocument/2006/relationships/hyperlink" Target="https://pbs.twimg.com/profile_banners/15487326/1532614871" TargetMode="External" /><Relationship Id="rId30" Type="http://schemas.openxmlformats.org/officeDocument/2006/relationships/hyperlink" Target="https://pbs.twimg.com/profile_banners/14253334/1398379152" TargetMode="External" /><Relationship Id="rId31" Type="http://schemas.openxmlformats.org/officeDocument/2006/relationships/hyperlink" Target="https://pbs.twimg.com/profile_banners/103012986/1511268493" TargetMode="External" /><Relationship Id="rId32" Type="http://schemas.openxmlformats.org/officeDocument/2006/relationships/hyperlink" Target="https://pbs.twimg.com/profile_banners/85728742/1538681705" TargetMode="External" /><Relationship Id="rId33" Type="http://schemas.openxmlformats.org/officeDocument/2006/relationships/hyperlink" Target="https://pbs.twimg.com/profile_banners/282134662/1382118237" TargetMode="External" /><Relationship Id="rId34" Type="http://schemas.openxmlformats.org/officeDocument/2006/relationships/hyperlink" Target="https://pbs.twimg.com/profile_banners/763778486146310145/1524498989" TargetMode="External" /><Relationship Id="rId35" Type="http://schemas.openxmlformats.org/officeDocument/2006/relationships/hyperlink" Target="https://pbs.twimg.com/profile_banners/300360969/1516738328" TargetMode="External" /><Relationship Id="rId36" Type="http://schemas.openxmlformats.org/officeDocument/2006/relationships/hyperlink" Target="https://pbs.twimg.com/profile_banners/1960420423/1505897969" TargetMode="External" /><Relationship Id="rId37" Type="http://schemas.openxmlformats.org/officeDocument/2006/relationships/hyperlink" Target="https://pbs.twimg.com/profile_banners/16247045/1400028149" TargetMode="External" /><Relationship Id="rId38" Type="http://schemas.openxmlformats.org/officeDocument/2006/relationships/hyperlink" Target="https://pbs.twimg.com/profile_banners/983629872365944833/1539245009"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5/bg.png"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9/bg.gif" TargetMode="External" /><Relationship Id="rId43" Type="http://schemas.openxmlformats.org/officeDocument/2006/relationships/hyperlink" Target="http://abs.twimg.com/images/themes/theme15/bg.png"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5/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2/bg.gif"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pbs.twimg.com/profile_images/700410755473149952/9br6ZoAf_normal.jpg" TargetMode="External" /><Relationship Id="rId62" Type="http://schemas.openxmlformats.org/officeDocument/2006/relationships/hyperlink" Target="http://pbs.twimg.com/profile_images/877962175997812736/iyfQEmTp_normal.jpg" TargetMode="External" /><Relationship Id="rId63" Type="http://schemas.openxmlformats.org/officeDocument/2006/relationships/hyperlink" Target="http://pbs.twimg.com/profile_images/1087396420141731840/c18XRlag_normal.jpg" TargetMode="External" /><Relationship Id="rId64" Type="http://schemas.openxmlformats.org/officeDocument/2006/relationships/hyperlink" Target="http://pbs.twimg.com/profile_images/472101385899483136/Hiey8bNM_normal.jpeg" TargetMode="External" /><Relationship Id="rId65" Type="http://schemas.openxmlformats.org/officeDocument/2006/relationships/hyperlink" Target="http://pbs.twimg.com/profile_images/1077011815769538560/Fx6mhqpj_normal.jpg" TargetMode="External" /><Relationship Id="rId66" Type="http://schemas.openxmlformats.org/officeDocument/2006/relationships/hyperlink" Target="http://pbs.twimg.com/profile_images/71209706/rlogo_normal.jpg" TargetMode="External" /><Relationship Id="rId67" Type="http://schemas.openxmlformats.org/officeDocument/2006/relationships/hyperlink" Target="http://pbs.twimg.com/profile_images/1085483960896012288/iaycRW4V_normal.jpg" TargetMode="External" /><Relationship Id="rId68" Type="http://schemas.openxmlformats.org/officeDocument/2006/relationships/hyperlink" Target="http://pbs.twimg.com/profile_images/1085679539261329409/f_yNlzO__normal.jpg" TargetMode="External" /><Relationship Id="rId69" Type="http://schemas.openxmlformats.org/officeDocument/2006/relationships/hyperlink" Target="http://pbs.twimg.com/profile_images/941402228732186624/ujSMhmvZ_normal.jpg" TargetMode="External" /><Relationship Id="rId70" Type="http://schemas.openxmlformats.org/officeDocument/2006/relationships/hyperlink" Target="http://pbs.twimg.com/profile_images/291447557/Grocer_pic_normal.bmp" TargetMode="External" /><Relationship Id="rId71" Type="http://schemas.openxmlformats.org/officeDocument/2006/relationships/hyperlink" Target="http://pbs.twimg.com/profile_images/825498128585330688/XXXe6BFV_normal.jpg" TargetMode="External" /><Relationship Id="rId72" Type="http://schemas.openxmlformats.org/officeDocument/2006/relationships/hyperlink" Target="http://pbs.twimg.com/profile_images/459409141228777472/RfDnn7bb_normal.jpeg" TargetMode="External" /><Relationship Id="rId73" Type="http://schemas.openxmlformats.org/officeDocument/2006/relationships/hyperlink" Target="http://pbs.twimg.com/profile_images/422495246325280769/IFO_uUuA_normal.jpeg" TargetMode="External" /><Relationship Id="rId74" Type="http://schemas.openxmlformats.org/officeDocument/2006/relationships/hyperlink" Target="http://pbs.twimg.com/profile_images/1047933196090978308/5XrfZm31_normal.jpg" TargetMode="External" /><Relationship Id="rId75" Type="http://schemas.openxmlformats.org/officeDocument/2006/relationships/hyperlink" Target="http://pbs.twimg.com/profile_images/958799440466255872/5rd9264q_normal.jpg" TargetMode="External" /><Relationship Id="rId76" Type="http://schemas.openxmlformats.org/officeDocument/2006/relationships/hyperlink" Target="http://pbs.twimg.com/profile_images/785535689819561984/X5KiijPc_normal.jpg" TargetMode="External" /><Relationship Id="rId77" Type="http://schemas.openxmlformats.org/officeDocument/2006/relationships/hyperlink" Target="http://pbs.twimg.com/profile_images/763785096436461568/Gmu9I3qZ_normal.jpg" TargetMode="External" /><Relationship Id="rId78" Type="http://schemas.openxmlformats.org/officeDocument/2006/relationships/hyperlink" Target="http://pbs.twimg.com/profile_images/654468191314309120/45vCNMrH_normal.jpg" TargetMode="External" /><Relationship Id="rId79" Type="http://schemas.openxmlformats.org/officeDocument/2006/relationships/hyperlink" Target="http://pbs.twimg.com/profile_images/980116812577886209/FURbEYEm_normal.jpg" TargetMode="External" /><Relationship Id="rId80" Type="http://schemas.openxmlformats.org/officeDocument/2006/relationships/hyperlink" Target="http://pbs.twimg.com/profile_images/910429933096308736/avrLtIVO_normal.jpg" TargetMode="External" /><Relationship Id="rId81" Type="http://schemas.openxmlformats.org/officeDocument/2006/relationships/hyperlink" Target="http://pbs.twimg.com/profile_images/855090703004688384/SCTTDMV5_normal.jpg" TargetMode="External" /><Relationship Id="rId82" Type="http://schemas.openxmlformats.org/officeDocument/2006/relationships/hyperlink" Target="http://pbs.twimg.com/profile_images/662454838425358337/Lw-ubiKV_normal.jpg" TargetMode="External" /><Relationship Id="rId83" Type="http://schemas.openxmlformats.org/officeDocument/2006/relationships/hyperlink" Target="http://pbs.twimg.com/profile_images/869962597424025601/3NHd0kZ__normal.jpg" TargetMode="External" /><Relationship Id="rId84" Type="http://schemas.openxmlformats.org/officeDocument/2006/relationships/hyperlink" Target="http://pbs.twimg.com/profile_images/1050295525742792704/1mFbJ8EN_normal.jpg" TargetMode="External" /><Relationship Id="rId85" Type="http://schemas.openxmlformats.org/officeDocument/2006/relationships/hyperlink" Target="https://twitter.com/paulmilner9" TargetMode="External" /><Relationship Id="rId86" Type="http://schemas.openxmlformats.org/officeDocument/2006/relationships/hyperlink" Target="https://twitter.com/path2purchaseiq" TargetMode="External" /><Relationship Id="rId87" Type="http://schemas.openxmlformats.org/officeDocument/2006/relationships/hyperlink" Target="https://twitter.com/walmart" TargetMode="External" /><Relationship Id="rId88" Type="http://schemas.openxmlformats.org/officeDocument/2006/relationships/hyperlink" Target="https://twitter.com/cgtmagazine" TargetMode="External" /><Relationship Id="rId89" Type="http://schemas.openxmlformats.org/officeDocument/2006/relationships/hyperlink" Target="https://twitter.com/retailaggregate" TargetMode="External" /><Relationship Id="rId90" Type="http://schemas.openxmlformats.org/officeDocument/2006/relationships/hyperlink" Target="https://twitter.com/risnewsinsights" TargetMode="External" /><Relationship Id="rId91" Type="http://schemas.openxmlformats.org/officeDocument/2006/relationships/hyperlink" Target="https://twitter.com/unishopit" TargetMode="External" /><Relationship Id="rId92" Type="http://schemas.openxmlformats.org/officeDocument/2006/relationships/hyperlink" Target="https://twitter.com/jimdudlicek" TargetMode="External" /><Relationship Id="rId93" Type="http://schemas.openxmlformats.org/officeDocument/2006/relationships/hyperlink" Target="https://twitter.com/pgrocer" TargetMode="External" /><Relationship Id="rId94" Type="http://schemas.openxmlformats.org/officeDocument/2006/relationships/hyperlink" Target="https://twitter.com/freshneasybuzz" TargetMode="External" /><Relationship Id="rId95" Type="http://schemas.openxmlformats.org/officeDocument/2006/relationships/hyperlink" Target="https://twitter.com/albertsonscos" TargetMode="External" /><Relationship Id="rId96" Type="http://schemas.openxmlformats.org/officeDocument/2006/relationships/hyperlink" Target="https://twitter.com/davidshanker" TargetMode="External" /><Relationship Id="rId97" Type="http://schemas.openxmlformats.org/officeDocument/2006/relationships/hyperlink" Target="https://twitter.com/tonycdonofrio" TargetMode="External" /><Relationship Id="rId98" Type="http://schemas.openxmlformats.org/officeDocument/2006/relationships/hyperlink" Target="https://twitter.com/nrfbigshow" TargetMode="External" /><Relationship Id="rId99" Type="http://schemas.openxmlformats.org/officeDocument/2006/relationships/hyperlink" Target="https://twitter.com/joeskorupa" TargetMode="External" /><Relationship Id="rId100" Type="http://schemas.openxmlformats.org/officeDocument/2006/relationships/hyperlink" Target="https://twitter.com/simoneknaap" TargetMode="External" /><Relationship Id="rId101" Type="http://schemas.openxmlformats.org/officeDocument/2006/relationships/hyperlink" Target="https://twitter.com/ensembleiq" TargetMode="External" /><Relationship Id="rId102" Type="http://schemas.openxmlformats.org/officeDocument/2006/relationships/hyperlink" Target="https://twitter.com/marsglobal" TargetMode="External" /><Relationship Id="rId103" Type="http://schemas.openxmlformats.org/officeDocument/2006/relationships/hyperlink" Target="https://twitter.com/sandeepdadlani" TargetMode="External" /><Relationship Id="rId104" Type="http://schemas.openxmlformats.org/officeDocument/2006/relationships/hyperlink" Target="https://twitter.com/4twenty2tweets" TargetMode="External" /><Relationship Id="rId105" Type="http://schemas.openxmlformats.org/officeDocument/2006/relationships/hyperlink" Target="https://twitter.com/store_brands" TargetMode="External" /><Relationship Id="rId106" Type="http://schemas.openxmlformats.org/officeDocument/2006/relationships/hyperlink" Target="https://twitter.com/pehub" TargetMode="External" /><Relationship Id="rId107" Type="http://schemas.openxmlformats.org/officeDocument/2006/relationships/hyperlink" Target="https://twitter.com/machinelearn_d" TargetMode="External" /><Relationship Id="rId108" Type="http://schemas.openxmlformats.org/officeDocument/2006/relationships/hyperlink" Target="https://twitter.com/thechrischua" TargetMode="External" /><Relationship Id="rId109" Type="http://schemas.openxmlformats.org/officeDocument/2006/relationships/comments" Target="../comments2.xml" /><Relationship Id="rId110" Type="http://schemas.openxmlformats.org/officeDocument/2006/relationships/vmlDrawing" Target="../drawings/vmlDrawing2.vml" /><Relationship Id="rId111" Type="http://schemas.openxmlformats.org/officeDocument/2006/relationships/table" Target="../tables/table2.xml" /><Relationship Id="rId11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events.ensembleiq.com/rcas-2019/208595" TargetMode="External" /><Relationship Id="rId2" Type="http://schemas.openxmlformats.org/officeDocument/2006/relationships/hyperlink" Target="https://ensembleiq.dragonforms.com/init.do?omedasite=StoreBrands_prefnew" TargetMode="External" /><Relationship Id="rId3" Type="http://schemas.openxmlformats.org/officeDocument/2006/relationships/hyperlink" Target="https://risnews.com/nrf-show-coverage-ensembleiq-2019" TargetMode="External" /><Relationship Id="rId4" Type="http://schemas.openxmlformats.org/officeDocument/2006/relationships/hyperlink" Target="https://www.pehub.com/2019/02/pe-backed-ensembleiq-taps-jadown-as-chief-human-resources-officer/?utm_source=dlvr.it&amp;utm_medium=twitter" TargetMode="External" /><Relationship Id="rId5" Type="http://schemas.openxmlformats.org/officeDocument/2006/relationships/hyperlink" Target="https://www.nxtbook.com/nxtbooks/ensembleiq/storebrands_201901/" TargetMode="External" /><Relationship Id="rId6" Type="http://schemas.openxmlformats.org/officeDocument/2006/relationships/hyperlink" Target="https://twitter.com/i/web/status/1090987148159995906" TargetMode="External" /><Relationship Id="rId7" Type="http://schemas.openxmlformats.org/officeDocument/2006/relationships/hyperlink" Target="https://twitter.com/i/web/status/1088497674473689090" TargetMode="External" /><Relationship Id="rId8" Type="http://schemas.openxmlformats.org/officeDocument/2006/relationships/hyperlink" Target="https://lnkd.in/ePc-jUN" TargetMode="External" /><Relationship Id="rId9" Type="http://schemas.openxmlformats.org/officeDocument/2006/relationships/hyperlink" Target="https://www.nxtbook.com/nxtbooks/ensembleiq/pg_201901/index.php#/0" TargetMode="External" /><Relationship Id="rId10" Type="http://schemas.openxmlformats.org/officeDocument/2006/relationships/hyperlink" Target="https://risnews.com/nrf-show-coverage-ensembleiq-2019?ajs_uid=6577H0150145A3A&amp;oly_enc_id=6577H0150145A3A&amp;ajs_trait_oebid=5235H5701912B7O" TargetMode="External" /><Relationship Id="rId11" Type="http://schemas.openxmlformats.org/officeDocument/2006/relationships/hyperlink" Target="https://events.ensembleiq.com/rcas-2019/208595" TargetMode="External" /><Relationship Id="rId12" Type="http://schemas.openxmlformats.org/officeDocument/2006/relationships/hyperlink" Target="https://events.ensembleiq.com/rcas-2019" TargetMode="External" /><Relationship Id="rId13" Type="http://schemas.openxmlformats.org/officeDocument/2006/relationships/hyperlink" Target="https://twitter.com/i/web/status/1090987148159995906" TargetMode="External" /><Relationship Id="rId14" Type="http://schemas.openxmlformats.org/officeDocument/2006/relationships/hyperlink" Target="https://twitter.com/i/web/status/1088497674473689090" TargetMode="External" /><Relationship Id="rId15" Type="http://schemas.openxmlformats.org/officeDocument/2006/relationships/hyperlink" Target="https://risnews.com/nrf-show-coverage-ensembleiq-2019" TargetMode="External" /><Relationship Id="rId16" Type="http://schemas.openxmlformats.org/officeDocument/2006/relationships/hyperlink" Target="https://risnews.com/nrf-show-coverage-ensembleiq-2019?ajs_uid=6577H0150145A3A&amp;oly_enc_id=6577H0150145A3A&amp;ajs_trait_oebid=5235H5701912B7O" TargetMode="External" /><Relationship Id="rId17" Type="http://schemas.openxmlformats.org/officeDocument/2006/relationships/hyperlink" Target="https://www.nxtbook.com/nxtbooks/ensembleiq/pg_201901/index.php#/0" TargetMode="External" /><Relationship Id="rId18" Type="http://schemas.openxmlformats.org/officeDocument/2006/relationships/hyperlink" Target="https://ensembleiq.dragonforms.com/init.do?omedasite=StoreBrands_prefnew" TargetMode="External" /><Relationship Id="rId19" Type="http://schemas.openxmlformats.org/officeDocument/2006/relationships/hyperlink" Target="https://twitter.com/i/web/status/1088416988198780928" TargetMode="External" /><Relationship Id="rId20" Type="http://schemas.openxmlformats.org/officeDocument/2006/relationships/hyperlink" Target="https://lnkd.in/ePc-jUN" TargetMode="External" /><Relationship Id="rId21" Type="http://schemas.openxmlformats.org/officeDocument/2006/relationships/hyperlink" Target="https://www.nxtbook.com/nxtbooks/ensembleiq/storebrands_201901/" TargetMode="External" /><Relationship Id="rId22" Type="http://schemas.openxmlformats.org/officeDocument/2006/relationships/hyperlink" Target="https://www.pehub.com/2019/02/pe-backed-ensembleiq-taps-jadown-as-chief-human-resources-officer/?utm_source=dlvr.it&amp;utm_medium=twitter" TargetMode="External" /><Relationship Id="rId23" Type="http://schemas.openxmlformats.org/officeDocument/2006/relationships/table" Target="../tables/table12.xml" /><Relationship Id="rId24" Type="http://schemas.openxmlformats.org/officeDocument/2006/relationships/table" Target="../tables/table13.xml" /><Relationship Id="rId25" Type="http://schemas.openxmlformats.org/officeDocument/2006/relationships/table" Target="../tables/table14.xml" /><Relationship Id="rId26" Type="http://schemas.openxmlformats.org/officeDocument/2006/relationships/table" Target="../tables/table15.xml" /><Relationship Id="rId27" Type="http://schemas.openxmlformats.org/officeDocument/2006/relationships/table" Target="../tables/table16.xml" /><Relationship Id="rId28" Type="http://schemas.openxmlformats.org/officeDocument/2006/relationships/table" Target="../tables/table17.xml" /><Relationship Id="rId29" Type="http://schemas.openxmlformats.org/officeDocument/2006/relationships/table" Target="../tables/table18.xml" /><Relationship Id="rId3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625</v>
      </c>
      <c r="BB2" s="13" t="s">
        <v>635</v>
      </c>
      <c r="BC2" s="13" t="s">
        <v>636</v>
      </c>
      <c r="BD2" s="67" t="s">
        <v>917</v>
      </c>
      <c r="BE2" s="67" t="s">
        <v>918</v>
      </c>
      <c r="BF2" s="67" t="s">
        <v>919</v>
      </c>
      <c r="BG2" s="67" t="s">
        <v>920</v>
      </c>
      <c r="BH2" s="67" t="s">
        <v>921</v>
      </c>
      <c r="BI2" s="67" t="s">
        <v>922</v>
      </c>
      <c r="BJ2" s="67" t="s">
        <v>923</v>
      </c>
      <c r="BK2" s="67" t="s">
        <v>924</v>
      </c>
      <c r="BL2" s="67" t="s">
        <v>925</v>
      </c>
    </row>
    <row r="3" spans="1:64" ht="15" customHeight="1">
      <c r="A3" s="84" t="s">
        <v>212</v>
      </c>
      <c r="B3" s="84" t="s">
        <v>212</v>
      </c>
      <c r="C3" s="53" t="s">
        <v>957</v>
      </c>
      <c r="D3" s="54">
        <v>3</v>
      </c>
      <c r="E3" s="65" t="s">
        <v>132</v>
      </c>
      <c r="F3" s="55">
        <v>35</v>
      </c>
      <c r="G3" s="53"/>
      <c r="H3" s="57"/>
      <c r="I3" s="56"/>
      <c r="J3" s="56"/>
      <c r="K3" s="36" t="s">
        <v>65</v>
      </c>
      <c r="L3" s="62">
        <v>3</v>
      </c>
      <c r="M3" s="62"/>
      <c r="N3" s="63"/>
      <c r="O3" s="85" t="s">
        <v>176</v>
      </c>
      <c r="P3" s="87">
        <v>43489.53016203704</v>
      </c>
      <c r="Q3" s="85" t="s">
        <v>237</v>
      </c>
      <c r="R3" s="89" t="s">
        <v>261</v>
      </c>
      <c r="S3" s="85" t="s">
        <v>273</v>
      </c>
      <c r="T3" s="85" t="s">
        <v>280</v>
      </c>
      <c r="U3" s="85"/>
      <c r="V3" s="89" t="s">
        <v>308</v>
      </c>
      <c r="W3" s="87">
        <v>43489.53016203704</v>
      </c>
      <c r="X3" s="89" t="s">
        <v>322</v>
      </c>
      <c r="Y3" s="85"/>
      <c r="Z3" s="85"/>
      <c r="AA3" s="91" t="s">
        <v>349</v>
      </c>
      <c r="AB3" s="85"/>
      <c r="AC3" s="85" t="b">
        <v>0</v>
      </c>
      <c r="AD3" s="85">
        <v>0</v>
      </c>
      <c r="AE3" s="91" t="s">
        <v>376</v>
      </c>
      <c r="AF3" s="85" t="b">
        <v>0</v>
      </c>
      <c r="AG3" s="85" t="s">
        <v>377</v>
      </c>
      <c r="AH3" s="85"/>
      <c r="AI3" s="91" t="s">
        <v>376</v>
      </c>
      <c r="AJ3" s="85" t="b">
        <v>0</v>
      </c>
      <c r="AK3" s="85">
        <v>0</v>
      </c>
      <c r="AL3" s="91" t="s">
        <v>376</v>
      </c>
      <c r="AM3" s="85" t="s">
        <v>378</v>
      </c>
      <c r="AN3" s="85" t="b">
        <v>1</v>
      </c>
      <c r="AO3" s="91" t="s">
        <v>349</v>
      </c>
      <c r="AP3" s="85" t="s">
        <v>176</v>
      </c>
      <c r="AQ3" s="85">
        <v>0</v>
      </c>
      <c r="AR3" s="85">
        <v>0</v>
      </c>
      <c r="AS3" s="85"/>
      <c r="AT3" s="85"/>
      <c r="AU3" s="85"/>
      <c r="AV3" s="85"/>
      <c r="AW3" s="85"/>
      <c r="AX3" s="85"/>
      <c r="AY3" s="85"/>
      <c r="AZ3" s="85"/>
      <c r="BA3">
        <v>1</v>
      </c>
      <c r="BB3" s="85" t="str">
        <f>REPLACE(INDEX(GroupVertices[Group],MATCH(Edges[[#This Row],[Vertex 1]],GroupVertices[Vertex],0)),1,1,"")</f>
        <v>4</v>
      </c>
      <c r="BC3" s="85" t="str">
        <f>REPLACE(INDEX(GroupVertices[Group],MATCH(Edges[[#This Row],[Vertex 2]],GroupVertices[Vertex],0)),1,1,"")</f>
        <v>4</v>
      </c>
      <c r="BD3" s="51">
        <v>2</v>
      </c>
      <c r="BE3" s="52">
        <v>9.090909090909092</v>
      </c>
      <c r="BF3" s="51">
        <v>0</v>
      </c>
      <c r="BG3" s="52">
        <v>0</v>
      </c>
      <c r="BH3" s="51">
        <v>0</v>
      </c>
      <c r="BI3" s="52">
        <v>0</v>
      </c>
      <c r="BJ3" s="51">
        <v>20</v>
      </c>
      <c r="BK3" s="52">
        <v>90.9090909090909</v>
      </c>
      <c r="BL3" s="51">
        <v>22</v>
      </c>
    </row>
    <row r="4" spans="1:64" ht="15" customHeight="1">
      <c r="A4" s="84" t="s">
        <v>213</v>
      </c>
      <c r="B4" s="84" t="s">
        <v>230</v>
      </c>
      <c r="C4" s="53" t="s">
        <v>957</v>
      </c>
      <c r="D4" s="54">
        <v>3</v>
      </c>
      <c r="E4" s="65" t="s">
        <v>132</v>
      </c>
      <c r="F4" s="55">
        <v>35</v>
      </c>
      <c r="G4" s="53"/>
      <c r="H4" s="57"/>
      <c r="I4" s="56"/>
      <c r="J4" s="56"/>
      <c r="K4" s="36" t="s">
        <v>65</v>
      </c>
      <c r="L4" s="83">
        <v>4</v>
      </c>
      <c r="M4" s="83"/>
      <c r="N4" s="63"/>
      <c r="O4" s="86" t="s">
        <v>236</v>
      </c>
      <c r="P4" s="88">
        <v>43489.680625</v>
      </c>
      <c r="Q4" s="86" t="s">
        <v>238</v>
      </c>
      <c r="R4" s="86"/>
      <c r="S4" s="86"/>
      <c r="T4" s="86" t="s">
        <v>281</v>
      </c>
      <c r="U4" s="86"/>
      <c r="V4" s="90" t="s">
        <v>309</v>
      </c>
      <c r="W4" s="88">
        <v>43489.680625</v>
      </c>
      <c r="X4" s="90" t="s">
        <v>323</v>
      </c>
      <c r="Y4" s="86"/>
      <c r="Z4" s="86"/>
      <c r="AA4" s="92" t="s">
        <v>350</v>
      </c>
      <c r="AB4" s="86"/>
      <c r="AC4" s="86" t="b">
        <v>0</v>
      </c>
      <c r="AD4" s="86">
        <v>0</v>
      </c>
      <c r="AE4" s="92" t="s">
        <v>376</v>
      </c>
      <c r="AF4" s="86" t="b">
        <v>0</v>
      </c>
      <c r="AG4" s="86" t="s">
        <v>377</v>
      </c>
      <c r="AH4" s="86"/>
      <c r="AI4" s="92" t="s">
        <v>376</v>
      </c>
      <c r="AJ4" s="86" t="b">
        <v>0</v>
      </c>
      <c r="AK4" s="86">
        <v>1</v>
      </c>
      <c r="AL4" s="92" t="s">
        <v>370</v>
      </c>
      <c r="AM4" s="86" t="s">
        <v>379</v>
      </c>
      <c r="AN4" s="86" t="b">
        <v>0</v>
      </c>
      <c r="AO4" s="92" t="s">
        <v>370</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c r="BE4" s="52"/>
      <c r="BF4" s="51"/>
      <c r="BG4" s="52"/>
      <c r="BH4" s="51"/>
      <c r="BI4" s="52"/>
      <c r="BJ4" s="51"/>
      <c r="BK4" s="52"/>
      <c r="BL4" s="51"/>
    </row>
    <row r="5" spans="1:64" ht="45">
      <c r="A5" s="84" t="s">
        <v>213</v>
      </c>
      <c r="B5" s="84" t="s">
        <v>227</v>
      </c>
      <c r="C5" s="53" t="s">
        <v>957</v>
      </c>
      <c r="D5" s="54">
        <v>3</v>
      </c>
      <c r="E5" s="65" t="s">
        <v>132</v>
      </c>
      <c r="F5" s="55">
        <v>35</v>
      </c>
      <c r="G5" s="53"/>
      <c r="H5" s="57"/>
      <c r="I5" s="56"/>
      <c r="J5" s="56"/>
      <c r="K5" s="36" t="s">
        <v>65</v>
      </c>
      <c r="L5" s="83">
        <v>5</v>
      </c>
      <c r="M5" s="83"/>
      <c r="N5" s="63"/>
      <c r="O5" s="86" t="s">
        <v>236</v>
      </c>
      <c r="P5" s="88">
        <v>43489.680625</v>
      </c>
      <c r="Q5" s="86" t="s">
        <v>238</v>
      </c>
      <c r="R5" s="86"/>
      <c r="S5" s="86"/>
      <c r="T5" s="86" t="s">
        <v>281</v>
      </c>
      <c r="U5" s="86"/>
      <c r="V5" s="90" t="s">
        <v>309</v>
      </c>
      <c r="W5" s="88">
        <v>43489.680625</v>
      </c>
      <c r="X5" s="90" t="s">
        <v>323</v>
      </c>
      <c r="Y5" s="86"/>
      <c r="Z5" s="86"/>
      <c r="AA5" s="92" t="s">
        <v>350</v>
      </c>
      <c r="AB5" s="86"/>
      <c r="AC5" s="86" t="b">
        <v>0</v>
      </c>
      <c r="AD5" s="86">
        <v>0</v>
      </c>
      <c r="AE5" s="92" t="s">
        <v>376</v>
      </c>
      <c r="AF5" s="86" t="b">
        <v>0</v>
      </c>
      <c r="AG5" s="86" t="s">
        <v>377</v>
      </c>
      <c r="AH5" s="86"/>
      <c r="AI5" s="92" t="s">
        <v>376</v>
      </c>
      <c r="AJ5" s="86" t="b">
        <v>0</v>
      </c>
      <c r="AK5" s="86">
        <v>1</v>
      </c>
      <c r="AL5" s="92" t="s">
        <v>370</v>
      </c>
      <c r="AM5" s="86" t="s">
        <v>379</v>
      </c>
      <c r="AN5" s="86" t="b">
        <v>0</v>
      </c>
      <c r="AO5" s="92" t="s">
        <v>370</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1</v>
      </c>
      <c r="BE5" s="52">
        <v>4.3478260869565215</v>
      </c>
      <c r="BF5" s="51">
        <v>0</v>
      </c>
      <c r="BG5" s="52">
        <v>0</v>
      </c>
      <c r="BH5" s="51">
        <v>0</v>
      </c>
      <c r="BI5" s="52">
        <v>0</v>
      </c>
      <c r="BJ5" s="51">
        <v>22</v>
      </c>
      <c r="BK5" s="52">
        <v>95.65217391304348</v>
      </c>
      <c r="BL5" s="51">
        <v>23</v>
      </c>
    </row>
    <row r="6" spans="1:64" ht="45">
      <c r="A6" s="84" t="s">
        <v>214</v>
      </c>
      <c r="B6" s="84" t="s">
        <v>221</v>
      </c>
      <c r="C6" s="53" t="s">
        <v>957</v>
      </c>
      <c r="D6" s="54">
        <v>3</v>
      </c>
      <c r="E6" s="65" t="s">
        <v>132</v>
      </c>
      <c r="F6" s="55">
        <v>35</v>
      </c>
      <c r="G6" s="53"/>
      <c r="H6" s="57"/>
      <c r="I6" s="56"/>
      <c r="J6" s="56"/>
      <c r="K6" s="36" t="s">
        <v>65</v>
      </c>
      <c r="L6" s="83">
        <v>6</v>
      </c>
      <c r="M6" s="83"/>
      <c r="N6" s="63"/>
      <c r="O6" s="86" t="s">
        <v>236</v>
      </c>
      <c r="P6" s="88">
        <v>43489.78443287037</v>
      </c>
      <c r="Q6" s="86" t="s">
        <v>239</v>
      </c>
      <c r="R6" s="86"/>
      <c r="S6" s="86"/>
      <c r="T6" s="86" t="s">
        <v>282</v>
      </c>
      <c r="U6" s="86"/>
      <c r="V6" s="90" t="s">
        <v>310</v>
      </c>
      <c r="W6" s="88">
        <v>43489.78443287037</v>
      </c>
      <c r="X6" s="90" t="s">
        <v>324</v>
      </c>
      <c r="Y6" s="86"/>
      <c r="Z6" s="86"/>
      <c r="AA6" s="92" t="s">
        <v>351</v>
      </c>
      <c r="AB6" s="86"/>
      <c r="AC6" s="86" t="b">
        <v>0</v>
      </c>
      <c r="AD6" s="86">
        <v>0</v>
      </c>
      <c r="AE6" s="92" t="s">
        <v>376</v>
      </c>
      <c r="AF6" s="86" t="b">
        <v>0</v>
      </c>
      <c r="AG6" s="86" t="s">
        <v>377</v>
      </c>
      <c r="AH6" s="86"/>
      <c r="AI6" s="92" t="s">
        <v>376</v>
      </c>
      <c r="AJ6" s="86" t="b">
        <v>0</v>
      </c>
      <c r="AK6" s="86">
        <v>1</v>
      </c>
      <c r="AL6" s="92" t="s">
        <v>358</v>
      </c>
      <c r="AM6" s="86" t="s">
        <v>380</v>
      </c>
      <c r="AN6" s="86" t="b">
        <v>0</v>
      </c>
      <c r="AO6" s="92" t="s">
        <v>358</v>
      </c>
      <c r="AP6" s="86" t="s">
        <v>176</v>
      </c>
      <c r="AQ6" s="86">
        <v>0</v>
      </c>
      <c r="AR6" s="86">
        <v>0</v>
      </c>
      <c r="AS6" s="86"/>
      <c r="AT6" s="86"/>
      <c r="AU6" s="86"/>
      <c r="AV6" s="86"/>
      <c r="AW6" s="86"/>
      <c r="AX6" s="86"/>
      <c r="AY6" s="86"/>
      <c r="AZ6" s="86"/>
      <c r="BA6">
        <v>1</v>
      </c>
      <c r="BB6" s="85" t="str">
        <f>REPLACE(INDEX(GroupVertices[Group],MATCH(Edges[[#This Row],[Vertex 1]],GroupVertices[Vertex],0)),1,1,"")</f>
        <v>2</v>
      </c>
      <c r="BC6" s="85" t="str">
        <f>REPLACE(INDEX(GroupVertices[Group],MATCH(Edges[[#This Row],[Vertex 2]],GroupVertices[Vertex],0)),1,1,"")</f>
        <v>2</v>
      </c>
      <c r="BD6" s="51">
        <v>0</v>
      </c>
      <c r="BE6" s="52">
        <v>0</v>
      </c>
      <c r="BF6" s="51">
        <v>1</v>
      </c>
      <c r="BG6" s="52">
        <v>4.3478260869565215</v>
      </c>
      <c r="BH6" s="51">
        <v>0</v>
      </c>
      <c r="BI6" s="52">
        <v>0</v>
      </c>
      <c r="BJ6" s="51">
        <v>22</v>
      </c>
      <c r="BK6" s="52">
        <v>95.65217391304348</v>
      </c>
      <c r="BL6" s="51">
        <v>23</v>
      </c>
    </row>
    <row r="7" spans="1:64" ht="45">
      <c r="A7" s="84" t="s">
        <v>215</v>
      </c>
      <c r="B7" s="84" t="s">
        <v>221</v>
      </c>
      <c r="C7" s="53" t="s">
        <v>957</v>
      </c>
      <c r="D7" s="54">
        <v>3</v>
      </c>
      <c r="E7" s="65" t="s">
        <v>132</v>
      </c>
      <c r="F7" s="55">
        <v>35</v>
      </c>
      <c r="G7" s="53"/>
      <c r="H7" s="57"/>
      <c r="I7" s="56"/>
      <c r="J7" s="56"/>
      <c r="K7" s="36" t="s">
        <v>65</v>
      </c>
      <c r="L7" s="83">
        <v>7</v>
      </c>
      <c r="M7" s="83"/>
      <c r="N7" s="63"/>
      <c r="O7" s="86" t="s">
        <v>236</v>
      </c>
      <c r="P7" s="88">
        <v>43490.26831018519</v>
      </c>
      <c r="Q7" s="86" t="s">
        <v>239</v>
      </c>
      <c r="R7" s="86"/>
      <c r="S7" s="86"/>
      <c r="T7" s="86" t="s">
        <v>282</v>
      </c>
      <c r="U7" s="86"/>
      <c r="V7" s="90" t="s">
        <v>311</v>
      </c>
      <c r="W7" s="88">
        <v>43490.26831018519</v>
      </c>
      <c r="X7" s="90" t="s">
        <v>325</v>
      </c>
      <c r="Y7" s="86"/>
      <c r="Z7" s="86"/>
      <c r="AA7" s="92" t="s">
        <v>352</v>
      </c>
      <c r="AB7" s="86"/>
      <c r="AC7" s="86" t="b">
        <v>0</v>
      </c>
      <c r="AD7" s="86">
        <v>0</v>
      </c>
      <c r="AE7" s="92" t="s">
        <v>376</v>
      </c>
      <c r="AF7" s="86" t="b">
        <v>0</v>
      </c>
      <c r="AG7" s="86" t="s">
        <v>377</v>
      </c>
      <c r="AH7" s="86"/>
      <c r="AI7" s="92" t="s">
        <v>376</v>
      </c>
      <c r="AJ7" s="86" t="b">
        <v>0</v>
      </c>
      <c r="AK7" s="86">
        <v>2</v>
      </c>
      <c r="AL7" s="92" t="s">
        <v>358</v>
      </c>
      <c r="AM7" s="86" t="s">
        <v>381</v>
      </c>
      <c r="AN7" s="86" t="b">
        <v>0</v>
      </c>
      <c r="AO7" s="92" t="s">
        <v>358</v>
      </c>
      <c r="AP7" s="86" t="s">
        <v>176</v>
      </c>
      <c r="AQ7" s="86">
        <v>0</v>
      </c>
      <c r="AR7" s="86">
        <v>0</v>
      </c>
      <c r="AS7" s="86"/>
      <c r="AT7" s="86"/>
      <c r="AU7" s="86"/>
      <c r="AV7" s="86"/>
      <c r="AW7" s="86"/>
      <c r="AX7" s="86"/>
      <c r="AY7" s="86"/>
      <c r="AZ7" s="86"/>
      <c r="BA7">
        <v>1</v>
      </c>
      <c r="BB7" s="85" t="str">
        <f>REPLACE(INDEX(GroupVertices[Group],MATCH(Edges[[#This Row],[Vertex 1]],GroupVertices[Vertex],0)),1,1,"")</f>
        <v>2</v>
      </c>
      <c r="BC7" s="85" t="str">
        <f>REPLACE(INDEX(GroupVertices[Group],MATCH(Edges[[#This Row],[Vertex 2]],GroupVertices[Vertex],0)),1,1,"")</f>
        <v>2</v>
      </c>
      <c r="BD7" s="51">
        <v>0</v>
      </c>
      <c r="BE7" s="52">
        <v>0</v>
      </c>
      <c r="BF7" s="51">
        <v>1</v>
      </c>
      <c r="BG7" s="52">
        <v>4.3478260869565215</v>
      </c>
      <c r="BH7" s="51">
        <v>0</v>
      </c>
      <c r="BI7" s="52">
        <v>0</v>
      </c>
      <c r="BJ7" s="51">
        <v>22</v>
      </c>
      <c r="BK7" s="52">
        <v>95.65217391304348</v>
      </c>
      <c r="BL7" s="51">
        <v>23</v>
      </c>
    </row>
    <row r="8" spans="1:64" ht="45">
      <c r="A8" s="84" t="s">
        <v>216</v>
      </c>
      <c r="B8" s="84" t="s">
        <v>231</v>
      </c>
      <c r="C8" s="53" t="s">
        <v>957</v>
      </c>
      <c r="D8" s="54">
        <v>3</v>
      </c>
      <c r="E8" s="65" t="s">
        <v>132</v>
      </c>
      <c r="F8" s="55">
        <v>35</v>
      </c>
      <c r="G8" s="53"/>
      <c r="H8" s="57"/>
      <c r="I8" s="56"/>
      <c r="J8" s="56"/>
      <c r="K8" s="36" t="s">
        <v>65</v>
      </c>
      <c r="L8" s="83">
        <v>8</v>
      </c>
      <c r="M8" s="83"/>
      <c r="N8" s="63"/>
      <c r="O8" s="86" t="s">
        <v>236</v>
      </c>
      <c r="P8" s="88">
        <v>43483.28365740741</v>
      </c>
      <c r="Q8" s="86" t="s">
        <v>240</v>
      </c>
      <c r="R8" s="90" t="s">
        <v>262</v>
      </c>
      <c r="S8" s="86" t="s">
        <v>274</v>
      </c>
      <c r="T8" s="86" t="s">
        <v>283</v>
      </c>
      <c r="U8" s="90" t="s">
        <v>298</v>
      </c>
      <c r="V8" s="90" t="s">
        <v>298</v>
      </c>
      <c r="W8" s="88">
        <v>43483.28365740741</v>
      </c>
      <c r="X8" s="90" t="s">
        <v>326</v>
      </c>
      <c r="Y8" s="86"/>
      <c r="Z8" s="86"/>
      <c r="AA8" s="92" t="s">
        <v>353</v>
      </c>
      <c r="AB8" s="86"/>
      <c r="AC8" s="86" t="b">
        <v>0</v>
      </c>
      <c r="AD8" s="86">
        <v>2</v>
      </c>
      <c r="AE8" s="92" t="s">
        <v>376</v>
      </c>
      <c r="AF8" s="86" t="b">
        <v>0</v>
      </c>
      <c r="AG8" s="86" t="s">
        <v>377</v>
      </c>
      <c r="AH8" s="86"/>
      <c r="AI8" s="92" t="s">
        <v>376</v>
      </c>
      <c r="AJ8" s="86" t="b">
        <v>0</v>
      </c>
      <c r="AK8" s="86">
        <v>1</v>
      </c>
      <c r="AL8" s="92" t="s">
        <v>376</v>
      </c>
      <c r="AM8" s="86" t="s">
        <v>382</v>
      </c>
      <c r="AN8" s="86" t="b">
        <v>0</v>
      </c>
      <c r="AO8" s="92" t="s">
        <v>353</v>
      </c>
      <c r="AP8" s="86" t="s">
        <v>391</v>
      </c>
      <c r="AQ8" s="86">
        <v>0</v>
      </c>
      <c r="AR8" s="86">
        <v>0</v>
      </c>
      <c r="AS8" s="86" t="s">
        <v>392</v>
      </c>
      <c r="AT8" s="86" t="s">
        <v>393</v>
      </c>
      <c r="AU8" s="86" t="s">
        <v>394</v>
      </c>
      <c r="AV8" s="86" t="s">
        <v>395</v>
      </c>
      <c r="AW8" s="86" t="s">
        <v>396</v>
      </c>
      <c r="AX8" s="86" t="s">
        <v>397</v>
      </c>
      <c r="AY8" s="86" t="s">
        <v>398</v>
      </c>
      <c r="AZ8" s="90" t="s">
        <v>399</v>
      </c>
      <c r="BA8">
        <v>1</v>
      </c>
      <c r="BB8" s="85" t="str">
        <f>REPLACE(INDEX(GroupVertices[Group],MATCH(Edges[[#This Row],[Vertex 1]],GroupVertices[Vertex],0)),1,1,"")</f>
        <v>3</v>
      </c>
      <c r="BC8" s="85" t="str">
        <f>REPLACE(INDEX(GroupVertices[Group],MATCH(Edges[[#This Row],[Vertex 2]],GroupVertices[Vertex],0)),1,1,"")</f>
        <v>3</v>
      </c>
      <c r="BD8" s="51"/>
      <c r="BE8" s="52"/>
      <c r="BF8" s="51"/>
      <c r="BG8" s="52"/>
      <c r="BH8" s="51"/>
      <c r="BI8" s="52"/>
      <c r="BJ8" s="51"/>
      <c r="BK8" s="52"/>
      <c r="BL8" s="51"/>
    </row>
    <row r="9" spans="1:64" ht="45">
      <c r="A9" s="84" t="s">
        <v>217</v>
      </c>
      <c r="B9" s="84" t="s">
        <v>231</v>
      </c>
      <c r="C9" s="53" t="s">
        <v>957</v>
      </c>
      <c r="D9" s="54">
        <v>3</v>
      </c>
      <c r="E9" s="65" t="s">
        <v>132</v>
      </c>
      <c r="F9" s="55">
        <v>35</v>
      </c>
      <c r="G9" s="53"/>
      <c r="H9" s="57"/>
      <c r="I9" s="56"/>
      <c r="J9" s="56"/>
      <c r="K9" s="36" t="s">
        <v>65</v>
      </c>
      <c r="L9" s="83">
        <v>9</v>
      </c>
      <c r="M9" s="83"/>
      <c r="N9" s="63"/>
      <c r="O9" s="86" t="s">
        <v>236</v>
      </c>
      <c r="P9" s="88">
        <v>43490.96561342593</v>
      </c>
      <c r="Q9" s="86" t="s">
        <v>241</v>
      </c>
      <c r="R9" s="86"/>
      <c r="S9" s="86"/>
      <c r="T9" s="86" t="s">
        <v>284</v>
      </c>
      <c r="U9" s="86"/>
      <c r="V9" s="90" t="s">
        <v>312</v>
      </c>
      <c r="W9" s="88">
        <v>43490.96561342593</v>
      </c>
      <c r="X9" s="90" t="s">
        <v>327</v>
      </c>
      <c r="Y9" s="86"/>
      <c r="Z9" s="86"/>
      <c r="AA9" s="92" t="s">
        <v>354</v>
      </c>
      <c r="AB9" s="86"/>
      <c r="AC9" s="86" t="b">
        <v>0</v>
      </c>
      <c r="AD9" s="86">
        <v>0</v>
      </c>
      <c r="AE9" s="92" t="s">
        <v>376</v>
      </c>
      <c r="AF9" s="86" t="b">
        <v>0</v>
      </c>
      <c r="AG9" s="86" t="s">
        <v>377</v>
      </c>
      <c r="AH9" s="86"/>
      <c r="AI9" s="92" t="s">
        <v>376</v>
      </c>
      <c r="AJ9" s="86" t="b">
        <v>0</v>
      </c>
      <c r="AK9" s="86">
        <v>1</v>
      </c>
      <c r="AL9" s="92" t="s">
        <v>353</v>
      </c>
      <c r="AM9" s="86" t="s">
        <v>383</v>
      </c>
      <c r="AN9" s="86" t="b">
        <v>0</v>
      </c>
      <c r="AO9" s="92" t="s">
        <v>353</v>
      </c>
      <c r="AP9" s="86" t="s">
        <v>176</v>
      </c>
      <c r="AQ9" s="86">
        <v>0</v>
      </c>
      <c r="AR9" s="86">
        <v>0</v>
      </c>
      <c r="AS9" s="86"/>
      <c r="AT9" s="86"/>
      <c r="AU9" s="86"/>
      <c r="AV9" s="86"/>
      <c r="AW9" s="86"/>
      <c r="AX9" s="86"/>
      <c r="AY9" s="86"/>
      <c r="AZ9" s="86"/>
      <c r="BA9">
        <v>1</v>
      </c>
      <c r="BB9" s="85" t="str">
        <f>REPLACE(INDEX(GroupVertices[Group],MATCH(Edges[[#This Row],[Vertex 1]],GroupVertices[Vertex],0)),1,1,"")</f>
        <v>3</v>
      </c>
      <c r="BC9" s="85" t="str">
        <f>REPLACE(INDEX(GroupVertices[Group],MATCH(Edges[[#This Row],[Vertex 2]],GroupVertices[Vertex],0)),1,1,"")</f>
        <v>3</v>
      </c>
      <c r="BD9" s="51"/>
      <c r="BE9" s="52"/>
      <c r="BF9" s="51"/>
      <c r="BG9" s="52"/>
      <c r="BH9" s="51"/>
      <c r="BI9" s="52"/>
      <c r="BJ9" s="51"/>
      <c r="BK9" s="52"/>
      <c r="BL9" s="51"/>
    </row>
    <row r="10" spans="1:64" ht="45">
      <c r="A10" s="84" t="s">
        <v>216</v>
      </c>
      <c r="B10" s="84" t="s">
        <v>232</v>
      </c>
      <c r="C10" s="53" t="s">
        <v>957</v>
      </c>
      <c r="D10" s="54">
        <v>3</v>
      </c>
      <c r="E10" s="65" t="s">
        <v>132</v>
      </c>
      <c r="F10" s="55">
        <v>35</v>
      </c>
      <c r="G10" s="53"/>
      <c r="H10" s="57"/>
      <c r="I10" s="56"/>
      <c r="J10" s="56"/>
      <c r="K10" s="36" t="s">
        <v>65</v>
      </c>
      <c r="L10" s="83">
        <v>10</v>
      </c>
      <c r="M10" s="83"/>
      <c r="N10" s="63"/>
      <c r="O10" s="86" t="s">
        <v>236</v>
      </c>
      <c r="P10" s="88">
        <v>43483.28365740741</v>
      </c>
      <c r="Q10" s="86" t="s">
        <v>240</v>
      </c>
      <c r="R10" s="90" t="s">
        <v>262</v>
      </c>
      <c r="S10" s="86" t="s">
        <v>274</v>
      </c>
      <c r="T10" s="86" t="s">
        <v>283</v>
      </c>
      <c r="U10" s="90" t="s">
        <v>298</v>
      </c>
      <c r="V10" s="90" t="s">
        <v>298</v>
      </c>
      <c r="W10" s="88">
        <v>43483.28365740741</v>
      </c>
      <c r="X10" s="90" t="s">
        <v>326</v>
      </c>
      <c r="Y10" s="86"/>
      <c r="Z10" s="86"/>
      <c r="AA10" s="92" t="s">
        <v>353</v>
      </c>
      <c r="AB10" s="86"/>
      <c r="AC10" s="86" t="b">
        <v>0</v>
      </c>
      <c r="AD10" s="86">
        <v>2</v>
      </c>
      <c r="AE10" s="92" t="s">
        <v>376</v>
      </c>
      <c r="AF10" s="86" t="b">
        <v>0</v>
      </c>
      <c r="AG10" s="86" t="s">
        <v>377</v>
      </c>
      <c r="AH10" s="86"/>
      <c r="AI10" s="92" t="s">
        <v>376</v>
      </c>
      <c r="AJ10" s="86" t="b">
        <v>0</v>
      </c>
      <c r="AK10" s="86">
        <v>1</v>
      </c>
      <c r="AL10" s="92" t="s">
        <v>376</v>
      </c>
      <c r="AM10" s="86" t="s">
        <v>382</v>
      </c>
      <c r="AN10" s="86" t="b">
        <v>0</v>
      </c>
      <c r="AO10" s="92" t="s">
        <v>353</v>
      </c>
      <c r="AP10" s="86" t="s">
        <v>391</v>
      </c>
      <c r="AQ10" s="86">
        <v>0</v>
      </c>
      <c r="AR10" s="86">
        <v>0</v>
      </c>
      <c r="AS10" s="86" t="s">
        <v>392</v>
      </c>
      <c r="AT10" s="86" t="s">
        <v>393</v>
      </c>
      <c r="AU10" s="86" t="s">
        <v>394</v>
      </c>
      <c r="AV10" s="86" t="s">
        <v>395</v>
      </c>
      <c r="AW10" s="86" t="s">
        <v>396</v>
      </c>
      <c r="AX10" s="86" t="s">
        <v>397</v>
      </c>
      <c r="AY10" s="86" t="s">
        <v>398</v>
      </c>
      <c r="AZ10" s="90" t="s">
        <v>399</v>
      </c>
      <c r="BA10">
        <v>1</v>
      </c>
      <c r="BB10" s="85" t="str">
        <f>REPLACE(INDEX(GroupVertices[Group],MATCH(Edges[[#This Row],[Vertex 1]],GroupVertices[Vertex],0)),1,1,"")</f>
        <v>3</v>
      </c>
      <c r="BC10" s="85" t="str">
        <f>REPLACE(INDEX(GroupVertices[Group],MATCH(Edges[[#This Row],[Vertex 2]],GroupVertices[Vertex],0)),1,1,"")</f>
        <v>3</v>
      </c>
      <c r="BD10" s="51">
        <v>0</v>
      </c>
      <c r="BE10" s="52">
        <v>0</v>
      </c>
      <c r="BF10" s="51">
        <v>1</v>
      </c>
      <c r="BG10" s="52">
        <v>4.3478260869565215</v>
      </c>
      <c r="BH10" s="51">
        <v>0</v>
      </c>
      <c r="BI10" s="52">
        <v>0</v>
      </c>
      <c r="BJ10" s="51">
        <v>22</v>
      </c>
      <c r="BK10" s="52">
        <v>95.65217391304348</v>
      </c>
      <c r="BL10" s="51">
        <v>23</v>
      </c>
    </row>
    <row r="11" spans="1:64" ht="45">
      <c r="A11" s="84" t="s">
        <v>217</v>
      </c>
      <c r="B11" s="84" t="s">
        <v>232</v>
      </c>
      <c r="C11" s="53" t="s">
        <v>957</v>
      </c>
      <c r="D11" s="54">
        <v>3</v>
      </c>
      <c r="E11" s="65" t="s">
        <v>132</v>
      </c>
      <c r="F11" s="55">
        <v>35</v>
      </c>
      <c r="G11" s="53"/>
      <c r="H11" s="57"/>
      <c r="I11" s="56"/>
      <c r="J11" s="56"/>
      <c r="K11" s="36" t="s">
        <v>65</v>
      </c>
      <c r="L11" s="83">
        <v>11</v>
      </c>
      <c r="M11" s="83"/>
      <c r="N11" s="63"/>
      <c r="O11" s="86" t="s">
        <v>236</v>
      </c>
      <c r="P11" s="88">
        <v>43490.96561342593</v>
      </c>
      <c r="Q11" s="86" t="s">
        <v>241</v>
      </c>
      <c r="R11" s="86"/>
      <c r="S11" s="86"/>
      <c r="T11" s="86" t="s">
        <v>284</v>
      </c>
      <c r="U11" s="86"/>
      <c r="V11" s="90" t="s">
        <v>312</v>
      </c>
      <c r="W11" s="88">
        <v>43490.96561342593</v>
      </c>
      <c r="X11" s="90" t="s">
        <v>327</v>
      </c>
      <c r="Y11" s="86"/>
      <c r="Z11" s="86"/>
      <c r="AA11" s="92" t="s">
        <v>354</v>
      </c>
      <c r="AB11" s="86"/>
      <c r="AC11" s="86" t="b">
        <v>0</v>
      </c>
      <c r="AD11" s="86">
        <v>0</v>
      </c>
      <c r="AE11" s="92" t="s">
        <v>376</v>
      </c>
      <c r="AF11" s="86" t="b">
        <v>0</v>
      </c>
      <c r="AG11" s="86" t="s">
        <v>377</v>
      </c>
      <c r="AH11" s="86"/>
      <c r="AI11" s="92" t="s">
        <v>376</v>
      </c>
      <c r="AJ11" s="86" t="b">
        <v>0</v>
      </c>
      <c r="AK11" s="86">
        <v>1</v>
      </c>
      <c r="AL11" s="92" t="s">
        <v>353</v>
      </c>
      <c r="AM11" s="86" t="s">
        <v>383</v>
      </c>
      <c r="AN11" s="86" t="b">
        <v>0</v>
      </c>
      <c r="AO11" s="92" t="s">
        <v>353</v>
      </c>
      <c r="AP11" s="86" t="s">
        <v>176</v>
      </c>
      <c r="AQ11" s="86">
        <v>0</v>
      </c>
      <c r="AR11" s="86">
        <v>0</v>
      </c>
      <c r="AS11" s="86"/>
      <c r="AT11" s="86"/>
      <c r="AU11" s="86"/>
      <c r="AV11" s="86"/>
      <c r="AW11" s="86"/>
      <c r="AX11" s="86"/>
      <c r="AY11" s="86"/>
      <c r="AZ11" s="86"/>
      <c r="BA11">
        <v>1</v>
      </c>
      <c r="BB11" s="85" t="str">
        <f>REPLACE(INDEX(GroupVertices[Group],MATCH(Edges[[#This Row],[Vertex 1]],GroupVertices[Vertex],0)),1,1,"")</f>
        <v>3</v>
      </c>
      <c r="BC11" s="85" t="str">
        <f>REPLACE(INDEX(GroupVertices[Group],MATCH(Edges[[#This Row],[Vertex 2]],GroupVertices[Vertex],0)),1,1,"")</f>
        <v>3</v>
      </c>
      <c r="BD11" s="51">
        <v>0</v>
      </c>
      <c r="BE11" s="52">
        <v>0</v>
      </c>
      <c r="BF11" s="51">
        <v>0</v>
      </c>
      <c r="BG11" s="52">
        <v>0</v>
      </c>
      <c r="BH11" s="51">
        <v>0</v>
      </c>
      <c r="BI11" s="52">
        <v>0</v>
      </c>
      <c r="BJ11" s="51">
        <v>20</v>
      </c>
      <c r="BK11" s="52">
        <v>100</v>
      </c>
      <c r="BL11" s="51">
        <v>20</v>
      </c>
    </row>
    <row r="12" spans="1:64" ht="45">
      <c r="A12" s="84" t="s">
        <v>217</v>
      </c>
      <c r="B12" s="84" t="s">
        <v>216</v>
      </c>
      <c r="C12" s="53" t="s">
        <v>957</v>
      </c>
      <c r="D12" s="54">
        <v>3</v>
      </c>
      <c r="E12" s="65" t="s">
        <v>132</v>
      </c>
      <c r="F12" s="55">
        <v>35</v>
      </c>
      <c r="G12" s="53"/>
      <c r="H12" s="57"/>
      <c r="I12" s="56"/>
      <c r="J12" s="56"/>
      <c r="K12" s="36" t="s">
        <v>65</v>
      </c>
      <c r="L12" s="83">
        <v>12</v>
      </c>
      <c r="M12" s="83"/>
      <c r="N12" s="63"/>
      <c r="O12" s="86" t="s">
        <v>236</v>
      </c>
      <c r="P12" s="88">
        <v>43490.96561342593</v>
      </c>
      <c r="Q12" s="86" t="s">
        <v>241</v>
      </c>
      <c r="R12" s="86"/>
      <c r="S12" s="86"/>
      <c r="T12" s="86" t="s">
        <v>284</v>
      </c>
      <c r="U12" s="86"/>
      <c r="V12" s="90" t="s">
        <v>312</v>
      </c>
      <c r="W12" s="88">
        <v>43490.96561342593</v>
      </c>
      <c r="X12" s="90" t="s">
        <v>327</v>
      </c>
      <c r="Y12" s="86"/>
      <c r="Z12" s="86"/>
      <c r="AA12" s="92" t="s">
        <v>354</v>
      </c>
      <c r="AB12" s="86"/>
      <c r="AC12" s="86" t="b">
        <v>0</v>
      </c>
      <c r="AD12" s="86">
        <v>0</v>
      </c>
      <c r="AE12" s="92" t="s">
        <v>376</v>
      </c>
      <c r="AF12" s="86" t="b">
        <v>0</v>
      </c>
      <c r="AG12" s="86" t="s">
        <v>377</v>
      </c>
      <c r="AH12" s="86"/>
      <c r="AI12" s="92" t="s">
        <v>376</v>
      </c>
      <c r="AJ12" s="86" t="b">
        <v>0</v>
      </c>
      <c r="AK12" s="86">
        <v>1</v>
      </c>
      <c r="AL12" s="92" t="s">
        <v>353</v>
      </c>
      <c r="AM12" s="86" t="s">
        <v>383</v>
      </c>
      <c r="AN12" s="86" t="b">
        <v>0</v>
      </c>
      <c r="AO12" s="92" t="s">
        <v>353</v>
      </c>
      <c r="AP12" s="86" t="s">
        <v>176</v>
      </c>
      <c r="AQ12" s="86">
        <v>0</v>
      </c>
      <c r="AR12" s="86">
        <v>0</v>
      </c>
      <c r="AS12" s="86"/>
      <c r="AT12" s="86"/>
      <c r="AU12" s="86"/>
      <c r="AV12" s="86"/>
      <c r="AW12" s="86"/>
      <c r="AX12" s="86"/>
      <c r="AY12" s="86"/>
      <c r="AZ12" s="86"/>
      <c r="BA12">
        <v>1</v>
      </c>
      <c r="BB12" s="85" t="str">
        <f>REPLACE(INDEX(GroupVertices[Group],MATCH(Edges[[#This Row],[Vertex 1]],GroupVertices[Vertex],0)),1,1,"")</f>
        <v>3</v>
      </c>
      <c r="BC12" s="85" t="str">
        <f>REPLACE(INDEX(GroupVertices[Group],MATCH(Edges[[#This Row],[Vertex 2]],GroupVertices[Vertex],0)),1,1,"")</f>
        <v>3</v>
      </c>
      <c r="BD12" s="51"/>
      <c r="BE12" s="52"/>
      <c r="BF12" s="51"/>
      <c r="BG12" s="52"/>
      <c r="BH12" s="51"/>
      <c r="BI12" s="52"/>
      <c r="BJ12" s="51"/>
      <c r="BK12" s="52"/>
      <c r="BL12" s="51"/>
    </row>
    <row r="13" spans="1:64" ht="45">
      <c r="A13" s="84" t="s">
        <v>218</v>
      </c>
      <c r="B13" s="84" t="s">
        <v>218</v>
      </c>
      <c r="C13" s="53" t="s">
        <v>957</v>
      </c>
      <c r="D13" s="54">
        <v>3</v>
      </c>
      <c r="E13" s="65" t="s">
        <v>132</v>
      </c>
      <c r="F13" s="55">
        <v>35</v>
      </c>
      <c r="G13" s="53"/>
      <c r="H13" s="57"/>
      <c r="I13" s="56"/>
      <c r="J13" s="56"/>
      <c r="K13" s="36" t="s">
        <v>65</v>
      </c>
      <c r="L13" s="83">
        <v>13</v>
      </c>
      <c r="M13" s="83"/>
      <c r="N13" s="63"/>
      <c r="O13" s="86" t="s">
        <v>176</v>
      </c>
      <c r="P13" s="88">
        <v>43493.49212962963</v>
      </c>
      <c r="Q13" s="86" t="s">
        <v>242</v>
      </c>
      <c r="R13" s="90" t="s">
        <v>263</v>
      </c>
      <c r="S13" s="86" t="s">
        <v>275</v>
      </c>
      <c r="T13" s="86" t="s">
        <v>285</v>
      </c>
      <c r="U13" s="86"/>
      <c r="V13" s="90" t="s">
        <v>313</v>
      </c>
      <c r="W13" s="88">
        <v>43493.49212962963</v>
      </c>
      <c r="X13" s="90" t="s">
        <v>328</v>
      </c>
      <c r="Y13" s="86"/>
      <c r="Z13" s="86"/>
      <c r="AA13" s="92" t="s">
        <v>355</v>
      </c>
      <c r="AB13" s="86"/>
      <c r="AC13" s="86" t="b">
        <v>0</v>
      </c>
      <c r="AD13" s="86">
        <v>0</v>
      </c>
      <c r="AE13" s="92" t="s">
        <v>376</v>
      </c>
      <c r="AF13" s="86" t="b">
        <v>0</v>
      </c>
      <c r="AG13" s="86" t="s">
        <v>377</v>
      </c>
      <c r="AH13" s="86"/>
      <c r="AI13" s="92" t="s">
        <v>376</v>
      </c>
      <c r="AJ13" s="86" t="b">
        <v>0</v>
      </c>
      <c r="AK13" s="86">
        <v>0</v>
      </c>
      <c r="AL13" s="92" t="s">
        <v>376</v>
      </c>
      <c r="AM13" s="86" t="s">
        <v>384</v>
      </c>
      <c r="AN13" s="86" t="b">
        <v>0</v>
      </c>
      <c r="AO13" s="92" t="s">
        <v>355</v>
      </c>
      <c r="AP13" s="86" t="s">
        <v>176</v>
      </c>
      <c r="AQ13" s="86">
        <v>0</v>
      </c>
      <c r="AR13" s="86">
        <v>0</v>
      </c>
      <c r="AS13" s="86"/>
      <c r="AT13" s="86"/>
      <c r="AU13" s="86"/>
      <c r="AV13" s="86"/>
      <c r="AW13" s="86"/>
      <c r="AX13" s="86"/>
      <c r="AY13" s="86"/>
      <c r="AZ13" s="86"/>
      <c r="BA13">
        <v>1</v>
      </c>
      <c r="BB13" s="85" t="str">
        <f>REPLACE(INDEX(GroupVertices[Group],MATCH(Edges[[#This Row],[Vertex 1]],GroupVertices[Vertex],0)),1,1,"")</f>
        <v>4</v>
      </c>
      <c r="BC13" s="85" t="str">
        <f>REPLACE(INDEX(GroupVertices[Group],MATCH(Edges[[#This Row],[Vertex 2]],GroupVertices[Vertex],0)),1,1,"")</f>
        <v>4</v>
      </c>
      <c r="BD13" s="51">
        <v>4</v>
      </c>
      <c r="BE13" s="52">
        <v>10.526315789473685</v>
      </c>
      <c r="BF13" s="51">
        <v>0</v>
      </c>
      <c r="BG13" s="52">
        <v>0</v>
      </c>
      <c r="BH13" s="51">
        <v>0</v>
      </c>
      <c r="BI13" s="52">
        <v>0</v>
      </c>
      <c r="BJ13" s="51">
        <v>34</v>
      </c>
      <c r="BK13" s="52">
        <v>89.47368421052632</v>
      </c>
      <c r="BL13" s="51">
        <v>38</v>
      </c>
    </row>
    <row r="14" spans="1:64" ht="45">
      <c r="A14" s="84" t="s">
        <v>219</v>
      </c>
      <c r="B14" s="84" t="s">
        <v>233</v>
      </c>
      <c r="C14" s="53" t="s">
        <v>957</v>
      </c>
      <c r="D14" s="54">
        <v>3</v>
      </c>
      <c r="E14" s="65" t="s">
        <v>132</v>
      </c>
      <c r="F14" s="55">
        <v>35</v>
      </c>
      <c r="G14" s="53"/>
      <c r="H14" s="57"/>
      <c r="I14" s="56"/>
      <c r="J14" s="56"/>
      <c r="K14" s="36" t="s">
        <v>65</v>
      </c>
      <c r="L14" s="83">
        <v>14</v>
      </c>
      <c r="M14" s="83"/>
      <c r="N14" s="63"/>
      <c r="O14" s="86" t="s">
        <v>236</v>
      </c>
      <c r="P14" s="88">
        <v>43493.71203703704</v>
      </c>
      <c r="Q14" s="86" t="s">
        <v>243</v>
      </c>
      <c r="R14" s="90" t="s">
        <v>264</v>
      </c>
      <c r="S14" s="86" t="s">
        <v>276</v>
      </c>
      <c r="T14" s="86" t="s">
        <v>286</v>
      </c>
      <c r="U14" s="86"/>
      <c r="V14" s="90" t="s">
        <v>314</v>
      </c>
      <c r="W14" s="88">
        <v>43493.71203703704</v>
      </c>
      <c r="X14" s="90" t="s">
        <v>329</v>
      </c>
      <c r="Y14" s="86"/>
      <c r="Z14" s="86"/>
      <c r="AA14" s="92" t="s">
        <v>356</v>
      </c>
      <c r="AB14" s="86"/>
      <c r="AC14" s="86" t="b">
        <v>0</v>
      </c>
      <c r="AD14" s="86">
        <v>0</v>
      </c>
      <c r="AE14" s="92" t="s">
        <v>376</v>
      </c>
      <c r="AF14" s="86" t="b">
        <v>0</v>
      </c>
      <c r="AG14" s="86" t="s">
        <v>377</v>
      </c>
      <c r="AH14" s="86"/>
      <c r="AI14" s="92" t="s">
        <v>376</v>
      </c>
      <c r="AJ14" s="86" t="b">
        <v>0</v>
      </c>
      <c r="AK14" s="86">
        <v>0</v>
      </c>
      <c r="AL14" s="92" t="s">
        <v>376</v>
      </c>
      <c r="AM14" s="86" t="s">
        <v>385</v>
      </c>
      <c r="AN14" s="86" t="b">
        <v>0</v>
      </c>
      <c r="AO14" s="92" t="s">
        <v>356</v>
      </c>
      <c r="AP14" s="86" t="s">
        <v>176</v>
      </c>
      <c r="AQ14" s="86">
        <v>0</v>
      </c>
      <c r="AR14" s="86">
        <v>0</v>
      </c>
      <c r="AS14" s="86"/>
      <c r="AT14" s="86"/>
      <c r="AU14" s="86"/>
      <c r="AV14" s="86"/>
      <c r="AW14" s="86"/>
      <c r="AX14" s="86"/>
      <c r="AY14" s="86"/>
      <c r="AZ14" s="86"/>
      <c r="BA14">
        <v>1</v>
      </c>
      <c r="BB14" s="85" t="str">
        <f>REPLACE(INDEX(GroupVertices[Group],MATCH(Edges[[#This Row],[Vertex 1]],GroupVertices[Vertex],0)),1,1,"")</f>
        <v>2</v>
      </c>
      <c r="BC14" s="85" t="str">
        <f>REPLACE(INDEX(GroupVertices[Group],MATCH(Edges[[#This Row],[Vertex 2]],GroupVertices[Vertex],0)),1,1,"")</f>
        <v>2</v>
      </c>
      <c r="BD14" s="51">
        <v>2</v>
      </c>
      <c r="BE14" s="52">
        <v>8.695652173913043</v>
      </c>
      <c r="BF14" s="51">
        <v>0</v>
      </c>
      <c r="BG14" s="52">
        <v>0</v>
      </c>
      <c r="BH14" s="51">
        <v>0</v>
      </c>
      <c r="BI14" s="52">
        <v>0</v>
      </c>
      <c r="BJ14" s="51">
        <v>21</v>
      </c>
      <c r="BK14" s="52">
        <v>91.30434782608695</v>
      </c>
      <c r="BL14" s="51">
        <v>23</v>
      </c>
    </row>
    <row r="15" spans="1:64" ht="45">
      <c r="A15" s="84" t="s">
        <v>220</v>
      </c>
      <c r="B15" s="84" t="s">
        <v>233</v>
      </c>
      <c r="C15" s="53" t="s">
        <v>957</v>
      </c>
      <c r="D15" s="54">
        <v>3</v>
      </c>
      <c r="E15" s="65" t="s">
        <v>132</v>
      </c>
      <c r="F15" s="55">
        <v>35</v>
      </c>
      <c r="G15" s="53"/>
      <c r="H15" s="57"/>
      <c r="I15" s="56"/>
      <c r="J15" s="56"/>
      <c r="K15" s="36" t="s">
        <v>65</v>
      </c>
      <c r="L15" s="83">
        <v>15</v>
      </c>
      <c r="M15" s="83"/>
      <c r="N15" s="63"/>
      <c r="O15" s="86" t="s">
        <v>236</v>
      </c>
      <c r="P15" s="88">
        <v>43494.66048611111</v>
      </c>
      <c r="Q15" s="86" t="s">
        <v>244</v>
      </c>
      <c r="R15" s="90" t="s">
        <v>264</v>
      </c>
      <c r="S15" s="86" t="s">
        <v>276</v>
      </c>
      <c r="T15" s="86" t="s">
        <v>287</v>
      </c>
      <c r="U15" s="86"/>
      <c r="V15" s="90" t="s">
        <v>315</v>
      </c>
      <c r="W15" s="88">
        <v>43494.66048611111</v>
      </c>
      <c r="X15" s="90" t="s">
        <v>330</v>
      </c>
      <c r="Y15" s="86"/>
      <c r="Z15" s="86"/>
      <c r="AA15" s="92" t="s">
        <v>357</v>
      </c>
      <c r="AB15" s="86"/>
      <c r="AC15" s="86" t="b">
        <v>0</v>
      </c>
      <c r="AD15" s="86">
        <v>0</v>
      </c>
      <c r="AE15" s="92" t="s">
        <v>376</v>
      </c>
      <c r="AF15" s="86" t="b">
        <v>0</v>
      </c>
      <c r="AG15" s="86" t="s">
        <v>377</v>
      </c>
      <c r="AH15" s="86"/>
      <c r="AI15" s="92" t="s">
        <v>376</v>
      </c>
      <c r="AJ15" s="86" t="b">
        <v>0</v>
      </c>
      <c r="AK15" s="86">
        <v>1</v>
      </c>
      <c r="AL15" s="92" t="s">
        <v>356</v>
      </c>
      <c r="AM15" s="86" t="s">
        <v>386</v>
      </c>
      <c r="AN15" s="86" t="b">
        <v>0</v>
      </c>
      <c r="AO15" s="92" t="s">
        <v>356</v>
      </c>
      <c r="AP15" s="86" t="s">
        <v>176</v>
      </c>
      <c r="AQ15" s="86">
        <v>0</v>
      </c>
      <c r="AR15" s="86">
        <v>0</v>
      </c>
      <c r="AS15" s="86"/>
      <c r="AT15" s="86"/>
      <c r="AU15" s="86"/>
      <c r="AV15" s="86"/>
      <c r="AW15" s="86"/>
      <c r="AX15" s="86"/>
      <c r="AY15" s="86"/>
      <c r="AZ15" s="86"/>
      <c r="BA15">
        <v>1</v>
      </c>
      <c r="BB15" s="85" t="str">
        <f>REPLACE(INDEX(GroupVertices[Group],MATCH(Edges[[#This Row],[Vertex 1]],GroupVertices[Vertex],0)),1,1,"")</f>
        <v>2</v>
      </c>
      <c r="BC15" s="85" t="str">
        <f>REPLACE(INDEX(GroupVertices[Group],MATCH(Edges[[#This Row],[Vertex 2]],GroupVertices[Vertex],0)),1,1,"")</f>
        <v>2</v>
      </c>
      <c r="BD15" s="51"/>
      <c r="BE15" s="52"/>
      <c r="BF15" s="51"/>
      <c r="BG15" s="52"/>
      <c r="BH15" s="51"/>
      <c r="BI15" s="52"/>
      <c r="BJ15" s="51"/>
      <c r="BK15" s="52"/>
      <c r="BL15" s="51"/>
    </row>
    <row r="16" spans="1:64" ht="45">
      <c r="A16" s="84" t="s">
        <v>219</v>
      </c>
      <c r="B16" s="84" t="s">
        <v>221</v>
      </c>
      <c r="C16" s="53" t="s">
        <v>957</v>
      </c>
      <c r="D16" s="54">
        <v>3</v>
      </c>
      <c r="E16" s="65" t="s">
        <v>132</v>
      </c>
      <c r="F16" s="55">
        <v>35</v>
      </c>
      <c r="G16" s="53"/>
      <c r="H16" s="57"/>
      <c r="I16" s="56"/>
      <c r="J16" s="56"/>
      <c r="K16" s="36" t="s">
        <v>65</v>
      </c>
      <c r="L16" s="83">
        <v>16</v>
      </c>
      <c r="M16" s="83"/>
      <c r="N16" s="63"/>
      <c r="O16" s="86" t="s">
        <v>236</v>
      </c>
      <c r="P16" s="88">
        <v>43493.71203703704</v>
      </c>
      <c r="Q16" s="86" t="s">
        <v>243</v>
      </c>
      <c r="R16" s="90" t="s">
        <v>264</v>
      </c>
      <c r="S16" s="86" t="s">
        <v>276</v>
      </c>
      <c r="T16" s="86" t="s">
        <v>286</v>
      </c>
      <c r="U16" s="86"/>
      <c r="V16" s="90" t="s">
        <v>314</v>
      </c>
      <c r="W16" s="88">
        <v>43493.71203703704</v>
      </c>
      <c r="X16" s="90" t="s">
        <v>329</v>
      </c>
      <c r="Y16" s="86"/>
      <c r="Z16" s="86"/>
      <c r="AA16" s="92" t="s">
        <v>356</v>
      </c>
      <c r="AB16" s="86"/>
      <c r="AC16" s="86" t="b">
        <v>0</v>
      </c>
      <c r="AD16" s="86">
        <v>0</v>
      </c>
      <c r="AE16" s="92" t="s">
        <v>376</v>
      </c>
      <c r="AF16" s="86" t="b">
        <v>0</v>
      </c>
      <c r="AG16" s="86" t="s">
        <v>377</v>
      </c>
      <c r="AH16" s="86"/>
      <c r="AI16" s="92" t="s">
        <v>376</v>
      </c>
      <c r="AJ16" s="86" t="b">
        <v>0</v>
      </c>
      <c r="AK16" s="86">
        <v>0</v>
      </c>
      <c r="AL16" s="92" t="s">
        <v>376</v>
      </c>
      <c r="AM16" s="86" t="s">
        <v>385</v>
      </c>
      <c r="AN16" s="86" t="b">
        <v>0</v>
      </c>
      <c r="AO16" s="92" t="s">
        <v>356</v>
      </c>
      <c r="AP16" s="86" t="s">
        <v>176</v>
      </c>
      <c r="AQ16" s="86">
        <v>0</v>
      </c>
      <c r="AR16" s="86">
        <v>0</v>
      </c>
      <c r="AS16" s="86"/>
      <c r="AT16" s="86"/>
      <c r="AU16" s="86"/>
      <c r="AV16" s="86"/>
      <c r="AW16" s="86"/>
      <c r="AX16" s="86"/>
      <c r="AY16" s="86"/>
      <c r="AZ16" s="86"/>
      <c r="BA16">
        <v>1</v>
      </c>
      <c r="BB16" s="85" t="str">
        <f>REPLACE(INDEX(GroupVertices[Group],MATCH(Edges[[#This Row],[Vertex 1]],GroupVertices[Vertex],0)),1,1,"")</f>
        <v>2</v>
      </c>
      <c r="BC16" s="85" t="str">
        <f>REPLACE(INDEX(GroupVertices[Group],MATCH(Edges[[#This Row],[Vertex 2]],GroupVertices[Vertex],0)),1,1,"")</f>
        <v>2</v>
      </c>
      <c r="BD16" s="51"/>
      <c r="BE16" s="52"/>
      <c r="BF16" s="51"/>
      <c r="BG16" s="52"/>
      <c r="BH16" s="51"/>
      <c r="BI16" s="52"/>
      <c r="BJ16" s="51"/>
      <c r="BK16" s="52"/>
      <c r="BL16" s="51"/>
    </row>
    <row r="17" spans="1:64" ht="45">
      <c r="A17" s="84" t="s">
        <v>220</v>
      </c>
      <c r="B17" s="84" t="s">
        <v>219</v>
      </c>
      <c r="C17" s="53" t="s">
        <v>957</v>
      </c>
      <c r="D17" s="54">
        <v>3</v>
      </c>
      <c r="E17" s="65" t="s">
        <v>132</v>
      </c>
      <c r="F17" s="55">
        <v>35</v>
      </c>
      <c r="G17" s="53"/>
      <c r="H17" s="57"/>
      <c r="I17" s="56"/>
      <c r="J17" s="56"/>
      <c r="K17" s="36" t="s">
        <v>65</v>
      </c>
      <c r="L17" s="83">
        <v>17</v>
      </c>
      <c r="M17" s="83"/>
      <c r="N17" s="63"/>
      <c r="O17" s="86" t="s">
        <v>236</v>
      </c>
      <c r="P17" s="88">
        <v>43494.66048611111</v>
      </c>
      <c r="Q17" s="86" t="s">
        <v>244</v>
      </c>
      <c r="R17" s="90" t="s">
        <v>264</v>
      </c>
      <c r="S17" s="86" t="s">
        <v>276</v>
      </c>
      <c r="T17" s="86" t="s">
        <v>287</v>
      </c>
      <c r="U17" s="86"/>
      <c r="V17" s="90" t="s">
        <v>315</v>
      </c>
      <c r="W17" s="88">
        <v>43494.66048611111</v>
      </c>
      <c r="X17" s="90" t="s">
        <v>330</v>
      </c>
      <c r="Y17" s="86"/>
      <c r="Z17" s="86"/>
      <c r="AA17" s="92" t="s">
        <v>357</v>
      </c>
      <c r="AB17" s="86"/>
      <c r="AC17" s="86" t="b">
        <v>0</v>
      </c>
      <c r="AD17" s="86">
        <v>0</v>
      </c>
      <c r="AE17" s="92" t="s">
        <v>376</v>
      </c>
      <c r="AF17" s="86" t="b">
        <v>0</v>
      </c>
      <c r="AG17" s="86" t="s">
        <v>377</v>
      </c>
      <c r="AH17" s="86"/>
      <c r="AI17" s="92" t="s">
        <v>376</v>
      </c>
      <c r="AJ17" s="86" t="b">
        <v>0</v>
      </c>
      <c r="AK17" s="86">
        <v>1</v>
      </c>
      <c r="AL17" s="92" t="s">
        <v>356</v>
      </c>
      <c r="AM17" s="86" t="s">
        <v>386</v>
      </c>
      <c r="AN17" s="86" t="b">
        <v>0</v>
      </c>
      <c r="AO17" s="92" t="s">
        <v>356</v>
      </c>
      <c r="AP17" s="86" t="s">
        <v>176</v>
      </c>
      <c r="AQ17" s="86">
        <v>0</v>
      </c>
      <c r="AR17" s="86">
        <v>0</v>
      </c>
      <c r="AS17" s="86"/>
      <c r="AT17" s="86"/>
      <c r="AU17" s="86"/>
      <c r="AV17" s="86"/>
      <c r="AW17" s="86"/>
      <c r="AX17" s="86"/>
      <c r="AY17" s="86"/>
      <c r="AZ17" s="86"/>
      <c r="BA17">
        <v>1</v>
      </c>
      <c r="BB17" s="85" t="str">
        <f>REPLACE(INDEX(GroupVertices[Group],MATCH(Edges[[#This Row],[Vertex 1]],GroupVertices[Vertex],0)),1,1,"")</f>
        <v>2</v>
      </c>
      <c r="BC17" s="85" t="str">
        <f>REPLACE(INDEX(GroupVertices[Group],MATCH(Edges[[#This Row],[Vertex 2]],GroupVertices[Vertex],0)),1,1,"")</f>
        <v>2</v>
      </c>
      <c r="BD17" s="51"/>
      <c r="BE17" s="52"/>
      <c r="BF17" s="51"/>
      <c r="BG17" s="52"/>
      <c r="BH17" s="51"/>
      <c r="BI17" s="52"/>
      <c r="BJ17" s="51"/>
      <c r="BK17" s="52"/>
      <c r="BL17" s="51"/>
    </row>
    <row r="18" spans="1:64" ht="45">
      <c r="A18" s="84" t="s">
        <v>220</v>
      </c>
      <c r="B18" s="84" t="s">
        <v>221</v>
      </c>
      <c r="C18" s="53" t="s">
        <v>957</v>
      </c>
      <c r="D18" s="54">
        <v>3</v>
      </c>
      <c r="E18" s="65" t="s">
        <v>132</v>
      </c>
      <c r="F18" s="55">
        <v>35</v>
      </c>
      <c r="G18" s="53"/>
      <c r="H18" s="57"/>
      <c r="I18" s="56"/>
      <c r="J18" s="56"/>
      <c r="K18" s="36" t="s">
        <v>65</v>
      </c>
      <c r="L18" s="83">
        <v>18</v>
      </c>
      <c r="M18" s="83"/>
      <c r="N18" s="63"/>
      <c r="O18" s="86" t="s">
        <v>236</v>
      </c>
      <c r="P18" s="88">
        <v>43494.66048611111</v>
      </c>
      <c r="Q18" s="86" t="s">
        <v>244</v>
      </c>
      <c r="R18" s="90" t="s">
        <v>264</v>
      </c>
      <c r="S18" s="86" t="s">
        <v>276</v>
      </c>
      <c r="T18" s="86" t="s">
        <v>287</v>
      </c>
      <c r="U18" s="86"/>
      <c r="V18" s="90" t="s">
        <v>315</v>
      </c>
      <c r="W18" s="88">
        <v>43494.66048611111</v>
      </c>
      <c r="X18" s="90" t="s">
        <v>330</v>
      </c>
      <c r="Y18" s="86"/>
      <c r="Z18" s="86"/>
      <c r="AA18" s="92" t="s">
        <v>357</v>
      </c>
      <c r="AB18" s="86"/>
      <c r="AC18" s="86" t="b">
        <v>0</v>
      </c>
      <c r="AD18" s="86">
        <v>0</v>
      </c>
      <c r="AE18" s="92" t="s">
        <v>376</v>
      </c>
      <c r="AF18" s="86" t="b">
        <v>0</v>
      </c>
      <c r="AG18" s="86" t="s">
        <v>377</v>
      </c>
      <c r="AH18" s="86"/>
      <c r="AI18" s="92" t="s">
        <v>376</v>
      </c>
      <c r="AJ18" s="86" t="b">
        <v>0</v>
      </c>
      <c r="AK18" s="86">
        <v>1</v>
      </c>
      <c r="AL18" s="92" t="s">
        <v>356</v>
      </c>
      <c r="AM18" s="86" t="s">
        <v>386</v>
      </c>
      <c r="AN18" s="86" t="b">
        <v>0</v>
      </c>
      <c r="AO18" s="92" t="s">
        <v>356</v>
      </c>
      <c r="AP18" s="86" t="s">
        <v>176</v>
      </c>
      <c r="AQ18" s="86">
        <v>0</v>
      </c>
      <c r="AR18" s="86">
        <v>0</v>
      </c>
      <c r="AS18" s="86"/>
      <c r="AT18" s="86"/>
      <c r="AU18" s="86"/>
      <c r="AV18" s="86"/>
      <c r="AW18" s="86"/>
      <c r="AX18" s="86"/>
      <c r="AY18" s="86"/>
      <c r="AZ18" s="86"/>
      <c r="BA18">
        <v>1</v>
      </c>
      <c r="BB18" s="85" t="str">
        <f>REPLACE(INDEX(GroupVertices[Group],MATCH(Edges[[#This Row],[Vertex 1]],GroupVertices[Vertex],0)),1,1,"")</f>
        <v>2</v>
      </c>
      <c r="BC18" s="85" t="str">
        <f>REPLACE(INDEX(GroupVertices[Group],MATCH(Edges[[#This Row],[Vertex 2]],GroupVertices[Vertex],0)),1,1,"")</f>
        <v>2</v>
      </c>
      <c r="BD18" s="51">
        <v>1</v>
      </c>
      <c r="BE18" s="52">
        <v>5.555555555555555</v>
      </c>
      <c r="BF18" s="51">
        <v>0</v>
      </c>
      <c r="BG18" s="52">
        <v>0</v>
      </c>
      <c r="BH18" s="51">
        <v>0</v>
      </c>
      <c r="BI18" s="52">
        <v>0</v>
      </c>
      <c r="BJ18" s="51">
        <v>17</v>
      </c>
      <c r="BK18" s="52">
        <v>94.44444444444444</v>
      </c>
      <c r="BL18" s="51">
        <v>18</v>
      </c>
    </row>
    <row r="19" spans="1:64" ht="45">
      <c r="A19" s="84" t="s">
        <v>221</v>
      </c>
      <c r="B19" s="84" t="s">
        <v>221</v>
      </c>
      <c r="C19" s="53" t="s">
        <v>957</v>
      </c>
      <c r="D19" s="54">
        <v>3</v>
      </c>
      <c r="E19" s="65" t="s">
        <v>132</v>
      </c>
      <c r="F19" s="55">
        <v>35</v>
      </c>
      <c r="G19" s="53"/>
      <c r="H19" s="57"/>
      <c r="I19" s="56"/>
      <c r="J19" s="56"/>
      <c r="K19" s="36" t="s">
        <v>65</v>
      </c>
      <c r="L19" s="83">
        <v>19</v>
      </c>
      <c r="M19" s="83"/>
      <c r="N19" s="63"/>
      <c r="O19" s="86" t="s">
        <v>176</v>
      </c>
      <c r="P19" s="88">
        <v>43489.78394675926</v>
      </c>
      <c r="Q19" s="86" t="s">
        <v>245</v>
      </c>
      <c r="R19" s="90" t="s">
        <v>265</v>
      </c>
      <c r="S19" s="86" t="s">
        <v>276</v>
      </c>
      <c r="T19" s="86" t="s">
        <v>288</v>
      </c>
      <c r="U19" s="90" t="s">
        <v>299</v>
      </c>
      <c r="V19" s="90" t="s">
        <v>299</v>
      </c>
      <c r="W19" s="88">
        <v>43489.78394675926</v>
      </c>
      <c r="X19" s="90" t="s">
        <v>331</v>
      </c>
      <c r="Y19" s="86"/>
      <c r="Z19" s="86"/>
      <c r="AA19" s="92" t="s">
        <v>358</v>
      </c>
      <c r="AB19" s="86"/>
      <c r="AC19" s="86" t="b">
        <v>0</v>
      </c>
      <c r="AD19" s="86">
        <v>0</v>
      </c>
      <c r="AE19" s="92" t="s">
        <v>376</v>
      </c>
      <c r="AF19" s="86" t="b">
        <v>0</v>
      </c>
      <c r="AG19" s="86" t="s">
        <v>377</v>
      </c>
      <c r="AH19" s="86"/>
      <c r="AI19" s="92" t="s">
        <v>376</v>
      </c>
      <c r="AJ19" s="86" t="b">
        <v>0</v>
      </c>
      <c r="AK19" s="86">
        <v>1</v>
      </c>
      <c r="AL19" s="92" t="s">
        <v>376</v>
      </c>
      <c r="AM19" s="86" t="s">
        <v>387</v>
      </c>
      <c r="AN19" s="86" t="b">
        <v>0</v>
      </c>
      <c r="AO19" s="92" t="s">
        <v>358</v>
      </c>
      <c r="AP19" s="86" t="s">
        <v>176</v>
      </c>
      <c r="AQ19" s="86">
        <v>0</v>
      </c>
      <c r="AR19" s="86">
        <v>0</v>
      </c>
      <c r="AS19" s="86"/>
      <c r="AT19" s="86"/>
      <c r="AU19" s="86"/>
      <c r="AV19" s="86"/>
      <c r="AW19" s="86"/>
      <c r="AX19" s="86"/>
      <c r="AY19" s="86"/>
      <c r="AZ19" s="86"/>
      <c r="BA19">
        <v>1</v>
      </c>
      <c r="BB19" s="85" t="str">
        <f>REPLACE(INDEX(GroupVertices[Group],MATCH(Edges[[#This Row],[Vertex 1]],GroupVertices[Vertex],0)),1,1,"")</f>
        <v>2</v>
      </c>
      <c r="BC19" s="85" t="str">
        <f>REPLACE(INDEX(GroupVertices[Group],MATCH(Edges[[#This Row],[Vertex 2]],GroupVertices[Vertex],0)),1,1,"")</f>
        <v>2</v>
      </c>
      <c r="BD19" s="51">
        <v>0</v>
      </c>
      <c r="BE19" s="52">
        <v>0</v>
      </c>
      <c r="BF19" s="51">
        <v>1</v>
      </c>
      <c r="BG19" s="52">
        <v>4.3478260869565215</v>
      </c>
      <c r="BH19" s="51">
        <v>0</v>
      </c>
      <c r="BI19" s="52">
        <v>0</v>
      </c>
      <c r="BJ19" s="51">
        <v>22</v>
      </c>
      <c r="BK19" s="52">
        <v>95.65217391304348</v>
      </c>
      <c r="BL19" s="51">
        <v>23</v>
      </c>
    </row>
    <row r="20" spans="1:64" ht="45">
      <c r="A20" s="84" t="s">
        <v>222</v>
      </c>
      <c r="B20" s="84" t="s">
        <v>221</v>
      </c>
      <c r="C20" s="53" t="s">
        <v>957</v>
      </c>
      <c r="D20" s="54">
        <v>3</v>
      </c>
      <c r="E20" s="65" t="s">
        <v>132</v>
      </c>
      <c r="F20" s="55">
        <v>35</v>
      </c>
      <c r="G20" s="53"/>
      <c r="H20" s="57"/>
      <c r="I20" s="56"/>
      <c r="J20" s="56"/>
      <c r="K20" s="36" t="s">
        <v>65</v>
      </c>
      <c r="L20" s="83">
        <v>20</v>
      </c>
      <c r="M20" s="83"/>
      <c r="N20" s="63"/>
      <c r="O20" s="86" t="s">
        <v>236</v>
      </c>
      <c r="P20" s="88">
        <v>43489.7528125</v>
      </c>
      <c r="Q20" s="86" t="s">
        <v>246</v>
      </c>
      <c r="R20" s="90" t="s">
        <v>266</v>
      </c>
      <c r="S20" s="86" t="s">
        <v>273</v>
      </c>
      <c r="T20" s="86" t="s">
        <v>289</v>
      </c>
      <c r="U20" s="86"/>
      <c r="V20" s="90" t="s">
        <v>316</v>
      </c>
      <c r="W20" s="88">
        <v>43489.7528125</v>
      </c>
      <c r="X20" s="90" t="s">
        <v>332</v>
      </c>
      <c r="Y20" s="86"/>
      <c r="Z20" s="86"/>
      <c r="AA20" s="92" t="s">
        <v>359</v>
      </c>
      <c r="AB20" s="86"/>
      <c r="AC20" s="86" t="b">
        <v>0</v>
      </c>
      <c r="AD20" s="86">
        <v>0</v>
      </c>
      <c r="AE20" s="92" t="s">
        <v>376</v>
      </c>
      <c r="AF20" s="86" t="b">
        <v>0</v>
      </c>
      <c r="AG20" s="86" t="s">
        <v>377</v>
      </c>
      <c r="AH20" s="86"/>
      <c r="AI20" s="92" t="s">
        <v>376</v>
      </c>
      <c r="AJ20" s="86" t="b">
        <v>0</v>
      </c>
      <c r="AK20" s="86">
        <v>0</v>
      </c>
      <c r="AL20" s="92" t="s">
        <v>376</v>
      </c>
      <c r="AM20" s="86" t="s">
        <v>387</v>
      </c>
      <c r="AN20" s="86" t="b">
        <v>1</v>
      </c>
      <c r="AO20" s="92" t="s">
        <v>359</v>
      </c>
      <c r="AP20" s="86" t="s">
        <v>176</v>
      </c>
      <c r="AQ20" s="86">
        <v>0</v>
      </c>
      <c r="AR20" s="86">
        <v>0</v>
      </c>
      <c r="AS20" s="86"/>
      <c r="AT20" s="86"/>
      <c r="AU20" s="86"/>
      <c r="AV20" s="86"/>
      <c r="AW20" s="86"/>
      <c r="AX20" s="86"/>
      <c r="AY20" s="86"/>
      <c r="AZ20" s="86"/>
      <c r="BA20">
        <v>1</v>
      </c>
      <c r="BB20" s="85" t="str">
        <f>REPLACE(INDEX(GroupVertices[Group],MATCH(Edges[[#This Row],[Vertex 1]],GroupVertices[Vertex],0)),1,1,"")</f>
        <v>1</v>
      </c>
      <c r="BC20" s="85" t="str">
        <f>REPLACE(INDEX(GroupVertices[Group],MATCH(Edges[[#This Row],[Vertex 2]],GroupVertices[Vertex],0)),1,1,"")</f>
        <v>2</v>
      </c>
      <c r="BD20" s="51"/>
      <c r="BE20" s="52"/>
      <c r="BF20" s="51"/>
      <c r="BG20" s="52"/>
      <c r="BH20" s="51"/>
      <c r="BI20" s="52"/>
      <c r="BJ20" s="51"/>
      <c r="BK20" s="52"/>
      <c r="BL20" s="51"/>
    </row>
    <row r="21" spans="1:64" ht="30">
      <c r="A21" s="84" t="s">
        <v>222</v>
      </c>
      <c r="B21" s="84" t="s">
        <v>223</v>
      </c>
      <c r="C21" s="53" t="s">
        <v>958</v>
      </c>
      <c r="D21" s="54">
        <v>3</v>
      </c>
      <c r="E21" s="65" t="s">
        <v>136</v>
      </c>
      <c r="F21" s="55">
        <v>35</v>
      </c>
      <c r="G21" s="53"/>
      <c r="H21" s="57"/>
      <c r="I21" s="56"/>
      <c r="J21" s="56"/>
      <c r="K21" s="36" t="s">
        <v>65</v>
      </c>
      <c r="L21" s="83">
        <v>21</v>
      </c>
      <c r="M21" s="83"/>
      <c r="N21" s="63"/>
      <c r="O21" s="86" t="s">
        <v>236</v>
      </c>
      <c r="P21" s="88">
        <v>43488.83541666667</v>
      </c>
      <c r="Q21" s="86" t="s">
        <v>247</v>
      </c>
      <c r="R21" s="86"/>
      <c r="S21" s="86"/>
      <c r="T21" s="86" t="s">
        <v>290</v>
      </c>
      <c r="U21" s="86"/>
      <c r="V21" s="90" t="s">
        <v>316</v>
      </c>
      <c r="W21" s="88">
        <v>43488.83541666667</v>
      </c>
      <c r="X21" s="90" t="s">
        <v>333</v>
      </c>
      <c r="Y21" s="86"/>
      <c r="Z21" s="86"/>
      <c r="AA21" s="92" t="s">
        <v>360</v>
      </c>
      <c r="AB21" s="86"/>
      <c r="AC21" s="86" t="b">
        <v>0</v>
      </c>
      <c r="AD21" s="86">
        <v>0</v>
      </c>
      <c r="AE21" s="92" t="s">
        <v>376</v>
      </c>
      <c r="AF21" s="86" t="b">
        <v>0</v>
      </c>
      <c r="AG21" s="86" t="s">
        <v>377</v>
      </c>
      <c r="AH21" s="86"/>
      <c r="AI21" s="92" t="s">
        <v>376</v>
      </c>
      <c r="AJ21" s="86" t="b">
        <v>0</v>
      </c>
      <c r="AK21" s="86">
        <v>1</v>
      </c>
      <c r="AL21" s="92" t="s">
        <v>363</v>
      </c>
      <c r="AM21" s="86" t="s">
        <v>387</v>
      </c>
      <c r="AN21" s="86" t="b">
        <v>0</v>
      </c>
      <c r="AO21" s="92" t="s">
        <v>363</v>
      </c>
      <c r="AP21" s="86" t="s">
        <v>176</v>
      </c>
      <c r="AQ21" s="86">
        <v>0</v>
      </c>
      <c r="AR21" s="86">
        <v>0</v>
      </c>
      <c r="AS21" s="86"/>
      <c r="AT21" s="86"/>
      <c r="AU21" s="86"/>
      <c r="AV21" s="86"/>
      <c r="AW21" s="86"/>
      <c r="AX21" s="86"/>
      <c r="AY21" s="86"/>
      <c r="AZ21" s="86"/>
      <c r="BA21">
        <v>2</v>
      </c>
      <c r="BB21" s="85" t="str">
        <f>REPLACE(INDEX(GroupVertices[Group],MATCH(Edges[[#This Row],[Vertex 1]],GroupVertices[Vertex],0)),1,1,"")</f>
        <v>1</v>
      </c>
      <c r="BC21" s="85" t="str">
        <f>REPLACE(INDEX(GroupVertices[Group],MATCH(Edges[[#This Row],[Vertex 2]],GroupVertices[Vertex],0)),1,1,"")</f>
        <v>1</v>
      </c>
      <c r="BD21" s="51">
        <v>2</v>
      </c>
      <c r="BE21" s="52">
        <v>8.333333333333334</v>
      </c>
      <c r="BF21" s="51">
        <v>0</v>
      </c>
      <c r="BG21" s="52">
        <v>0</v>
      </c>
      <c r="BH21" s="51">
        <v>0</v>
      </c>
      <c r="BI21" s="52">
        <v>0</v>
      </c>
      <c r="BJ21" s="51">
        <v>22</v>
      </c>
      <c r="BK21" s="52">
        <v>91.66666666666667</v>
      </c>
      <c r="BL21" s="51">
        <v>24</v>
      </c>
    </row>
    <row r="22" spans="1:64" ht="30">
      <c r="A22" s="84" t="s">
        <v>222</v>
      </c>
      <c r="B22" s="84" t="s">
        <v>223</v>
      </c>
      <c r="C22" s="53" t="s">
        <v>958</v>
      </c>
      <c r="D22" s="54">
        <v>3</v>
      </c>
      <c r="E22" s="65" t="s">
        <v>136</v>
      </c>
      <c r="F22" s="55">
        <v>35</v>
      </c>
      <c r="G22" s="53"/>
      <c r="H22" s="57"/>
      <c r="I22" s="56"/>
      <c r="J22" s="56"/>
      <c r="K22" s="36" t="s">
        <v>65</v>
      </c>
      <c r="L22" s="83">
        <v>22</v>
      </c>
      <c r="M22" s="83"/>
      <c r="N22" s="63"/>
      <c r="O22" s="86" t="s">
        <v>236</v>
      </c>
      <c r="P22" s="88">
        <v>43489.7528125</v>
      </c>
      <c r="Q22" s="86" t="s">
        <v>246</v>
      </c>
      <c r="R22" s="90" t="s">
        <v>266</v>
      </c>
      <c r="S22" s="86" t="s">
        <v>273</v>
      </c>
      <c r="T22" s="86" t="s">
        <v>289</v>
      </c>
      <c r="U22" s="86"/>
      <c r="V22" s="90" t="s">
        <v>316</v>
      </c>
      <c r="W22" s="88">
        <v>43489.7528125</v>
      </c>
      <c r="X22" s="90" t="s">
        <v>332</v>
      </c>
      <c r="Y22" s="86"/>
      <c r="Z22" s="86"/>
      <c r="AA22" s="92" t="s">
        <v>359</v>
      </c>
      <c r="AB22" s="86"/>
      <c r="AC22" s="86" t="b">
        <v>0</v>
      </c>
      <c r="AD22" s="86">
        <v>0</v>
      </c>
      <c r="AE22" s="92" t="s">
        <v>376</v>
      </c>
      <c r="AF22" s="86" t="b">
        <v>0</v>
      </c>
      <c r="AG22" s="86" t="s">
        <v>377</v>
      </c>
      <c r="AH22" s="86"/>
      <c r="AI22" s="92" t="s">
        <v>376</v>
      </c>
      <c r="AJ22" s="86" t="b">
        <v>0</v>
      </c>
      <c r="AK22" s="86">
        <v>0</v>
      </c>
      <c r="AL22" s="92" t="s">
        <v>376</v>
      </c>
      <c r="AM22" s="86" t="s">
        <v>387</v>
      </c>
      <c r="AN22" s="86" t="b">
        <v>1</v>
      </c>
      <c r="AO22" s="92" t="s">
        <v>359</v>
      </c>
      <c r="AP22" s="86" t="s">
        <v>176</v>
      </c>
      <c r="AQ22" s="86">
        <v>0</v>
      </c>
      <c r="AR22" s="86">
        <v>0</v>
      </c>
      <c r="AS22" s="86"/>
      <c r="AT22" s="86"/>
      <c r="AU22" s="86"/>
      <c r="AV22" s="86"/>
      <c r="AW22" s="86"/>
      <c r="AX22" s="86"/>
      <c r="AY22" s="86"/>
      <c r="AZ22" s="86"/>
      <c r="BA22">
        <v>2</v>
      </c>
      <c r="BB22" s="85" t="str">
        <f>REPLACE(INDEX(GroupVertices[Group],MATCH(Edges[[#This Row],[Vertex 1]],GroupVertices[Vertex],0)),1,1,"")</f>
        <v>1</v>
      </c>
      <c r="BC22" s="85" t="str">
        <f>REPLACE(INDEX(GroupVertices[Group],MATCH(Edges[[#This Row],[Vertex 2]],GroupVertices[Vertex],0)),1,1,"")</f>
        <v>1</v>
      </c>
      <c r="BD22" s="51">
        <v>0</v>
      </c>
      <c r="BE22" s="52">
        <v>0</v>
      </c>
      <c r="BF22" s="51">
        <v>0</v>
      </c>
      <c r="BG22" s="52">
        <v>0</v>
      </c>
      <c r="BH22" s="51">
        <v>0</v>
      </c>
      <c r="BI22" s="52">
        <v>0</v>
      </c>
      <c r="BJ22" s="51">
        <v>13</v>
      </c>
      <c r="BK22" s="52">
        <v>100</v>
      </c>
      <c r="BL22" s="51">
        <v>13</v>
      </c>
    </row>
    <row r="23" spans="1:64" ht="45">
      <c r="A23" s="84" t="s">
        <v>222</v>
      </c>
      <c r="B23" s="84" t="s">
        <v>230</v>
      </c>
      <c r="C23" s="53" t="s">
        <v>957</v>
      </c>
      <c r="D23" s="54">
        <v>3</v>
      </c>
      <c r="E23" s="65" t="s">
        <v>132</v>
      </c>
      <c r="F23" s="55">
        <v>35</v>
      </c>
      <c r="G23" s="53"/>
      <c r="H23" s="57"/>
      <c r="I23" s="56"/>
      <c r="J23" s="56"/>
      <c r="K23" s="36" t="s">
        <v>65</v>
      </c>
      <c r="L23" s="83">
        <v>23</v>
      </c>
      <c r="M23" s="83"/>
      <c r="N23" s="63"/>
      <c r="O23" s="86" t="s">
        <v>236</v>
      </c>
      <c r="P23" s="88">
        <v>43494.96527777778</v>
      </c>
      <c r="Q23" s="86" t="s">
        <v>238</v>
      </c>
      <c r="R23" s="86"/>
      <c r="S23" s="86"/>
      <c r="T23" s="86" t="s">
        <v>281</v>
      </c>
      <c r="U23" s="86"/>
      <c r="V23" s="90" t="s">
        <v>316</v>
      </c>
      <c r="W23" s="88">
        <v>43494.96527777778</v>
      </c>
      <c r="X23" s="90" t="s">
        <v>334</v>
      </c>
      <c r="Y23" s="86"/>
      <c r="Z23" s="86"/>
      <c r="AA23" s="92" t="s">
        <v>361</v>
      </c>
      <c r="AB23" s="86"/>
      <c r="AC23" s="86" t="b">
        <v>0</v>
      </c>
      <c r="AD23" s="86">
        <v>0</v>
      </c>
      <c r="AE23" s="92" t="s">
        <v>376</v>
      </c>
      <c r="AF23" s="86" t="b">
        <v>0</v>
      </c>
      <c r="AG23" s="86" t="s">
        <v>377</v>
      </c>
      <c r="AH23" s="86"/>
      <c r="AI23" s="92" t="s">
        <v>376</v>
      </c>
      <c r="AJ23" s="86" t="b">
        <v>0</v>
      </c>
      <c r="AK23" s="86">
        <v>2</v>
      </c>
      <c r="AL23" s="92" t="s">
        <v>370</v>
      </c>
      <c r="AM23" s="86" t="s">
        <v>387</v>
      </c>
      <c r="AN23" s="86" t="b">
        <v>0</v>
      </c>
      <c r="AO23" s="92" t="s">
        <v>370</v>
      </c>
      <c r="AP23" s="86" t="s">
        <v>176</v>
      </c>
      <c r="AQ23" s="86">
        <v>0</v>
      </c>
      <c r="AR23" s="86">
        <v>0</v>
      </c>
      <c r="AS23" s="86"/>
      <c r="AT23" s="86"/>
      <c r="AU23" s="86"/>
      <c r="AV23" s="86"/>
      <c r="AW23" s="86"/>
      <c r="AX23" s="86"/>
      <c r="AY23" s="86"/>
      <c r="AZ23" s="86"/>
      <c r="BA23">
        <v>1</v>
      </c>
      <c r="BB23" s="85" t="str">
        <f>REPLACE(INDEX(GroupVertices[Group],MATCH(Edges[[#This Row],[Vertex 1]],GroupVertices[Vertex],0)),1,1,"")</f>
        <v>1</v>
      </c>
      <c r="BC23" s="85" t="str">
        <f>REPLACE(INDEX(GroupVertices[Group],MATCH(Edges[[#This Row],[Vertex 2]],GroupVertices[Vertex],0)),1,1,"")</f>
        <v>1</v>
      </c>
      <c r="BD23" s="51"/>
      <c r="BE23" s="52"/>
      <c r="BF23" s="51"/>
      <c r="BG23" s="52"/>
      <c r="BH23" s="51"/>
      <c r="BI23" s="52"/>
      <c r="BJ23" s="51"/>
      <c r="BK23" s="52"/>
      <c r="BL23" s="51"/>
    </row>
    <row r="24" spans="1:64" ht="30">
      <c r="A24" s="84" t="s">
        <v>222</v>
      </c>
      <c r="B24" s="84" t="s">
        <v>227</v>
      </c>
      <c r="C24" s="53" t="s">
        <v>958</v>
      </c>
      <c r="D24" s="54">
        <v>3</v>
      </c>
      <c r="E24" s="65" t="s">
        <v>136</v>
      </c>
      <c r="F24" s="55">
        <v>35</v>
      </c>
      <c r="G24" s="53"/>
      <c r="H24" s="57"/>
      <c r="I24" s="56"/>
      <c r="J24" s="56"/>
      <c r="K24" s="36" t="s">
        <v>65</v>
      </c>
      <c r="L24" s="83">
        <v>24</v>
      </c>
      <c r="M24" s="83"/>
      <c r="N24" s="63"/>
      <c r="O24" s="86" t="s">
        <v>236</v>
      </c>
      <c r="P24" s="88">
        <v>43494.96527777778</v>
      </c>
      <c r="Q24" s="86" t="s">
        <v>238</v>
      </c>
      <c r="R24" s="86"/>
      <c r="S24" s="86"/>
      <c r="T24" s="86" t="s">
        <v>281</v>
      </c>
      <c r="U24" s="86"/>
      <c r="V24" s="90" t="s">
        <v>316</v>
      </c>
      <c r="W24" s="88">
        <v>43494.96527777778</v>
      </c>
      <c r="X24" s="90" t="s">
        <v>334</v>
      </c>
      <c r="Y24" s="86"/>
      <c r="Z24" s="86"/>
      <c r="AA24" s="92" t="s">
        <v>361</v>
      </c>
      <c r="AB24" s="86"/>
      <c r="AC24" s="86" t="b">
        <v>0</v>
      </c>
      <c r="AD24" s="86">
        <v>0</v>
      </c>
      <c r="AE24" s="92" t="s">
        <v>376</v>
      </c>
      <c r="AF24" s="86" t="b">
        <v>0</v>
      </c>
      <c r="AG24" s="86" t="s">
        <v>377</v>
      </c>
      <c r="AH24" s="86"/>
      <c r="AI24" s="92" t="s">
        <v>376</v>
      </c>
      <c r="AJ24" s="86" t="b">
        <v>0</v>
      </c>
      <c r="AK24" s="86">
        <v>2</v>
      </c>
      <c r="AL24" s="92" t="s">
        <v>370</v>
      </c>
      <c r="AM24" s="86" t="s">
        <v>387</v>
      </c>
      <c r="AN24" s="86" t="b">
        <v>0</v>
      </c>
      <c r="AO24" s="92" t="s">
        <v>370</v>
      </c>
      <c r="AP24" s="86" t="s">
        <v>176</v>
      </c>
      <c r="AQ24" s="86">
        <v>0</v>
      </c>
      <c r="AR24" s="86">
        <v>0</v>
      </c>
      <c r="AS24" s="86"/>
      <c r="AT24" s="86"/>
      <c r="AU24" s="86"/>
      <c r="AV24" s="86"/>
      <c r="AW24" s="86"/>
      <c r="AX24" s="86"/>
      <c r="AY24" s="86"/>
      <c r="AZ24" s="86"/>
      <c r="BA24">
        <v>2</v>
      </c>
      <c r="BB24" s="85" t="str">
        <f>REPLACE(INDEX(GroupVertices[Group],MATCH(Edges[[#This Row],[Vertex 1]],GroupVertices[Vertex],0)),1,1,"")</f>
        <v>1</v>
      </c>
      <c r="BC24" s="85" t="str">
        <f>REPLACE(INDEX(GroupVertices[Group],MATCH(Edges[[#This Row],[Vertex 2]],GroupVertices[Vertex],0)),1,1,"")</f>
        <v>1</v>
      </c>
      <c r="BD24" s="51">
        <v>1</v>
      </c>
      <c r="BE24" s="52">
        <v>4.3478260869565215</v>
      </c>
      <c r="BF24" s="51">
        <v>0</v>
      </c>
      <c r="BG24" s="52">
        <v>0</v>
      </c>
      <c r="BH24" s="51">
        <v>0</v>
      </c>
      <c r="BI24" s="52">
        <v>0</v>
      </c>
      <c r="BJ24" s="51">
        <v>22</v>
      </c>
      <c r="BK24" s="52">
        <v>95.65217391304348</v>
      </c>
      <c r="BL24" s="51">
        <v>23</v>
      </c>
    </row>
    <row r="25" spans="1:64" ht="45">
      <c r="A25" s="84" t="s">
        <v>222</v>
      </c>
      <c r="B25" s="84" t="s">
        <v>234</v>
      </c>
      <c r="C25" s="53" t="s">
        <v>957</v>
      </c>
      <c r="D25" s="54">
        <v>3</v>
      </c>
      <c r="E25" s="65" t="s">
        <v>132</v>
      </c>
      <c r="F25" s="55">
        <v>35</v>
      </c>
      <c r="G25" s="53"/>
      <c r="H25" s="57"/>
      <c r="I25" s="56"/>
      <c r="J25" s="56"/>
      <c r="K25" s="36" t="s">
        <v>65</v>
      </c>
      <c r="L25" s="83">
        <v>25</v>
      </c>
      <c r="M25" s="83"/>
      <c r="N25" s="63"/>
      <c r="O25" s="86" t="s">
        <v>236</v>
      </c>
      <c r="P25" s="88">
        <v>43495.688206018516</v>
      </c>
      <c r="Q25" s="86" t="s">
        <v>248</v>
      </c>
      <c r="R25" s="86"/>
      <c r="S25" s="86"/>
      <c r="T25" s="86" t="s">
        <v>281</v>
      </c>
      <c r="U25" s="86"/>
      <c r="V25" s="90" t="s">
        <v>316</v>
      </c>
      <c r="W25" s="88">
        <v>43495.688206018516</v>
      </c>
      <c r="X25" s="90" t="s">
        <v>335</v>
      </c>
      <c r="Y25" s="86"/>
      <c r="Z25" s="86"/>
      <c r="AA25" s="92" t="s">
        <v>362</v>
      </c>
      <c r="AB25" s="86"/>
      <c r="AC25" s="86" t="b">
        <v>0</v>
      </c>
      <c r="AD25" s="86">
        <v>0</v>
      </c>
      <c r="AE25" s="92" t="s">
        <v>376</v>
      </c>
      <c r="AF25" s="86" t="b">
        <v>0</v>
      </c>
      <c r="AG25" s="86" t="s">
        <v>377</v>
      </c>
      <c r="AH25" s="86"/>
      <c r="AI25" s="92" t="s">
        <v>376</v>
      </c>
      <c r="AJ25" s="86" t="b">
        <v>0</v>
      </c>
      <c r="AK25" s="86">
        <v>1</v>
      </c>
      <c r="AL25" s="92" t="s">
        <v>371</v>
      </c>
      <c r="AM25" s="86" t="s">
        <v>382</v>
      </c>
      <c r="AN25" s="86" t="b">
        <v>0</v>
      </c>
      <c r="AO25" s="92" t="s">
        <v>371</v>
      </c>
      <c r="AP25" s="86" t="s">
        <v>176</v>
      </c>
      <c r="AQ25" s="86">
        <v>0</v>
      </c>
      <c r="AR25" s="86">
        <v>0</v>
      </c>
      <c r="AS25" s="86"/>
      <c r="AT25" s="86"/>
      <c r="AU25" s="86"/>
      <c r="AV25" s="86"/>
      <c r="AW25" s="86"/>
      <c r="AX25" s="86"/>
      <c r="AY25" s="86"/>
      <c r="AZ25" s="86"/>
      <c r="BA25">
        <v>1</v>
      </c>
      <c r="BB25" s="85" t="str">
        <f>REPLACE(INDEX(GroupVertices[Group],MATCH(Edges[[#This Row],[Vertex 1]],GroupVertices[Vertex],0)),1,1,"")</f>
        <v>1</v>
      </c>
      <c r="BC25" s="85" t="str">
        <f>REPLACE(INDEX(GroupVertices[Group],MATCH(Edges[[#This Row],[Vertex 2]],GroupVertices[Vertex],0)),1,1,"")</f>
        <v>1</v>
      </c>
      <c r="BD25" s="51"/>
      <c r="BE25" s="52"/>
      <c r="BF25" s="51"/>
      <c r="BG25" s="52"/>
      <c r="BH25" s="51"/>
      <c r="BI25" s="52"/>
      <c r="BJ25" s="51"/>
      <c r="BK25" s="52"/>
      <c r="BL25" s="51"/>
    </row>
    <row r="26" spans="1:64" ht="45">
      <c r="A26" s="84" t="s">
        <v>222</v>
      </c>
      <c r="B26" s="84" t="s">
        <v>235</v>
      </c>
      <c r="C26" s="53" t="s">
        <v>957</v>
      </c>
      <c r="D26" s="54">
        <v>3</v>
      </c>
      <c r="E26" s="65" t="s">
        <v>132</v>
      </c>
      <c r="F26" s="55">
        <v>35</v>
      </c>
      <c r="G26" s="53"/>
      <c r="H26" s="57"/>
      <c r="I26" s="56"/>
      <c r="J26" s="56"/>
      <c r="K26" s="36" t="s">
        <v>65</v>
      </c>
      <c r="L26" s="83">
        <v>26</v>
      </c>
      <c r="M26" s="83"/>
      <c r="N26" s="63"/>
      <c r="O26" s="86" t="s">
        <v>236</v>
      </c>
      <c r="P26" s="88">
        <v>43495.688206018516</v>
      </c>
      <c r="Q26" s="86" t="s">
        <v>248</v>
      </c>
      <c r="R26" s="86"/>
      <c r="S26" s="86"/>
      <c r="T26" s="86" t="s">
        <v>281</v>
      </c>
      <c r="U26" s="86"/>
      <c r="V26" s="90" t="s">
        <v>316</v>
      </c>
      <c r="W26" s="88">
        <v>43495.688206018516</v>
      </c>
      <c r="X26" s="90" t="s">
        <v>335</v>
      </c>
      <c r="Y26" s="86"/>
      <c r="Z26" s="86"/>
      <c r="AA26" s="92" t="s">
        <v>362</v>
      </c>
      <c r="AB26" s="86"/>
      <c r="AC26" s="86" t="b">
        <v>0</v>
      </c>
      <c r="AD26" s="86">
        <v>0</v>
      </c>
      <c r="AE26" s="92" t="s">
        <v>376</v>
      </c>
      <c r="AF26" s="86" t="b">
        <v>0</v>
      </c>
      <c r="AG26" s="86" t="s">
        <v>377</v>
      </c>
      <c r="AH26" s="86"/>
      <c r="AI26" s="92" t="s">
        <v>376</v>
      </c>
      <c r="AJ26" s="86" t="b">
        <v>0</v>
      </c>
      <c r="AK26" s="86">
        <v>1</v>
      </c>
      <c r="AL26" s="92" t="s">
        <v>371</v>
      </c>
      <c r="AM26" s="86" t="s">
        <v>382</v>
      </c>
      <c r="AN26" s="86" t="b">
        <v>0</v>
      </c>
      <c r="AO26" s="92" t="s">
        <v>371</v>
      </c>
      <c r="AP26" s="86" t="s">
        <v>176</v>
      </c>
      <c r="AQ26" s="86">
        <v>0</v>
      </c>
      <c r="AR26" s="86">
        <v>0</v>
      </c>
      <c r="AS26" s="86"/>
      <c r="AT26" s="86"/>
      <c r="AU26" s="86"/>
      <c r="AV26" s="86"/>
      <c r="AW26" s="86"/>
      <c r="AX26" s="86"/>
      <c r="AY26" s="86"/>
      <c r="AZ26" s="86"/>
      <c r="BA26">
        <v>1</v>
      </c>
      <c r="BB26" s="85" t="str">
        <f>REPLACE(INDEX(GroupVertices[Group],MATCH(Edges[[#This Row],[Vertex 1]],GroupVertices[Vertex],0)),1,1,"")</f>
        <v>1</v>
      </c>
      <c r="BC26" s="85" t="str">
        <f>REPLACE(INDEX(GroupVertices[Group],MATCH(Edges[[#This Row],[Vertex 2]],GroupVertices[Vertex],0)),1,1,"")</f>
        <v>1</v>
      </c>
      <c r="BD26" s="51">
        <v>1</v>
      </c>
      <c r="BE26" s="52">
        <v>4.3478260869565215</v>
      </c>
      <c r="BF26" s="51">
        <v>0</v>
      </c>
      <c r="BG26" s="52">
        <v>0</v>
      </c>
      <c r="BH26" s="51">
        <v>0</v>
      </c>
      <c r="BI26" s="52">
        <v>0</v>
      </c>
      <c r="BJ26" s="51">
        <v>22</v>
      </c>
      <c r="BK26" s="52">
        <v>95.65217391304348</v>
      </c>
      <c r="BL26" s="51">
        <v>23</v>
      </c>
    </row>
    <row r="27" spans="1:64" ht="30">
      <c r="A27" s="84" t="s">
        <v>222</v>
      </c>
      <c r="B27" s="84" t="s">
        <v>227</v>
      </c>
      <c r="C27" s="53" t="s">
        <v>958</v>
      </c>
      <c r="D27" s="54">
        <v>3</v>
      </c>
      <c r="E27" s="65" t="s">
        <v>136</v>
      </c>
      <c r="F27" s="55">
        <v>35</v>
      </c>
      <c r="G27" s="53"/>
      <c r="H27" s="57"/>
      <c r="I27" s="56"/>
      <c r="J27" s="56"/>
      <c r="K27" s="36" t="s">
        <v>65</v>
      </c>
      <c r="L27" s="83">
        <v>27</v>
      </c>
      <c r="M27" s="83"/>
      <c r="N27" s="63"/>
      <c r="O27" s="86" t="s">
        <v>236</v>
      </c>
      <c r="P27" s="88">
        <v>43495.688206018516</v>
      </c>
      <c r="Q27" s="86" t="s">
        <v>248</v>
      </c>
      <c r="R27" s="86"/>
      <c r="S27" s="86"/>
      <c r="T27" s="86" t="s">
        <v>281</v>
      </c>
      <c r="U27" s="86"/>
      <c r="V27" s="90" t="s">
        <v>316</v>
      </c>
      <c r="W27" s="88">
        <v>43495.688206018516</v>
      </c>
      <c r="X27" s="90" t="s">
        <v>335</v>
      </c>
      <c r="Y27" s="86"/>
      <c r="Z27" s="86"/>
      <c r="AA27" s="92" t="s">
        <v>362</v>
      </c>
      <c r="AB27" s="86"/>
      <c r="AC27" s="86" t="b">
        <v>0</v>
      </c>
      <c r="AD27" s="86">
        <v>0</v>
      </c>
      <c r="AE27" s="92" t="s">
        <v>376</v>
      </c>
      <c r="AF27" s="86" t="b">
        <v>0</v>
      </c>
      <c r="AG27" s="86" t="s">
        <v>377</v>
      </c>
      <c r="AH27" s="86"/>
      <c r="AI27" s="92" t="s">
        <v>376</v>
      </c>
      <c r="AJ27" s="86" t="b">
        <v>0</v>
      </c>
      <c r="AK27" s="86">
        <v>1</v>
      </c>
      <c r="AL27" s="92" t="s">
        <v>371</v>
      </c>
      <c r="AM27" s="86" t="s">
        <v>382</v>
      </c>
      <c r="AN27" s="86" t="b">
        <v>0</v>
      </c>
      <c r="AO27" s="92" t="s">
        <v>371</v>
      </c>
      <c r="AP27" s="86" t="s">
        <v>176</v>
      </c>
      <c r="AQ27" s="86">
        <v>0</v>
      </c>
      <c r="AR27" s="86">
        <v>0</v>
      </c>
      <c r="AS27" s="86"/>
      <c r="AT27" s="86"/>
      <c r="AU27" s="86"/>
      <c r="AV27" s="86"/>
      <c r="AW27" s="86"/>
      <c r="AX27" s="86"/>
      <c r="AY27" s="86"/>
      <c r="AZ27" s="86"/>
      <c r="BA27">
        <v>2</v>
      </c>
      <c r="BB27" s="85" t="str">
        <f>REPLACE(INDEX(GroupVertices[Group],MATCH(Edges[[#This Row],[Vertex 1]],GroupVertices[Vertex],0)),1,1,"")</f>
        <v>1</v>
      </c>
      <c r="BC27" s="85" t="str">
        <f>REPLACE(INDEX(GroupVertices[Group],MATCH(Edges[[#This Row],[Vertex 2]],GroupVertices[Vertex],0)),1,1,"")</f>
        <v>1</v>
      </c>
      <c r="BD27" s="51"/>
      <c r="BE27" s="52"/>
      <c r="BF27" s="51"/>
      <c r="BG27" s="52"/>
      <c r="BH27" s="51"/>
      <c r="BI27" s="52"/>
      <c r="BJ27" s="51"/>
      <c r="BK27" s="52"/>
      <c r="BL27" s="51"/>
    </row>
    <row r="28" spans="1:64" ht="45">
      <c r="A28" s="84" t="s">
        <v>223</v>
      </c>
      <c r="B28" s="84" t="s">
        <v>223</v>
      </c>
      <c r="C28" s="53" t="s">
        <v>957</v>
      </c>
      <c r="D28" s="54">
        <v>3</v>
      </c>
      <c r="E28" s="65" t="s">
        <v>132</v>
      </c>
      <c r="F28" s="55">
        <v>35</v>
      </c>
      <c r="G28" s="53"/>
      <c r="H28" s="57"/>
      <c r="I28" s="56"/>
      <c r="J28" s="56"/>
      <c r="K28" s="36" t="s">
        <v>65</v>
      </c>
      <c r="L28" s="83">
        <v>28</v>
      </c>
      <c r="M28" s="83"/>
      <c r="N28" s="63"/>
      <c r="O28" s="86" t="s">
        <v>176</v>
      </c>
      <c r="P28" s="88">
        <v>43487.83354166667</v>
      </c>
      <c r="Q28" s="86" t="s">
        <v>249</v>
      </c>
      <c r="R28" s="86"/>
      <c r="S28" s="86"/>
      <c r="T28" s="86" t="s">
        <v>291</v>
      </c>
      <c r="U28" s="90" t="s">
        <v>300</v>
      </c>
      <c r="V28" s="90" t="s">
        <v>300</v>
      </c>
      <c r="W28" s="88">
        <v>43487.83354166667</v>
      </c>
      <c r="X28" s="90" t="s">
        <v>336</v>
      </c>
      <c r="Y28" s="86"/>
      <c r="Z28" s="86"/>
      <c r="AA28" s="92" t="s">
        <v>363</v>
      </c>
      <c r="AB28" s="86"/>
      <c r="AC28" s="86" t="b">
        <v>0</v>
      </c>
      <c r="AD28" s="86">
        <v>2</v>
      </c>
      <c r="AE28" s="92" t="s">
        <v>376</v>
      </c>
      <c r="AF28" s="86" t="b">
        <v>0</v>
      </c>
      <c r="AG28" s="86" t="s">
        <v>377</v>
      </c>
      <c r="AH28" s="86"/>
      <c r="AI28" s="92" t="s">
        <v>376</v>
      </c>
      <c r="AJ28" s="86" t="b">
        <v>0</v>
      </c>
      <c r="AK28" s="86">
        <v>1</v>
      </c>
      <c r="AL28" s="92" t="s">
        <v>376</v>
      </c>
      <c r="AM28" s="86" t="s">
        <v>387</v>
      </c>
      <c r="AN28" s="86" t="b">
        <v>0</v>
      </c>
      <c r="AO28" s="92" t="s">
        <v>363</v>
      </c>
      <c r="AP28" s="86" t="s">
        <v>391</v>
      </c>
      <c r="AQ28" s="86">
        <v>0</v>
      </c>
      <c r="AR28" s="86">
        <v>0</v>
      </c>
      <c r="AS28" s="86"/>
      <c r="AT28" s="86"/>
      <c r="AU28" s="86"/>
      <c r="AV28" s="86"/>
      <c r="AW28" s="86"/>
      <c r="AX28" s="86"/>
      <c r="AY28" s="86"/>
      <c r="AZ28" s="86"/>
      <c r="BA28">
        <v>1</v>
      </c>
      <c r="BB28" s="85" t="str">
        <f>REPLACE(INDEX(GroupVertices[Group],MATCH(Edges[[#This Row],[Vertex 1]],GroupVertices[Vertex],0)),1,1,"")</f>
        <v>1</v>
      </c>
      <c r="BC28" s="85" t="str">
        <f>REPLACE(INDEX(GroupVertices[Group],MATCH(Edges[[#This Row],[Vertex 2]],GroupVertices[Vertex],0)),1,1,"")</f>
        <v>1</v>
      </c>
      <c r="BD28" s="51">
        <v>2</v>
      </c>
      <c r="BE28" s="52">
        <v>8.695652173913043</v>
      </c>
      <c r="BF28" s="51">
        <v>0</v>
      </c>
      <c r="BG28" s="52">
        <v>0</v>
      </c>
      <c r="BH28" s="51">
        <v>0</v>
      </c>
      <c r="BI28" s="52">
        <v>0</v>
      </c>
      <c r="BJ28" s="51">
        <v>21</v>
      </c>
      <c r="BK28" s="52">
        <v>91.30434782608695</v>
      </c>
      <c r="BL28" s="51">
        <v>23</v>
      </c>
    </row>
    <row r="29" spans="1:64" ht="45">
      <c r="A29" s="84" t="s">
        <v>224</v>
      </c>
      <c r="B29" s="84" t="s">
        <v>223</v>
      </c>
      <c r="C29" s="53" t="s">
        <v>957</v>
      </c>
      <c r="D29" s="54">
        <v>3</v>
      </c>
      <c r="E29" s="65" t="s">
        <v>132</v>
      </c>
      <c r="F29" s="55">
        <v>35</v>
      </c>
      <c r="G29" s="53"/>
      <c r="H29" s="57"/>
      <c r="I29" s="56"/>
      <c r="J29" s="56"/>
      <c r="K29" s="36" t="s">
        <v>65</v>
      </c>
      <c r="L29" s="83">
        <v>29</v>
      </c>
      <c r="M29" s="83"/>
      <c r="N29" s="63"/>
      <c r="O29" s="86" t="s">
        <v>236</v>
      </c>
      <c r="P29" s="88">
        <v>43496.622453703705</v>
      </c>
      <c r="Q29" s="86" t="s">
        <v>250</v>
      </c>
      <c r="R29" s="90" t="s">
        <v>267</v>
      </c>
      <c r="S29" s="86" t="s">
        <v>273</v>
      </c>
      <c r="T29" s="86"/>
      <c r="U29" s="86"/>
      <c r="V29" s="90" t="s">
        <v>317</v>
      </c>
      <c r="W29" s="88">
        <v>43496.622453703705</v>
      </c>
      <c r="X29" s="90" t="s">
        <v>337</v>
      </c>
      <c r="Y29" s="86"/>
      <c r="Z29" s="86"/>
      <c r="AA29" s="92" t="s">
        <v>364</v>
      </c>
      <c r="AB29" s="86"/>
      <c r="AC29" s="86" t="b">
        <v>0</v>
      </c>
      <c r="AD29" s="86">
        <v>0</v>
      </c>
      <c r="AE29" s="92" t="s">
        <v>376</v>
      </c>
      <c r="AF29" s="86" t="b">
        <v>0</v>
      </c>
      <c r="AG29" s="86" t="s">
        <v>377</v>
      </c>
      <c r="AH29" s="86"/>
      <c r="AI29" s="92" t="s">
        <v>376</v>
      </c>
      <c r="AJ29" s="86" t="b">
        <v>0</v>
      </c>
      <c r="AK29" s="86">
        <v>0</v>
      </c>
      <c r="AL29" s="92" t="s">
        <v>376</v>
      </c>
      <c r="AM29" s="86" t="s">
        <v>381</v>
      </c>
      <c r="AN29" s="86" t="b">
        <v>1</v>
      </c>
      <c r="AO29" s="92" t="s">
        <v>364</v>
      </c>
      <c r="AP29" s="86" t="s">
        <v>176</v>
      </c>
      <c r="AQ29" s="86">
        <v>0</v>
      </c>
      <c r="AR29" s="86">
        <v>0</v>
      </c>
      <c r="AS29" s="86"/>
      <c r="AT29" s="86"/>
      <c r="AU29" s="86"/>
      <c r="AV29" s="86"/>
      <c r="AW29" s="86"/>
      <c r="AX29" s="86"/>
      <c r="AY29" s="86"/>
      <c r="AZ29" s="86"/>
      <c r="BA29">
        <v>1</v>
      </c>
      <c r="BB29" s="85" t="str">
        <f>REPLACE(INDEX(GroupVertices[Group],MATCH(Edges[[#This Row],[Vertex 1]],GroupVertices[Vertex],0)),1,1,"")</f>
        <v>1</v>
      </c>
      <c r="BC29" s="85" t="str">
        <f>REPLACE(INDEX(GroupVertices[Group],MATCH(Edges[[#This Row],[Vertex 2]],GroupVertices[Vertex],0)),1,1,"")</f>
        <v>1</v>
      </c>
      <c r="BD29" s="51">
        <v>0</v>
      </c>
      <c r="BE29" s="52">
        <v>0</v>
      </c>
      <c r="BF29" s="51">
        <v>0</v>
      </c>
      <c r="BG29" s="52">
        <v>0</v>
      </c>
      <c r="BH29" s="51">
        <v>0</v>
      </c>
      <c r="BI29" s="52">
        <v>0</v>
      </c>
      <c r="BJ29" s="51">
        <v>21</v>
      </c>
      <c r="BK29" s="52">
        <v>100</v>
      </c>
      <c r="BL29" s="51">
        <v>21</v>
      </c>
    </row>
    <row r="30" spans="1:64" ht="45">
      <c r="A30" s="84" t="s">
        <v>224</v>
      </c>
      <c r="B30" s="84" t="s">
        <v>224</v>
      </c>
      <c r="C30" s="53" t="s">
        <v>957</v>
      </c>
      <c r="D30" s="54">
        <v>3</v>
      </c>
      <c r="E30" s="65" t="s">
        <v>132</v>
      </c>
      <c r="F30" s="55">
        <v>35</v>
      </c>
      <c r="G30" s="53"/>
      <c r="H30" s="57"/>
      <c r="I30" s="56"/>
      <c r="J30" s="56"/>
      <c r="K30" s="36" t="s">
        <v>65</v>
      </c>
      <c r="L30" s="83">
        <v>30</v>
      </c>
      <c r="M30" s="83"/>
      <c r="N30" s="63"/>
      <c r="O30" s="86" t="s">
        <v>176</v>
      </c>
      <c r="P30" s="88">
        <v>43493.38008101852</v>
      </c>
      <c r="Q30" s="86" t="s">
        <v>251</v>
      </c>
      <c r="R30" s="86"/>
      <c r="S30" s="86"/>
      <c r="T30" s="86"/>
      <c r="U30" s="90" t="s">
        <v>301</v>
      </c>
      <c r="V30" s="90" t="s">
        <v>301</v>
      </c>
      <c r="W30" s="88">
        <v>43493.38008101852</v>
      </c>
      <c r="X30" s="90" t="s">
        <v>338</v>
      </c>
      <c r="Y30" s="86"/>
      <c r="Z30" s="86"/>
      <c r="AA30" s="92" t="s">
        <v>365</v>
      </c>
      <c r="AB30" s="86"/>
      <c r="AC30" s="86" t="b">
        <v>0</v>
      </c>
      <c r="AD30" s="86">
        <v>0</v>
      </c>
      <c r="AE30" s="92" t="s">
        <v>376</v>
      </c>
      <c r="AF30" s="86" t="b">
        <v>0</v>
      </c>
      <c r="AG30" s="86" t="s">
        <v>377</v>
      </c>
      <c r="AH30" s="86"/>
      <c r="AI30" s="92" t="s">
        <v>376</v>
      </c>
      <c r="AJ30" s="86" t="b">
        <v>0</v>
      </c>
      <c r="AK30" s="86">
        <v>0</v>
      </c>
      <c r="AL30" s="92" t="s">
        <v>376</v>
      </c>
      <c r="AM30" s="86" t="s">
        <v>381</v>
      </c>
      <c r="AN30" s="86" t="b">
        <v>0</v>
      </c>
      <c r="AO30" s="92" t="s">
        <v>365</v>
      </c>
      <c r="AP30" s="86" t="s">
        <v>176</v>
      </c>
      <c r="AQ30" s="86">
        <v>0</v>
      </c>
      <c r="AR30" s="86">
        <v>0</v>
      </c>
      <c r="AS30" s="86"/>
      <c r="AT30" s="86"/>
      <c r="AU30" s="86"/>
      <c r="AV30" s="86"/>
      <c r="AW30" s="86"/>
      <c r="AX30" s="86"/>
      <c r="AY30" s="86"/>
      <c r="AZ30" s="86"/>
      <c r="BA30">
        <v>1</v>
      </c>
      <c r="BB30" s="85" t="str">
        <f>REPLACE(INDEX(GroupVertices[Group],MATCH(Edges[[#This Row],[Vertex 1]],GroupVertices[Vertex],0)),1,1,"")</f>
        <v>1</v>
      </c>
      <c r="BC30" s="85" t="str">
        <f>REPLACE(INDEX(GroupVertices[Group],MATCH(Edges[[#This Row],[Vertex 2]],GroupVertices[Vertex],0)),1,1,"")</f>
        <v>1</v>
      </c>
      <c r="BD30" s="51">
        <v>2</v>
      </c>
      <c r="BE30" s="52">
        <v>16.666666666666668</v>
      </c>
      <c r="BF30" s="51">
        <v>0</v>
      </c>
      <c r="BG30" s="52">
        <v>0</v>
      </c>
      <c r="BH30" s="51">
        <v>0</v>
      </c>
      <c r="BI30" s="52">
        <v>0</v>
      </c>
      <c r="BJ30" s="51">
        <v>10</v>
      </c>
      <c r="BK30" s="52">
        <v>83.33333333333333</v>
      </c>
      <c r="BL30" s="51">
        <v>12</v>
      </c>
    </row>
    <row r="31" spans="1:64" ht="30">
      <c r="A31" s="84" t="s">
        <v>225</v>
      </c>
      <c r="B31" s="84" t="s">
        <v>225</v>
      </c>
      <c r="C31" s="53" t="s">
        <v>958</v>
      </c>
      <c r="D31" s="54">
        <v>3</v>
      </c>
      <c r="E31" s="65" t="s">
        <v>136</v>
      </c>
      <c r="F31" s="55">
        <v>35</v>
      </c>
      <c r="G31" s="53"/>
      <c r="H31" s="57"/>
      <c r="I31" s="56"/>
      <c r="J31" s="56"/>
      <c r="K31" s="36" t="s">
        <v>65</v>
      </c>
      <c r="L31" s="83">
        <v>31</v>
      </c>
      <c r="M31" s="83"/>
      <c r="N31" s="63"/>
      <c r="O31" s="86" t="s">
        <v>176</v>
      </c>
      <c r="P31" s="88">
        <v>43494.76269675926</v>
      </c>
      <c r="Q31" s="86" t="s">
        <v>252</v>
      </c>
      <c r="R31" s="90" t="s">
        <v>268</v>
      </c>
      <c r="S31" s="86" t="s">
        <v>277</v>
      </c>
      <c r="T31" s="86" t="s">
        <v>292</v>
      </c>
      <c r="U31" s="90" t="s">
        <v>302</v>
      </c>
      <c r="V31" s="90" t="s">
        <v>302</v>
      </c>
      <c r="W31" s="88">
        <v>43494.76269675926</v>
      </c>
      <c r="X31" s="90" t="s">
        <v>339</v>
      </c>
      <c r="Y31" s="86"/>
      <c r="Z31" s="86"/>
      <c r="AA31" s="92" t="s">
        <v>366</v>
      </c>
      <c r="AB31" s="86"/>
      <c r="AC31" s="86" t="b">
        <v>0</v>
      </c>
      <c r="AD31" s="86">
        <v>0</v>
      </c>
      <c r="AE31" s="92" t="s">
        <v>376</v>
      </c>
      <c r="AF31" s="86" t="b">
        <v>0</v>
      </c>
      <c r="AG31" s="86" t="s">
        <v>377</v>
      </c>
      <c r="AH31" s="86"/>
      <c r="AI31" s="92" t="s">
        <v>376</v>
      </c>
      <c r="AJ31" s="86" t="b">
        <v>0</v>
      </c>
      <c r="AK31" s="86">
        <v>0</v>
      </c>
      <c r="AL31" s="92" t="s">
        <v>376</v>
      </c>
      <c r="AM31" s="86" t="s">
        <v>379</v>
      </c>
      <c r="AN31" s="86" t="b">
        <v>0</v>
      </c>
      <c r="AO31" s="92" t="s">
        <v>366</v>
      </c>
      <c r="AP31" s="86" t="s">
        <v>176</v>
      </c>
      <c r="AQ31" s="86">
        <v>0</v>
      </c>
      <c r="AR31" s="86">
        <v>0</v>
      </c>
      <c r="AS31" s="86"/>
      <c r="AT31" s="86"/>
      <c r="AU31" s="86"/>
      <c r="AV31" s="86"/>
      <c r="AW31" s="86"/>
      <c r="AX31" s="86"/>
      <c r="AY31" s="86"/>
      <c r="AZ31" s="86"/>
      <c r="BA31">
        <v>3</v>
      </c>
      <c r="BB31" s="85" t="str">
        <f>REPLACE(INDEX(GroupVertices[Group],MATCH(Edges[[#This Row],[Vertex 1]],GroupVertices[Vertex],0)),1,1,"")</f>
        <v>4</v>
      </c>
      <c r="BC31" s="85" t="str">
        <f>REPLACE(INDEX(GroupVertices[Group],MATCH(Edges[[#This Row],[Vertex 2]],GroupVertices[Vertex],0)),1,1,"")</f>
        <v>4</v>
      </c>
      <c r="BD31" s="51">
        <v>0</v>
      </c>
      <c r="BE31" s="52">
        <v>0</v>
      </c>
      <c r="BF31" s="51">
        <v>0</v>
      </c>
      <c r="BG31" s="52">
        <v>0</v>
      </c>
      <c r="BH31" s="51">
        <v>0</v>
      </c>
      <c r="BI31" s="52">
        <v>0</v>
      </c>
      <c r="BJ31" s="51">
        <v>15</v>
      </c>
      <c r="BK31" s="52">
        <v>100</v>
      </c>
      <c r="BL31" s="51">
        <v>15</v>
      </c>
    </row>
    <row r="32" spans="1:64" ht="30">
      <c r="A32" s="84" t="s">
        <v>225</v>
      </c>
      <c r="B32" s="84" t="s">
        <v>225</v>
      </c>
      <c r="C32" s="53" t="s">
        <v>958</v>
      </c>
      <c r="D32" s="54">
        <v>3</v>
      </c>
      <c r="E32" s="65" t="s">
        <v>136</v>
      </c>
      <c r="F32" s="55">
        <v>35</v>
      </c>
      <c r="G32" s="53"/>
      <c r="H32" s="57"/>
      <c r="I32" s="56"/>
      <c r="J32" s="56"/>
      <c r="K32" s="36" t="s">
        <v>65</v>
      </c>
      <c r="L32" s="83">
        <v>32</v>
      </c>
      <c r="M32" s="83"/>
      <c r="N32" s="63"/>
      <c r="O32" s="86" t="s">
        <v>176</v>
      </c>
      <c r="P32" s="88">
        <v>43495.76530092592</v>
      </c>
      <c r="Q32" s="86" t="s">
        <v>253</v>
      </c>
      <c r="R32" s="90" t="s">
        <v>269</v>
      </c>
      <c r="S32" s="86" t="s">
        <v>274</v>
      </c>
      <c r="T32" s="86"/>
      <c r="U32" s="90" t="s">
        <v>303</v>
      </c>
      <c r="V32" s="90" t="s">
        <v>303</v>
      </c>
      <c r="W32" s="88">
        <v>43495.76530092592</v>
      </c>
      <c r="X32" s="90" t="s">
        <v>340</v>
      </c>
      <c r="Y32" s="86"/>
      <c r="Z32" s="86"/>
      <c r="AA32" s="92" t="s">
        <v>367</v>
      </c>
      <c r="AB32" s="86"/>
      <c r="AC32" s="86" t="b">
        <v>0</v>
      </c>
      <c r="AD32" s="86">
        <v>0</v>
      </c>
      <c r="AE32" s="92" t="s">
        <v>376</v>
      </c>
      <c r="AF32" s="86" t="b">
        <v>0</v>
      </c>
      <c r="AG32" s="86" t="s">
        <v>377</v>
      </c>
      <c r="AH32" s="86"/>
      <c r="AI32" s="92" t="s">
        <v>376</v>
      </c>
      <c r="AJ32" s="86" t="b">
        <v>0</v>
      </c>
      <c r="AK32" s="86">
        <v>0</v>
      </c>
      <c r="AL32" s="92" t="s">
        <v>376</v>
      </c>
      <c r="AM32" s="86" t="s">
        <v>379</v>
      </c>
      <c r="AN32" s="86" t="b">
        <v>0</v>
      </c>
      <c r="AO32" s="92" t="s">
        <v>367</v>
      </c>
      <c r="AP32" s="86" t="s">
        <v>176</v>
      </c>
      <c r="AQ32" s="86">
        <v>0</v>
      </c>
      <c r="AR32" s="86">
        <v>0</v>
      </c>
      <c r="AS32" s="86"/>
      <c r="AT32" s="86"/>
      <c r="AU32" s="86"/>
      <c r="AV32" s="86"/>
      <c r="AW32" s="86"/>
      <c r="AX32" s="86"/>
      <c r="AY32" s="86"/>
      <c r="AZ32" s="86"/>
      <c r="BA32">
        <v>3</v>
      </c>
      <c r="BB32" s="85" t="str">
        <f>REPLACE(INDEX(GroupVertices[Group],MATCH(Edges[[#This Row],[Vertex 1]],GroupVertices[Vertex],0)),1,1,"")</f>
        <v>4</v>
      </c>
      <c r="BC32" s="85" t="str">
        <f>REPLACE(INDEX(GroupVertices[Group],MATCH(Edges[[#This Row],[Vertex 2]],GroupVertices[Vertex],0)),1,1,"")</f>
        <v>4</v>
      </c>
      <c r="BD32" s="51">
        <v>0</v>
      </c>
      <c r="BE32" s="52">
        <v>0</v>
      </c>
      <c r="BF32" s="51">
        <v>1</v>
      </c>
      <c r="BG32" s="52">
        <v>7.142857142857143</v>
      </c>
      <c r="BH32" s="51">
        <v>0</v>
      </c>
      <c r="BI32" s="52">
        <v>0</v>
      </c>
      <c r="BJ32" s="51">
        <v>13</v>
      </c>
      <c r="BK32" s="52">
        <v>92.85714285714286</v>
      </c>
      <c r="BL32" s="51">
        <v>14</v>
      </c>
    </row>
    <row r="33" spans="1:64" ht="30">
      <c r="A33" s="84" t="s">
        <v>225</v>
      </c>
      <c r="B33" s="84" t="s">
        <v>225</v>
      </c>
      <c r="C33" s="53" t="s">
        <v>958</v>
      </c>
      <c r="D33" s="54">
        <v>3</v>
      </c>
      <c r="E33" s="65" t="s">
        <v>136</v>
      </c>
      <c r="F33" s="55">
        <v>35</v>
      </c>
      <c r="G33" s="53"/>
      <c r="H33" s="57"/>
      <c r="I33" s="56"/>
      <c r="J33" s="56"/>
      <c r="K33" s="36" t="s">
        <v>65</v>
      </c>
      <c r="L33" s="83">
        <v>33</v>
      </c>
      <c r="M33" s="83"/>
      <c r="N33" s="63"/>
      <c r="O33" s="86" t="s">
        <v>176</v>
      </c>
      <c r="P33" s="88">
        <v>43497.63753472222</v>
      </c>
      <c r="Q33" s="86" t="s">
        <v>254</v>
      </c>
      <c r="R33" s="90" t="s">
        <v>268</v>
      </c>
      <c r="S33" s="86" t="s">
        <v>277</v>
      </c>
      <c r="T33" s="86" t="s">
        <v>292</v>
      </c>
      <c r="U33" s="86"/>
      <c r="V33" s="90" t="s">
        <v>318</v>
      </c>
      <c r="W33" s="88">
        <v>43497.63753472222</v>
      </c>
      <c r="X33" s="90" t="s">
        <v>341</v>
      </c>
      <c r="Y33" s="86"/>
      <c r="Z33" s="86"/>
      <c r="AA33" s="92" t="s">
        <v>368</v>
      </c>
      <c r="AB33" s="86"/>
      <c r="AC33" s="86" t="b">
        <v>0</v>
      </c>
      <c r="AD33" s="86">
        <v>0</v>
      </c>
      <c r="AE33" s="92" t="s">
        <v>376</v>
      </c>
      <c r="AF33" s="86" t="b">
        <v>0</v>
      </c>
      <c r="AG33" s="86" t="s">
        <v>377</v>
      </c>
      <c r="AH33" s="86"/>
      <c r="AI33" s="92" t="s">
        <v>376</v>
      </c>
      <c r="AJ33" s="86" t="b">
        <v>0</v>
      </c>
      <c r="AK33" s="86">
        <v>1</v>
      </c>
      <c r="AL33" s="92" t="s">
        <v>366</v>
      </c>
      <c r="AM33" s="86" t="s">
        <v>379</v>
      </c>
      <c r="AN33" s="86" t="b">
        <v>0</v>
      </c>
      <c r="AO33" s="92" t="s">
        <v>366</v>
      </c>
      <c r="AP33" s="86" t="s">
        <v>176</v>
      </c>
      <c r="AQ33" s="86">
        <v>0</v>
      </c>
      <c r="AR33" s="86">
        <v>0</v>
      </c>
      <c r="AS33" s="86"/>
      <c r="AT33" s="86"/>
      <c r="AU33" s="86"/>
      <c r="AV33" s="86"/>
      <c r="AW33" s="86"/>
      <c r="AX33" s="86"/>
      <c r="AY33" s="86"/>
      <c r="AZ33" s="86"/>
      <c r="BA33">
        <v>3</v>
      </c>
      <c r="BB33" s="85" t="str">
        <f>REPLACE(INDEX(GroupVertices[Group],MATCH(Edges[[#This Row],[Vertex 1]],GroupVertices[Vertex],0)),1,1,"")</f>
        <v>4</v>
      </c>
      <c r="BC33" s="85" t="str">
        <f>REPLACE(INDEX(GroupVertices[Group],MATCH(Edges[[#This Row],[Vertex 2]],GroupVertices[Vertex],0)),1,1,"")</f>
        <v>4</v>
      </c>
      <c r="BD33" s="51">
        <v>0</v>
      </c>
      <c r="BE33" s="52">
        <v>0</v>
      </c>
      <c r="BF33" s="51">
        <v>0</v>
      </c>
      <c r="BG33" s="52">
        <v>0</v>
      </c>
      <c r="BH33" s="51">
        <v>0</v>
      </c>
      <c r="BI33" s="52">
        <v>0</v>
      </c>
      <c r="BJ33" s="51">
        <v>17</v>
      </c>
      <c r="BK33" s="52">
        <v>100</v>
      </c>
      <c r="BL33" s="51">
        <v>17</v>
      </c>
    </row>
    <row r="34" spans="1:64" ht="45">
      <c r="A34" s="84" t="s">
        <v>226</v>
      </c>
      <c r="B34" s="84" t="s">
        <v>226</v>
      </c>
      <c r="C34" s="53" t="s">
        <v>957</v>
      </c>
      <c r="D34" s="54">
        <v>3</v>
      </c>
      <c r="E34" s="65" t="s">
        <v>132</v>
      </c>
      <c r="F34" s="55">
        <v>35</v>
      </c>
      <c r="G34" s="53"/>
      <c r="H34" s="57"/>
      <c r="I34" s="56"/>
      <c r="J34" s="56"/>
      <c r="K34" s="36" t="s">
        <v>65</v>
      </c>
      <c r="L34" s="83">
        <v>34</v>
      </c>
      <c r="M34" s="83"/>
      <c r="N34" s="63"/>
      <c r="O34" s="86" t="s">
        <v>176</v>
      </c>
      <c r="P34" s="88">
        <v>43501.65107638889</v>
      </c>
      <c r="Q34" s="86" t="s">
        <v>255</v>
      </c>
      <c r="R34" s="90" t="s">
        <v>270</v>
      </c>
      <c r="S34" s="86" t="s">
        <v>278</v>
      </c>
      <c r="T34" s="86"/>
      <c r="U34" s="86"/>
      <c r="V34" s="90" t="s">
        <v>319</v>
      </c>
      <c r="W34" s="88">
        <v>43501.65107638889</v>
      </c>
      <c r="X34" s="90" t="s">
        <v>342</v>
      </c>
      <c r="Y34" s="86"/>
      <c r="Z34" s="86"/>
      <c r="AA34" s="92" t="s">
        <v>369</v>
      </c>
      <c r="AB34" s="86"/>
      <c r="AC34" s="86" t="b">
        <v>0</v>
      </c>
      <c r="AD34" s="86">
        <v>0</v>
      </c>
      <c r="AE34" s="92" t="s">
        <v>376</v>
      </c>
      <c r="AF34" s="86" t="b">
        <v>0</v>
      </c>
      <c r="AG34" s="86" t="s">
        <v>377</v>
      </c>
      <c r="AH34" s="86"/>
      <c r="AI34" s="92" t="s">
        <v>376</v>
      </c>
      <c r="AJ34" s="86" t="b">
        <v>0</v>
      </c>
      <c r="AK34" s="86">
        <v>0</v>
      </c>
      <c r="AL34" s="92" t="s">
        <v>376</v>
      </c>
      <c r="AM34" s="86" t="s">
        <v>388</v>
      </c>
      <c r="AN34" s="86" t="b">
        <v>0</v>
      </c>
      <c r="AO34" s="92" t="s">
        <v>369</v>
      </c>
      <c r="AP34" s="86" t="s">
        <v>176</v>
      </c>
      <c r="AQ34" s="86">
        <v>0</v>
      </c>
      <c r="AR34" s="86">
        <v>0</v>
      </c>
      <c r="AS34" s="86"/>
      <c r="AT34" s="86"/>
      <c r="AU34" s="86"/>
      <c r="AV34" s="86"/>
      <c r="AW34" s="86"/>
      <c r="AX34" s="86"/>
      <c r="AY34" s="86"/>
      <c r="AZ34" s="86"/>
      <c r="BA34">
        <v>1</v>
      </c>
      <c r="BB34" s="85" t="str">
        <f>REPLACE(INDEX(GroupVertices[Group],MATCH(Edges[[#This Row],[Vertex 1]],GroupVertices[Vertex],0)),1,1,"")</f>
        <v>4</v>
      </c>
      <c r="BC34" s="85" t="str">
        <f>REPLACE(INDEX(GroupVertices[Group],MATCH(Edges[[#This Row],[Vertex 2]],GroupVertices[Vertex],0)),1,1,"")</f>
        <v>4</v>
      </c>
      <c r="BD34" s="51">
        <v>0</v>
      </c>
      <c r="BE34" s="52">
        <v>0</v>
      </c>
      <c r="BF34" s="51">
        <v>0</v>
      </c>
      <c r="BG34" s="52">
        <v>0</v>
      </c>
      <c r="BH34" s="51">
        <v>0</v>
      </c>
      <c r="BI34" s="52">
        <v>0</v>
      </c>
      <c r="BJ34" s="51">
        <v>10</v>
      </c>
      <c r="BK34" s="52">
        <v>100</v>
      </c>
      <c r="BL34" s="51">
        <v>10</v>
      </c>
    </row>
    <row r="35" spans="1:64" ht="45">
      <c r="A35" s="84" t="s">
        <v>227</v>
      </c>
      <c r="B35" s="84" t="s">
        <v>230</v>
      </c>
      <c r="C35" s="53" t="s">
        <v>957</v>
      </c>
      <c r="D35" s="54">
        <v>3</v>
      </c>
      <c r="E35" s="65" t="s">
        <v>132</v>
      </c>
      <c r="F35" s="55">
        <v>35</v>
      </c>
      <c r="G35" s="53"/>
      <c r="H35" s="57"/>
      <c r="I35" s="56"/>
      <c r="J35" s="56"/>
      <c r="K35" s="36" t="s">
        <v>65</v>
      </c>
      <c r="L35" s="83">
        <v>35</v>
      </c>
      <c r="M35" s="83"/>
      <c r="N35" s="63"/>
      <c r="O35" s="86" t="s">
        <v>236</v>
      </c>
      <c r="P35" s="88">
        <v>43488.655590277776</v>
      </c>
      <c r="Q35" s="86" t="s">
        <v>256</v>
      </c>
      <c r="R35" s="90" t="s">
        <v>271</v>
      </c>
      <c r="S35" s="86" t="s">
        <v>279</v>
      </c>
      <c r="T35" s="86" t="s">
        <v>293</v>
      </c>
      <c r="U35" s="90" t="s">
        <v>304</v>
      </c>
      <c r="V35" s="90" t="s">
        <v>304</v>
      </c>
      <c r="W35" s="88">
        <v>43488.655590277776</v>
      </c>
      <c r="X35" s="90" t="s">
        <v>343</v>
      </c>
      <c r="Y35" s="86"/>
      <c r="Z35" s="86"/>
      <c r="AA35" s="92" t="s">
        <v>370</v>
      </c>
      <c r="AB35" s="86"/>
      <c r="AC35" s="86" t="b">
        <v>0</v>
      </c>
      <c r="AD35" s="86">
        <v>1</v>
      </c>
      <c r="AE35" s="92" t="s">
        <v>376</v>
      </c>
      <c r="AF35" s="86" t="b">
        <v>0</v>
      </c>
      <c r="AG35" s="86" t="s">
        <v>377</v>
      </c>
      <c r="AH35" s="86"/>
      <c r="AI35" s="92" t="s">
        <v>376</v>
      </c>
      <c r="AJ35" s="86" t="b">
        <v>0</v>
      </c>
      <c r="AK35" s="86">
        <v>0</v>
      </c>
      <c r="AL35" s="92" t="s">
        <v>376</v>
      </c>
      <c r="AM35" s="86" t="s">
        <v>387</v>
      </c>
      <c r="AN35" s="86" t="b">
        <v>0</v>
      </c>
      <c r="AO35" s="92" t="s">
        <v>370</v>
      </c>
      <c r="AP35" s="86" t="s">
        <v>176</v>
      </c>
      <c r="AQ35" s="86">
        <v>0</v>
      </c>
      <c r="AR35" s="86">
        <v>0</v>
      </c>
      <c r="AS35" s="86"/>
      <c r="AT35" s="86"/>
      <c r="AU35" s="86"/>
      <c r="AV35" s="86"/>
      <c r="AW35" s="86"/>
      <c r="AX35" s="86"/>
      <c r="AY35" s="86"/>
      <c r="AZ35" s="86"/>
      <c r="BA35">
        <v>1</v>
      </c>
      <c r="BB35" s="85" t="str">
        <f>REPLACE(INDEX(GroupVertices[Group],MATCH(Edges[[#This Row],[Vertex 1]],GroupVertices[Vertex],0)),1,1,"")</f>
        <v>1</v>
      </c>
      <c r="BC35" s="85" t="str">
        <f>REPLACE(INDEX(GroupVertices[Group],MATCH(Edges[[#This Row],[Vertex 2]],GroupVertices[Vertex],0)),1,1,"")</f>
        <v>1</v>
      </c>
      <c r="BD35" s="51">
        <v>2</v>
      </c>
      <c r="BE35" s="52">
        <v>5</v>
      </c>
      <c r="BF35" s="51">
        <v>0</v>
      </c>
      <c r="BG35" s="52">
        <v>0</v>
      </c>
      <c r="BH35" s="51">
        <v>0</v>
      </c>
      <c r="BI35" s="52">
        <v>0</v>
      </c>
      <c r="BJ35" s="51">
        <v>38</v>
      </c>
      <c r="BK35" s="52">
        <v>95</v>
      </c>
      <c r="BL35" s="51">
        <v>40</v>
      </c>
    </row>
    <row r="36" spans="1:64" ht="45">
      <c r="A36" s="84" t="s">
        <v>227</v>
      </c>
      <c r="B36" s="84" t="s">
        <v>234</v>
      </c>
      <c r="C36" s="53" t="s">
        <v>957</v>
      </c>
      <c r="D36" s="54">
        <v>3</v>
      </c>
      <c r="E36" s="65" t="s">
        <v>132</v>
      </c>
      <c r="F36" s="55">
        <v>35</v>
      </c>
      <c r="G36" s="53"/>
      <c r="H36" s="57"/>
      <c r="I36" s="56"/>
      <c r="J36" s="56"/>
      <c r="K36" s="36" t="s">
        <v>65</v>
      </c>
      <c r="L36" s="83">
        <v>36</v>
      </c>
      <c r="M36" s="83"/>
      <c r="N36" s="63"/>
      <c r="O36" s="86" t="s">
        <v>236</v>
      </c>
      <c r="P36" s="88">
        <v>43495.655590277776</v>
      </c>
      <c r="Q36" s="86" t="s">
        <v>257</v>
      </c>
      <c r="R36" s="90" t="s">
        <v>271</v>
      </c>
      <c r="S36" s="86" t="s">
        <v>279</v>
      </c>
      <c r="T36" s="86" t="s">
        <v>294</v>
      </c>
      <c r="U36" s="90" t="s">
        <v>305</v>
      </c>
      <c r="V36" s="90" t="s">
        <v>305</v>
      </c>
      <c r="W36" s="88">
        <v>43495.655590277776</v>
      </c>
      <c r="X36" s="90" t="s">
        <v>344</v>
      </c>
      <c r="Y36" s="86"/>
      <c r="Z36" s="86"/>
      <c r="AA36" s="92" t="s">
        <v>371</v>
      </c>
      <c r="AB36" s="86"/>
      <c r="AC36" s="86" t="b">
        <v>0</v>
      </c>
      <c r="AD36" s="86">
        <v>3</v>
      </c>
      <c r="AE36" s="92" t="s">
        <v>376</v>
      </c>
      <c r="AF36" s="86" t="b">
        <v>0</v>
      </c>
      <c r="AG36" s="86" t="s">
        <v>377</v>
      </c>
      <c r="AH36" s="86"/>
      <c r="AI36" s="92" t="s">
        <v>376</v>
      </c>
      <c r="AJ36" s="86" t="b">
        <v>0</v>
      </c>
      <c r="AK36" s="86">
        <v>1</v>
      </c>
      <c r="AL36" s="92" t="s">
        <v>376</v>
      </c>
      <c r="AM36" s="86" t="s">
        <v>387</v>
      </c>
      <c r="AN36" s="86" t="b">
        <v>0</v>
      </c>
      <c r="AO36" s="92" t="s">
        <v>371</v>
      </c>
      <c r="AP36" s="86" t="s">
        <v>176</v>
      </c>
      <c r="AQ36" s="86">
        <v>0</v>
      </c>
      <c r="AR36" s="86">
        <v>0</v>
      </c>
      <c r="AS36" s="86"/>
      <c r="AT36" s="86"/>
      <c r="AU36" s="86"/>
      <c r="AV36" s="86"/>
      <c r="AW36" s="86"/>
      <c r="AX36" s="86"/>
      <c r="AY36" s="86"/>
      <c r="AZ36" s="86"/>
      <c r="BA36">
        <v>1</v>
      </c>
      <c r="BB36" s="85" t="str">
        <f>REPLACE(INDEX(GroupVertices[Group],MATCH(Edges[[#This Row],[Vertex 1]],GroupVertices[Vertex],0)),1,1,"")</f>
        <v>1</v>
      </c>
      <c r="BC36" s="85" t="str">
        <f>REPLACE(INDEX(GroupVertices[Group],MATCH(Edges[[#This Row],[Vertex 2]],GroupVertices[Vertex],0)),1,1,"")</f>
        <v>1</v>
      </c>
      <c r="BD36" s="51"/>
      <c r="BE36" s="52"/>
      <c r="BF36" s="51"/>
      <c r="BG36" s="52"/>
      <c r="BH36" s="51"/>
      <c r="BI36" s="52"/>
      <c r="BJ36" s="51"/>
      <c r="BK36" s="52"/>
      <c r="BL36" s="51"/>
    </row>
    <row r="37" spans="1:64" ht="45">
      <c r="A37" s="84" t="s">
        <v>227</v>
      </c>
      <c r="B37" s="84" t="s">
        <v>235</v>
      </c>
      <c r="C37" s="53" t="s">
        <v>957</v>
      </c>
      <c r="D37" s="54">
        <v>3</v>
      </c>
      <c r="E37" s="65" t="s">
        <v>132</v>
      </c>
      <c r="F37" s="55">
        <v>35</v>
      </c>
      <c r="G37" s="53"/>
      <c r="H37" s="57"/>
      <c r="I37" s="56"/>
      <c r="J37" s="56"/>
      <c r="K37" s="36" t="s">
        <v>65</v>
      </c>
      <c r="L37" s="83">
        <v>37</v>
      </c>
      <c r="M37" s="83"/>
      <c r="N37" s="63"/>
      <c r="O37" s="86" t="s">
        <v>236</v>
      </c>
      <c r="P37" s="88">
        <v>43495.655590277776</v>
      </c>
      <c r="Q37" s="86" t="s">
        <v>257</v>
      </c>
      <c r="R37" s="90" t="s">
        <v>271</v>
      </c>
      <c r="S37" s="86" t="s">
        <v>279</v>
      </c>
      <c r="T37" s="86" t="s">
        <v>294</v>
      </c>
      <c r="U37" s="90" t="s">
        <v>305</v>
      </c>
      <c r="V37" s="90" t="s">
        <v>305</v>
      </c>
      <c r="W37" s="88">
        <v>43495.655590277776</v>
      </c>
      <c r="X37" s="90" t="s">
        <v>344</v>
      </c>
      <c r="Y37" s="86"/>
      <c r="Z37" s="86"/>
      <c r="AA37" s="92" t="s">
        <v>371</v>
      </c>
      <c r="AB37" s="86"/>
      <c r="AC37" s="86" t="b">
        <v>0</v>
      </c>
      <c r="AD37" s="86">
        <v>3</v>
      </c>
      <c r="AE37" s="92" t="s">
        <v>376</v>
      </c>
      <c r="AF37" s="86" t="b">
        <v>0</v>
      </c>
      <c r="AG37" s="86" t="s">
        <v>377</v>
      </c>
      <c r="AH37" s="86"/>
      <c r="AI37" s="92" t="s">
        <v>376</v>
      </c>
      <c r="AJ37" s="86" t="b">
        <v>0</v>
      </c>
      <c r="AK37" s="86">
        <v>1</v>
      </c>
      <c r="AL37" s="92" t="s">
        <v>376</v>
      </c>
      <c r="AM37" s="86" t="s">
        <v>387</v>
      </c>
      <c r="AN37" s="86" t="b">
        <v>0</v>
      </c>
      <c r="AO37" s="92" t="s">
        <v>371</v>
      </c>
      <c r="AP37" s="86" t="s">
        <v>176</v>
      </c>
      <c r="AQ37" s="86">
        <v>0</v>
      </c>
      <c r="AR37" s="86">
        <v>0</v>
      </c>
      <c r="AS37" s="86"/>
      <c r="AT37" s="86"/>
      <c r="AU37" s="86"/>
      <c r="AV37" s="86"/>
      <c r="AW37" s="86"/>
      <c r="AX37" s="86"/>
      <c r="AY37" s="86"/>
      <c r="AZ37" s="86"/>
      <c r="BA37">
        <v>1</v>
      </c>
      <c r="BB37" s="85" t="str">
        <f>REPLACE(INDEX(GroupVertices[Group],MATCH(Edges[[#This Row],[Vertex 1]],GroupVertices[Vertex],0)),1,1,"")</f>
        <v>1</v>
      </c>
      <c r="BC37" s="85" t="str">
        <f>REPLACE(INDEX(GroupVertices[Group],MATCH(Edges[[#This Row],[Vertex 2]],GroupVertices[Vertex],0)),1,1,"")</f>
        <v>1</v>
      </c>
      <c r="BD37" s="51">
        <v>1</v>
      </c>
      <c r="BE37" s="52">
        <v>4.166666666666667</v>
      </c>
      <c r="BF37" s="51">
        <v>0</v>
      </c>
      <c r="BG37" s="52">
        <v>0</v>
      </c>
      <c r="BH37" s="51">
        <v>0</v>
      </c>
      <c r="BI37" s="52">
        <v>0</v>
      </c>
      <c r="BJ37" s="51">
        <v>23</v>
      </c>
      <c r="BK37" s="52">
        <v>95.83333333333333</v>
      </c>
      <c r="BL37" s="51">
        <v>24</v>
      </c>
    </row>
    <row r="38" spans="1:64" ht="45">
      <c r="A38" s="84" t="s">
        <v>228</v>
      </c>
      <c r="B38" s="84" t="s">
        <v>227</v>
      </c>
      <c r="C38" s="53" t="s">
        <v>957</v>
      </c>
      <c r="D38" s="54">
        <v>3</v>
      </c>
      <c r="E38" s="65" t="s">
        <v>132</v>
      </c>
      <c r="F38" s="55">
        <v>35</v>
      </c>
      <c r="G38" s="53"/>
      <c r="H38" s="57"/>
      <c r="I38" s="56"/>
      <c r="J38" s="56"/>
      <c r="K38" s="36" t="s">
        <v>65</v>
      </c>
      <c r="L38" s="83">
        <v>38</v>
      </c>
      <c r="M38" s="83"/>
      <c r="N38" s="63"/>
      <c r="O38" s="86" t="s">
        <v>236</v>
      </c>
      <c r="P38" s="88">
        <v>43501.72539351852</v>
      </c>
      <c r="Q38" s="86" t="s">
        <v>258</v>
      </c>
      <c r="R38" s="86"/>
      <c r="S38" s="86"/>
      <c r="T38" s="86" t="s">
        <v>295</v>
      </c>
      <c r="U38" s="86"/>
      <c r="V38" s="90" t="s">
        <v>320</v>
      </c>
      <c r="W38" s="88">
        <v>43501.72539351852</v>
      </c>
      <c r="X38" s="90" t="s">
        <v>345</v>
      </c>
      <c r="Y38" s="86"/>
      <c r="Z38" s="86"/>
      <c r="AA38" s="92" t="s">
        <v>372</v>
      </c>
      <c r="AB38" s="86"/>
      <c r="AC38" s="86" t="b">
        <v>0</v>
      </c>
      <c r="AD38" s="86">
        <v>0</v>
      </c>
      <c r="AE38" s="92" t="s">
        <v>376</v>
      </c>
      <c r="AF38" s="86" t="b">
        <v>0</v>
      </c>
      <c r="AG38" s="86" t="s">
        <v>377</v>
      </c>
      <c r="AH38" s="86"/>
      <c r="AI38" s="92" t="s">
        <v>376</v>
      </c>
      <c r="AJ38" s="86" t="b">
        <v>0</v>
      </c>
      <c r="AK38" s="86">
        <v>2</v>
      </c>
      <c r="AL38" s="92" t="s">
        <v>374</v>
      </c>
      <c r="AM38" s="86" t="s">
        <v>389</v>
      </c>
      <c r="AN38" s="86" t="b">
        <v>0</v>
      </c>
      <c r="AO38" s="92" t="s">
        <v>374</v>
      </c>
      <c r="AP38" s="86" t="s">
        <v>176</v>
      </c>
      <c r="AQ38" s="86">
        <v>0</v>
      </c>
      <c r="AR38" s="86">
        <v>0</v>
      </c>
      <c r="AS38" s="86"/>
      <c r="AT38" s="86"/>
      <c r="AU38" s="86"/>
      <c r="AV38" s="86"/>
      <c r="AW38" s="86"/>
      <c r="AX38" s="86"/>
      <c r="AY38" s="86"/>
      <c r="AZ38" s="86"/>
      <c r="BA38">
        <v>1</v>
      </c>
      <c r="BB38" s="85" t="str">
        <f>REPLACE(INDEX(GroupVertices[Group],MATCH(Edges[[#This Row],[Vertex 1]],GroupVertices[Vertex],0)),1,1,"")</f>
        <v>1</v>
      </c>
      <c r="BC38" s="85" t="str">
        <f>REPLACE(INDEX(GroupVertices[Group],MATCH(Edges[[#This Row],[Vertex 2]],GroupVertices[Vertex],0)),1,1,"")</f>
        <v>1</v>
      </c>
      <c r="BD38" s="51">
        <v>0</v>
      </c>
      <c r="BE38" s="52">
        <v>0</v>
      </c>
      <c r="BF38" s="51">
        <v>0</v>
      </c>
      <c r="BG38" s="52">
        <v>0</v>
      </c>
      <c r="BH38" s="51">
        <v>0</v>
      </c>
      <c r="BI38" s="52">
        <v>0</v>
      </c>
      <c r="BJ38" s="51">
        <v>20</v>
      </c>
      <c r="BK38" s="52">
        <v>100</v>
      </c>
      <c r="BL38" s="51">
        <v>20</v>
      </c>
    </row>
    <row r="39" spans="1:64" ht="30">
      <c r="A39" s="84" t="s">
        <v>227</v>
      </c>
      <c r="B39" s="84" t="s">
        <v>227</v>
      </c>
      <c r="C39" s="53" t="s">
        <v>958</v>
      </c>
      <c r="D39" s="54">
        <v>3</v>
      </c>
      <c r="E39" s="65" t="s">
        <v>136</v>
      </c>
      <c r="F39" s="55">
        <v>35</v>
      </c>
      <c r="G39" s="53"/>
      <c r="H39" s="57"/>
      <c r="I39" s="56"/>
      <c r="J39" s="56"/>
      <c r="K39" s="36" t="s">
        <v>65</v>
      </c>
      <c r="L39" s="83">
        <v>39</v>
      </c>
      <c r="M39" s="83"/>
      <c r="N39" s="63"/>
      <c r="O39" s="86" t="s">
        <v>176</v>
      </c>
      <c r="P39" s="88">
        <v>43496.65556712963</v>
      </c>
      <c r="Q39" s="86" t="s">
        <v>259</v>
      </c>
      <c r="R39" s="90" t="s">
        <v>271</v>
      </c>
      <c r="S39" s="86" t="s">
        <v>279</v>
      </c>
      <c r="T39" s="86" t="s">
        <v>296</v>
      </c>
      <c r="U39" s="90" t="s">
        <v>306</v>
      </c>
      <c r="V39" s="90" t="s">
        <v>306</v>
      </c>
      <c r="W39" s="88">
        <v>43496.65556712963</v>
      </c>
      <c r="X39" s="90" t="s">
        <v>346</v>
      </c>
      <c r="Y39" s="86"/>
      <c r="Z39" s="86"/>
      <c r="AA39" s="92" t="s">
        <v>373</v>
      </c>
      <c r="AB39" s="86"/>
      <c r="AC39" s="86" t="b">
        <v>0</v>
      </c>
      <c r="AD39" s="86">
        <v>0</v>
      </c>
      <c r="AE39" s="92" t="s">
        <v>376</v>
      </c>
      <c r="AF39" s="86" t="b">
        <v>0</v>
      </c>
      <c r="AG39" s="86" t="s">
        <v>377</v>
      </c>
      <c r="AH39" s="86"/>
      <c r="AI39" s="92" t="s">
        <v>376</v>
      </c>
      <c r="AJ39" s="86" t="b">
        <v>0</v>
      </c>
      <c r="AK39" s="86">
        <v>0</v>
      </c>
      <c r="AL39" s="92" t="s">
        <v>376</v>
      </c>
      <c r="AM39" s="86" t="s">
        <v>387</v>
      </c>
      <c r="AN39" s="86" t="b">
        <v>0</v>
      </c>
      <c r="AO39" s="92" t="s">
        <v>373</v>
      </c>
      <c r="AP39" s="86" t="s">
        <v>176</v>
      </c>
      <c r="AQ39" s="86">
        <v>0</v>
      </c>
      <c r="AR39" s="86">
        <v>0</v>
      </c>
      <c r="AS39" s="86"/>
      <c r="AT39" s="86"/>
      <c r="AU39" s="86"/>
      <c r="AV39" s="86"/>
      <c r="AW39" s="86"/>
      <c r="AX39" s="86"/>
      <c r="AY39" s="86"/>
      <c r="AZ39" s="86"/>
      <c r="BA39">
        <v>2</v>
      </c>
      <c r="BB39" s="85" t="str">
        <f>REPLACE(INDEX(GroupVertices[Group],MATCH(Edges[[#This Row],[Vertex 1]],GroupVertices[Vertex],0)),1,1,"")</f>
        <v>1</v>
      </c>
      <c r="BC39" s="85" t="str">
        <f>REPLACE(INDEX(GroupVertices[Group],MATCH(Edges[[#This Row],[Vertex 2]],GroupVertices[Vertex],0)),1,1,"")</f>
        <v>1</v>
      </c>
      <c r="BD39" s="51">
        <v>2</v>
      </c>
      <c r="BE39" s="52">
        <v>5.714285714285714</v>
      </c>
      <c r="BF39" s="51">
        <v>0</v>
      </c>
      <c r="BG39" s="52">
        <v>0</v>
      </c>
      <c r="BH39" s="51">
        <v>0</v>
      </c>
      <c r="BI39" s="52">
        <v>0</v>
      </c>
      <c r="BJ39" s="51">
        <v>33</v>
      </c>
      <c r="BK39" s="52">
        <v>94.28571428571429</v>
      </c>
      <c r="BL39" s="51">
        <v>35</v>
      </c>
    </row>
    <row r="40" spans="1:64" ht="30">
      <c r="A40" s="84" t="s">
        <v>227</v>
      </c>
      <c r="B40" s="84" t="s">
        <v>227</v>
      </c>
      <c r="C40" s="53" t="s">
        <v>958</v>
      </c>
      <c r="D40" s="54">
        <v>3</v>
      </c>
      <c r="E40" s="65" t="s">
        <v>136</v>
      </c>
      <c r="F40" s="55">
        <v>35</v>
      </c>
      <c r="G40" s="53"/>
      <c r="H40" s="57"/>
      <c r="I40" s="56"/>
      <c r="J40" s="56"/>
      <c r="K40" s="36" t="s">
        <v>65</v>
      </c>
      <c r="L40" s="83">
        <v>40</v>
      </c>
      <c r="M40" s="83"/>
      <c r="N40" s="63"/>
      <c r="O40" s="86" t="s">
        <v>176</v>
      </c>
      <c r="P40" s="88">
        <v>43501.70898148148</v>
      </c>
      <c r="Q40" s="86" t="s">
        <v>260</v>
      </c>
      <c r="R40" s="90" t="s">
        <v>272</v>
      </c>
      <c r="S40" s="86" t="s">
        <v>279</v>
      </c>
      <c r="T40" s="86" t="s">
        <v>297</v>
      </c>
      <c r="U40" s="90" t="s">
        <v>307</v>
      </c>
      <c r="V40" s="90" t="s">
        <v>307</v>
      </c>
      <c r="W40" s="88">
        <v>43501.70898148148</v>
      </c>
      <c r="X40" s="90" t="s">
        <v>347</v>
      </c>
      <c r="Y40" s="86"/>
      <c r="Z40" s="86"/>
      <c r="AA40" s="92" t="s">
        <v>374</v>
      </c>
      <c r="AB40" s="86"/>
      <c r="AC40" s="86" t="b">
        <v>0</v>
      </c>
      <c r="AD40" s="86">
        <v>0</v>
      </c>
      <c r="AE40" s="92" t="s">
        <v>376</v>
      </c>
      <c r="AF40" s="86" t="b">
        <v>0</v>
      </c>
      <c r="AG40" s="86" t="s">
        <v>377</v>
      </c>
      <c r="AH40" s="86"/>
      <c r="AI40" s="92" t="s">
        <v>376</v>
      </c>
      <c r="AJ40" s="86" t="b">
        <v>0</v>
      </c>
      <c r="AK40" s="86">
        <v>2</v>
      </c>
      <c r="AL40" s="92" t="s">
        <v>376</v>
      </c>
      <c r="AM40" s="86" t="s">
        <v>387</v>
      </c>
      <c r="AN40" s="86" t="b">
        <v>0</v>
      </c>
      <c r="AO40" s="92" t="s">
        <v>374</v>
      </c>
      <c r="AP40" s="86" t="s">
        <v>176</v>
      </c>
      <c r="AQ40" s="86">
        <v>0</v>
      </c>
      <c r="AR40" s="86">
        <v>0</v>
      </c>
      <c r="AS40" s="86"/>
      <c r="AT40" s="86"/>
      <c r="AU40" s="86"/>
      <c r="AV40" s="86"/>
      <c r="AW40" s="86"/>
      <c r="AX40" s="86"/>
      <c r="AY40" s="86"/>
      <c r="AZ40" s="86"/>
      <c r="BA40">
        <v>2</v>
      </c>
      <c r="BB40" s="85" t="str">
        <f>REPLACE(INDEX(GroupVertices[Group],MATCH(Edges[[#This Row],[Vertex 1]],GroupVertices[Vertex],0)),1,1,"")</f>
        <v>1</v>
      </c>
      <c r="BC40" s="85" t="str">
        <f>REPLACE(INDEX(GroupVertices[Group],MATCH(Edges[[#This Row],[Vertex 2]],GroupVertices[Vertex],0)),1,1,"")</f>
        <v>1</v>
      </c>
      <c r="BD40" s="51">
        <v>1</v>
      </c>
      <c r="BE40" s="52">
        <v>2.5</v>
      </c>
      <c r="BF40" s="51">
        <v>0</v>
      </c>
      <c r="BG40" s="52">
        <v>0</v>
      </c>
      <c r="BH40" s="51">
        <v>0</v>
      </c>
      <c r="BI40" s="52">
        <v>0</v>
      </c>
      <c r="BJ40" s="51">
        <v>39</v>
      </c>
      <c r="BK40" s="52">
        <v>97.5</v>
      </c>
      <c r="BL40" s="51">
        <v>40</v>
      </c>
    </row>
    <row r="41" spans="1:64" ht="45">
      <c r="A41" s="84" t="s">
        <v>229</v>
      </c>
      <c r="B41" s="84" t="s">
        <v>227</v>
      </c>
      <c r="C41" s="53" t="s">
        <v>957</v>
      </c>
      <c r="D41" s="54">
        <v>3</v>
      </c>
      <c r="E41" s="65" t="s">
        <v>132</v>
      </c>
      <c r="F41" s="55">
        <v>35</v>
      </c>
      <c r="G41" s="53"/>
      <c r="H41" s="57"/>
      <c r="I41" s="56"/>
      <c r="J41" s="56"/>
      <c r="K41" s="36" t="s">
        <v>65</v>
      </c>
      <c r="L41" s="83">
        <v>41</v>
      </c>
      <c r="M41" s="83"/>
      <c r="N41" s="63"/>
      <c r="O41" s="86" t="s">
        <v>236</v>
      </c>
      <c r="P41" s="88">
        <v>43501.72574074074</v>
      </c>
      <c r="Q41" s="86" t="s">
        <v>258</v>
      </c>
      <c r="R41" s="86"/>
      <c r="S41" s="86"/>
      <c r="T41" s="86" t="s">
        <v>295</v>
      </c>
      <c r="U41" s="86"/>
      <c r="V41" s="90" t="s">
        <v>321</v>
      </c>
      <c r="W41" s="88">
        <v>43501.72574074074</v>
      </c>
      <c r="X41" s="90" t="s">
        <v>348</v>
      </c>
      <c r="Y41" s="86"/>
      <c r="Z41" s="86"/>
      <c r="AA41" s="92" t="s">
        <v>375</v>
      </c>
      <c r="AB41" s="86"/>
      <c r="AC41" s="86" t="b">
        <v>0</v>
      </c>
      <c r="AD41" s="86">
        <v>0</v>
      </c>
      <c r="AE41" s="92" t="s">
        <v>376</v>
      </c>
      <c r="AF41" s="86" t="b">
        <v>0</v>
      </c>
      <c r="AG41" s="86" t="s">
        <v>377</v>
      </c>
      <c r="AH41" s="86"/>
      <c r="AI41" s="92" t="s">
        <v>376</v>
      </c>
      <c r="AJ41" s="86" t="b">
        <v>0</v>
      </c>
      <c r="AK41" s="86">
        <v>2</v>
      </c>
      <c r="AL41" s="92" t="s">
        <v>374</v>
      </c>
      <c r="AM41" s="86" t="s">
        <v>390</v>
      </c>
      <c r="AN41" s="86" t="b">
        <v>0</v>
      </c>
      <c r="AO41" s="92" t="s">
        <v>374</v>
      </c>
      <c r="AP41" s="86" t="s">
        <v>176</v>
      </c>
      <c r="AQ41" s="86">
        <v>0</v>
      </c>
      <c r="AR41" s="86">
        <v>0</v>
      </c>
      <c r="AS41" s="86"/>
      <c r="AT41" s="86"/>
      <c r="AU41" s="86"/>
      <c r="AV41" s="86"/>
      <c r="AW41" s="86"/>
      <c r="AX41" s="86"/>
      <c r="AY41" s="86"/>
      <c r="AZ41" s="86"/>
      <c r="BA41">
        <v>1</v>
      </c>
      <c r="BB41" s="85" t="str">
        <f>REPLACE(INDEX(GroupVertices[Group],MATCH(Edges[[#This Row],[Vertex 1]],GroupVertices[Vertex],0)),1,1,"")</f>
        <v>1</v>
      </c>
      <c r="BC41" s="85" t="str">
        <f>REPLACE(INDEX(GroupVertices[Group],MATCH(Edges[[#This Row],[Vertex 2]],GroupVertices[Vertex],0)),1,1,"")</f>
        <v>1</v>
      </c>
      <c r="BD41" s="51">
        <v>0</v>
      </c>
      <c r="BE41" s="52">
        <v>0</v>
      </c>
      <c r="BF41" s="51">
        <v>0</v>
      </c>
      <c r="BG41" s="52">
        <v>0</v>
      </c>
      <c r="BH41" s="51">
        <v>0</v>
      </c>
      <c r="BI41" s="52">
        <v>0</v>
      </c>
      <c r="BJ41" s="51">
        <v>20</v>
      </c>
      <c r="BK41" s="52">
        <v>100</v>
      </c>
      <c r="BL41"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
    <dataValidation allowBlank="1" showErrorMessage="1" sqref="N2:N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
    <dataValidation allowBlank="1" showInputMessage="1" promptTitle="Edge Color" prompt="To select an optional edge color, right-click and select Select Color on the right-click menu." sqref="C3:C41"/>
    <dataValidation allowBlank="1" showInputMessage="1" promptTitle="Edge Width" prompt="Enter an optional edge width between 1 and 10." errorTitle="Invalid Edge Width" error="The optional edge width must be a whole number between 1 and 10." sqref="D3:D41"/>
    <dataValidation allowBlank="1" showInputMessage="1" promptTitle="Edge Opacity" prompt="Enter an optional edge opacity between 0 (transparent) and 100 (opaque)." errorTitle="Invalid Edge Opacity" error="The optional edge opacity must be a whole number between 0 and 10." sqref="F3:F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
      <formula1>ValidEdgeVisibilities</formula1>
    </dataValidation>
    <dataValidation allowBlank="1" showInputMessage="1" showErrorMessage="1" promptTitle="Vertex 1 Name" prompt="Enter the name of the edge's first vertex." sqref="A3:A41"/>
    <dataValidation allowBlank="1" showInputMessage="1" showErrorMessage="1" promptTitle="Vertex 2 Name" prompt="Enter the name of the edge's second vertex." sqref="B3:B41"/>
    <dataValidation allowBlank="1" showInputMessage="1" showErrorMessage="1" promptTitle="Edge Label" prompt="Enter an optional edge label." errorTitle="Invalid Edge Visibility" error="You have entered an unrecognized edge visibility.  Try selecting from the drop-down list instead." sqref="H3:H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1"/>
  </dataValidations>
  <hyperlinks>
    <hyperlink ref="R3" r:id="rId1" display="https://twitter.com/i/web/status/1088416988198780928"/>
    <hyperlink ref="R8" r:id="rId2" display="https://www.nxtbook.com/nxtbooks/ensembleiq/pg_201901/index.php#/0"/>
    <hyperlink ref="R10" r:id="rId3" display="https://www.nxtbook.com/nxtbooks/ensembleiq/pg_201901/index.php#/0"/>
    <hyperlink ref="R13" r:id="rId4" display="https://lnkd.in/ePc-jUN"/>
    <hyperlink ref="R14" r:id="rId5" display="https://risnews.com/nrf-show-coverage-ensembleiq-2019"/>
    <hyperlink ref="R15" r:id="rId6" display="https://risnews.com/nrf-show-coverage-ensembleiq-2019"/>
    <hyperlink ref="R16" r:id="rId7" display="https://risnews.com/nrf-show-coverage-ensembleiq-2019"/>
    <hyperlink ref="R17" r:id="rId8" display="https://risnews.com/nrf-show-coverage-ensembleiq-2019"/>
    <hyperlink ref="R18" r:id="rId9" display="https://risnews.com/nrf-show-coverage-ensembleiq-2019"/>
    <hyperlink ref="R19" r:id="rId10" display="https://risnews.com/nrf-show-coverage-ensembleiq-2019?ajs_uid=6577H0150145A3A&amp;oly_enc_id=6577H0150145A3A&amp;ajs_trait_oebid=5235H5701912B7O"/>
    <hyperlink ref="R20" r:id="rId11" display="https://twitter.com/i/web/status/1088497674473689090"/>
    <hyperlink ref="R22" r:id="rId12" display="https://twitter.com/i/web/status/1088497674473689090"/>
    <hyperlink ref="R29" r:id="rId13" display="https://twitter.com/i/web/status/1090987148159995906"/>
    <hyperlink ref="R31" r:id="rId14" display="https://ensembleiq.dragonforms.com/init.do?omedasite=StoreBrands_prefnew"/>
    <hyperlink ref="R32" r:id="rId15" display="https://www.nxtbook.com/nxtbooks/ensembleiq/storebrands_201901/"/>
    <hyperlink ref="R33" r:id="rId16" display="https://ensembleiq.dragonforms.com/init.do?omedasite=StoreBrands_prefnew"/>
    <hyperlink ref="R34" r:id="rId17" display="https://www.pehub.com/2019/02/pe-backed-ensembleiq-taps-jadown-as-chief-human-resources-officer/?utm_source=dlvr.it&amp;utm_medium=twitter"/>
    <hyperlink ref="R35" r:id="rId18" display="https://events.ensembleiq.com/rcas-2019/208595"/>
    <hyperlink ref="R36" r:id="rId19" display="https://events.ensembleiq.com/rcas-2019/208595"/>
    <hyperlink ref="R37" r:id="rId20" display="https://events.ensembleiq.com/rcas-2019/208595"/>
    <hyperlink ref="R39" r:id="rId21" display="https://events.ensembleiq.com/rcas-2019/208595"/>
    <hyperlink ref="R40" r:id="rId22" display="https://events.ensembleiq.com/rcas-2019"/>
    <hyperlink ref="U8" r:id="rId23" display="https://pbs.twimg.com/media/DxLKsHbUUAIHG50.jpg"/>
    <hyperlink ref="U10" r:id="rId24" display="https://pbs.twimg.com/media/DxLKsHbUUAIHG50.jpg"/>
    <hyperlink ref="U19" r:id="rId25" display="https://pbs.twimg.com/media/DxspIRMWwAIfcqu.jpg"/>
    <hyperlink ref="U28" r:id="rId26" display="https://pbs.twimg.com/media/DximS1ZX0AIf1pC.jpg"/>
    <hyperlink ref="U30" r:id="rId27" display="https://pbs.twimg.com/media/Dx_KX3IWwAAJ1cx.jpg"/>
    <hyperlink ref="U31" r:id="rId28" display="https://pbs.twimg.com/media/DyGSD1nWsAEH7rj.jpg"/>
    <hyperlink ref="U32" r:id="rId29" display="https://pbs.twimg.com/media/DyLcfZ7X0AANHVC.jpg"/>
    <hyperlink ref="U35" r:id="rId30" display="https://pbs.twimg.com/media/Dxm1O3aX0AAf3l4.jpg"/>
    <hyperlink ref="U36" r:id="rId31" display="https://pbs.twimg.com/media/DyK4XDqXgAAICXO.jpg"/>
    <hyperlink ref="U37" r:id="rId32" display="https://pbs.twimg.com/media/DyK4XDqXgAAICXO.jpg"/>
    <hyperlink ref="U39" r:id="rId33" display="https://pbs.twimg.com/media/DyQB8b2X0AAsuOR.jpg"/>
    <hyperlink ref="U40" r:id="rId34" display="https://pbs.twimg.com/media/DyqDf4AX0AA-xoj.jpg"/>
    <hyperlink ref="V3" r:id="rId35" display="http://pbs.twimg.com/profile_images/700410755473149952/9br6ZoAf_normal.jpg"/>
    <hyperlink ref="V4" r:id="rId36" display="http://pbs.twimg.com/profile_images/877962175997812736/iyfQEmTp_normal.jpg"/>
    <hyperlink ref="V5" r:id="rId37" display="http://pbs.twimg.com/profile_images/877962175997812736/iyfQEmTp_normal.jpg"/>
    <hyperlink ref="V6" r:id="rId38" display="http://pbs.twimg.com/profile_images/1077011815769538560/Fx6mhqpj_normal.jpg"/>
    <hyperlink ref="V7" r:id="rId39" display="http://pbs.twimg.com/profile_images/1085483960896012288/iaycRW4V_normal.jpg"/>
    <hyperlink ref="V8" r:id="rId40" display="https://pbs.twimg.com/media/DxLKsHbUUAIHG50.jpg"/>
    <hyperlink ref="V9" r:id="rId41" display="http://pbs.twimg.com/profile_images/291447557/Grocer_pic_normal.bmp"/>
    <hyperlink ref="V10" r:id="rId42" display="https://pbs.twimg.com/media/DxLKsHbUUAIHG50.jpg"/>
    <hyperlink ref="V11" r:id="rId43" display="http://pbs.twimg.com/profile_images/291447557/Grocer_pic_normal.bmp"/>
    <hyperlink ref="V12" r:id="rId44" display="http://pbs.twimg.com/profile_images/291447557/Grocer_pic_normal.bmp"/>
    <hyperlink ref="V13" r:id="rId45" display="http://pbs.twimg.com/profile_images/459409141228777472/RfDnn7bb_normal.jpeg"/>
    <hyperlink ref="V14" r:id="rId46" display="http://pbs.twimg.com/profile_images/422495246325280769/IFO_uUuA_normal.jpeg"/>
    <hyperlink ref="V15" r:id="rId47" display="http://pbs.twimg.com/profile_images/958799440466255872/5rd9264q_normal.jpg"/>
    <hyperlink ref="V16" r:id="rId48" display="http://pbs.twimg.com/profile_images/422495246325280769/IFO_uUuA_normal.jpeg"/>
    <hyperlink ref="V17" r:id="rId49" display="http://pbs.twimg.com/profile_images/958799440466255872/5rd9264q_normal.jpg"/>
    <hyperlink ref="V18" r:id="rId50" display="http://pbs.twimg.com/profile_images/958799440466255872/5rd9264q_normal.jpg"/>
    <hyperlink ref="V19" r:id="rId51" display="https://pbs.twimg.com/media/DxspIRMWwAIfcqu.jpg"/>
    <hyperlink ref="V20" r:id="rId52" display="http://pbs.twimg.com/profile_images/785535689819561984/X5KiijPc_normal.jpg"/>
    <hyperlink ref="V21" r:id="rId53" display="http://pbs.twimg.com/profile_images/785535689819561984/X5KiijPc_normal.jpg"/>
    <hyperlink ref="V22" r:id="rId54" display="http://pbs.twimg.com/profile_images/785535689819561984/X5KiijPc_normal.jpg"/>
    <hyperlink ref="V23" r:id="rId55" display="http://pbs.twimg.com/profile_images/785535689819561984/X5KiijPc_normal.jpg"/>
    <hyperlink ref="V24" r:id="rId56" display="http://pbs.twimg.com/profile_images/785535689819561984/X5KiijPc_normal.jpg"/>
    <hyperlink ref="V25" r:id="rId57" display="http://pbs.twimg.com/profile_images/785535689819561984/X5KiijPc_normal.jpg"/>
    <hyperlink ref="V26" r:id="rId58" display="http://pbs.twimg.com/profile_images/785535689819561984/X5KiijPc_normal.jpg"/>
    <hyperlink ref="V27" r:id="rId59" display="http://pbs.twimg.com/profile_images/785535689819561984/X5KiijPc_normal.jpg"/>
    <hyperlink ref="V28" r:id="rId60" display="https://pbs.twimg.com/media/DximS1ZX0AIf1pC.jpg"/>
    <hyperlink ref="V29" r:id="rId61" display="http://pbs.twimg.com/profile_images/910429933096308736/avrLtIVO_normal.jpg"/>
    <hyperlink ref="V30" r:id="rId62" display="https://pbs.twimg.com/media/Dx_KX3IWwAAJ1cx.jpg"/>
    <hyperlink ref="V31" r:id="rId63" display="https://pbs.twimg.com/media/DyGSD1nWsAEH7rj.jpg"/>
    <hyperlink ref="V32" r:id="rId64" display="https://pbs.twimg.com/media/DyLcfZ7X0AANHVC.jpg"/>
    <hyperlink ref="V33" r:id="rId65" display="http://pbs.twimg.com/profile_images/855090703004688384/SCTTDMV5_normal.jpg"/>
    <hyperlink ref="V34" r:id="rId66" display="http://pbs.twimg.com/profile_images/662454838425358337/Lw-ubiKV_normal.jpg"/>
    <hyperlink ref="V35" r:id="rId67" display="https://pbs.twimg.com/media/Dxm1O3aX0AAf3l4.jpg"/>
    <hyperlink ref="V36" r:id="rId68" display="https://pbs.twimg.com/media/DyK4XDqXgAAICXO.jpg"/>
    <hyperlink ref="V37" r:id="rId69" display="https://pbs.twimg.com/media/DyK4XDqXgAAICXO.jpg"/>
    <hyperlink ref="V38" r:id="rId70" display="http://pbs.twimg.com/profile_images/869962597424025601/3NHd0kZ__normal.jpg"/>
    <hyperlink ref="V39" r:id="rId71" display="https://pbs.twimg.com/media/DyQB8b2X0AAsuOR.jpg"/>
    <hyperlink ref="V40" r:id="rId72" display="https://pbs.twimg.com/media/DyqDf4AX0AA-xoj.jpg"/>
    <hyperlink ref="V41" r:id="rId73" display="http://pbs.twimg.com/profile_images/1050295525742792704/1mFbJ8EN_normal.jpg"/>
    <hyperlink ref="X3" r:id="rId74" display="https://twitter.com/#!/paulmilner9/status/1088416988198780928"/>
    <hyperlink ref="X4" r:id="rId75" display="https://twitter.com/#!/path2purchaseiq/status/1088471515597819904"/>
    <hyperlink ref="X5" r:id="rId76" display="https://twitter.com/#!/path2purchaseiq/status/1088471515597819904"/>
    <hyperlink ref="X6" r:id="rId77" display="https://twitter.com/#!/retailaggregate/status/1088509134687948805"/>
    <hyperlink ref="X7" r:id="rId78" display="https://twitter.com/#!/unishopit/status/1088684483627311105"/>
    <hyperlink ref="X8" r:id="rId79" display="https://twitter.com/#!/jimdudlicek/status/1086153331003641856"/>
    <hyperlink ref="X9" r:id="rId80" display="https://twitter.com/#!/freshneasybuzz/status/1088937180079173632"/>
    <hyperlink ref="X10" r:id="rId81" display="https://twitter.com/#!/jimdudlicek/status/1086153331003641856"/>
    <hyperlink ref="X11" r:id="rId82" display="https://twitter.com/#!/freshneasybuzz/status/1088937180079173632"/>
    <hyperlink ref="X12" r:id="rId83" display="https://twitter.com/#!/freshneasybuzz/status/1088937180079173632"/>
    <hyperlink ref="X13" r:id="rId84" display="https://twitter.com/#!/davidshanker/status/1089852756117123074"/>
    <hyperlink ref="X14" r:id="rId85" display="https://twitter.com/#!/tonycdonofrio/status/1089932450095079424"/>
    <hyperlink ref="X15" r:id="rId86" display="https://twitter.com/#!/joeskorupa/status/1090276153665806336"/>
    <hyperlink ref="X16" r:id="rId87" display="https://twitter.com/#!/tonycdonofrio/status/1089932450095079424"/>
    <hyperlink ref="X17" r:id="rId88" display="https://twitter.com/#!/joeskorupa/status/1090276153665806336"/>
    <hyperlink ref="X18" r:id="rId89" display="https://twitter.com/#!/joeskorupa/status/1090276153665806336"/>
    <hyperlink ref="X19" r:id="rId90" display="https://twitter.com/#!/risnewsinsights/status/1088508958657183746"/>
    <hyperlink ref="X20" r:id="rId91" display="https://twitter.com/#!/simoneknaap/status/1088497674473689090"/>
    <hyperlink ref="X21" r:id="rId92" display="https://twitter.com/#!/simoneknaap/status/1088165220722315264"/>
    <hyperlink ref="X22" r:id="rId93" display="https://twitter.com/#!/simoneknaap/status/1088497674473689090"/>
    <hyperlink ref="X23" r:id="rId94" display="https://twitter.com/#!/simoneknaap/status/1090386607365152768"/>
    <hyperlink ref="X24" r:id="rId95" display="https://twitter.com/#!/simoneknaap/status/1090386607365152768"/>
    <hyperlink ref="X25" r:id="rId96" display="https://twitter.com/#!/simoneknaap/status/1090648590438023181"/>
    <hyperlink ref="X26" r:id="rId97" display="https://twitter.com/#!/simoneknaap/status/1090648590438023181"/>
    <hyperlink ref="X27" r:id="rId98" display="https://twitter.com/#!/simoneknaap/status/1090648590438023181"/>
    <hyperlink ref="X28" r:id="rId99" display="https://twitter.com/#!/ensembleiq/status/1087802154532986883"/>
    <hyperlink ref="X29" r:id="rId100" display="https://twitter.com/#!/4twenty2tweets/status/1090987148159995906"/>
    <hyperlink ref="X30" r:id="rId101" display="https://twitter.com/#!/4twenty2tweets/status/1089812152263811072"/>
    <hyperlink ref="X31" r:id="rId102" display="https://twitter.com/#!/store_brands/status/1090313194399301632"/>
    <hyperlink ref="X32" r:id="rId103" display="https://twitter.com/#!/store_brands/status/1090676525064695808"/>
    <hyperlink ref="X33" r:id="rId104" display="https://twitter.com/#!/store_brands/status/1091355002705268737"/>
    <hyperlink ref="X34" r:id="rId105" display="https://twitter.com/#!/pehub/status/1092809459187871744"/>
    <hyperlink ref="X35" r:id="rId106" display="https://twitter.com/#!/cgtmagazine/status/1088100053519089664"/>
    <hyperlink ref="X36" r:id="rId107" display="https://twitter.com/#!/cgtmagazine/status/1090636767965917185"/>
    <hyperlink ref="X37" r:id="rId108" display="https://twitter.com/#!/cgtmagazine/status/1090636767965917185"/>
    <hyperlink ref="X38" r:id="rId109" display="https://twitter.com/#!/machinelearn_d/status/1092836393628233729"/>
    <hyperlink ref="X39" r:id="rId110" display="https://twitter.com/#!/cgtmagazine/status/1090999149204594688"/>
    <hyperlink ref="X40" r:id="rId111" display="https://twitter.com/#!/cgtmagazine/status/1092830444721225736"/>
    <hyperlink ref="X41" r:id="rId112" display="https://twitter.com/#!/thechrischua/status/1092836519935655936"/>
    <hyperlink ref="AZ8" r:id="rId113" display="https://api.twitter.com/1.1/geo/id/0654b676d0359a31.json"/>
    <hyperlink ref="AZ10" r:id="rId114" display="https://api.twitter.com/1.1/geo/id/0654b676d0359a31.json"/>
  </hyperlinks>
  <printOptions/>
  <pageMargins left="0.7" right="0.7" top="0.75" bottom="0.75" header="0.3" footer="0.3"/>
  <pageSetup horizontalDpi="600" verticalDpi="600" orientation="portrait" r:id="rId118"/>
  <legacyDrawing r:id="rId116"/>
  <tableParts>
    <tablePart r:id="rId11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866</v>
      </c>
      <c r="B1" s="13" t="s">
        <v>902</v>
      </c>
      <c r="C1" s="13" t="s">
        <v>903</v>
      </c>
      <c r="D1" s="13" t="s">
        <v>144</v>
      </c>
      <c r="E1" s="13" t="s">
        <v>905</v>
      </c>
      <c r="F1" s="13" t="s">
        <v>906</v>
      </c>
      <c r="G1" s="13" t="s">
        <v>907</v>
      </c>
    </row>
    <row r="2" spans="1:7" ht="15">
      <c r="A2" s="85" t="s">
        <v>696</v>
      </c>
      <c r="B2" s="85">
        <v>24</v>
      </c>
      <c r="C2" s="132">
        <v>0.039344262295081964</v>
      </c>
      <c r="D2" s="85" t="s">
        <v>904</v>
      </c>
      <c r="E2" s="85"/>
      <c r="F2" s="85"/>
      <c r="G2" s="85"/>
    </row>
    <row r="3" spans="1:7" ht="15">
      <c r="A3" s="85" t="s">
        <v>697</v>
      </c>
      <c r="B3" s="85">
        <v>5</v>
      </c>
      <c r="C3" s="132">
        <v>0.00819672131147541</v>
      </c>
      <c r="D3" s="85" t="s">
        <v>904</v>
      </c>
      <c r="E3" s="85"/>
      <c r="F3" s="85"/>
      <c r="G3" s="85"/>
    </row>
    <row r="4" spans="1:7" ht="15">
      <c r="A4" s="85" t="s">
        <v>698</v>
      </c>
      <c r="B4" s="85">
        <v>0</v>
      </c>
      <c r="C4" s="132">
        <v>0</v>
      </c>
      <c r="D4" s="85" t="s">
        <v>904</v>
      </c>
      <c r="E4" s="85"/>
      <c r="F4" s="85"/>
      <c r="G4" s="85"/>
    </row>
    <row r="5" spans="1:7" ht="15">
      <c r="A5" s="85" t="s">
        <v>699</v>
      </c>
      <c r="B5" s="85">
        <v>581</v>
      </c>
      <c r="C5" s="132">
        <v>0.9524590163934427</v>
      </c>
      <c r="D5" s="85" t="s">
        <v>904</v>
      </c>
      <c r="E5" s="85"/>
      <c r="F5" s="85"/>
      <c r="G5" s="85"/>
    </row>
    <row r="6" spans="1:7" ht="15">
      <c r="A6" s="85" t="s">
        <v>700</v>
      </c>
      <c r="B6" s="85">
        <v>610</v>
      </c>
      <c r="C6" s="132">
        <v>1</v>
      </c>
      <c r="D6" s="85" t="s">
        <v>904</v>
      </c>
      <c r="E6" s="85"/>
      <c r="F6" s="85"/>
      <c r="G6" s="85"/>
    </row>
    <row r="7" spans="1:7" ht="15">
      <c r="A7" s="91" t="s">
        <v>701</v>
      </c>
      <c r="B7" s="91">
        <v>9</v>
      </c>
      <c r="C7" s="133">
        <v>0.011605652141829627</v>
      </c>
      <c r="D7" s="91" t="s">
        <v>904</v>
      </c>
      <c r="E7" s="91" t="b">
        <v>0</v>
      </c>
      <c r="F7" s="91" t="b">
        <v>0</v>
      </c>
      <c r="G7" s="91" t="b">
        <v>0</v>
      </c>
    </row>
    <row r="8" spans="1:7" ht="15">
      <c r="A8" s="91" t="s">
        <v>702</v>
      </c>
      <c r="B8" s="91">
        <v>9</v>
      </c>
      <c r="C8" s="133">
        <v>0.01284990268784701</v>
      </c>
      <c r="D8" s="91" t="s">
        <v>904</v>
      </c>
      <c r="E8" s="91" t="b">
        <v>0</v>
      </c>
      <c r="F8" s="91" t="b">
        <v>0</v>
      </c>
      <c r="G8" s="91" t="b">
        <v>0</v>
      </c>
    </row>
    <row r="9" spans="1:7" ht="15">
      <c r="A9" s="91" t="s">
        <v>703</v>
      </c>
      <c r="B9" s="91">
        <v>8</v>
      </c>
      <c r="C9" s="133">
        <v>0.014123513811358785</v>
      </c>
      <c r="D9" s="91" t="s">
        <v>904</v>
      </c>
      <c r="E9" s="91" t="b">
        <v>0</v>
      </c>
      <c r="F9" s="91" t="b">
        <v>0</v>
      </c>
      <c r="G9" s="91" t="b">
        <v>0</v>
      </c>
    </row>
    <row r="10" spans="1:7" ht="15">
      <c r="A10" s="91" t="s">
        <v>281</v>
      </c>
      <c r="B10" s="91">
        <v>7</v>
      </c>
      <c r="C10" s="133">
        <v>0.011091513700035442</v>
      </c>
      <c r="D10" s="91" t="s">
        <v>904</v>
      </c>
      <c r="E10" s="91" t="b">
        <v>0</v>
      </c>
      <c r="F10" s="91" t="b">
        <v>0</v>
      </c>
      <c r="G10" s="91" t="b">
        <v>0</v>
      </c>
    </row>
    <row r="11" spans="1:7" ht="15">
      <c r="A11" s="91" t="s">
        <v>223</v>
      </c>
      <c r="B11" s="91">
        <v>6</v>
      </c>
      <c r="C11" s="133">
        <v>0.011876655564696787</v>
      </c>
      <c r="D11" s="91" t="s">
        <v>904</v>
      </c>
      <c r="E11" s="91" t="b">
        <v>0</v>
      </c>
      <c r="F11" s="91" t="b">
        <v>0</v>
      </c>
      <c r="G11" s="91" t="b">
        <v>0</v>
      </c>
    </row>
    <row r="12" spans="1:7" ht="15">
      <c r="A12" s="91" t="s">
        <v>707</v>
      </c>
      <c r="B12" s="91">
        <v>6</v>
      </c>
      <c r="C12" s="133">
        <v>0.010592635358519087</v>
      </c>
      <c r="D12" s="91" t="s">
        <v>904</v>
      </c>
      <c r="E12" s="91" t="b">
        <v>0</v>
      </c>
      <c r="F12" s="91" t="b">
        <v>0</v>
      </c>
      <c r="G12" s="91" t="b">
        <v>0</v>
      </c>
    </row>
    <row r="13" spans="1:7" ht="15">
      <c r="A13" s="91" t="s">
        <v>710</v>
      </c>
      <c r="B13" s="91">
        <v>6</v>
      </c>
      <c r="C13" s="133">
        <v>0.010592635358519087</v>
      </c>
      <c r="D13" s="91" t="s">
        <v>904</v>
      </c>
      <c r="E13" s="91" t="b">
        <v>0</v>
      </c>
      <c r="F13" s="91" t="b">
        <v>0</v>
      </c>
      <c r="G13" s="91" t="b">
        <v>0</v>
      </c>
    </row>
    <row r="14" spans="1:7" ht="15">
      <c r="A14" s="91" t="s">
        <v>705</v>
      </c>
      <c r="B14" s="91">
        <v>6</v>
      </c>
      <c r="C14" s="133">
        <v>0.015474202855772837</v>
      </c>
      <c r="D14" s="91" t="s">
        <v>904</v>
      </c>
      <c r="E14" s="91" t="b">
        <v>0</v>
      </c>
      <c r="F14" s="91" t="b">
        <v>0</v>
      </c>
      <c r="G14" s="91" t="b">
        <v>0</v>
      </c>
    </row>
    <row r="15" spans="1:7" ht="15">
      <c r="A15" s="91" t="s">
        <v>227</v>
      </c>
      <c r="B15" s="91">
        <v>5</v>
      </c>
      <c r="C15" s="133">
        <v>0.009897212970580656</v>
      </c>
      <c r="D15" s="91" t="s">
        <v>904</v>
      </c>
      <c r="E15" s="91" t="b">
        <v>0</v>
      </c>
      <c r="F15" s="91" t="b">
        <v>0</v>
      </c>
      <c r="G15" s="91" t="b">
        <v>0</v>
      </c>
    </row>
    <row r="16" spans="1:7" ht="15">
      <c r="A16" s="91" t="s">
        <v>708</v>
      </c>
      <c r="B16" s="91">
        <v>5</v>
      </c>
      <c r="C16" s="133">
        <v>0.011206807740959798</v>
      </c>
      <c r="D16" s="91" t="s">
        <v>904</v>
      </c>
      <c r="E16" s="91" t="b">
        <v>0</v>
      </c>
      <c r="F16" s="91" t="b">
        <v>0</v>
      </c>
      <c r="G16" s="91" t="b">
        <v>0</v>
      </c>
    </row>
    <row r="17" spans="1:7" ht="15">
      <c r="A17" s="91" t="s">
        <v>712</v>
      </c>
      <c r="B17" s="91">
        <v>5</v>
      </c>
      <c r="C17" s="133">
        <v>0.009897212970580656</v>
      </c>
      <c r="D17" s="91" t="s">
        <v>904</v>
      </c>
      <c r="E17" s="91" t="b">
        <v>0</v>
      </c>
      <c r="F17" s="91" t="b">
        <v>0</v>
      </c>
      <c r="G17" s="91" t="b">
        <v>0</v>
      </c>
    </row>
    <row r="18" spans="1:7" ht="15">
      <c r="A18" s="91" t="s">
        <v>706</v>
      </c>
      <c r="B18" s="91">
        <v>5</v>
      </c>
      <c r="C18" s="133">
        <v>0.009897212970580656</v>
      </c>
      <c r="D18" s="91" t="s">
        <v>904</v>
      </c>
      <c r="E18" s="91" t="b">
        <v>1</v>
      </c>
      <c r="F18" s="91" t="b">
        <v>0</v>
      </c>
      <c r="G18" s="91" t="b">
        <v>0</v>
      </c>
    </row>
    <row r="19" spans="1:7" ht="15">
      <c r="A19" s="91" t="s">
        <v>719</v>
      </c>
      <c r="B19" s="91">
        <v>5</v>
      </c>
      <c r="C19" s="133">
        <v>0.009897212970580656</v>
      </c>
      <c r="D19" s="91" t="s">
        <v>904</v>
      </c>
      <c r="E19" s="91" t="b">
        <v>0</v>
      </c>
      <c r="F19" s="91" t="b">
        <v>0</v>
      </c>
      <c r="G19" s="91" t="b">
        <v>0</v>
      </c>
    </row>
    <row r="20" spans="1:7" ht="15">
      <c r="A20" s="91" t="s">
        <v>221</v>
      </c>
      <c r="B20" s="91">
        <v>5</v>
      </c>
      <c r="C20" s="133">
        <v>0.009897212970580656</v>
      </c>
      <c r="D20" s="91" t="s">
        <v>904</v>
      </c>
      <c r="E20" s="91" t="b">
        <v>0</v>
      </c>
      <c r="F20" s="91" t="b">
        <v>0</v>
      </c>
      <c r="G20" s="91" t="b">
        <v>0</v>
      </c>
    </row>
    <row r="21" spans="1:7" ht="15">
      <c r="A21" s="91" t="s">
        <v>668</v>
      </c>
      <c r="B21" s="91">
        <v>4</v>
      </c>
      <c r="C21" s="133">
        <v>0.008965446192767838</v>
      </c>
      <c r="D21" s="91" t="s">
        <v>904</v>
      </c>
      <c r="E21" s="91" t="b">
        <v>0</v>
      </c>
      <c r="F21" s="91" t="b">
        <v>0</v>
      </c>
      <c r="G21" s="91" t="b">
        <v>0</v>
      </c>
    </row>
    <row r="22" spans="1:7" ht="15">
      <c r="A22" s="91" t="s">
        <v>867</v>
      </c>
      <c r="B22" s="91">
        <v>4</v>
      </c>
      <c r="C22" s="133">
        <v>0.008965446192767838</v>
      </c>
      <c r="D22" s="91" t="s">
        <v>904</v>
      </c>
      <c r="E22" s="91" t="b">
        <v>0</v>
      </c>
      <c r="F22" s="91" t="b">
        <v>0</v>
      </c>
      <c r="G22" s="91" t="b">
        <v>0</v>
      </c>
    </row>
    <row r="23" spans="1:7" ht="15">
      <c r="A23" s="91" t="s">
        <v>868</v>
      </c>
      <c r="B23" s="91">
        <v>4</v>
      </c>
      <c r="C23" s="133">
        <v>0.008965446192767838</v>
      </c>
      <c r="D23" s="91" t="s">
        <v>904</v>
      </c>
      <c r="E23" s="91" t="b">
        <v>0</v>
      </c>
      <c r="F23" s="91" t="b">
        <v>0</v>
      </c>
      <c r="G23" s="91" t="b">
        <v>0</v>
      </c>
    </row>
    <row r="24" spans="1:7" ht="15">
      <c r="A24" s="91" t="s">
        <v>669</v>
      </c>
      <c r="B24" s="91">
        <v>4</v>
      </c>
      <c r="C24" s="133">
        <v>0.008965446192767838</v>
      </c>
      <c r="D24" s="91" t="s">
        <v>904</v>
      </c>
      <c r="E24" s="91" t="b">
        <v>0</v>
      </c>
      <c r="F24" s="91" t="b">
        <v>0</v>
      </c>
      <c r="G24" s="91" t="b">
        <v>0</v>
      </c>
    </row>
    <row r="25" spans="1:7" ht="15">
      <c r="A25" s="91" t="s">
        <v>670</v>
      </c>
      <c r="B25" s="91">
        <v>4</v>
      </c>
      <c r="C25" s="133">
        <v>0.008965446192767838</v>
      </c>
      <c r="D25" s="91" t="s">
        <v>904</v>
      </c>
      <c r="E25" s="91" t="b">
        <v>0</v>
      </c>
      <c r="F25" s="91" t="b">
        <v>0</v>
      </c>
      <c r="G25" s="91" t="b">
        <v>0</v>
      </c>
    </row>
    <row r="26" spans="1:7" ht="15">
      <c r="A26" s="91" t="s">
        <v>287</v>
      </c>
      <c r="B26" s="91">
        <v>4</v>
      </c>
      <c r="C26" s="133">
        <v>0.008965446192767838</v>
      </c>
      <c r="D26" s="91" t="s">
        <v>904</v>
      </c>
      <c r="E26" s="91" t="b">
        <v>0</v>
      </c>
      <c r="F26" s="91" t="b">
        <v>0</v>
      </c>
      <c r="G26" s="91" t="b">
        <v>0</v>
      </c>
    </row>
    <row r="27" spans="1:7" ht="15">
      <c r="A27" s="91" t="s">
        <v>869</v>
      </c>
      <c r="B27" s="91">
        <v>4</v>
      </c>
      <c r="C27" s="133">
        <v>0.008965446192767838</v>
      </c>
      <c r="D27" s="91" t="s">
        <v>904</v>
      </c>
      <c r="E27" s="91" t="b">
        <v>0</v>
      </c>
      <c r="F27" s="91" t="b">
        <v>0</v>
      </c>
      <c r="G27" s="91" t="b">
        <v>0</v>
      </c>
    </row>
    <row r="28" spans="1:7" ht="15">
      <c r="A28" s="91" t="s">
        <v>870</v>
      </c>
      <c r="B28" s="91">
        <v>4</v>
      </c>
      <c r="C28" s="133">
        <v>0.008965446192767838</v>
      </c>
      <c r="D28" s="91" t="s">
        <v>904</v>
      </c>
      <c r="E28" s="91" t="b">
        <v>0</v>
      </c>
      <c r="F28" s="91" t="b">
        <v>0</v>
      </c>
      <c r="G28" s="91" t="b">
        <v>0</v>
      </c>
    </row>
    <row r="29" spans="1:7" ht="15">
      <c r="A29" s="91" t="s">
        <v>230</v>
      </c>
      <c r="B29" s="91">
        <v>4</v>
      </c>
      <c r="C29" s="133">
        <v>0.008965446192767838</v>
      </c>
      <c r="D29" s="91" t="s">
        <v>904</v>
      </c>
      <c r="E29" s="91" t="b">
        <v>0</v>
      </c>
      <c r="F29" s="91" t="b">
        <v>0</v>
      </c>
      <c r="G29" s="91" t="b">
        <v>0</v>
      </c>
    </row>
    <row r="30" spans="1:7" ht="15">
      <c r="A30" s="91" t="s">
        <v>282</v>
      </c>
      <c r="B30" s="91">
        <v>4</v>
      </c>
      <c r="C30" s="133">
        <v>0.008965446192767838</v>
      </c>
      <c r="D30" s="91" t="s">
        <v>904</v>
      </c>
      <c r="E30" s="91" t="b">
        <v>0</v>
      </c>
      <c r="F30" s="91" t="b">
        <v>0</v>
      </c>
      <c r="G30" s="91" t="b">
        <v>0</v>
      </c>
    </row>
    <row r="31" spans="1:7" ht="15">
      <c r="A31" s="91" t="s">
        <v>871</v>
      </c>
      <c r="B31" s="91">
        <v>3</v>
      </c>
      <c r="C31" s="133">
        <v>0.007737101427886419</v>
      </c>
      <c r="D31" s="91" t="s">
        <v>904</v>
      </c>
      <c r="E31" s="91" t="b">
        <v>0</v>
      </c>
      <c r="F31" s="91" t="b">
        <v>0</v>
      </c>
      <c r="G31" s="91" t="b">
        <v>0</v>
      </c>
    </row>
    <row r="32" spans="1:7" ht="15">
      <c r="A32" s="91" t="s">
        <v>671</v>
      </c>
      <c r="B32" s="91">
        <v>3</v>
      </c>
      <c r="C32" s="133">
        <v>0.007737101427886419</v>
      </c>
      <c r="D32" s="91" t="s">
        <v>904</v>
      </c>
      <c r="E32" s="91" t="b">
        <v>0</v>
      </c>
      <c r="F32" s="91" t="b">
        <v>0</v>
      </c>
      <c r="G32" s="91" t="b">
        <v>0</v>
      </c>
    </row>
    <row r="33" spans="1:7" ht="15">
      <c r="A33" s="91" t="s">
        <v>872</v>
      </c>
      <c r="B33" s="91">
        <v>3</v>
      </c>
      <c r="C33" s="133">
        <v>0.007737101427886419</v>
      </c>
      <c r="D33" s="91" t="s">
        <v>904</v>
      </c>
      <c r="E33" s="91" t="b">
        <v>0</v>
      </c>
      <c r="F33" s="91" t="b">
        <v>0</v>
      </c>
      <c r="G33" s="91" t="b">
        <v>0</v>
      </c>
    </row>
    <row r="34" spans="1:7" ht="15">
      <c r="A34" s="91" t="s">
        <v>672</v>
      </c>
      <c r="B34" s="91">
        <v>3</v>
      </c>
      <c r="C34" s="133">
        <v>0.007737101427886419</v>
      </c>
      <c r="D34" s="91" t="s">
        <v>904</v>
      </c>
      <c r="E34" s="91" t="b">
        <v>0</v>
      </c>
      <c r="F34" s="91" t="b">
        <v>0</v>
      </c>
      <c r="G34" s="91" t="b">
        <v>0</v>
      </c>
    </row>
    <row r="35" spans="1:7" ht="15">
      <c r="A35" s="91" t="s">
        <v>673</v>
      </c>
      <c r="B35" s="91">
        <v>3</v>
      </c>
      <c r="C35" s="133">
        <v>0.007737101427886419</v>
      </c>
      <c r="D35" s="91" t="s">
        <v>904</v>
      </c>
      <c r="E35" s="91" t="b">
        <v>0</v>
      </c>
      <c r="F35" s="91" t="b">
        <v>0</v>
      </c>
      <c r="G35" s="91" t="b">
        <v>0</v>
      </c>
    </row>
    <row r="36" spans="1:7" ht="15">
      <c r="A36" s="91" t="s">
        <v>873</v>
      </c>
      <c r="B36" s="91">
        <v>3</v>
      </c>
      <c r="C36" s="133">
        <v>0.007737101427886419</v>
      </c>
      <c r="D36" s="91" t="s">
        <v>904</v>
      </c>
      <c r="E36" s="91" t="b">
        <v>0</v>
      </c>
      <c r="F36" s="91" t="b">
        <v>0</v>
      </c>
      <c r="G36" s="91" t="b">
        <v>0</v>
      </c>
    </row>
    <row r="37" spans="1:7" ht="15">
      <c r="A37" s="91" t="s">
        <v>874</v>
      </c>
      <c r="B37" s="91">
        <v>3</v>
      </c>
      <c r="C37" s="133">
        <v>0.007737101427886419</v>
      </c>
      <c r="D37" s="91" t="s">
        <v>904</v>
      </c>
      <c r="E37" s="91" t="b">
        <v>0</v>
      </c>
      <c r="F37" s="91" t="b">
        <v>0</v>
      </c>
      <c r="G37" s="91" t="b">
        <v>0</v>
      </c>
    </row>
    <row r="38" spans="1:7" ht="15">
      <c r="A38" s="91" t="s">
        <v>875</v>
      </c>
      <c r="B38" s="91">
        <v>3</v>
      </c>
      <c r="C38" s="133">
        <v>0.007737101427886419</v>
      </c>
      <c r="D38" s="91" t="s">
        <v>904</v>
      </c>
      <c r="E38" s="91" t="b">
        <v>0</v>
      </c>
      <c r="F38" s="91" t="b">
        <v>0</v>
      </c>
      <c r="G38" s="91" t="b">
        <v>0</v>
      </c>
    </row>
    <row r="39" spans="1:7" ht="15">
      <c r="A39" s="91" t="s">
        <v>876</v>
      </c>
      <c r="B39" s="91">
        <v>3</v>
      </c>
      <c r="C39" s="133">
        <v>0.007737101427886419</v>
      </c>
      <c r="D39" s="91" t="s">
        <v>904</v>
      </c>
      <c r="E39" s="91" t="b">
        <v>0</v>
      </c>
      <c r="F39" s="91" t="b">
        <v>0</v>
      </c>
      <c r="G39" s="91" t="b">
        <v>0</v>
      </c>
    </row>
    <row r="40" spans="1:7" ht="15">
      <c r="A40" s="91" t="s">
        <v>877</v>
      </c>
      <c r="B40" s="91">
        <v>3</v>
      </c>
      <c r="C40" s="133">
        <v>0.007737101427886419</v>
      </c>
      <c r="D40" s="91" t="s">
        <v>904</v>
      </c>
      <c r="E40" s="91" t="b">
        <v>0</v>
      </c>
      <c r="F40" s="91" t="b">
        <v>0</v>
      </c>
      <c r="G40" s="91" t="b">
        <v>0</v>
      </c>
    </row>
    <row r="41" spans="1:7" ht="15">
      <c r="A41" s="91" t="s">
        <v>878</v>
      </c>
      <c r="B41" s="91">
        <v>3</v>
      </c>
      <c r="C41" s="133">
        <v>0.007737101427886419</v>
      </c>
      <c r="D41" s="91" t="s">
        <v>904</v>
      </c>
      <c r="E41" s="91" t="b">
        <v>0</v>
      </c>
      <c r="F41" s="91" t="b">
        <v>0</v>
      </c>
      <c r="G41" s="91" t="b">
        <v>0</v>
      </c>
    </row>
    <row r="42" spans="1:7" ht="15">
      <c r="A42" s="91" t="s">
        <v>879</v>
      </c>
      <c r="B42" s="91">
        <v>3</v>
      </c>
      <c r="C42" s="133">
        <v>0.007737101427886419</v>
      </c>
      <c r="D42" s="91" t="s">
        <v>904</v>
      </c>
      <c r="E42" s="91" t="b">
        <v>0</v>
      </c>
      <c r="F42" s="91" t="b">
        <v>0</v>
      </c>
      <c r="G42" s="91" t="b">
        <v>0</v>
      </c>
    </row>
    <row r="43" spans="1:7" ht="15">
      <c r="A43" s="91" t="s">
        <v>721</v>
      </c>
      <c r="B43" s="91">
        <v>3</v>
      </c>
      <c r="C43" s="133">
        <v>0.007737101427886419</v>
      </c>
      <c r="D43" s="91" t="s">
        <v>904</v>
      </c>
      <c r="E43" s="91" t="b">
        <v>0</v>
      </c>
      <c r="F43" s="91" t="b">
        <v>0</v>
      </c>
      <c r="G43" s="91" t="b">
        <v>0</v>
      </c>
    </row>
    <row r="44" spans="1:7" ht="15">
      <c r="A44" s="91" t="s">
        <v>280</v>
      </c>
      <c r="B44" s="91">
        <v>3</v>
      </c>
      <c r="C44" s="133">
        <v>0.007737101427886419</v>
      </c>
      <c r="D44" s="91" t="s">
        <v>904</v>
      </c>
      <c r="E44" s="91" t="b">
        <v>1</v>
      </c>
      <c r="F44" s="91" t="b">
        <v>0</v>
      </c>
      <c r="G44" s="91" t="b">
        <v>0</v>
      </c>
    </row>
    <row r="45" spans="1:7" ht="15">
      <c r="A45" s="91" t="s">
        <v>726</v>
      </c>
      <c r="B45" s="91">
        <v>3</v>
      </c>
      <c r="C45" s="133">
        <v>0.011605652141829627</v>
      </c>
      <c r="D45" s="91" t="s">
        <v>904</v>
      </c>
      <c r="E45" s="91" t="b">
        <v>1</v>
      </c>
      <c r="F45" s="91" t="b">
        <v>0</v>
      </c>
      <c r="G45" s="91" t="b">
        <v>0</v>
      </c>
    </row>
    <row r="46" spans="1:7" ht="15">
      <c r="A46" s="91" t="s">
        <v>880</v>
      </c>
      <c r="B46" s="91">
        <v>3</v>
      </c>
      <c r="C46" s="133">
        <v>0.007737101427886419</v>
      </c>
      <c r="D46" s="91" t="s">
        <v>904</v>
      </c>
      <c r="E46" s="91" t="b">
        <v>0</v>
      </c>
      <c r="F46" s="91" t="b">
        <v>0</v>
      </c>
      <c r="G46" s="91" t="b">
        <v>0</v>
      </c>
    </row>
    <row r="47" spans="1:7" ht="15">
      <c r="A47" s="91" t="s">
        <v>711</v>
      </c>
      <c r="B47" s="91">
        <v>3</v>
      </c>
      <c r="C47" s="133">
        <v>0.007737101427886419</v>
      </c>
      <c r="D47" s="91" t="s">
        <v>904</v>
      </c>
      <c r="E47" s="91" t="b">
        <v>0</v>
      </c>
      <c r="F47" s="91" t="b">
        <v>0</v>
      </c>
      <c r="G47" s="91" t="b">
        <v>0</v>
      </c>
    </row>
    <row r="48" spans="1:7" ht="15">
      <c r="A48" s="91" t="s">
        <v>713</v>
      </c>
      <c r="B48" s="91">
        <v>3</v>
      </c>
      <c r="C48" s="133">
        <v>0.007737101427886419</v>
      </c>
      <c r="D48" s="91" t="s">
        <v>904</v>
      </c>
      <c r="E48" s="91" t="b">
        <v>0</v>
      </c>
      <c r="F48" s="91" t="b">
        <v>1</v>
      </c>
      <c r="G48" s="91" t="b">
        <v>0</v>
      </c>
    </row>
    <row r="49" spans="1:7" ht="15">
      <c r="A49" s="91" t="s">
        <v>714</v>
      </c>
      <c r="B49" s="91">
        <v>3</v>
      </c>
      <c r="C49" s="133">
        <v>0.007737101427886419</v>
      </c>
      <c r="D49" s="91" t="s">
        <v>904</v>
      </c>
      <c r="E49" s="91" t="b">
        <v>0</v>
      </c>
      <c r="F49" s="91" t="b">
        <v>0</v>
      </c>
      <c r="G49" s="91" t="b">
        <v>0</v>
      </c>
    </row>
    <row r="50" spans="1:7" ht="15">
      <c r="A50" s="91" t="s">
        <v>715</v>
      </c>
      <c r="B50" s="91">
        <v>3</v>
      </c>
      <c r="C50" s="133">
        <v>0.007737101427886419</v>
      </c>
      <c r="D50" s="91" t="s">
        <v>904</v>
      </c>
      <c r="E50" s="91" t="b">
        <v>0</v>
      </c>
      <c r="F50" s="91" t="b">
        <v>0</v>
      </c>
      <c r="G50" s="91" t="b">
        <v>0</v>
      </c>
    </row>
    <row r="51" spans="1:7" ht="15">
      <c r="A51" s="91" t="s">
        <v>716</v>
      </c>
      <c r="B51" s="91">
        <v>3</v>
      </c>
      <c r="C51" s="133">
        <v>0.007737101427886419</v>
      </c>
      <c r="D51" s="91" t="s">
        <v>904</v>
      </c>
      <c r="E51" s="91" t="b">
        <v>0</v>
      </c>
      <c r="F51" s="91" t="b">
        <v>0</v>
      </c>
      <c r="G51" s="91" t="b">
        <v>0</v>
      </c>
    </row>
    <row r="52" spans="1:7" ht="15">
      <c r="A52" s="91" t="s">
        <v>881</v>
      </c>
      <c r="B52" s="91">
        <v>3</v>
      </c>
      <c r="C52" s="133">
        <v>0.009164868393202753</v>
      </c>
      <c r="D52" s="91" t="s">
        <v>904</v>
      </c>
      <c r="E52" s="91" t="b">
        <v>0</v>
      </c>
      <c r="F52" s="91" t="b">
        <v>0</v>
      </c>
      <c r="G52" s="91" t="b">
        <v>0</v>
      </c>
    </row>
    <row r="53" spans="1:7" ht="15">
      <c r="A53" s="91" t="s">
        <v>727</v>
      </c>
      <c r="B53" s="91">
        <v>2</v>
      </c>
      <c r="C53" s="133">
        <v>0.006109912262135168</v>
      </c>
      <c r="D53" s="91" t="s">
        <v>904</v>
      </c>
      <c r="E53" s="91" t="b">
        <v>0</v>
      </c>
      <c r="F53" s="91" t="b">
        <v>0</v>
      </c>
      <c r="G53" s="91" t="b">
        <v>0</v>
      </c>
    </row>
    <row r="54" spans="1:7" ht="15">
      <c r="A54" s="91" t="s">
        <v>292</v>
      </c>
      <c r="B54" s="91">
        <v>2</v>
      </c>
      <c r="C54" s="133">
        <v>0.006109912262135168</v>
      </c>
      <c r="D54" s="91" t="s">
        <v>904</v>
      </c>
      <c r="E54" s="91" t="b">
        <v>0</v>
      </c>
      <c r="F54" s="91" t="b">
        <v>0</v>
      </c>
      <c r="G54" s="91" t="b">
        <v>0</v>
      </c>
    </row>
    <row r="55" spans="1:7" ht="15">
      <c r="A55" s="91" t="s">
        <v>728</v>
      </c>
      <c r="B55" s="91">
        <v>2</v>
      </c>
      <c r="C55" s="133">
        <v>0.006109912262135168</v>
      </c>
      <c r="D55" s="91" t="s">
        <v>904</v>
      </c>
      <c r="E55" s="91" t="b">
        <v>0</v>
      </c>
      <c r="F55" s="91" t="b">
        <v>0</v>
      </c>
      <c r="G55" s="91" t="b">
        <v>0</v>
      </c>
    </row>
    <row r="56" spans="1:7" ht="15">
      <c r="A56" s="91" t="s">
        <v>729</v>
      </c>
      <c r="B56" s="91">
        <v>2</v>
      </c>
      <c r="C56" s="133">
        <v>0.006109912262135168</v>
      </c>
      <c r="D56" s="91" t="s">
        <v>904</v>
      </c>
      <c r="E56" s="91" t="b">
        <v>0</v>
      </c>
      <c r="F56" s="91" t="b">
        <v>0</v>
      </c>
      <c r="G56" s="91" t="b">
        <v>0</v>
      </c>
    </row>
    <row r="57" spans="1:7" ht="15">
      <c r="A57" s="91" t="s">
        <v>730</v>
      </c>
      <c r="B57" s="91">
        <v>2</v>
      </c>
      <c r="C57" s="133">
        <v>0.006109912262135168</v>
      </c>
      <c r="D57" s="91" t="s">
        <v>904</v>
      </c>
      <c r="E57" s="91" t="b">
        <v>0</v>
      </c>
      <c r="F57" s="91" t="b">
        <v>0</v>
      </c>
      <c r="G57" s="91" t="b">
        <v>0</v>
      </c>
    </row>
    <row r="58" spans="1:7" ht="15">
      <c r="A58" s="91" t="s">
        <v>731</v>
      </c>
      <c r="B58" s="91">
        <v>2</v>
      </c>
      <c r="C58" s="133">
        <v>0.006109912262135168</v>
      </c>
      <c r="D58" s="91" t="s">
        <v>904</v>
      </c>
      <c r="E58" s="91" t="b">
        <v>0</v>
      </c>
      <c r="F58" s="91" t="b">
        <v>0</v>
      </c>
      <c r="G58" s="91" t="b">
        <v>0</v>
      </c>
    </row>
    <row r="59" spans="1:7" ht="15">
      <c r="A59" s="91" t="s">
        <v>732</v>
      </c>
      <c r="B59" s="91">
        <v>2</v>
      </c>
      <c r="C59" s="133">
        <v>0.006109912262135168</v>
      </c>
      <c r="D59" s="91" t="s">
        <v>904</v>
      </c>
      <c r="E59" s="91" t="b">
        <v>0</v>
      </c>
      <c r="F59" s="91" t="b">
        <v>0</v>
      </c>
      <c r="G59" s="91" t="b">
        <v>0</v>
      </c>
    </row>
    <row r="60" spans="1:7" ht="15">
      <c r="A60" s="91" t="s">
        <v>882</v>
      </c>
      <c r="B60" s="91">
        <v>2</v>
      </c>
      <c r="C60" s="133">
        <v>0.006109912262135168</v>
      </c>
      <c r="D60" s="91" t="s">
        <v>904</v>
      </c>
      <c r="E60" s="91" t="b">
        <v>0</v>
      </c>
      <c r="F60" s="91" t="b">
        <v>1</v>
      </c>
      <c r="G60" s="91" t="b">
        <v>0</v>
      </c>
    </row>
    <row r="61" spans="1:7" ht="15">
      <c r="A61" s="91" t="s">
        <v>235</v>
      </c>
      <c r="B61" s="91">
        <v>2</v>
      </c>
      <c r="C61" s="133">
        <v>0.006109912262135168</v>
      </c>
      <c r="D61" s="91" t="s">
        <v>904</v>
      </c>
      <c r="E61" s="91" t="b">
        <v>0</v>
      </c>
      <c r="F61" s="91" t="b">
        <v>0</v>
      </c>
      <c r="G61" s="91" t="b">
        <v>0</v>
      </c>
    </row>
    <row r="62" spans="1:7" ht="15">
      <c r="A62" s="91" t="s">
        <v>234</v>
      </c>
      <c r="B62" s="91">
        <v>2</v>
      </c>
      <c r="C62" s="133">
        <v>0.006109912262135168</v>
      </c>
      <c r="D62" s="91" t="s">
        <v>904</v>
      </c>
      <c r="E62" s="91" t="b">
        <v>0</v>
      </c>
      <c r="F62" s="91" t="b">
        <v>0</v>
      </c>
      <c r="G62" s="91" t="b">
        <v>0</v>
      </c>
    </row>
    <row r="63" spans="1:7" ht="15">
      <c r="A63" s="91" t="s">
        <v>883</v>
      </c>
      <c r="B63" s="91">
        <v>2</v>
      </c>
      <c r="C63" s="133">
        <v>0.006109912262135168</v>
      </c>
      <c r="D63" s="91" t="s">
        <v>904</v>
      </c>
      <c r="E63" s="91" t="b">
        <v>0</v>
      </c>
      <c r="F63" s="91" t="b">
        <v>0</v>
      </c>
      <c r="G63" s="91" t="b">
        <v>0</v>
      </c>
    </row>
    <row r="64" spans="1:7" ht="15">
      <c r="A64" s="91" t="s">
        <v>884</v>
      </c>
      <c r="B64" s="91">
        <v>2</v>
      </c>
      <c r="C64" s="133">
        <v>0.006109912262135168</v>
      </c>
      <c r="D64" s="91" t="s">
        <v>904</v>
      </c>
      <c r="E64" s="91" t="b">
        <v>0</v>
      </c>
      <c r="F64" s="91" t="b">
        <v>0</v>
      </c>
      <c r="G64" s="91" t="b">
        <v>0</v>
      </c>
    </row>
    <row r="65" spans="1:7" ht="15">
      <c r="A65" s="91" t="s">
        <v>675</v>
      </c>
      <c r="B65" s="91">
        <v>2</v>
      </c>
      <c r="C65" s="133">
        <v>0.006109912262135168</v>
      </c>
      <c r="D65" s="91" t="s">
        <v>904</v>
      </c>
      <c r="E65" s="91" t="b">
        <v>0</v>
      </c>
      <c r="F65" s="91" t="b">
        <v>0</v>
      </c>
      <c r="G65" s="91" t="b">
        <v>0</v>
      </c>
    </row>
    <row r="66" spans="1:7" ht="15">
      <c r="A66" s="91" t="s">
        <v>676</v>
      </c>
      <c r="B66" s="91">
        <v>2</v>
      </c>
      <c r="C66" s="133">
        <v>0.006109912262135168</v>
      </c>
      <c r="D66" s="91" t="s">
        <v>904</v>
      </c>
      <c r="E66" s="91" t="b">
        <v>0</v>
      </c>
      <c r="F66" s="91" t="b">
        <v>0</v>
      </c>
      <c r="G66" s="91" t="b">
        <v>0</v>
      </c>
    </row>
    <row r="67" spans="1:7" ht="15">
      <c r="A67" s="91" t="s">
        <v>885</v>
      </c>
      <c r="B67" s="91">
        <v>2</v>
      </c>
      <c r="C67" s="133">
        <v>0.006109912262135168</v>
      </c>
      <c r="D67" s="91" t="s">
        <v>904</v>
      </c>
      <c r="E67" s="91" t="b">
        <v>0</v>
      </c>
      <c r="F67" s="91" t="b">
        <v>0</v>
      </c>
      <c r="G67" s="91" t="b">
        <v>0</v>
      </c>
    </row>
    <row r="68" spans="1:7" ht="15">
      <c r="A68" s="91" t="s">
        <v>886</v>
      </c>
      <c r="B68" s="91">
        <v>2</v>
      </c>
      <c r="C68" s="133">
        <v>0.006109912262135168</v>
      </c>
      <c r="D68" s="91" t="s">
        <v>904</v>
      </c>
      <c r="E68" s="91" t="b">
        <v>0</v>
      </c>
      <c r="F68" s="91" t="b">
        <v>0</v>
      </c>
      <c r="G68" s="91" t="b">
        <v>0</v>
      </c>
    </row>
    <row r="69" spans="1:7" ht="15">
      <c r="A69" s="91" t="s">
        <v>887</v>
      </c>
      <c r="B69" s="91">
        <v>2</v>
      </c>
      <c r="C69" s="133">
        <v>0.006109912262135168</v>
      </c>
      <c r="D69" s="91" t="s">
        <v>904</v>
      </c>
      <c r="E69" s="91" t="b">
        <v>0</v>
      </c>
      <c r="F69" s="91" t="b">
        <v>0</v>
      </c>
      <c r="G69" s="91" t="b">
        <v>0</v>
      </c>
    </row>
    <row r="70" spans="1:7" ht="15">
      <c r="A70" s="91" t="s">
        <v>888</v>
      </c>
      <c r="B70" s="91">
        <v>2</v>
      </c>
      <c r="C70" s="133">
        <v>0.006109912262135168</v>
      </c>
      <c r="D70" s="91" t="s">
        <v>904</v>
      </c>
      <c r="E70" s="91" t="b">
        <v>1</v>
      </c>
      <c r="F70" s="91" t="b">
        <v>0</v>
      </c>
      <c r="G70" s="91" t="b">
        <v>0</v>
      </c>
    </row>
    <row r="71" spans="1:7" ht="15">
      <c r="A71" s="91" t="s">
        <v>889</v>
      </c>
      <c r="B71" s="91">
        <v>2</v>
      </c>
      <c r="C71" s="133">
        <v>0.006109912262135168</v>
      </c>
      <c r="D71" s="91" t="s">
        <v>904</v>
      </c>
      <c r="E71" s="91" t="b">
        <v>0</v>
      </c>
      <c r="F71" s="91" t="b">
        <v>0</v>
      </c>
      <c r="G71" s="91" t="b">
        <v>0</v>
      </c>
    </row>
    <row r="72" spans="1:7" ht="15">
      <c r="A72" s="91" t="s">
        <v>890</v>
      </c>
      <c r="B72" s="91">
        <v>2</v>
      </c>
      <c r="C72" s="133">
        <v>0.006109912262135168</v>
      </c>
      <c r="D72" s="91" t="s">
        <v>904</v>
      </c>
      <c r="E72" s="91" t="b">
        <v>0</v>
      </c>
      <c r="F72" s="91" t="b">
        <v>0</v>
      </c>
      <c r="G72" s="91" t="b">
        <v>0</v>
      </c>
    </row>
    <row r="73" spans="1:7" ht="15">
      <c r="A73" s="91" t="s">
        <v>891</v>
      </c>
      <c r="B73" s="91">
        <v>2</v>
      </c>
      <c r="C73" s="133">
        <v>0.006109912262135168</v>
      </c>
      <c r="D73" s="91" t="s">
        <v>904</v>
      </c>
      <c r="E73" s="91" t="b">
        <v>0</v>
      </c>
      <c r="F73" s="91" t="b">
        <v>0</v>
      </c>
      <c r="G73" s="91" t="b">
        <v>0</v>
      </c>
    </row>
    <row r="74" spans="1:7" ht="15">
      <c r="A74" s="91" t="s">
        <v>892</v>
      </c>
      <c r="B74" s="91">
        <v>2</v>
      </c>
      <c r="C74" s="133">
        <v>0.006109912262135168</v>
      </c>
      <c r="D74" s="91" t="s">
        <v>904</v>
      </c>
      <c r="E74" s="91" t="b">
        <v>1</v>
      </c>
      <c r="F74" s="91" t="b">
        <v>0</v>
      </c>
      <c r="G74" s="91" t="b">
        <v>0</v>
      </c>
    </row>
    <row r="75" spans="1:7" ht="15">
      <c r="A75" s="91" t="s">
        <v>290</v>
      </c>
      <c r="B75" s="91">
        <v>2</v>
      </c>
      <c r="C75" s="133">
        <v>0.006109912262135168</v>
      </c>
      <c r="D75" s="91" t="s">
        <v>904</v>
      </c>
      <c r="E75" s="91" t="b">
        <v>0</v>
      </c>
      <c r="F75" s="91" t="b">
        <v>0</v>
      </c>
      <c r="G75" s="91" t="b">
        <v>0</v>
      </c>
    </row>
    <row r="76" spans="1:7" ht="15">
      <c r="A76" s="91" t="s">
        <v>688</v>
      </c>
      <c r="B76" s="91">
        <v>2</v>
      </c>
      <c r="C76" s="133">
        <v>0.006109912262135168</v>
      </c>
      <c r="D76" s="91" t="s">
        <v>904</v>
      </c>
      <c r="E76" s="91" t="b">
        <v>0</v>
      </c>
      <c r="F76" s="91" t="b">
        <v>0</v>
      </c>
      <c r="G76" s="91" t="b">
        <v>0</v>
      </c>
    </row>
    <row r="77" spans="1:7" ht="15">
      <c r="A77" s="91" t="s">
        <v>893</v>
      </c>
      <c r="B77" s="91">
        <v>2</v>
      </c>
      <c r="C77" s="133">
        <v>0.006109912262135168</v>
      </c>
      <c r="D77" s="91" t="s">
        <v>904</v>
      </c>
      <c r="E77" s="91" t="b">
        <v>0</v>
      </c>
      <c r="F77" s="91" t="b">
        <v>0</v>
      </c>
      <c r="G77" s="91" t="b">
        <v>0</v>
      </c>
    </row>
    <row r="78" spans="1:7" ht="15">
      <c r="A78" s="91" t="s">
        <v>894</v>
      </c>
      <c r="B78" s="91">
        <v>2</v>
      </c>
      <c r="C78" s="133">
        <v>0.006109912262135168</v>
      </c>
      <c r="D78" s="91" t="s">
        <v>904</v>
      </c>
      <c r="E78" s="91" t="b">
        <v>1</v>
      </c>
      <c r="F78" s="91" t="b">
        <v>0</v>
      </c>
      <c r="G78" s="91" t="b">
        <v>0</v>
      </c>
    </row>
    <row r="79" spans="1:7" ht="15">
      <c r="A79" s="91" t="s">
        <v>895</v>
      </c>
      <c r="B79" s="91">
        <v>2</v>
      </c>
      <c r="C79" s="133">
        <v>0.006109912262135168</v>
      </c>
      <c r="D79" s="91" t="s">
        <v>904</v>
      </c>
      <c r="E79" s="91" t="b">
        <v>0</v>
      </c>
      <c r="F79" s="91" t="b">
        <v>0</v>
      </c>
      <c r="G79" s="91" t="b">
        <v>0</v>
      </c>
    </row>
    <row r="80" spans="1:7" ht="15">
      <c r="A80" s="91" t="s">
        <v>896</v>
      </c>
      <c r="B80" s="91">
        <v>2</v>
      </c>
      <c r="C80" s="133">
        <v>0.006109912262135168</v>
      </c>
      <c r="D80" s="91" t="s">
        <v>904</v>
      </c>
      <c r="E80" s="91" t="b">
        <v>0</v>
      </c>
      <c r="F80" s="91" t="b">
        <v>0</v>
      </c>
      <c r="G80" s="91" t="b">
        <v>0</v>
      </c>
    </row>
    <row r="81" spans="1:7" ht="15">
      <c r="A81" s="91" t="s">
        <v>233</v>
      </c>
      <c r="B81" s="91">
        <v>2</v>
      </c>
      <c r="C81" s="133">
        <v>0.006109912262135168</v>
      </c>
      <c r="D81" s="91" t="s">
        <v>904</v>
      </c>
      <c r="E81" s="91" t="b">
        <v>0</v>
      </c>
      <c r="F81" s="91" t="b">
        <v>0</v>
      </c>
      <c r="G81" s="91" t="b">
        <v>0</v>
      </c>
    </row>
    <row r="82" spans="1:7" ht="15">
      <c r="A82" s="91" t="s">
        <v>897</v>
      </c>
      <c r="B82" s="91">
        <v>2</v>
      </c>
      <c r="C82" s="133">
        <v>0.006109912262135168</v>
      </c>
      <c r="D82" s="91" t="s">
        <v>904</v>
      </c>
      <c r="E82" s="91" t="b">
        <v>0</v>
      </c>
      <c r="F82" s="91" t="b">
        <v>0</v>
      </c>
      <c r="G82" s="91" t="b">
        <v>0</v>
      </c>
    </row>
    <row r="83" spans="1:7" ht="15">
      <c r="A83" s="91" t="s">
        <v>898</v>
      </c>
      <c r="B83" s="91">
        <v>2</v>
      </c>
      <c r="C83" s="133">
        <v>0.006109912262135168</v>
      </c>
      <c r="D83" s="91" t="s">
        <v>904</v>
      </c>
      <c r="E83" s="91" t="b">
        <v>0</v>
      </c>
      <c r="F83" s="91" t="b">
        <v>0</v>
      </c>
      <c r="G83" s="91" t="b">
        <v>0</v>
      </c>
    </row>
    <row r="84" spans="1:7" ht="15">
      <c r="A84" s="91" t="s">
        <v>718</v>
      </c>
      <c r="B84" s="91">
        <v>2</v>
      </c>
      <c r="C84" s="133">
        <v>0.006109912262135168</v>
      </c>
      <c r="D84" s="91" t="s">
        <v>904</v>
      </c>
      <c r="E84" s="91" t="b">
        <v>0</v>
      </c>
      <c r="F84" s="91" t="b">
        <v>0</v>
      </c>
      <c r="G84" s="91" t="b">
        <v>0</v>
      </c>
    </row>
    <row r="85" spans="1:7" ht="15">
      <c r="A85" s="91" t="s">
        <v>720</v>
      </c>
      <c r="B85" s="91">
        <v>2</v>
      </c>
      <c r="C85" s="133">
        <v>0.006109912262135168</v>
      </c>
      <c r="D85" s="91" t="s">
        <v>904</v>
      </c>
      <c r="E85" s="91" t="b">
        <v>0</v>
      </c>
      <c r="F85" s="91" t="b">
        <v>0</v>
      </c>
      <c r="G85" s="91" t="b">
        <v>0</v>
      </c>
    </row>
    <row r="86" spans="1:7" ht="15">
      <c r="A86" s="91" t="s">
        <v>722</v>
      </c>
      <c r="B86" s="91">
        <v>2</v>
      </c>
      <c r="C86" s="133">
        <v>0.006109912262135168</v>
      </c>
      <c r="D86" s="91" t="s">
        <v>904</v>
      </c>
      <c r="E86" s="91" t="b">
        <v>0</v>
      </c>
      <c r="F86" s="91" t="b">
        <v>0</v>
      </c>
      <c r="G86" s="91" t="b">
        <v>0</v>
      </c>
    </row>
    <row r="87" spans="1:7" ht="15">
      <c r="A87" s="91" t="s">
        <v>723</v>
      </c>
      <c r="B87" s="91">
        <v>2</v>
      </c>
      <c r="C87" s="133">
        <v>0.006109912262135168</v>
      </c>
      <c r="D87" s="91" t="s">
        <v>904</v>
      </c>
      <c r="E87" s="91" t="b">
        <v>0</v>
      </c>
      <c r="F87" s="91" t="b">
        <v>0</v>
      </c>
      <c r="G87" s="91" t="b">
        <v>0</v>
      </c>
    </row>
    <row r="88" spans="1:7" ht="15">
      <c r="A88" s="91" t="s">
        <v>682</v>
      </c>
      <c r="B88" s="91">
        <v>2</v>
      </c>
      <c r="C88" s="133">
        <v>0.006109912262135168</v>
      </c>
      <c r="D88" s="91" t="s">
        <v>904</v>
      </c>
      <c r="E88" s="91" t="b">
        <v>0</v>
      </c>
      <c r="F88" s="91" t="b">
        <v>0</v>
      </c>
      <c r="G88" s="91" t="b">
        <v>0</v>
      </c>
    </row>
    <row r="89" spans="1:7" ht="15">
      <c r="A89" s="91" t="s">
        <v>683</v>
      </c>
      <c r="B89" s="91">
        <v>2</v>
      </c>
      <c r="C89" s="133">
        <v>0.006109912262135168</v>
      </c>
      <c r="D89" s="91" t="s">
        <v>904</v>
      </c>
      <c r="E89" s="91" t="b">
        <v>0</v>
      </c>
      <c r="F89" s="91" t="b">
        <v>0</v>
      </c>
      <c r="G89" s="91" t="b">
        <v>0</v>
      </c>
    </row>
    <row r="90" spans="1:7" ht="15">
      <c r="A90" s="91" t="s">
        <v>724</v>
      </c>
      <c r="B90" s="91">
        <v>2</v>
      </c>
      <c r="C90" s="133">
        <v>0.006109912262135168</v>
      </c>
      <c r="D90" s="91" t="s">
        <v>904</v>
      </c>
      <c r="E90" s="91" t="b">
        <v>0</v>
      </c>
      <c r="F90" s="91" t="b">
        <v>0</v>
      </c>
      <c r="G90" s="91" t="b">
        <v>0</v>
      </c>
    </row>
    <row r="91" spans="1:7" ht="15">
      <c r="A91" s="91" t="s">
        <v>899</v>
      </c>
      <c r="B91" s="91">
        <v>2</v>
      </c>
      <c r="C91" s="133">
        <v>0.006109912262135168</v>
      </c>
      <c r="D91" s="91" t="s">
        <v>904</v>
      </c>
      <c r="E91" s="91" t="b">
        <v>0</v>
      </c>
      <c r="F91" s="91" t="b">
        <v>0</v>
      </c>
      <c r="G91" s="91" t="b">
        <v>0</v>
      </c>
    </row>
    <row r="92" spans="1:7" ht="15">
      <c r="A92" s="91" t="s">
        <v>900</v>
      </c>
      <c r="B92" s="91">
        <v>2</v>
      </c>
      <c r="C92" s="133">
        <v>0.006109912262135168</v>
      </c>
      <c r="D92" s="91" t="s">
        <v>904</v>
      </c>
      <c r="E92" s="91" t="b">
        <v>0</v>
      </c>
      <c r="F92" s="91" t="b">
        <v>0</v>
      </c>
      <c r="G92" s="91" t="b">
        <v>0</v>
      </c>
    </row>
    <row r="93" spans="1:7" ht="15">
      <c r="A93" s="91" t="s">
        <v>901</v>
      </c>
      <c r="B93" s="91">
        <v>2</v>
      </c>
      <c r="C93" s="133">
        <v>0.006109912262135168</v>
      </c>
      <c r="D93" s="91" t="s">
        <v>904</v>
      </c>
      <c r="E93" s="91" t="b">
        <v>0</v>
      </c>
      <c r="F93" s="91" t="b">
        <v>0</v>
      </c>
      <c r="G93" s="91" t="b">
        <v>0</v>
      </c>
    </row>
    <row r="94" spans="1:7" ht="15">
      <c r="A94" s="91" t="s">
        <v>701</v>
      </c>
      <c r="B94" s="91">
        <v>8</v>
      </c>
      <c r="C94" s="133">
        <v>0.00957785413542047</v>
      </c>
      <c r="D94" s="91" t="s">
        <v>626</v>
      </c>
      <c r="E94" s="91" t="b">
        <v>0</v>
      </c>
      <c r="F94" s="91" t="b">
        <v>0</v>
      </c>
      <c r="G94" s="91" t="b">
        <v>0</v>
      </c>
    </row>
    <row r="95" spans="1:7" ht="15">
      <c r="A95" s="91" t="s">
        <v>281</v>
      </c>
      <c r="B95" s="91">
        <v>7</v>
      </c>
      <c r="C95" s="133">
        <v>0.010380344678068316</v>
      </c>
      <c r="D95" s="91" t="s">
        <v>626</v>
      </c>
      <c r="E95" s="91" t="b">
        <v>0</v>
      </c>
      <c r="F95" s="91" t="b">
        <v>0</v>
      </c>
      <c r="G95" s="91" t="b">
        <v>0</v>
      </c>
    </row>
    <row r="96" spans="1:7" ht="15">
      <c r="A96" s="91" t="s">
        <v>702</v>
      </c>
      <c r="B96" s="91">
        <v>6</v>
      </c>
      <c r="C96" s="133">
        <v>0.013216493537208449</v>
      </c>
      <c r="D96" s="91" t="s">
        <v>626</v>
      </c>
      <c r="E96" s="91" t="b">
        <v>0</v>
      </c>
      <c r="F96" s="91" t="b">
        <v>0</v>
      </c>
      <c r="G96" s="91" t="b">
        <v>0</v>
      </c>
    </row>
    <row r="97" spans="1:7" ht="15">
      <c r="A97" s="91" t="s">
        <v>705</v>
      </c>
      <c r="B97" s="91">
        <v>6</v>
      </c>
      <c r="C97" s="133">
        <v>0.019773599437199276</v>
      </c>
      <c r="D97" s="91" t="s">
        <v>626</v>
      </c>
      <c r="E97" s="91" t="b">
        <v>0</v>
      </c>
      <c r="F97" s="91" t="b">
        <v>0</v>
      </c>
      <c r="G97" s="91" t="b">
        <v>0</v>
      </c>
    </row>
    <row r="98" spans="1:7" ht="15">
      <c r="A98" s="91" t="s">
        <v>227</v>
      </c>
      <c r="B98" s="91">
        <v>5</v>
      </c>
      <c r="C98" s="133">
        <v>0.011013744614340374</v>
      </c>
      <c r="D98" s="91" t="s">
        <v>626</v>
      </c>
      <c r="E98" s="91" t="b">
        <v>0</v>
      </c>
      <c r="F98" s="91" t="b">
        <v>0</v>
      </c>
      <c r="G98" s="91" t="b">
        <v>0</v>
      </c>
    </row>
    <row r="99" spans="1:7" ht="15">
      <c r="A99" s="91" t="s">
        <v>706</v>
      </c>
      <c r="B99" s="91">
        <v>5</v>
      </c>
      <c r="C99" s="133">
        <v>0.011013744614340374</v>
      </c>
      <c r="D99" s="91" t="s">
        <v>626</v>
      </c>
      <c r="E99" s="91" t="b">
        <v>1</v>
      </c>
      <c r="F99" s="91" t="b">
        <v>0</v>
      </c>
      <c r="G99" s="91" t="b">
        <v>0</v>
      </c>
    </row>
    <row r="100" spans="1:7" ht="15">
      <c r="A100" s="91" t="s">
        <v>707</v>
      </c>
      <c r="B100" s="91">
        <v>5</v>
      </c>
      <c r="C100" s="133">
        <v>0.011013744614340374</v>
      </c>
      <c r="D100" s="91" t="s">
        <v>626</v>
      </c>
      <c r="E100" s="91" t="b">
        <v>0</v>
      </c>
      <c r="F100" s="91" t="b">
        <v>0</v>
      </c>
      <c r="G100" s="91" t="b">
        <v>0</v>
      </c>
    </row>
    <row r="101" spans="1:7" ht="15">
      <c r="A101" s="91" t="s">
        <v>223</v>
      </c>
      <c r="B101" s="91">
        <v>5</v>
      </c>
      <c r="C101" s="133">
        <v>0.013400690747543737</v>
      </c>
      <c r="D101" s="91" t="s">
        <v>626</v>
      </c>
      <c r="E101" s="91" t="b">
        <v>0</v>
      </c>
      <c r="F101" s="91" t="b">
        <v>0</v>
      </c>
      <c r="G101" s="91" t="b">
        <v>0</v>
      </c>
    </row>
    <row r="102" spans="1:7" ht="15">
      <c r="A102" s="91" t="s">
        <v>708</v>
      </c>
      <c r="B102" s="91">
        <v>4</v>
      </c>
      <c r="C102" s="133">
        <v>0.013182399624799519</v>
      </c>
      <c r="D102" s="91" t="s">
        <v>626</v>
      </c>
      <c r="E102" s="91" t="b">
        <v>0</v>
      </c>
      <c r="F102" s="91" t="b">
        <v>0</v>
      </c>
      <c r="G102" s="91" t="b">
        <v>0</v>
      </c>
    </row>
    <row r="103" spans="1:7" ht="15">
      <c r="A103" s="91" t="s">
        <v>668</v>
      </c>
      <c r="B103" s="91">
        <v>4</v>
      </c>
      <c r="C103" s="133">
        <v>0.010720552598034989</v>
      </c>
      <c r="D103" s="91" t="s">
        <v>626</v>
      </c>
      <c r="E103" s="91" t="b">
        <v>0</v>
      </c>
      <c r="F103" s="91" t="b">
        <v>0</v>
      </c>
      <c r="G103" s="91" t="b">
        <v>0</v>
      </c>
    </row>
    <row r="104" spans="1:7" ht="15">
      <c r="A104" s="91" t="s">
        <v>871</v>
      </c>
      <c r="B104" s="91">
        <v>3</v>
      </c>
      <c r="C104" s="133">
        <v>0.009886799718599638</v>
      </c>
      <c r="D104" s="91" t="s">
        <v>626</v>
      </c>
      <c r="E104" s="91" t="b">
        <v>0</v>
      </c>
      <c r="F104" s="91" t="b">
        <v>0</v>
      </c>
      <c r="G104" s="91" t="b">
        <v>0</v>
      </c>
    </row>
    <row r="105" spans="1:7" ht="15">
      <c r="A105" s="91" t="s">
        <v>671</v>
      </c>
      <c r="B105" s="91">
        <v>3</v>
      </c>
      <c r="C105" s="133">
        <v>0.009886799718599638</v>
      </c>
      <c r="D105" s="91" t="s">
        <v>626</v>
      </c>
      <c r="E105" s="91" t="b">
        <v>0</v>
      </c>
      <c r="F105" s="91" t="b">
        <v>0</v>
      </c>
      <c r="G105" s="91" t="b">
        <v>0</v>
      </c>
    </row>
    <row r="106" spans="1:7" ht="15">
      <c r="A106" s="91" t="s">
        <v>872</v>
      </c>
      <c r="B106" s="91">
        <v>3</v>
      </c>
      <c r="C106" s="133">
        <v>0.009886799718599638</v>
      </c>
      <c r="D106" s="91" t="s">
        <v>626</v>
      </c>
      <c r="E106" s="91" t="b">
        <v>0</v>
      </c>
      <c r="F106" s="91" t="b">
        <v>0</v>
      </c>
      <c r="G106" s="91" t="b">
        <v>0</v>
      </c>
    </row>
    <row r="107" spans="1:7" ht="15">
      <c r="A107" s="91" t="s">
        <v>867</v>
      </c>
      <c r="B107" s="91">
        <v>3</v>
      </c>
      <c r="C107" s="133">
        <v>0.009886799718599638</v>
      </c>
      <c r="D107" s="91" t="s">
        <v>626</v>
      </c>
      <c r="E107" s="91" t="b">
        <v>0</v>
      </c>
      <c r="F107" s="91" t="b">
        <v>0</v>
      </c>
      <c r="G107" s="91" t="b">
        <v>0</v>
      </c>
    </row>
    <row r="108" spans="1:7" ht="15">
      <c r="A108" s="91" t="s">
        <v>672</v>
      </c>
      <c r="B108" s="91">
        <v>3</v>
      </c>
      <c r="C108" s="133">
        <v>0.009886799718599638</v>
      </c>
      <c r="D108" s="91" t="s">
        <v>626</v>
      </c>
      <c r="E108" s="91" t="b">
        <v>0</v>
      </c>
      <c r="F108" s="91" t="b">
        <v>0</v>
      </c>
      <c r="G108" s="91" t="b">
        <v>0</v>
      </c>
    </row>
    <row r="109" spans="1:7" ht="15">
      <c r="A109" s="91" t="s">
        <v>673</v>
      </c>
      <c r="B109" s="91">
        <v>3</v>
      </c>
      <c r="C109" s="133">
        <v>0.009886799718599638</v>
      </c>
      <c r="D109" s="91" t="s">
        <v>626</v>
      </c>
      <c r="E109" s="91" t="b">
        <v>0</v>
      </c>
      <c r="F109" s="91" t="b">
        <v>0</v>
      </c>
      <c r="G109" s="91" t="b">
        <v>0</v>
      </c>
    </row>
    <row r="110" spans="1:7" ht="15">
      <c r="A110" s="91" t="s">
        <v>873</v>
      </c>
      <c r="B110" s="91">
        <v>3</v>
      </c>
      <c r="C110" s="133">
        <v>0.009886799718599638</v>
      </c>
      <c r="D110" s="91" t="s">
        <v>626</v>
      </c>
      <c r="E110" s="91" t="b">
        <v>0</v>
      </c>
      <c r="F110" s="91" t="b">
        <v>0</v>
      </c>
      <c r="G110" s="91" t="b">
        <v>0</v>
      </c>
    </row>
    <row r="111" spans="1:7" ht="15">
      <c r="A111" s="91" t="s">
        <v>874</v>
      </c>
      <c r="B111" s="91">
        <v>3</v>
      </c>
      <c r="C111" s="133">
        <v>0.009886799718599638</v>
      </c>
      <c r="D111" s="91" t="s">
        <v>626</v>
      </c>
      <c r="E111" s="91" t="b">
        <v>0</v>
      </c>
      <c r="F111" s="91" t="b">
        <v>0</v>
      </c>
      <c r="G111" s="91" t="b">
        <v>0</v>
      </c>
    </row>
    <row r="112" spans="1:7" ht="15">
      <c r="A112" s="91" t="s">
        <v>719</v>
      </c>
      <c r="B112" s="91">
        <v>3</v>
      </c>
      <c r="C112" s="133">
        <v>0.009886799718599638</v>
      </c>
      <c r="D112" s="91" t="s">
        <v>626</v>
      </c>
      <c r="E112" s="91" t="b">
        <v>0</v>
      </c>
      <c r="F112" s="91" t="b">
        <v>0</v>
      </c>
      <c r="G112" s="91" t="b">
        <v>0</v>
      </c>
    </row>
    <row r="113" spans="1:7" ht="15">
      <c r="A113" s="91" t="s">
        <v>669</v>
      </c>
      <c r="B113" s="91">
        <v>3</v>
      </c>
      <c r="C113" s="133">
        <v>0.009886799718599638</v>
      </c>
      <c r="D113" s="91" t="s">
        <v>626</v>
      </c>
      <c r="E113" s="91" t="b">
        <v>0</v>
      </c>
      <c r="F113" s="91" t="b">
        <v>0</v>
      </c>
      <c r="G113" s="91" t="b">
        <v>0</v>
      </c>
    </row>
    <row r="114" spans="1:7" ht="15">
      <c r="A114" s="91" t="s">
        <v>876</v>
      </c>
      <c r="B114" s="91">
        <v>3</v>
      </c>
      <c r="C114" s="133">
        <v>0.009886799718599638</v>
      </c>
      <c r="D114" s="91" t="s">
        <v>626</v>
      </c>
      <c r="E114" s="91" t="b">
        <v>0</v>
      </c>
      <c r="F114" s="91" t="b">
        <v>0</v>
      </c>
      <c r="G114" s="91" t="b">
        <v>0</v>
      </c>
    </row>
    <row r="115" spans="1:7" ht="15">
      <c r="A115" s="91" t="s">
        <v>877</v>
      </c>
      <c r="B115" s="91">
        <v>3</v>
      </c>
      <c r="C115" s="133">
        <v>0.009886799718599638</v>
      </c>
      <c r="D115" s="91" t="s">
        <v>626</v>
      </c>
      <c r="E115" s="91" t="b">
        <v>0</v>
      </c>
      <c r="F115" s="91" t="b">
        <v>0</v>
      </c>
      <c r="G115" s="91" t="b">
        <v>0</v>
      </c>
    </row>
    <row r="116" spans="1:7" ht="15">
      <c r="A116" s="91" t="s">
        <v>878</v>
      </c>
      <c r="B116" s="91">
        <v>3</v>
      </c>
      <c r="C116" s="133">
        <v>0.009886799718599638</v>
      </c>
      <c r="D116" s="91" t="s">
        <v>626</v>
      </c>
      <c r="E116" s="91" t="b">
        <v>0</v>
      </c>
      <c r="F116" s="91" t="b">
        <v>0</v>
      </c>
      <c r="G116" s="91" t="b">
        <v>0</v>
      </c>
    </row>
    <row r="117" spans="1:7" ht="15">
      <c r="A117" s="91" t="s">
        <v>869</v>
      </c>
      <c r="B117" s="91">
        <v>3</v>
      </c>
      <c r="C117" s="133">
        <v>0.009886799718599638</v>
      </c>
      <c r="D117" s="91" t="s">
        <v>626</v>
      </c>
      <c r="E117" s="91" t="b">
        <v>0</v>
      </c>
      <c r="F117" s="91" t="b">
        <v>0</v>
      </c>
      <c r="G117" s="91" t="b">
        <v>0</v>
      </c>
    </row>
    <row r="118" spans="1:7" ht="15">
      <c r="A118" s="91" t="s">
        <v>870</v>
      </c>
      <c r="B118" s="91">
        <v>3</v>
      </c>
      <c r="C118" s="133">
        <v>0.009886799718599638</v>
      </c>
      <c r="D118" s="91" t="s">
        <v>626</v>
      </c>
      <c r="E118" s="91" t="b">
        <v>0</v>
      </c>
      <c r="F118" s="91" t="b">
        <v>0</v>
      </c>
      <c r="G118" s="91" t="b">
        <v>0</v>
      </c>
    </row>
    <row r="119" spans="1:7" ht="15">
      <c r="A119" s="91" t="s">
        <v>230</v>
      </c>
      <c r="B119" s="91">
        <v>3</v>
      </c>
      <c r="C119" s="133">
        <v>0.009886799718599638</v>
      </c>
      <c r="D119" s="91" t="s">
        <v>626</v>
      </c>
      <c r="E119" s="91" t="b">
        <v>0</v>
      </c>
      <c r="F119" s="91" t="b">
        <v>0</v>
      </c>
      <c r="G119" s="91" t="b">
        <v>0</v>
      </c>
    </row>
    <row r="120" spans="1:7" ht="15">
      <c r="A120" s="91" t="s">
        <v>879</v>
      </c>
      <c r="B120" s="91">
        <v>3</v>
      </c>
      <c r="C120" s="133">
        <v>0.009886799718599638</v>
      </c>
      <c r="D120" s="91" t="s">
        <v>626</v>
      </c>
      <c r="E120" s="91" t="b">
        <v>0</v>
      </c>
      <c r="F120" s="91" t="b">
        <v>0</v>
      </c>
      <c r="G120" s="91" t="b">
        <v>0</v>
      </c>
    </row>
    <row r="121" spans="1:7" ht="15">
      <c r="A121" s="91" t="s">
        <v>881</v>
      </c>
      <c r="B121" s="91">
        <v>3</v>
      </c>
      <c r="C121" s="133">
        <v>0.012489133596269804</v>
      </c>
      <c r="D121" s="91" t="s">
        <v>626</v>
      </c>
      <c r="E121" s="91" t="b">
        <v>0</v>
      </c>
      <c r="F121" s="91" t="b">
        <v>0</v>
      </c>
      <c r="G121" s="91" t="b">
        <v>0</v>
      </c>
    </row>
    <row r="122" spans="1:7" ht="15">
      <c r="A122" s="91" t="s">
        <v>235</v>
      </c>
      <c r="B122" s="91">
        <v>2</v>
      </c>
      <c r="C122" s="133">
        <v>0.00832608906417987</v>
      </c>
      <c r="D122" s="91" t="s">
        <v>626</v>
      </c>
      <c r="E122" s="91" t="b">
        <v>0</v>
      </c>
      <c r="F122" s="91" t="b">
        <v>0</v>
      </c>
      <c r="G122" s="91" t="b">
        <v>0</v>
      </c>
    </row>
    <row r="123" spans="1:7" ht="15">
      <c r="A123" s="91" t="s">
        <v>234</v>
      </c>
      <c r="B123" s="91">
        <v>2</v>
      </c>
      <c r="C123" s="133">
        <v>0.00832608906417987</v>
      </c>
      <c r="D123" s="91" t="s">
        <v>626</v>
      </c>
      <c r="E123" s="91" t="b">
        <v>0</v>
      </c>
      <c r="F123" s="91" t="b">
        <v>0</v>
      </c>
      <c r="G123" s="91" t="b">
        <v>0</v>
      </c>
    </row>
    <row r="124" spans="1:7" ht="15">
      <c r="A124" s="91" t="s">
        <v>883</v>
      </c>
      <c r="B124" s="91">
        <v>2</v>
      </c>
      <c r="C124" s="133">
        <v>0.00832608906417987</v>
      </c>
      <c r="D124" s="91" t="s">
        <v>626</v>
      </c>
      <c r="E124" s="91" t="b">
        <v>0</v>
      </c>
      <c r="F124" s="91" t="b">
        <v>0</v>
      </c>
      <c r="G124" s="91" t="b">
        <v>0</v>
      </c>
    </row>
    <row r="125" spans="1:7" ht="15">
      <c r="A125" s="91" t="s">
        <v>884</v>
      </c>
      <c r="B125" s="91">
        <v>2</v>
      </c>
      <c r="C125" s="133">
        <v>0.00832608906417987</v>
      </c>
      <c r="D125" s="91" t="s">
        <v>626</v>
      </c>
      <c r="E125" s="91" t="b">
        <v>0</v>
      </c>
      <c r="F125" s="91" t="b">
        <v>0</v>
      </c>
      <c r="G125" s="91" t="b">
        <v>0</v>
      </c>
    </row>
    <row r="126" spans="1:7" ht="15">
      <c r="A126" s="91" t="s">
        <v>675</v>
      </c>
      <c r="B126" s="91">
        <v>2</v>
      </c>
      <c r="C126" s="133">
        <v>0.00832608906417987</v>
      </c>
      <c r="D126" s="91" t="s">
        <v>626</v>
      </c>
      <c r="E126" s="91" t="b">
        <v>0</v>
      </c>
      <c r="F126" s="91" t="b">
        <v>0</v>
      </c>
      <c r="G126" s="91" t="b">
        <v>0</v>
      </c>
    </row>
    <row r="127" spans="1:7" ht="15">
      <c r="A127" s="91" t="s">
        <v>676</v>
      </c>
      <c r="B127" s="91">
        <v>2</v>
      </c>
      <c r="C127" s="133">
        <v>0.00832608906417987</v>
      </c>
      <c r="D127" s="91" t="s">
        <v>626</v>
      </c>
      <c r="E127" s="91" t="b">
        <v>0</v>
      </c>
      <c r="F127" s="91" t="b">
        <v>0</v>
      </c>
      <c r="G127" s="91" t="b">
        <v>0</v>
      </c>
    </row>
    <row r="128" spans="1:7" ht="15">
      <c r="A128" s="91" t="s">
        <v>901</v>
      </c>
      <c r="B128" s="91">
        <v>2</v>
      </c>
      <c r="C128" s="133">
        <v>0.00832608906417987</v>
      </c>
      <c r="D128" s="91" t="s">
        <v>626</v>
      </c>
      <c r="E128" s="91" t="b">
        <v>0</v>
      </c>
      <c r="F128" s="91" t="b">
        <v>0</v>
      </c>
      <c r="G128" s="91" t="b">
        <v>0</v>
      </c>
    </row>
    <row r="129" spans="1:7" ht="15">
      <c r="A129" s="91" t="s">
        <v>880</v>
      </c>
      <c r="B129" s="91">
        <v>2</v>
      </c>
      <c r="C129" s="133">
        <v>0.00832608906417987</v>
      </c>
      <c r="D129" s="91" t="s">
        <v>626</v>
      </c>
      <c r="E129" s="91" t="b">
        <v>0</v>
      </c>
      <c r="F129" s="91" t="b">
        <v>0</v>
      </c>
      <c r="G129" s="91" t="b">
        <v>0</v>
      </c>
    </row>
    <row r="130" spans="1:7" ht="15">
      <c r="A130" s="91" t="s">
        <v>900</v>
      </c>
      <c r="B130" s="91">
        <v>2</v>
      </c>
      <c r="C130" s="133">
        <v>0.00832608906417987</v>
      </c>
      <c r="D130" s="91" t="s">
        <v>626</v>
      </c>
      <c r="E130" s="91" t="b">
        <v>0</v>
      </c>
      <c r="F130" s="91" t="b">
        <v>0</v>
      </c>
      <c r="G130" s="91" t="b">
        <v>0</v>
      </c>
    </row>
    <row r="131" spans="1:7" ht="15">
      <c r="A131" s="91" t="s">
        <v>885</v>
      </c>
      <c r="B131" s="91">
        <v>2</v>
      </c>
      <c r="C131" s="133">
        <v>0.00832608906417987</v>
      </c>
      <c r="D131" s="91" t="s">
        <v>626</v>
      </c>
      <c r="E131" s="91" t="b">
        <v>0</v>
      </c>
      <c r="F131" s="91" t="b">
        <v>0</v>
      </c>
      <c r="G131" s="91" t="b">
        <v>0</v>
      </c>
    </row>
    <row r="132" spans="1:7" ht="15">
      <c r="A132" s="91" t="s">
        <v>886</v>
      </c>
      <c r="B132" s="91">
        <v>2</v>
      </c>
      <c r="C132" s="133">
        <v>0.00832608906417987</v>
      </c>
      <c r="D132" s="91" t="s">
        <v>626</v>
      </c>
      <c r="E132" s="91" t="b">
        <v>0</v>
      </c>
      <c r="F132" s="91" t="b">
        <v>0</v>
      </c>
      <c r="G132" s="91" t="b">
        <v>0</v>
      </c>
    </row>
    <row r="133" spans="1:7" ht="15">
      <c r="A133" s="91" t="s">
        <v>887</v>
      </c>
      <c r="B133" s="91">
        <v>2</v>
      </c>
      <c r="C133" s="133">
        <v>0.00832608906417987</v>
      </c>
      <c r="D133" s="91" t="s">
        <v>626</v>
      </c>
      <c r="E133" s="91" t="b">
        <v>0</v>
      </c>
      <c r="F133" s="91" t="b">
        <v>0</v>
      </c>
      <c r="G133" s="91" t="b">
        <v>0</v>
      </c>
    </row>
    <row r="134" spans="1:7" ht="15">
      <c r="A134" s="91" t="s">
        <v>888</v>
      </c>
      <c r="B134" s="91">
        <v>2</v>
      </c>
      <c r="C134" s="133">
        <v>0.00832608906417987</v>
      </c>
      <c r="D134" s="91" t="s">
        <v>626</v>
      </c>
      <c r="E134" s="91" t="b">
        <v>1</v>
      </c>
      <c r="F134" s="91" t="b">
        <v>0</v>
      </c>
      <c r="G134" s="91" t="b">
        <v>0</v>
      </c>
    </row>
    <row r="135" spans="1:7" ht="15">
      <c r="A135" s="91" t="s">
        <v>889</v>
      </c>
      <c r="B135" s="91">
        <v>2</v>
      </c>
      <c r="C135" s="133">
        <v>0.00832608906417987</v>
      </c>
      <c r="D135" s="91" t="s">
        <v>626</v>
      </c>
      <c r="E135" s="91" t="b">
        <v>0</v>
      </c>
      <c r="F135" s="91" t="b">
        <v>0</v>
      </c>
      <c r="G135" s="91" t="b">
        <v>0</v>
      </c>
    </row>
    <row r="136" spans="1:7" ht="15">
      <c r="A136" s="91" t="s">
        <v>890</v>
      </c>
      <c r="B136" s="91">
        <v>2</v>
      </c>
      <c r="C136" s="133">
        <v>0.00832608906417987</v>
      </c>
      <c r="D136" s="91" t="s">
        <v>626</v>
      </c>
      <c r="E136" s="91" t="b">
        <v>0</v>
      </c>
      <c r="F136" s="91" t="b">
        <v>0</v>
      </c>
      <c r="G136" s="91" t="b">
        <v>0</v>
      </c>
    </row>
    <row r="137" spans="1:7" ht="15">
      <c r="A137" s="91" t="s">
        <v>891</v>
      </c>
      <c r="B137" s="91">
        <v>2</v>
      </c>
      <c r="C137" s="133">
        <v>0.00832608906417987</v>
      </c>
      <c r="D137" s="91" t="s">
        <v>626</v>
      </c>
      <c r="E137" s="91" t="b">
        <v>0</v>
      </c>
      <c r="F137" s="91" t="b">
        <v>0</v>
      </c>
      <c r="G137" s="91" t="b">
        <v>0</v>
      </c>
    </row>
    <row r="138" spans="1:7" ht="15">
      <c r="A138" s="91" t="s">
        <v>892</v>
      </c>
      <c r="B138" s="91">
        <v>2</v>
      </c>
      <c r="C138" s="133">
        <v>0.00832608906417987</v>
      </c>
      <c r="D138" s="91" t="s">
        <v>626</v>
      </c>
      <c r="E138" s="91" t="b">
        <v>1</v>
      </c>
      <c r="F138" s="91" t="b">
        <v>0</v>
      </c>
      <c r="G138" s="91" t="b">
        <v>0</v>
      </c>
    </row>
    <row r="139" spans="1:7" ht="15">
      <c r="A139" s="91" t="s">
        <v>290</v>
      </c>
      <c r="B139" s="91">
        <v>2</v>
      </c>
      <c r="C139" s="133">
        <v>0.00832608906417987</v>
      </c>
      <c r="D139" s="91" t="s">
        <v>626</v>
      </c>
      <c r="E139" s="91" t="b">
        <v>0</v>
      </c>
      <c r="F139" s="91" t="b">
        <v>0</v>
      </c>
      <c r="G139" s="91" t="b">
        <v>0</v>
      </c>
    </row>
    <row r="140" spans="1:7" ht="15">
      <c r="A140" s="91" t="s">
        <v>893</v>
      </c>
      <c r="B140" s="91">
        <v>2</v>
      </c>
      <c r="C140" s="133">
        <v>0.00832608906417987</v>
      </c>
      <c r="D140" s="91" t="s">
        <v>626</v>
      </c>
      <c r="E140" s="91" t="b">
        <v>0</v>
      </c>
      <c r="F140" s="91" t="b">
        <v>0</v>
      </c>
      <c r="G140" s="91" t="b">
        <v>0</v>
      </c>
    </row>
    <row r="141" spans="1:7" ht="15">
      <c r="A141" s="91" t="s">
        <v>710</v>
      </c>
      <c r="B141" s="91">
        <v>5</v>
      </c>
      <c r="C141" s="133">
        <v>0</v>
      </c>
      <c r="D141" s="91" t="s">
        <v>627</v>
      </c>
      <c r="E141" s="91" t="b">
        <v>0</v>
      </c>
      <c r="F141" s="91" t="b">
        <v>0</v>
      </c>
      <c r="G141" s="91" t="b">
        <v>0</v>
      </c>
    </row>
    <row r="142" spans="1:7" ht="15">
      <c r="A142" s="91" t="s">
        <v>221</v>
      </c>
      <c r="B142" s="91">
        <v>4</v>
      </c>
      <c r="C142" s="133">
        <v>0.006153016698924217</v>
      </c>
      <c r="D142" s="91" t="s">
        <v>627</v>
      </c>
      <c r="E142" s="91" t="b">
        <v>0</v>
      </c>
      <c r="F142" s="91" t="b">
        <v>0</v>
      </c>
      <c r="G142" s="91" t="b">
        <v>0</v>
      </c>
    </row>
    <row r="143" spans="1:7" ht="15">
      <c r="A143" s="91" t="s">
        <v>711</v>
      </c>
      <c r="B143" s="91">
        <v>3</v>
      </c>
      <c r="C143" s="133">
        <v>0.010564226172207447</v>
      </c>
      <c r="D143" s="91" t="s">
        <v>627</v>
      </c>
      <c r="E143" s="91" t="b">
        <v>0</v>
      </c>
      <c r="F143" s="91" t="b">
        <v>0</v>
      </c>
      <c r="G143" s="91" t="b">
        <v>0</v>
      </c>
    </row>
    <row r="144" spans="1:7" ht="15">
      <c r="A144" s="91" t="s">
        <v>703</v>
      </c>
      <c r="B144" s="91">
        <v>3</v>
      </c>
      <c r="C144" s="133">
        <v>0.010564226172207447</v>
      </c>
      <c r="D144" s="91" t="s">
        <v>627</v>
      </c>
      <c r="E144" s="91" t="b">
        <v>0</v>
      </c>
      <c r="F144" s="91" t="b">
        <v>0</v>
      </c>
      <c r="G144" s="91" t="b">
        <v>0</v>
      </c>
    </row>
    <row r="145" spans="1:7" ht="15">
      <c r="A145" s="91" t="s">
        <v>282</v>
      </c>
      <c r="B145" s="91">
        <v>3</v>
      </c>
      <c r="C145" s="133">
        <v>0.010564226172207447</v>
      </c>
      <c r="D145" s="91" t="s">
        <v>627</v>
      </c>
      <c r="E145" s="91" t="b">
        <v>0</v>
      </c>
      <c r="F145" s="91" t="b">
        <v>0</v>
      </c>
      <c r="G145" s="91" t="b">
        <v>0</v>
      </c>
    </row>
    <row r="146" spans="1:7" ht="15">
      <c r="A146" s="91" t="s">
        <v>712</v>
      </c>
      <c r="B146" s="91">
        <v>3</v>
      </c>
      <c r="C146" s="133">
        <v>0.010564226172207447</v>
      </c>
      <c r="D146" s="91" t="s">
        <v>627</v>
      </c>
      <c r="E146" s="91" t="b">
        <v>0</v>
      </c>
      <c r="F146" s="91" t="b">
        <v>0</v>
      </c>
      <c r="G146" s="91" t="b">
        <v>0</v>
      </c>
    </row>
    <row r="147" spans="1:7" ht="15">
      <c r="A147" s="91" t="s">
        <v>713</v>
      </c>
      <c r="B147" s="91">
        <v>3</v>
      </c>
      <c r="C147" s="133">
        <v>0.010564226172207447</v>
      </c>
      <c r="D147" s="91" t="s">
        <v>627</v>
      </c>
      <c r="E147" s="91" t="b">
        <v>0</v>
      </c>
      <c r="F147" s="91" t="b">
        <v>1</v>
      </c>
      <c r="G147" s="91" t="b">
        <v>0</v>
      </c>
    </row>
    <row r="148" spans="1:7" ht="15">
      <c r="A148" s="91" t="s">
        <v>714</v>
      </c>
      <c r="B148" s="91">
        <v>3</v>
      </c>
      <c r="C148" s="133">
        <v>0.010564226172207447</v>
      </c>
      <c r="D148" s="91" t="s">
        <v>627</v>
      </c>
      <c r="E148" s="91" t="b">
        <v>0</v>
      </c>
      <c r="F148" s="91" t="b">
        <v>0</v>
      </c>
      <c r="G148" s="91" t="b">
        <v>0</v>
      </c>
    </row>
    <row r="149" spans="1:7" ht="15">
      <c r="A149" s="91" t="s">
        <v>715</v>
      </c>
      <c r="B149" s="91">
        <v>3</v>
      </c>
      <c r="C149" s="133">
        <v>0.010564226172207447</v>
      </c>
      <c r="D149" s="91" t="s">
        <v>627</v>
      </c>
      <c r="E149" s="91" t="b">
        <v>0</v>
      </c>
      <c r="F149" s="91" t="b">
        <v>0</v>
      </c>
      <c r="G149" s="91" t="b">
        <v>0</v>
      </c>
    </row>
    <row r="150" spans="1:7" ht="15">
      <c r="A150" s="91" t="s">
        <v>716</v>
      </c>
      <c r="B150" s="91">
        <v>3</v>
      </c>
      <c r="C150" s="133">
        <v>0.010564226172207447</v>
      </c>
      <c r="D150" s="91" t="s">
        <v>627</v>
      </c>
      <c r="E150" s="91" t="b">
        <v>0</v>
      </c>
      <c r="F150" s="91" t="b">
        <v>0</v>
      </c>
      <c r="G150" s="91" t="b">
        <v>0</v>
      </c>
    </row>
    <row r="151" spans="1:7" ht="15">
      <c r="A151" s="91" t="s">
        <v>868</v>
      </c>
      <c r="B151" s="91">
        <v>3</v>
      </c>
      <c r="C151" s="133">
        <v>0.010564226172207447</v>
      </c>
      <c r="D151" s="91" t="s">
        <v>627</v>
      </c>
      <c r="E151" s="91" t="b">
        <v>0</v>
      </c>
      <c r="F151" s="91" t="b">
        <v>0</v>
      </c>
      <c r="G151" s="91" t="b">
        <v>0</v>
      </c>
    </row>
    <row r="152" spans="1:7" ht="15">
      <c r="A152" s="91" t="s">
        <v>287</v>
      </c>
      <c r="B152" s="91">
        <v>3</v>
      </c>
      <c r="C152" s="133">
        <v>0.010564226172207447</v>
      </c>
      <c r="D152" s="91" t="s">
        <v>627</v>
      </c>
      <c r="E152" s="91" t="b">
        <v>0</v>
      </c>
      <c r="F152" s="91" t="b">
        <v>0</v>
      </c>
      <c r="G152" s="91" t="b">
        <v>0</v>
      </c>
    </row>
    <row r="153" spans="1:7" ht="15">
      <c r="A153" s="91" t="s">
        <v>894</v>
      </c>
      <c r="B153" s="91">
        <v>2</v>
      </c>
      <c r="C153" s="133">
        <v>0.012633016148318653</v>
      </c>
      <c r="D153" s="91" t="s">
        <v>627</v>
      </c>
      <c r="E153" s="91" t="b">
        <v>1</v>
      </c>
      <c r="F153" s="91" t="b">
        <v>0</v>
      </c>
      <c r="G153" s="91" t="b">
        <v>0</v>
      </c>
    </row>
    <row r="154" spans="1:7" ht="15">
      <c r="A154" s="91" t="s">
        <v>895</v>
      </c>
      <c r="B154" s="91">
        <v>2</v>
      </c>
      <c r="C154" s="133">
        <v>0.012633016148318653</v>
      </c>
      <c r="D154" s="91" t="s">
        <v>627</v>
      </c>
      <c r="E154" s="91" t="b">
        <v>0</v>
      </c>
      <c r="F154" s="91" t="b">
        <v>0</v>
      </c>
      <c r="G154" s="91" t="b">
        <v>0</v>
      </c>
    </row>
    <row r="155" spans="1:7" ht="15">
      <c r="A155" s="91" t="s">
        <v>896</v>
      </c>
      <c r="B155" s="91">
        <v>2</v>
      </c>
      <c r="C155" s="133">
        <v>0.012633016148318653</v>
      </c>
      <c r="D155" s="91" t="s">
        <v>627</v>
      </c>
      <c r="E155" s="91" t="b">
        <v>0</v>
      </c>
      <c r="F155" s="91" t="b">
        <v>0</v>
      </c>
      <c r="G155" s="91" t="b">
        <v>0</v>
      </c>
    </row>
    <row r="156" spans="1:7" ht="15">
      <c r="A156" s="91" t="s">
        <v>233</v>
      </c>
      <c r="B156" s="91">
        <v>2</v>
      </c>
      <c r="C156" s="133">
        <v>0.012633016148318653</v>
      </c>
      <c r="D156" s="91" t="s">
        <v>627</v>
      </c>
      <c r="E156" s="91" t="b">
        <v>0</v>
      </c>
      <c r="F156" s="91" t="b">
        <v>0</v>
      </c>
      <c r="G156" s="91" t="b">
        <v>0</v>
      </c>
    </row>
    <row r="157" spans="1:7" ht="15">
      <c r="A157" s="91" t="s">
        <v>897</v>
      </c>
      <c r="B157" s="91">
        <v>2</v>
      </c>
      <c r="C157" s="133">
        <v>0.012633016148318653</v>
      </c>
      <c r="D157" s="91" t="s">
        <v>627</v>
      </c>
      <c r="E157" s="91" t="b">
        <v>0</v>
      </c>
      <c r="F157" s="91" t="b">
        <v>0</v>
      </c>
      <c r="G157" s="91" t="b">
        <v>0</v>
      </c>
    </row>
    <row r="158" spans="1:7" ht="15">
      <c r="A158" s="91" t="s">
        <v>898</v>
      </c>
      <c r="B158" s="91">
        <v>2</v>
      </c>
      <c r="C158" s="133">
        <v>0.012633016148318653</v>
      </c>
      <c r="D158" s="91" t="s">
        <v>627</v>
      </c>
      <c r="E158" s="91" t="b">
        <v>0</v>
      </c>
      <c r="F158" s="91" t="b">
        <v>0</v>
      </c>
      <c r="G158" s="91" t="b">
        <v>0</v>
      </c>
    </row>
    <row r="159" spans="1:7" ht="15">
      <c r="A159" s="91" t="s">
        <v>875</v>
      </c>
      <c r="B159" s="91">
        <v>2</v>
      </c>
      <c r="C159" s="133">
        <v>0.012633016148318653</v>
      </c>
      <c r="D159" s="91" t="s">
        <v>627</v>
      </c>
      <c r="E159" s="91" t="b">
        <v>0</v>
      </c>
      <c r="F159" s="91" t="b">
        <v>0</v>
      </c>
      <c r="G159" s="91" t="b">
        <v>0</v>
      </c>
    </row>
    <row r="160" spans="1:7" ht="15">
      <c r="A160" s="91" t="s">
        <v>718</v>
      </c>
      <c r="B160" s="91">
        <v>2</v>
      </c>
      <c r="C160" s="133">
        <v>0</v>
      </c>
      <c r="D160" s="91" t="s">
        <v>628</v>
      </c>
      <c r="E160" s="91" t="b">
        <v>0</v>
      </c>
      <c r="F160" s="91" t="b">
        <v>0</v>
      </c>
      <c r="G160" s="91" t="b">
        <v>0</v>
      </c>
    </row>
    <row r="161" spans="1:7" ht="15">
      <c r="A161" s="91" t="s">
        <v>719</v>
      </c>
      <c r="B161" s="91">
        <v>2</v>
      </c>
      <c r="C161" s="133">
        <v>0</v>
      </c>
      <c r="D161" s="91" t="s">
        <v>628</v>
      </c>
      <c r="E161" s="91" t="b">
        <v>0</v>
      </c>
      <c r="F161" s="91" t="b">
        <v>0</v>
      </c>
      <c r="G161" s="91" t="b">
        <v>0</v>
      </c>
    </row>
    <row r="162" spans="1:7" ht="15">
      <c r="A162" s="91" t="s">
        <v>720</v>
      </c>
      <c r="B162" s="91">
        <v>2</v>
      </c>
      <c r="C162" s="133">
        <v>0</v>
      </c>
      <c r="D162" s="91" t="s">
        <v>628</v>
      </c>
      <c r="E162" s="91" t="b">
        <v>0</v>
      </c>
      <c r="F162" s="91" t="b">
        <v>0</v>
      </c>
      <c r="G162" s="91" t="b">
        <v>0</v>
      </c>
    </row>
    <row r="163" spans="1:7" ht="15">
      <c r="A163" s="91" t="s">
        <v>721</v>
      </c>
      <c r="B163" s="91">
        <v>2</v>
      </c>
      <c r="C163" s="133">
        <v>0</v>
      </c>
      <c r="D163" s="91" t="s">
        <v>628</v>
      </c>
      <c r="E163" s="91" t="b">
        <v>0</v>
      </c>
      <c r="F163" s="91" t="b">
        <v>0</v>
      </c>
      <c r="G163" s="91" t="b">
        <v>0</v>
      </c>
    </row>
    <row r="164" spans="1:7" ht="15">
      <c r="A164" s="91" t="s">
        <v>722</v>
      </c>
      <c r="B164" s="91">
        <v>2</v>
      </c>
      <c r="C164" s="133">
        <v>0</v>
      </c>
      <c r="D164" s="91" t="s">
        <v>628</v>
      </c>
      <c r="E164" s="91" t="b">
        <v>0</v>
      </c>
      <c r="F164" s="91" t="b">
        <v>0</v>
      </c>
      <c r="G164" s="91" t="b">
        <v>0</v>
      </c>
    </row>
    <row r="165" spans="1:7" ht="15">
      <c r="A165" s="91" t="s">
        <v>723</v>
      </c>
      <c r="B165" s="91">
        <v>2</v>
      </c>
      <c r="C165" s="133">
        <v>0</v>
      </c>
      <c r="D165" s="91" t="s">
        <v>628</v>
      </c>
      <c r="E165" s="91" t="b">
        <v>0</v>
      </c>
      <c r="F165" s="91" t="b">
        <v>0</v>
      </c>
      <c r="G165" s="91" t="b">
        <v>0</v>
      </c>
    </row>
    <row r="166" spans="1:7" ht="15">
      <c r="A166" s="91" t="s">
        <v>682</v>
      </c>
      <c r="B166" s="91">
        <v>2</v>
      </c>
      <c r="C166" s="133">
        <v>0</v>
      </c>
      <c r="D166" s="91" t="s">
        <v>628</v>
      </c>
      <c r="E166" s="91" t="b">
        <v>0</v>
      </c>
      <c r="F166" s="91" t="b">
        <v>0</v>
      </c>
      <c r="G166" s="91" t="b">
        <v>0</v>
      </c>
    </row>
    <row r="167" spans="1:7" ht="15">
      <c r="A167" s="91" t="s">
        <v>683</v>
      </c>
      <c r="B167" s="91">
        <v>2</v>
      </c>
      <c r="C167" s="133">
        <v>0</v>
      </c>
      <c r="D167" s="91" t="s">
        <v>628</v>
      </c>
      <c r="E167" s="91" t="b">
        <v>0</v>
      </c>
      <c r="F167" s="91" t="b">
        <v>0</v>
      </c>
      <c r="G167" s="91" t="b">
        <v>0</v>
      </c>
    </row>
    <row r="168" spans="1:7" ht="15">
      <c r="A168" s="91" t="s">
        <v>724</v>
      </c>
      <c r="B168" s="91">
        <v>2</v>
      </c>
      <c r="C168" s="133">
        <v>0</v>
      </c>
      <c r="D168" s="91" t="s">
        <v>628</v>
      </c>
      <c r="E168" s="91" t="b">
        <v>0</v>
      </c>
      <c r="F168" s="91" t="b">
        <v>0</v>
      </c>
      <c r="G168" s="91" t="b">
        <v>0</v>
      </c>
    </row>
    <row r="169" spans="1:7" ht="15">
      <c r="A169" s="91" t="s">
        <v>702</v>
      </c>
      <c r="B169" s="91">
        <v>2</v>
      </c>
      <c r="C169" s="133">
        <v>0</v>
      </c>
      <c r="D169" s="91" t="s">
        <v>628</v>
      </c>
      <c r="E169" s="91" t="b">
        <v>0</v>
      </c>
      <c r="F169" s="91" t="b">
        <v>0</v>
      </c>
      <c r="G169" s="91" t="b">
        <v>0</v>
      </c>
    </row>
    <row r="170" spans="1:7" ht="15">
      <c r="A170" s="91" t="s">
        <v>899</v>
      </c>
      <c r="B170" s="91">
        <v>2</v>
      </c>
      <c r="C170" s="133">
        <v>0</v>
      </c>
      <c r="D170" s="91" t="s">
        <v>628</v>
      </c>
      <c r="E170" s="91" t="b">
        <v>0</v>
      </c>
      <c r="F170" s="91" t="b">
        <v>0</v>
      </c>
      <c r="G170" s="91" t="b">
        <v>0</v>
      </c>
    </row>
    <row r="171" spans="1:7" ht="15">
      <c r="A171" s="91" t="s">
        <v>703</v>
      </c>
      <c r="B171" s="91">
        <v>4</v>
      </c>
      <c r="C171" s="133">
        <v>0.025790338092954727</v>
      </c>
      <c r="D171" s="91" t="s">
        <v>629</v>
      </c>
      <c r="E171" s="91" t="b">
        <v>0</v>
      </c>
      <c r="F171" s="91" t="b">
        <v>0</v>
      </c>
      <c r="G171" s="91" t="b">
        <v>0</v>
      </c>
    </row>
    <row r="172" spans="1:7" ht="15">
      <c r="A172" s="91" t="s">
        <v>726</v>
      </c>
      <c r="B172" s="91">
        <v>3</v>
      </c>
      <c r="C172" s="133">
        <v>0.03154667231285042</v>
      </c>
      <c r="D172" s="91" t="s">
        <v>629</v>
      </c>
      <c r="E172" s="91" t="b">
        <v>1</v>
      </c>
      <c r="F172" s="91" t="b">
        <v>0</v>
      </c>
      <c r="G172" s="91" t="b">
        <v>0</v>
      </c>
    </row>
    <row r="173" spans="1:7" ht="15">
      <c r="A173" s="91" t="s">
        <v>727</v>
      </c>
      <c r="B173" s="91">
        <v>2</v>
      </c>
      <c r="C173" s="133">
        <v>0.012895169046477363</v>
      </c>
      <c r="D173" s="91" t="s">
        <v>629</v>
      </c>
      <c r="E173" s="91" t="b">
        <v>0</v>
      </c>
      <c r="F173" s="91" t="b">
        <v>0</v>
      </c>
      <c r="G173" s="91" t="b">
        <v>0</v>
      </c>
    </row>
    <row r="174" spans="1:7" ht="15">
      <c r="A174" s="91" t="s">
        <v>292</v>
      </c>
      <c r="B174" s="91">
        <v>2</v>
      </c>
      <c r="C174" s="133">
        <v>0.012895169046477363</v>
      </c>
      <c r="D174" s="91" t="s">
        <v>629</v>
      </c>
      <c r="E174" s="91" t="b">
        <v>0</v>
      </c>
      <c r="F174" s="91" t="b">
        <v>0</v>
      </c>
      <c r="G174" s="91" t="b">
        <v>0</v>
      </c>
    </row>
    <row r="175" spans="1:7" ht="15">
      <c r="A175" s="91" t="s">
        <v>712</v>
      </c>
      <c r="B175" s="91">
        <v>2</v>
      </c>
      <c r="C175" s="133">
        <v>0.012895169046477363</v>
      </c>
      <c r="D175" s="91" t="s">
        <v>629</v>
      </c>
      <c r="E175" s="91" t="b">
        <v>0</v>
      </c>
      <c r="F175" s="91" t="b">
        <v>0</v>
      </c>
      <c r="G175" s="91" t="b">
        <v>0</v>
      </c>
    </row>
    <row r="176" spans="1:7" ht="15">
      <c r="A176" s="91" t="s">
        <v>728</v>
      </c>
      <c r="B176" s="91">
        <v>2</v>
      </c>
      <c r="C176" s="133">
        <v>0.012895169046477363</v>
      </c>
      <c r="D176" s="91" t="s">
        <v>629</v>
      </c>
      <c r="E176" s="91" t="b">
        <v>0</v>
      </c>
      <c r="F176" s="91" t="b">
        <v>0</v>
      </c>
      <c r="G176" s="91" t="b">
        <v>0</v>
      </c>
    </row>
    <row r="177" spans="1:7" ht="15">
      <c r="A177" s="91" t="s">
        <v>729</v>
      </c>
      <c r="B177" s="91">
        <v>2</v>
      </c>
      <c r="C177" s="133">
        <v>0.012895169046477363</v>
      </c>
      <c r="D177" s="91" t="s">
        <v>629</v>
      </c>
      <c r="E177" s="91" t="b">
        <v>0</v>
      </c>
      <c r="F177" s="91" t="b">
        <v>0</v>
      </c>
      <c r="G177" s="91" t="b">
        <v>0</v>
      </c>
    </row>
    <row r="178" spans="1:7" ht="15">
      <c r="A178" s="91" t="s">
        <v>730</v>
      </c>
      <c r="B178" s="91">
        <v>2</v>
      </c>
      <c r="C178" s="133">
        <v>0.012895169046477363</v>
      </c>
      <c r="D178" s="91" t="s">
        <v>629</v>
      </c>
      <c r="E178" s="91" t="b">
        <v>0</v>
      </c>
      <c r="F178" s="91" t="b">
        <v>0</v>
      </c>
      <c r="G178" s="91" t="b">
        <v>0</v>
      </c>
    </row>
    <row r="179" spans="1:7" ht="15">
      <c r="A179" s="91" t="s">
        <v>731</v>
      </c>
      <c r="B179" s="91">
        <v>2</v>
      </c>
      <c r="C179" s="133">
        <v>0.012895169046477363</v>
      </c>
      <c r="D179" s="91" t="s">
        <v>629</v>
      </c>
      <c r="E179" s="91" t="b">
        <v>0</v>
      </c>
      <c r="F179" s="91" t="b">
        <v>0</v>
      </c>
      <c r="G179" s="91" t="b">
        <v>0</v>
      </c>
    </row>
    <row r="180" spans="1:7" ht="15">
      <c r="A180" s="91" t="s">
        <v>732</v>
      </c>
      <c r="B180" s="91">
        <v>2</v>
      </c>
      <c r="C180" s="133">
        <v>0.012895169046477363</v>
      </c>
      <c r="D180" s="91" t="s">
        <v>629</v>
      </c>
      <c r="E180" s="91" t="b">
        <v>0</v>
      </c>
      <c r="F180" s="91" t="b">
        <v>0</v>
      </c>
      <c r="G180"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908</v>
      </c>
      <c r="B1" s="13" t="s">
        <v>909</v>
      </c>
      <c r="C1" s="13" t="s">
        <v>902</v>
      </c>
      <c r="D1" s="13" t="s">
        <v>903</v>
      </c>
      <c r="E1" s="13" t="s">
        <v>910</v>
      </c>
      <c r="F1" s="13" t="s">
        <v>144</v>
      </c>
      <c r="G1" s="13" t="s">
        <v>911</v>
      </c>
      <c r="H1" s="13" t="s">
        <v>912</v>
      </c>
      <c r="I1" s="13" t="s">
        <v>913</v>
      </c>
      <c r="J1" s="13" t="s">
        <v>914</v>
      </c>
      <c r="K1" s="13" t="s">
        <v>915</v>
      </c>
      <c r="L1" s="13" t="s">
        <v>916</v>
      </c>
    </row>
    <row r="2" spans="1:12" ht="15">
      <c r="A2" s="91" t="s">
        <v>281</v>
      </c>
      <c r="B2" s="91" t="s">
        <v>706</v>
      </c>
      <c r="C2" s="91">
        <v>5</v>
      </c>
      <c r="D2" s="133">
        <v>0.009897212970580656</v>
      </c>
      <c r="E2" s="133">
        <v>1.6901960800285136</v>
      </c>
      <c r="F2" s="91" t="s">
        <v>904</v>
      </c>
      <c r="G2" s="91" t="b">
        <v>0</v>
      </c>
      <c r="H2" s="91" t="b">
        <v>0</v>
      </c>
      <c r="I2" s="91" t="b">
        <v>0</v>
      </c>
      <c r="J2" s="91" t="b">
        <v>1</v>
      </c>
      <c r="K2" s="91" t="b">
        <v>0</v>
      </c>
      <c r="L2" s="91" t="b">
        <v>0</v>
      </c>
    </row>
    <row r="3" spans="1:12" ht="15">
      <c r="A3" s="91" t="s">
        <v>706</v>
      </c>
      <c r="B3" s="91" t="s">
        <v>707</v>
      </c>
      <c r="C3" s="91">
        <v>5</v>
      </c>
      <c r="D3" s="133">
        <v>0.009897212970580656</v>
      </c>
      <c r="E3" s="133">
        <v>1.757142869659127</v>
      </c>
      <c r="F3" s="91" t="s">
        <v>904</v>
      </c>
      <c r="G3" s="91" t="b">
        <v>1</v>
      </c>
      <c r="H3" s="91" t="b">
        <v>0</v>
      </c>
      <c r="I3" s="91" t="b">
        <v>0</v>
      </c>
      <c r="J3" s="91" t="b">
        <v>0</v>
      </c>
      <c r="K3" s="91" t="b">
        <v>0</v>
      </c>
      <c r="L3" s="91" t="b">
        <v>0</v>
      </c>
    </row>
    <row r="4" spans="1:12" ht="15">
      <c r="A4" s="91" t="s">
        <v>869</v>
      </c>
      <c r="B4" s="91" t="s">
        <v>870</v>
      </c>
      <c r="C4" s="91">
        <v>4</v>
      </c>
      <c r="D4" s="133">
        <v>0.008965446192767838</v>
      </c>
      <c r="E4" s="133">
        <v>1.933234128714808</v>
      </c>
      <c r="F4" s="91" t="s">
        <v>904</v>
      </c>
      <c r="G4" s="91" t="b">
        <v>0</v>
      </c>
      <c r="H4" s="91" t="b">
        <v>0</v>
      </c>
      <c r="I4" s="91" t="b">
        <v>0</v>
      </c>
      <c r="J4" s="91" t="b">
        <v>0</v>
      </c>
      <c r="K4" s="91" t="b">
        <v>0</v>
      </c>
      <c r="L4" s="91" t="b">
        <v>0</v>
      </c>
    </row>
    <row r="5" spans="1:12" ht="15">
      <c r="A5" s="91" t="s">
        <v>708</v>
      </c>
      <c r="B5" s="91" t="s">
        <v>871</v>
      </c>
      <c r="C5" s="91">
        <v>3</v>
      </c>
      <c r="D5" s="133">
        <v>0.007737101427886419</v>
      </c>
      <c r="E5" s="133">
        <v>1.8363241157067518</v>
      </c>
      <c r="F5" s="91" t="s">
        <v>904</v>
      </c>
      <c r="G5" s="91" t="b">
        <v>0</v>
      </c>
      <c r="H5" s="91" t="b">
        <v>0</v>
      </c>
      <c r="I5" s="91" t="b">
        <v>0</v>
      </c>
      <c r="J5" s="91" t="b">
        <v>0</v>
      </c>
      <c r="K5" s="91" t="b">
        <v>0</v>
      </c>
      <c r="L5" s="91" t="b">
        <v>0</v>
      </c>
    </row>
    <row r="6" spans="1:12" ht="15">
      <c r="A6" s="91" t="s">
        <v>871</v>
      </c>
      <c r="B6" s="91" t="s">
        <v>671</v>
      </c>
      <c r="C6" s="91">
        <v>3</v>
      </c>
      <c r="D6" s="133">
        <v>0.007737101427886419</v>
      </c>
      <c r="E6" s="133">
        <v>2.058172865323108</v>
      </c>
      <c r="F6" s="91" t="s">
        <v>904</v>
      </c>
      <c r="G6" s="91" t="b">
        <v>0</v>
      </c>
      <c r="H6" s="91" t="b">
        <v>0</v>
      </c>
      <c r="I6" s="91" t="b">
        <v>0</v>
      </c>
      <c r="J6" s="91" t="b">
        <v>0</v>
      </c>
      <c r="K6" s="91" t="b">
        <v>0</v>
      </c>
      <c r="L6" s="91" t="b">
        <v>0</v>
      </c>
    </row>
    <row r="7" spans="1:12" ht="15">
      <c r="A7" s="91" t="s">
        <v>671</v>
      </c>
      <c r="B7" s="91" t="s">
        <v>872</v>
      </c>
      <c r="C7" s="91">
        <v>3</v>
      </c>
      <c r="D7" s="133">
        <v>0.007737101427886419</v>
      </c>
      <c r="E7" s="133">
        <v>2.058172865323108</v>
      </c>
      <c r="F7" s="91" t="s">
        <v>904</v>
      </c>
      <c r="G7" s="91" t="b">
        <v>0</v>
      </c>
      <c r="H7" s="91" t="b">
        <v>0</v>
      </c>
      <c r="I7" s="91" t="b">
        <v>0</v>
      </c>
      <c r="J7" s="91" t="b">
        <v>0</v>
      </c>
      <c r="K7" s="91" t="b">
        <v>0</v>
      </c>
      <c r="L7" s="91" t="b">
        <v>0</v>
      </c>
    </row>
    <row r="8" spans="1:12" ht="15">
      <c r="A8" s="91" t="s">
        <v>872</v>
      </c>
      <c r="B8" s="91" t="s">
        <v>668</v>
      </c>
      <c r="C8" s="91">
        <v>3</v>
      </c>
      <c r="D8" s="133">
        <v>0.007737101427886419</v>
      </c>
      <c r="E8" s="133">
        <v>1.933234128714808</v>
      </c>
      <c r="F8" s="91" t="s">
        <v>904</v>
      </c>
      <c r="G8" s="91" t="b">
        <v>0</v>
      </c>
      <c r="H8" s="91" t="b">
        <v>0</v>
      </c>
      <c r="I8" s="91" t="b">
        <v>0</v>
      </c>
      <c r="J8" s="91" t="b">
        <v>0</v>
      </c>
      <c r="K8" s="91" t="b">
        <v>0</v>
      </c>
      <c r="L8" s="91" t="b">
        <v>0</v>
      </c>
    </row>
    <row r="9" spans="1:12" ht="15">
      <c r="A9" s="91" t="s">
        <v>668</v>
      </c>
      <c r="B9" s="91" t="s">
        <v>867</v>
      </c>
      <c r="C9" s="91">
        <v>3</v>
      </c>
      <c r="D9" s="133">
        <v>0.007737101427886419</v>
      </c>
      <c r="E9" s="133">
        <v>1.8082953921065081</v>
      </c>
      <c r="F9" s="91" t="s">
        <v>904</v>
      </c>
      <c r="G9" s="91" t="b">
        <v>0</v>
      </c>
      <c r="H9" s="91" t="b">
        <v>0</v>
      </c>
      <c r="I9" s="91" t="b">
        <v>0</v>
      </c>
      <c r="J9" s="91" t="b">
        <v>0</v>
      </c>
      <c r="K9" s="91" t="b">
        <v>0</v>
      </c>
      <c r="L9" s="91" t="b">
        <v>0</v>
      </c>
    </row>
    <row r="10" spans="1:12" ht="15">
      <c r="A10" s="91" t="s">
        <v>867</v>
      </c>
      <c r="B10" s="91" t="s">
        <v>672</v>
      </c>
      <c r="C10" s="91">
        <v>3</v>
      </c>
      <c r="D10" s="133">
        <v>0.007737101427886419</v>
      </c>
      <c r="E10" s="133">
        <v>1.933234128714808</v>
      </c>
      <c r="F10" s="91" t="s">
        <v>904</v>
      </c>
      <c r="G10" s="91" t="b">
        <v>0</v>
      </c>
      <c r="H10" s="91" t="b">
        <v>0</v>
      </c>
      <c r="I10" s="91" t="b">
        <v>0</v>
      </c>
      <c r="J10" s="91" t="b">
        <v>0</v>
      </c>
      <c r="K10" s="91" t="b">
        <v>0</v>
      </c>
      <c r="L10" s="91" t="b">
        <v>0</v>
      </c>
    </row>
    <row r="11" spans="1:12" ht="15">
      <c r="A11" s="91" t="s">
        <v>672</v>
      </c>
      <c r="B11" s="91" t="s">
        <v>673</v>
      </c>
      <c r="C11" s="91">
        <v>3</v>
      </c>
      <c r="D11" s="133">
        <v>0.007737101427886419</v>
      </c>
      <c r="E11" s="133">
        <v>2.058172865323108</v>
      </c>
      <c r="F11" s="91" t="s">
        <v>904</v>
      </c>
      <c r="G11" s="91" t="b">
        <v>0</v>
      </c>
      <c r="H11" s="91" t="b">
        <v>0</v>
      </c>
      <c r="I11" s="91" t="b">
        <v>0</v>
      </c>
      <c r="J11" s="91" t="b">
        <v>0</v>
      </c>
      <c r="K11" s="91" t="b">
        <v>0</v>
      </c>
      <c r="L11" s="91" t="b">
        <v>0</v>
      </c>
    </row>
    <row r="12" spans="1:12" ht="15">
      <c r="A12" s="91" t="s">
        <v>702</v>
      </c>
      <c r="B12" s="91" t="s">
        <v>874</v>
      </c>
      <c r="C12" s="91">
        <v>3</v>
      </c>
      <c r="D12" s="133">
        <v>0.007737101427886419</v>
      </c>
      <c r="E12" s="133">
        <v>1.5810516106034456</v>
      </c>
      <c r="F12" s="91" t="s">
        <v>904</v>
      </c>
      <c r="G12" s="91" t="b">
        <v>0</v>
      </c>
      <c r="H12" s="91" t="b">
        <v>0</v>
      </c>
      <c r="I12" s="91" t="b">
        <v>0</v>
      </c>
      <c r="J12" s="91" t="b">
        <v>0</v>
      </c>
      <c r="K12" s="91" t="b">
        <v>0</v>
      </c>
      <c r="L12" s="91" t="b">
        <v>0</v>
      </c>
    </row>
    <row r="13" spans="1:12" ht="15">
      <c r="A13" s="91" t="s">
        <v>227</v>
      </c>
      <c r="B13" s="91" t="s">
        <v>281</v>
      </c>
      <c r="C13" s="91">
        <v>3</v>
      </c>
      <c r="D13" s="133">
        <v>0.007737101427886419</v>
      </c>
      <c r="E13" s="133">
        <v>1.6144753660903954</v>
      </c>
      <c r="F13" s="91" t="s">
        <v>904</v>
      </c>
      <c r="G13" s="91" t="b">
        <v>0</v>
      </c>
      <c r="H13" s="91" t="b">
        <v>0</v>
      </c>
      <c r="I13" s="91" t="b">
        <v>0</v>
      </c>
      <c r="J13" s="91" t="b">
        <v>0</v>
      </c>
      <c r="K13" s="91" t="b">
        <v>0</v>
      </c>
      <c r="L13" s="91" t="b">
        <v>0</v>
      </c>
    </row>
    <row r="14" spans="1:12" ht="15">
      <c r="A14" s="91" t="s">
        <v>707</v>
      </c>
      <c r="B14" s="91" t="s">
        <v>705</v>
      </c>
      <c r="C14" s="91">
        <v>3</v>
      </c>
      <c r="D14" s="133">
        <v>0.007737101427886419</v>
      </c>
      <c r="E14" s="133">
        <v>1.4561128739951457</v>
      </c>
      <c r="F14" s="91" t="s">
        <v>904</v>
      </c>
      <c r="G14" s="91" t="b">
        <v>0</v>
      </c>
      <c r="H14" s="91" t="b">
        <v>0</v>
      </c>
      <c r="I14" s="91" t="b">
        <v>0</v>
      </c>
      <c r="J14" s="91" t="b">
        <v>0</v>
      </c>
      <c r="K14" s="91" t="b">
        <v>0</v>
      </c>
      <c r="L14" s="91" t="b">
        <v>0</v>
      </c>
    </row>
    <row r="15" spans="1:12" ht="15">
      <c r="A15" s="91" t="s">
        <v>705</v>
      </c>
      <c r="B15" s="91" t="s">
        <v>876</v>
      </c>
      <c r="C15" s="91">
        <v>3</v>
      </c>
      <c r="D15" s="133">
        <v>0.007737101427886419</v>
      </c>
      <c r="E15" s="133">
        <v>1.757142869659127</v>
      </c>
      <c r="F15" s="91" t="s">
        <v>904</v>
      </c>
      <c r="G15" s="91" t="b">
        <v>0</v>
      </c>
      <c r="H15" s="91" t="b">
        <v>0</v>
      </c>
      <c r="I15" s="91" t="b">
        <v>0</v>
      </c>
      <c r="J15" s="91" t="b">
        <v>0</v>
      </c>
      <c r="K15" s="91" t="b">
        <v>0</v>
      </c>
      <c r="L15" s="91" t="b">
        <v>0</v>
      </c>
    </row>
    <row r="16" spans="1:12" ht="15">
      <c r="A16" s="91" t="s">
        <v>876</v>
      </c>
      <c r="B16" s="91" t="s">
        <v>701</v>
      </c>
      <c r="C16" s="91">
        <v>3</v>
      </c>
      <c r="D16" s="133">
        <v>0.007737101427886419</v>
      </c>
      <c r="E16" s="133">
        <v>1.632204133050827</v>
      </c>
      <c r="F16" s="91" t="s">
        <v>904</v>
      </c>
      <c r="G16" s="91" t="b">
        <v>0</v>
      </c>
      <c r="H16" s="91" t="b">
        <v>0</v>
      </c>
      <c r="I16" s="91" t="b">
        <v>0</v>
      </c>
      <c r="J16" s="91" t="b">
        <v>0</v>
      </c>
      <c r="K16" s="91" t="b">
        <v>0</v>
      </c>
      <c r="L16" s="91" t="b">
        <v>0</v>
      </c>
    </row>
    <row r="17" spans="1:12" ht="15">
      <c r="A17" s="91" t="s">
        <v>701</v>
      </c>
      <c r="B17" s="91" t="s">
        <v>877</v>
      </c>
      <c r="C17" s="91">
        <v>3</v>
      </c>
      <c r="D17" s="133">
        <v>0.007737101427886419</v>
      </c>
      <c r="E17" s="133">
        <v>1.5810516106034456</v>
      </c>
      <c r="F17" s="91" t="s">
        <v>904</v>
      </c>
      <c r="G17" s="91" t="b">
        <v>0</v>
      </c>
      <c r="H17" s="91" t="b">
        <v>0</v>
      </c>
      <c r="I17" s="91" t="b">
        <v>0</v>
      </c>
      <c r="J17" s="91" t="b">
        <v>0</v>
      </c>
      <c r="K17" s="91" t="b">
        <v>0</v>
      </c>
      <c r="L17" s="91" t="b">
        <v>0</v>
      </c>
    </row>
    <row r="18" spans="1:12" ht="15">
      <c r="A18" s="91" t="s">
        <v>877</v>
      </c>
      <c r="B18" s="91" t="s">
        <v>705</v>
      </c>
      <c r="C18" s="91">
        <v>3</v>
      </c>
      <c r="D18" s="133">
        <v>0.007737101427886419</v>
      </c>
      <c r="E18" s="133">
        <v>1.757142869659127</v>
      </c>
      <c r="F18" s="91" t="s">
        <v>904</v>
      </c>
      <c r="G18" s="91" t="b">
        <v>0</v>
      </c>
      <c r="H18" s="91" t="b">
        <v>0</v>
      </c>
      <c r="I18" s="91" t="b">
        <v>0</v>
      </c>
      <c r="J18" s="91" t="b">
        <v>0</v>
      </c>
      <c r="K18" s="91" t="b">
        <v>0</v>
      </c>
      <c r="L18" s="91" t="b">
        <v>0</v>
      </c>
    </row>
    <row r="19" spans="1:12" ht="15">
      <c r="A19" s="91" t="s">
        <v>705</v>
      </c>
      <c r="B19" s="91" t="s">
        <v>878</v>
      </c>
      <c r="C19" s="91">
        <v>3</v>
      </c>
      <c r="D19" s="133">
        <v>0.007737101427886419</v>
      </c>
      <c r="E19" s="133">
        <v>1.757142869659127</v>
      </c>
      <c r="F19" s="91" t="s">
        <v>904</v>
      </c>
      <c r="G19" s="91" t="b">
        <v>0</v>
      </c>
      <c r="H19" s="91" t="b">
        <v>0</v>
      </c>
      <c r="I19" s="91" t="b">
        <v>0</v>
      </c>
      <c r="J19" s="91" t="b">
        <v>0</v>
      </c>
      <c r="K19" s="91" t="b">
        <v>0</v>
      </c>
      <c r="L19" s="91" t="b">
        <v>0</v>
      </c>
    </row>
    <row r="20" spans="1:12" ht="15">
      <c r="A20" s="91" t="s">
        <v>878</v>
      </c>
      <c r="B20" s="91" t="s">
        <v>869</v>
      </c>
      <c r="C20" s="91">
        <v>3</v>
      </c>
      <c r="D20" s="133">
        <v>0.007737101427886419</v>
      </c>
      <c r="E20" s="133">
        <v>1.933234128714808</v>
      </c>
      <c r="F20" s="91" t="s">
        <v>904</v>
      </c>
      <c r="G20" s="91" t="b">
        <v>0</v>
      </c>
      <c r="H20" s="91" t="b">
        <v>0</v>
      </c>
      <c r="I20" s="91" t="b">
        <v>0</v>
      </c>
      <c r="J20" s="91" t="b">
        <v>0</v>
      </c>
      <c r="K20" s="91" t="b">
        <v>0</v>
      </c>
      <c r="L20" s="91" t="b">
        <v>0</v>
      </c>
    </row>
    <row r="21" spans="1:12" ht="15">
      <c r="A21" s="91" t="s">
        <v>870</v>
      </c>
      <c r="B21" s="91" t="s">
        <v>230</v>
      </c>
      <c r="C21" s="91">
        <v>3</v>
      </c>
      <c r="D21" s="133">
        <v>0.007737101427886419</v>
      </c>
      <c r="E21" s="133">
        <v>1.8082953921065081</v>
      </c>
      <c r="F21" s="91" t="s">
        <v>904</v>
      </c>
      <c r="G21" s="91" t="b">
        <v>0</v>
      </c>
      <c r="H21" s="91" t="b">
        <v>0</v>
      </c>
      <c r="I21" s="91" t="b">
        <v>0</v>
      </c>
      <c r="J21" s="91" t="b">
        <v>0</v>
      </c>
      <c r="K21" s="91" t="b">
        <v>0</v>
      </c>
      <c r="L21" s="91" t="b">
        <v>0</v>
      </c>
    </row>
    <row r="22" spans="1:12" ht="15">
      <c r="A22" s="91" t="s">
        <v>230</v>
      </c>
      <c r="B22" s="91" t="s">
        <v>879</v>
      </c>
      <c r="C22" s="91">
        <v>3</v>
      </c>
      <c r="D22" s="133">
        <v>0.007737101427886419</v>
      </c>
      <c r="E22" s="133">
        <v>1.933234128714808</v>
      </c>
      <c r="F22" s="91" t="s">
        <v>904</v>
      </c>
      <c r="G22" s="91" t="b">
        <v>0</v>
      </c>
      <c r="H22" s="91" t="b">
        <v>0</v>
      </c>
      <c r="I22" s="91" t="b">
        <v>0</v>
      </c>
      <c r="J22" s="91" t="b">
        <v>0</v>
      </c>
      <c r="K22" s="91" t="b">
        <v>0</v>
      </c>
      <c r="L22" s="91" t="b">
        <v>0</v>
      </c>
    </row>
    <row r="23" spans="1:12" ht="15">
      <c r="A23" s="91" t="s">
        <v>702</v>
      </c>
      <c r="B23" s="91" t="s">
        <v>880</v>
      </c>
      <c r="C23" s="91">
        <v>3</v>
      </c>
      <c r="D23" s="133">
        <v>0.007737101427886419</v>
      </c>
      <c r="E23" s="133">
        <v>1.5810516106034456</v>
      </c>
      <c r="F23" s="91" t="s">
        <v>904</v>
      </c>
      <c r="G23" s="91" t="b">
        <v>0</v>
      </c>
      <c r="H23" s="91" t="b">
        <v>0</v>
      </c>
      <c r="I23" s="91" t="b">
        <v>0</v>
      </c>
      <c r="J23" s="91" t="b">
        <v>0</v>
      </c>
      <c r="K23" s="91" t="b">
        <v>0</v>
      </c>
      <c r="L23" s="91" t="b">
        <v>0</v>
      </c>
    </row>
    <row r="24" spans="1:12" ht="15">
      <c r="A24" s="91" t="s">
        <v>711</v>
      </c>
      <c r="B24" s="91" t="s">
        <v>703</v>
      </c>
      <c r="C24" s="91">
        <v>3</v>
      </c>
      <c r="D24" s="133">
        <v>0.007737101427886419</v>
      </c>
      <c r="E24" s="133">
        <v>1.632204133050827</v>
      </c>
      <c r="F24" s="91" t="s">
        <v>904</v>
      </c>
      <c r="G24" s="91" t="b">
        <v>0</v>
      </c>
      <c r="H24" s="91" t="b">
        <v>0</v>
      </c>
      <c r="I24" s="91" t="b">
        <v>0</v>
      </c>
      <c r="J24" s="91" t="b">
        <v>0</v>
      </c>
      <c r="K24" s="91" t="b">
        <v>0</v>
      </c>
      <c r="L24" s="91" t="b">
        <v>0</v>
      </c>
    </row>
    <row r="25" spans="1:12" ht="15">
      <c r="A25" s="91" t="s">
        <v>703</v>
      </c>
      <c r="B25" s="91" t="s">
        <v>282</v>
      </c>
      <c r="C25" s="91">
        <v>3</v>
      </c>
      <c r="D25" s="133">
        <v>0.007737101427886419</v>
      </c>
      <c r="E25" s="133">
        <v>1.5072653964425269</v>
      </c>
      <c r="F25" s="91" t="s">
        <v>904</v>
      </c>
      <c r="G25" s="91" t="b">
        <v>0</v>
      </c>
      <c r="H25" s="91" t="b">
        <v>0</v>
      </c>
      <c r="I25" s="91" t="b">
        <v>0</v>
      </c>
      <c r="J25" s="91" t="b">
        <v>0</v>
      </c>
      <c r="K25" s="91" t="b">
        <v>0</v>
      </c>
      <c r="L25" s="91" t="b">
        <v>0</v>
      </c>
    </row>
    <row r="26" spans="1:12" ht="15">
      <c r="A26" s="91" t="s">
        <v>282</v>
      </c>
      <c r="B26" s="91" t="s">
        <v>712</v>
      </c>
      <c r="C26" s="91">
        <v>3</v>
      </c>
      <c r="D26" s="133">
        <v>0.007737101427886419</v>
      </c>
      <c r="E26" s="133">
        <v>1.711385379098452</v>
      </c>
      <c r="F26" s="91" t="s">
        <v>904</v>
      </c>
      <c r="G26" s="91" t="b">
        <v>0</v>
      </c>
      <c r="H26" s="91" t="b">
        <v>0</v>
      </c>
      <c r="I26" s="91" t="b">
        <v>0</v>
      </c>
      <c r="J26" s="91" t="b">
        <v>0</v>
      </c>
      <c r="K26" s="91" t="b">
        <v>0</v>
      </c>
      <c r="L26" s="91" t="b">
        <v>0</v>
      </c>
    </row>
    <row r="27" spans="1:12" ht="15">
      <c r="A27" s="91" t="s">
        <v>712</v>
      </c>
      <c r="B27" s="91" t="s">
        <v>713</v>
      </c>
      <c r="C27" s="91">
        <v>3</v>
      </c>
      <c r="D27" s="133">
        <v>0.007737101427886419</v>
      </c>
      <c r="E27" s="133">
        <v>1.8363241157067518</v>
      </c>
      <c r="F27" s="91" t="s">
        <v>904</v>
      </c>
      <c r="G27" s="91" t="b">
        <v>0</v>
      </c>
      <c r="H27" s="91" t="b">
        <v>0</v>
      </c>
      <c r="I27" s="91" t="b">
        <v>0</v>
      </c>
      <c r="J27" s="91" t="b">
        <v>0</v>
      </c>
      <c r="K27" s="91" t="b">
        <v>1</v>
      </c>
      <c r="L27" s="91" t="b">
        <v>0</v>
      </c>
    </row>
    <row r="28" spans="1:12" ht="15">
      <c r="A28" s="91" t="s">
        <v>713</v>
      </c>
      <c r="B28" s="91" t="s">
        <v>714</v>
      </c>
      <c r="C28" s="91">
        <v>3</v>
      </c>
      <c r="D28" s="133">
        <v>0.007737101427886419</v>
      </c>
      <c r="E28" s="133">
        <v>2.058172865323108</v>
      </c>
      <c r="F28" s="91" t="s">
        <v>904</v>
      </c>
      <c r="G28" s="91" t="b">
        <v>0</v>
      </c>
      <c r="H28" s="91" t="b">
        <v>1</v>
      </c>
      <c r="I28" s="91" t="b">
        <v>0</v>
      </c>
      <c r="J28" s="91" t="b">
        <v>0</v>
      </c>
      <c r="K28" s="91" t="b">
        <v>0</v>
      </c>
      <c r="L28" s="91" t="b">
        <v>0</v>
      </c>
    </row>
    <row r="29" spans="1:12" ht="15">
      <c r="A29" s="91" t="s">
        <v>714</v>
      </c>
      <c r="B29" s="91" t="s">
        <v>710</v>
      </c>
      <c r="C29" s="91">
        <v>3</v>
      </c>
      <c r="D29" s="133">
        <v>0.007737101427886419</v>
      </c>
      <c r="E29" s="133">
        <v>1.757142869659127</v>
      </c>
      <c r="F29" s="91" t="s">
        <v>904</v>
      </c>
      <c r="G29" s="91" t="b">
        <v>0</v>
      </c>
      <c r="H29" s="91" t="b">
        <v>0</v>
      </c>
      <c r="I29" s="91" t="b">
        <v>0</v>
      </c>
      <c r="J29" s="91" t="b">
        <v>0</v>
      </c>
      <c r="K29" s="91" t="b">
        <v>0</v>
      </c>
      <c r="L29" s="91" t="b">
        <v>0</v>
      </c>
    </row>
    <row r="30" spans="1:12" ht="15">
      <c r="A30" s="91" t="s">
        <v>710</v>
      </c>
      <c r="B30" s="91" t="s">
        <v>715</v>
      </c>
      <c r="C30" s="91">
        <v>3</v>
      </c>
      <c r="D30" s="133">
        <v>0.007737101427886419</v>
      </c>
      <c r="E30" s="133">
        <v>1.757142869659127</v>
      </c>
      <c r="F30" s="91" t="s">
        <v>904</v>
      </c>
      <c r="G30" s="91" t="b">
        <v>0</v>
      </c>
      <c r="H30" s="91" t="b">
        <v>0</v>
      </c>
      <c r="I30" s="91" t="b">
        <v>0</v>
      </c>
      <c r="J30" s="91" t="b">
        <v>0</v>
      </c>
      <c r="K30" s="91" t="b">
        <v>0</v>
      </c>
      <c r="L30" s="91" t="b">
        <v>0</v>
      </c>
    </row>
    <row r="31" spans="1:12" ht="15">
      <c r="A31" s="91" t="s">
        <v>715</v>
      </c>
      <c r="B31" s="91" t="s">
        <v>716</v>
      </c>
      <c r="C31" s="91">
        <v>3</v>
      </c>
      <c r="D31" s="133">
        <v>0.007737101427886419</v>
      </c>
      <c r="E31" s="133">
        <v>2.058172865323108</v>
      </c>
      <c r="F31" s="91" t="s">
        <v>904</v>
      </c>
      <c r="G31" s="91" t="b">
        <v>0</v>
      </c>
      <c r="H31" s="91" t="b">
        <v>0</v>
      </c>
      <c r="I31" s="91" t="b">
        <v>0</v>
      </c>
      <c r="J31" s="91" t="b">
        <v>0</v>
      </c>
      <c r="K31" s="91" t="b">
        <v>0</v>
      </c>
      <c r="L31" s="91" t="b">
        <v>0</v>
      </c>
    </row>
    <row r="32" spans="1:12" ht="15">
      <c r="A32" s="91" t="s">
        <v>716</v>
      </c>
      <c r="B32" s="91" t="s">
        <v>868</v>
      </c>
      <c r="C32" s="91">
        <v>3</v>
      </c>
      <c r="D32" s="133">
        <v>0.007737101427886419</v>
      </c>
      <c r="E32" s="133">
        <v>1.933234128714808</v>
      </c>
      <c r="F32" s="91" t="s">
        <v>904</v>
      </c>
      <c r="G32" s="91" t="b">
        <v>0</v>
      </c>
      <c r="H32" s="91" t="b">
        <v>0</v>
      </c>
      <c r="I32" s="91" t="b">
        <v>0</v>
      </c>
      <c r="J32" s="91" t="b">
        <v>0</v>
      </c>
      <c r="K32" s="91" t="b">
        <v>0</v>
      </c>
      <c r="L32" s="91" t="b">
        <v>0</v>
      </c>
    </row>
    <row r="33" spans="1:12" ht="15">
      <c r="A33" s="91" t="s">
        <v>227</v>
      </c>
      <c r="B33" s="91" t="s">
        <v>708</v>
      </c>
      <c r="C33" s="91">
        <v>2</v>
      </c>
      <c r="D33" s="133">
        <v>0.006109912262135168</v>
      </c>
      <c r="E33" s="133">
        <v>1.5352941200427705</v>
      </c>
      <c r="F33" s="91" t="s">
        <v>904</v>
      </c>
      <c r="G33" s="91" t="b">
        <v>0</v>
      </c>
      <c r="H33" s="91" t="b">
        <v>0</v>
      </c>
      <c r="I33" s="91" t="b">
        <v>0</v>
      </c>
      <c r="J33" s="91" t="b">
        <v>0</v>
      </c>
      <c r="K33" s="91" t="b">
        <v>0</v>
      </c>
      <c r="L33" s="91" t="b">
        <v>0</v>
      </c>
    </row>
    <row r="34" spans="1:12" ht="15">
      <c r="A34" s="91" t="s">
        <v>727</v>
      </c>
      <c r="B34" s="91" t="s">
        <v>703</v>
      </c>
      <c r="C34" s="91">
        <v>2</v>
      </c>
      <c r="D34" s="133">
        <v>0.006109912262135168</v>
      </c>
      <c r="E34" s="133">
        <v>1.632204133050827</v>
      </c>
      <c r="F34" s="91" t="s">
        <v>904</v>
      </c>
      <c r="G34" s="91" t="b">
        <v>0</v>
      </c>
      <c r="H34" s="91" t="b">
        <v>0</v>
      </c>
      <c r="I34" s="91" t="b">
        <v>0</v>
      </c>
      <c r="J34" s="91" t="b">
        <v>0</v>
      </c>
      <c r="K34" s="91" t="b">
        <v>0</v>
      </c>
      <c r="L34" s="91" t="b">
        <v>0</v>
      </c>
    </row>
    <row r="35" spans="1:12" ht="15">
      <c r="A35" s="91" t="s">
        <v>703</v>
      </c>
      <c r="B35" s="91" t="s">
        <v>292</v>
      </c>
      <c r="C35" s="91">
        <v>2</v>
      </c>
      <c r="D35" s="133">
        <v>0.006109912262135168</v>
      </c>
      <c r="E35" s="133">
        <v>1.632204133050827</v>
      </c>
      <c r="F35" s="91" t="s">
        <v>904</v>
      </c>
      <c r="G35" s="91" t="b">
        <v>0</v>
      </c>
      <c r="H35" s="91" t="b">
        <v>0</v>
      </c>
      <c r="I35" s="91" t="b">
        <v>0</v>
      </c>
      <c r="J35" s="91" t="b">
        <v>0</v>
      </c>
      <c r="K35" s="91" t="b">
        <v>0</v>
      </c>
      <c r="L35" s="91" t="b">
        <v>0</v>
      </c>
    </row>
    <row r="36" spans="1:12" ht="15">
      <c r="A36" s="91" t="s">
        <v>292</v>
      </c>
      <c r="B36" s="91" t="s">
        <v>712</v>
      </c>
      <c r="C36" s="91">
        <v>2</v>
      </c>
      <c r="D36" s="133">
        <v>0.006109912262135168</v>
      </c>
      <c r="E36" s="133">
        <v>1.8363241157067518</v>
      </c>
      <c r="F36" s="91" t="s">
        <v>904</v>
      </c>
      <c r="G36" s="91" t="b">
        <v>0</v>
      </c>
      <c r="H36" s="91" t="b">
        <v>0</v>
      </c>
      <c r="I36" s="91" t="b">
        <v>0</v>
      </c>
      <c r="J36" s="91" t="b">
        <v>0</v>
      </c>
      <c r="K36" s="91" t="b">
        <v>0</v>
      </c>
      <c r="L36" s="91" t="b">
        <v>0</v>
      </c>
    </row>
    <row r="37" spans="1:12" ht="15">
      <c r="A37" s="91" t="s">
        <v>712</v>
      </c>
      <c r="B37" s="91" t="s">
        <v>728</v>
      </c>
      <c r="C37" s="91">
        <v>2</v>
      </c>
      <c r="D37" s="133">
        <v>0.006109912262135168</v>
      </c>
      <c r="E37" s="133">
        <v>1.8363241157067518</v>
      </c>
      <c r="F37" s="91" t="s">
        <v>904</v>
      </c>
      <c r="G37" s="91" t="b">
        <v>0</v>
      </c>
      <c r="H37" s="91" t="b">
        <v>0</v>
      </c>
      <c r="I37" s="91" t="b">
        <v>0</v>
      </c>
      <c r="J37" s="91" t="b">
        <v>0</v>
      </c>
      <c r="K37" s="91" t="b">
        <v>0</v>
      </c>
      <c r="L37" s="91" t="b">
        <v>0</v>
      </c>
    </row>
    <row r="38" spans="1:12" ht="15">
      <c r="A38" s="91" t="s">
        <v>728</v>
      </c>
      <c r="B38" s="91" t="s">
        <v>703</v>
      </c>
      <c r="C38" s="91">
        <v>2</v>
      </c>
      <c r="D38" s="133">
        <v>0.006109912262135168</v>
      </c>
      <c r="E38" s="133">
        <v>1.632204133050827</v>
      </c>
      <c r="F38" s="91" t="s">
        <v>904</v>
      </c>
      <c r="G38" s="91" t="b">
        <v>0</v>
      </c>
      <c r="H38" s="91" t="b">
        <v>0</v>
      </c>
      <c r="I38" s="91" t="b">
        <v>0</v>
      </c>
      <c r="J38" s="91" t="b">
        <v>0</v>
      </c>
      <c r="K38" s="91" t="b">
        <v>0</v>
      </c>
      <c r="L38" s="91" t="b">
        <v>0</v>
      </c>
    </row>
    <row r="39" spans="1:12" ht="15">
      <c r="A39" s="91" t="s">
        <v>703</v>
      </c>
      <c r="B39" s="91" t="s">
        <v>729</v>
      </c>
      <c r="C39" s="91">
        <v>2</v>
      </c>
      <c r="D39" s="133">
        <v>0.006109912262135168</v>
      </c>
      <c r="E39" s="133">
        <v>1.632204133050827</v>
      </c>
      <c r="F39" s="91" t="s">
        <v>904</v>
      </c>
      <c r="G39" s="91" t="b">
        <v>0</v>
      </c>
      <c r="H39" s="91" t="b">
        <v>0</v>
      </c>
      <c r="I39" s="91" t="b">
        <v>0</v>
      </c>
      <c r="J39" s="91" t="b">
        <v>0</v>
      </c>
      <c r="K39" s="91" t="b">
        <v>0</v>
      </c>
      <c r="L39" s="91" t="b">
        <v>0</v>
      </c>
    </row>
    <row r="40" spans="1:12" ht="15">
      <c r="A40" s="91" t="s">
        <v>729</v>
      </c>
      <c r="B40" s="91" t="s">
        <v>730</v>
      </c>
      <c r="C40" s="91">
        <v>2</v>
      </c>
      <c r="D40" s="133">
        <v>0.006109912262135168</v>
      </c>
      <c r="E40" s="133">
        <v>2.2342641243787895</v>
      </c>
      <c r="F40" s="91" t="s">
        <v>904</v>
      </c>
      <c r="G40" s="91" t="b">
        <v>0</v>
      </c>
      <c r="H40" s="91" t="b">
        <v>0</v>
      </c>
      <c r="I40" s="91" t="b">
        <v>0</v>
      </c>
      <c r="J40" s="91" t="b">
        <v>0</v>
      </c>
      <c r="K40" s="91" t="b">
        <v>0</v>
      </c>
      <c r="L40" s="91" t="b">
        <v>0</v>
      </c>
    </row>
    <row r="41" spans="1:12" ht="15">
      <c r="A41" s="91" t="s">
        <v>730</v>
      </c>
      <c r="B41" s="91" t="s">
        <v>731</v>
      </c>
      <c r="C41" s="91">
        <v>2</v>
      </c>
      <c r="D41" s="133">
        <v>0.006109912262135168</v>
      </c>
      <c r="E41" s="133">
        <v>2.2342641243787895</v>
      </c>
      <c r="F41" s="91" t="s">
        <v>904</v>
      </c>
      <c r="G41" s="91" t="b">
        <v>0</v>
      </c>
      <c r="H41" s="91" t="b">
        <v>0</v>
      </c>
      <c r="I41" s="91" t="b">
        <v>0</v>
      </c>
      <c r="J41" s="91" t="b">
        <v>0</v>
      </c>
      <c r="K41" s="91" t="b">
        <v>0</v>
      </c>
      <c r="L41" s="91" t="b">
        <v>0</v>
      </c>
    </row>
    <row r="42" spans="1:12" ht="15">
      <c r="A42" s="91" t="s">
        <v>731</v>
      </c>
      <c r="B42" s="91" t="s">
        <v>732</v>
      </c>
      <c r="C42" s="91">
        <v>2</v>
      </c>
      <c r="D42" s="133">
        <v>0.006109912262135168</v>
      </c>
      <c r="E42" s="133">
        <v>2.2342641243787895</v>
      </c>
      <c r="F42" s="91" t="s">
        <v>904</v>
      </c>
      <c r="G42" s="91" t="b">
        <v>0</v>
      </c>
      <c r="H42" s="91" t="b">
        <v>0</v>
      </c>
      <c r="I42" s="91" t="b">
        <v>0</v>
      </c>
      <c r="J42" s="91" t="b">
        <v>0</v>
      </c>
      <c r="K42" s="91" t="b">
        <v>0</v>
      </c>
      <c r="L42" s="91" t="b">
        <v>0</v>
      </c>
    </row>
    <row r="43" spans="1:12" ht="15">
      <c r="A43" s="91" t="s">
        <v>707</v>
      </c>
      <c r="B43" s="91" t="s">
        <v>235</v>
      </c>
      <c r="C43" s="91">
        <v>2</v>
      </c>
      <c r="D43" s="133">
        <v>0.006109912262135168</v>
      </c>
      <c r="E43" s="133">
        <v>1.757142869659127</v>
      </c>
      <c r="F43" s="91" t="s">
        <v>904</v>
      </c>
      <c r="G43" s="91" t="b">
        <v>0</v>
      </c>
      <c r="H43" s="91" t="b">
        <v>0</v>
      </c>
      <c r="I43" s="91" t="b">
        <v>0</v>
      </c>
      <c r="J43" s="91" t="b">
        <v>0</v>
      </c>
      <c r="K43" s="91" t="b">
        <v>0</v>
      </c>
      <c r="L43" s="91" t="b">
        <v>0</v>
      </c>
    </row>
    <row r="44" spans="1:12" ht="15">
      <c r="A44" s="91" t="s">
        <v>235</v>
      </c>
      <c r="B44" s="91" t="s">
        <v>234</v>
      </c>
      <c r="C44" s="91">
        <v>2</v>
      </c>
      <c r="D44" s="133">
        <v>0.006109912262135168</v>
      </c>
      <c r="E44" s="133">
        <v>2.2342641243787895</v>
      </c>
      <c r="F44" s="91" t="s">
        <v>904</v>
      </c>
      <c r="G44" s="91" t="b">
        <v>0</v>
      </c>
      <c r="H44" s="91" t="b">
        <v>0</v>
      </c>
      <c r="I44" s="91" t="b">
        <v>0</v>
      </c>
      <c r="J44" s="91" t="b">
        <v>0</v>
      </c>
      <c r="K44" s="91" t="b">
        <v>0</v>
      </c>
      <c r="L44" s="91" t="b">
        <v>0</v>
      </c>
    </row>
    <row r="45" spans="1:12" ht="15">
      <c r="A45" s="91" t="s">
        <v>234</v>
      </c>
      <c r="B45" s="91" t="s">
        <v>701</v>
      </c>
      <c r="C45" s="91">
        <v>2</v>
      </c>
      <c r="D45" s="133">
        <v>0.006109912262135168</v>
      </c>
      <c r="E45" s="133">
        <v>1.632204133050827</v>
      </c>
      <c r="F45" s="91" t="s">
        <v>904</v>
      </c>
      <c r="G45" s="91" t="b">
        <v>0</v>
      </c>
      <c r="H45" s="91" t="b">
        <v>0</v>
      </c>
      <c r="I45" s="91" t="b">
        <v>0</v>
      </c>
      <c r="J45" s="91" t="b">
        <v>0</v>
      </c>
      <c r="K45" s="91" t="b">
        <v>0</v>
      </c>
      <c r="L45" s="91" t="b">
        <v>0</v>
      </c>
    </row>
    <row r="46" spans="1:12" ht="15">
      <c r="A46" s="91" t="s">
        <v>701</v>
      </c>
      <c r="B46" s="91" t="s">
        <v>883</v>
      </c>
      <c r="C46" s="91">
        <v>2</v>
      </c>
      <c r="D46" s="133">
        <v>0.006109912262135168</v>
      </c>
      <c r="E46" s="133">
        <v>1.5810516106034456</v>
      </c>
      <c r="F46" s="91" t="s">
        <v>904</v>
      </c>
      <c r="G46" s="91" t="b">
        <v>0</v>
      </c>
      <c r="H46" s="91" t="b">
        <v>0</v>
      </c>
      <c r="I46" s="91" t="b">
        <v>0</v>
      </c>
      <c r="J46" s="91" t="b">
        <v>0</v>
      </c>
      <c r="K46" s="91" t="b">
        <v>0</v>
      </c>
      <c r="L46" s="91" t="b">
        <v>0</v>
      </c>
    </row>
    <row r="47" spans="1:12" ht="15">
      <c r="A47" s="91" t="s">
        <v>883</v>
      </c>
      <c r="B47" s="91" t="s">
        <v>884</v>
      </c>
      <c r="C47" s="91">
        <v>2</v>
      </c>
      <c r="D47" s="133">
        <v>0.006109912262135168</v>
      </c>
      <c r="E47" s="133">
        <v>2.2342641243787895</v>
      </c>
      <c r="F47" s="91" t="s">
        <v>904</v>
      </c>
      <c r="G47" s="91" t="b">
        <v>0</v>
      </c>
      <c r="H47" s="91" t="b">
        <v>0</v>
      </c>
      <c r="I47" s="91" t="b">
        <v>0</v>
      </c>
      <c r="J47" s="91" t="b">
        <v>0</v>
      </c>
      <c r="K47" s="91" t="b">
        <v>0</v>
      </c>
      <c r="L47" s="91" t="b">
        <v>0</v>
      </c>
    </row>
    <row r="48" spans="1:12" ht="15">
      <c r="A48" s="91" t="s">
        <v>884</v>
      </c>
      <c r="B48" s="91" t="s">
        <v>873</v>
      </c>
      <c r="C48" s="91">
        <v>2</v>
      </c>
      <c r="D48" s="133">
        <v>0.006109912262135168</v>
      </c>
      <c r="E48" s="133">
        <v>2.058172865323108</v>
      </c>
      <c r="F48" s="91" t="s">
        <v>904</v>
      </c>
      <c r="G48" s="91" t="b">
        <v>0</v>
      </c>
      <c r="H48" s="91" t="b">
        <v>0</v>
      </c>
      <c r="I48" s="91" t="b">
        <v>0</v>
      </c>
      <c r="J48" s="91" t="b">
        <v>0</v>
      </c>
      <c r="K48" s="91" t="b">
        <v>0</v>
      </c>
      <c r="L48" s="91" t="b">
        <v>0</v>
      </c>
    </row>
    <row r="49" spans="1:12" ht="15">
      <c r="A49" s="91" t="s">
        <v>873</v>
      </c>
      <c r="B49" s="91" t="s">
        <v>702</v>
      </c>
      <c r="C49" s="91">
        <v>2</v>
      </c>
      <c r="D49" s="133">
        <v>0.006109912262135168</v>
      </c>
      <c r="E49" s="133">
        <v>1.4049603515477644</v>
      </c>
      <c r="F49" s="91" t="s">
        <v>904</v>
      </c>
      <c r="G49" s="91" t="b">
        <v>0</v>
      </c>
      <c r="H49" s="91" t="b">
        <v>0</v>
      </c>
      <c r="I49" s="91" t="b">
        <v>0</v>
      </c>
      <c r="J49" s="91" t="b">
        <v>0</v>
      </c>
      <c r="K49" s="91" t="b">
        <v>0</v>
      </c>
      <c r="L49" s="91" t="b">
        <v>0</v>
      </c>
    </row>
    <row r="50" spans="1:12" ht="15">
      <c r="A50" s="91" t="s">
        <v>874</v>
      </c>
      <c r="B50" s="91" t="s">
        <v>719</v>
      </c>
      <c r="C50" s="91">
        <v>2</v>
      </c>
      <c r="D50" s="133">
        <v>0.006109912262135168</v>
      </c>
      <c r="E50" s="133">
        <v>1.6602328566510705</v>
      </c>
      <c r="F50" s="91" t="s">
        <v>904</v>
      </c>
      <c r="G50" s="91" t="b">
        <v>0</v>
      </c>
      <c r="H50" s="91" t="b">
        <v>0</v>
      </c>
      <c r="I50" s="91" t="b">
        <v>0</v>
      </c>
      <c r="J50" s="91" t="b">
        <v>0</v>
      </c>
      <c r="K50" s="91" t="b">
        <v>0</v>
      </c>
      <c r="L50" s="91" t="b">
        <v>0</v>
      </c>
    </row>
    <row r="51" spans="1:12" ht="15">
      <c r="A51" s="91" t="s">
        <v>719</v>
      </c>
      <c r="B51" s="91" t="s">
        <v>669</v>
      </c>
      <c r="C51" s="91">
        <v>2</v>
      </c>
      <c r="D51" s="133">
        <v>0.006109912262135168</v>
      </c>
      <c r="E51" s="133">
        <v>1.5352941200427705</v>
      </c>
      <c r="F51" s="91" t="s">
        <v>904</v>
      </c>
      <c r="G51" s="91" t="b">
        <v>0</v>
      </c>
      <c r="H51" s="91" t="b">
        <v>0</v>
      </c>
      <c r="I51" s="91" t="b">
        <v>0</v>
      </c>
      <c r="J51" s="91" t="b">
        <v>0</v>
      </c>
      <c r="K51" s="91" t="b">
        <v>0</v>
      </c>
      <c r="L51" s="91" t="b">
        <v>0</v>
      </c>
    </row>
    <row r="52" spans="1:12" ht="15">
      <c r="A52" s="91" t="s">
        <v>669</v>
      </c>
      <c r="B52" s="91" t="s">
        <v>675</v>
      </c>
      <c r="C52" s="91">
        <v>2</v>
      </c>
      <c r="D52" s="133">
        <v>0.006109912262135168</v>
      </c>
      <c r="E52" s="133">
        <v>2.058172865323108</v>
      </c>
      <c r="F52" s="91" t="s">
        <v>904</v>
      </c>
      <c r="G52" s="91" t="b">
        <v>0</v>
      </c>
      <c r="H52" s="91" t="b">
        <v>0</v>
      </c>
      <c r="I52" s="91" t="b">
        <v>0</v>
      </c>
      <c r="J52" s="91" t="b">
        <v>0</v>
      </c>
      <c r="K52" s="91" t="b">
        <v>0</v>
      </c>
      <c r="L52" s="91" t="b">
        <v>0</v>
      </c>
    </row>
    <row r="53" spans="1:12" ht="15">
      <c r="A53" s="91" t="s">
        <v>701</v>
      </c>
      <c r="B53" s="91" t="s">
        <v>885</v>
      </c>
      <c r="C53" s="91">
        <v>2</v>
      </c>
      <c r="D53" s="133">
        <v>0.006109912262135168</v>
      </c>
      <c r="E53" s="133">
        <v>1.5810516106034456</v>
      </c>
      <c r="F53" s="91" t="s">
        <v>904</v>
      </c>
      <c r="G53" s="91" t="b">
        <v>0</v>
      </c>
      <c r="H53" s="91" t="b">
        <v>0</v>
      </c>
      <c r="I53" s="91" t="b">
        <v>0</v>
      </c>
      <c r="J53" s="91" t="b">
        <v>0</v>
      </c>
      <c r="K53" s="91" t="b">
        <v>0</v>
      </c>
      <c r="L53" s="91" t="b">
        <v>0</v>
      </c>
    </row>
    <row r="54" spans="1:12" ht="15">
      <c r="A54" s="91" t="s">
        <v>885</v>
      </c>
      <c r="B54" s="91" t="s">
        <v>886</v>
      </c>
      <c r="C54" s="91">
        <v>2</v>
      </c>
      <c r="D54" s="133">
        <v>0.006109912262135168</v>
      </c>
      <c r="E54" s="133">
        <v>2.2342641243787895</v>
      </c>
      <c r="F54" s="91" t="s">
        <v>904</v>
      </c>
      <c r="G54" s="91" t="b">
        <v>0</v>
      </c>
      <c r="H54" s="91" t="b">
        <v>0</v>
      </c>
      <c r="I54" s="91" t="b">
        <v>0</v>
      </c>
      <c r="J54" s="91" t="b">
        <v>0</v>
      </c>
      <c r="K54" s="91" t="b">
        <v>0</v>
      </c>
      <c r="L54" s="91" t="b">
        <v>0</v>
      </c>
    </row>
    <row r="55" spans="1:12" ht="15">
      <c r="A55" s="91" t="s">
        <v>886</v>
      </c>
      <c r="B55" s="91" t="s">
        <v>887</v>
      </c>
      <c r="C55" s="91">
        <v>2</v>
      </c>
      <c r="D55" s="133">
        <v>0.006109912262135168</v>
      </c>
      <c r="E55" s="133">
        <v>2.2342641243787895</v>
      </c>
      <c r="F55" s="91" t="s">
        <v>904</v>
      </c>
      <c r="G55" s="91" t="b">
        <v>0</v>
      </c>
      <c r="H55" s="91" t="b">
        <v>0</v>
      </c>
      <c r="I55" s="91" t="b">
        <v>0</v>
      </c>
      <c r="J55" s="91" t="b">
        <v>0</v>
      </c>
      <c r="K55" s="91" t="b">
        <v>0</v>
      </c>
      <c r="L55" s="91" t="b">
        <v>0</v>
      </c>
    </row>
    <row r="56" spans="1:12" ht="15">
      <c r="A56" s="91" t="s">
        <v>887</v>
      </c>
      <c r="B56" s="91" t="s">
        <v>888</v>
      </c>
      <c r="C56" s="91">
        <v>2</v>
      </c>
      <c r="D56" s="133">
        <v>0.006109912262135168</v>
      </c>
      <c r="E56" s="133">
        <v>2.2342641243787895</v>
      </c>
      <c r="F56" s="91" t="s">
        <v>904</v>
      </c>
      <c r="G56" s="91" t="b">
        <v>0</v>
      </c>
      <c r="H56" s="91" t="b">
        <v>0</v>
      </c>
      <c r="I56" s="91" t="b">
        <v>0</v>
      </c>
      <c r="J56" s="91" t="b">
        <v>1</v>
      </c>
      <c r="K56" s="91" t="b">
        <v>0</v>
      </c>
      <c r="L56" s="91" t="b">
        <v>0</v>
      </c>
    </row>
    <row r="57" spans="1:12" ht="15">
      <c r="A57" s="91" t="s">
        <v>888</v>
      </c>
      <c r="B57" s="91" t="s">
        <v>889</v>
      </c>
      <c r="C57" s="91">
        <v>2</v>
      </c>
      <c r="D57" s="133">
        <v>0.006109912262135168</v>
      </c>
      <c r="E57" s="133">
        <v>2.2342641243787895</v>
      </c>
      <c r="F57" s="91" t="s">
        <v>904</v>
      </c>
      <c r="G57" s="91" t="b">
        <v>1</v>
      </c>
      <c r="H57" s="91" t="b">
        <v>0</v>
      </c>
      <c r="I57" s="91" t="b">
        <v>0</v>
      </c>
      <c r="J57" s="91" t="b">
        <v>0</v>
      </c>
      <c r="K57" s="91" t="b">
        <v>0</v>
      </c>
      <c r="L57" s="91" t="b">
        <v>0</v>
      </c>
    </row>
    <row r="58" spans="1:12" ht="15">
      <c r="A58" s="91" t="s">
        <v>889</v>
      </c>
      <c r="B58" s="91" t="s">
        <v>890</v>
      </c>
      <c r="C58" s="91">
        <v>2</v>
      </c>
      <c r="D58" s="133">
        <v>0.006109912262135168</v>
      </c>
      <c r="E58" s="133">
        <v>2.2342641243787895</v>
      </c>
      <c r="F58" s="91" t="s">
        <v>904</v>
      </c>
      <c r="G58" s="91" t="b">
        <v>0</v>
      </c>
      <c r="H58" s="91" t="b">
        <v>0</v>
      </c>
      <c r="I58" s="91" t="b">
        <v>0</v>
      </c>
      <c r="J58" s="91" t="b">
        <v>0</v>
      </c>
      <c r="K58" s="91" t="b">
        <v>0</v>
      </c>
      <c r="L58" s="91" t="b">
        <v>0</v>
      </c>
    </row>
    <row r="59" spans="1:12" ht="15">
      <c r="A59" s="91" t="s">
        <v>890</v>
      </c>
      <c r="B59" s="91" t="s">
        <v>891</v>
      </c>
      <c r="C59" s="91">
        <v>2</v>
      </c>
      <c r="D59" s="133">
        <v>0.006109912262135168</v>
      </c>
      <c r="E59" s="133">
        <v>2.2342641243787895</v>
      </c>
      <c r="F59" s="91" t="s">
        <v>904</v>
      </c>
      <c r="G59" s="91" t="b">
        <v>0</v>
      </c>
      <c r="H59" s="91" t="b">
        <v>0</v>
      </c>
      <c r="I59" s="91" t="b">
        <v>0</v>
      </c>
      <c r="J59" s="91" t="b">
        <v>0</v>
      </c>
      <c r="K59" s="91" t="b">
        <v>0</v>
      </c>
      <c r="L59" s="91" t="b">
        <v>0</v>
      </c>
    </row>
    <row r="60" spans="1:12" ht="15">
      <c r="A60" s="91" t="s">
        <v>891</v>
      </c>
      <c r="B60" s="91" t="s">
        <v>892</v>
      </c>
      <c r="C60" s="91">
        <v>2</v>
      </c>
      <c r="D60" s="133">
        <v>0.006109912262135168</v>
      </c>
      <c r="E60" s="133">
        <v>2.2342641243787895</v>
      </c>
      <c r="F60" s="91" t="s">
        <v>904</v>
      </c>
      <c r="G60" s="91" t="b">
        <v>0</v>
      </c>
      <c r="H60" s="91" t="b">
        <v>0</v>
      </c>
      <c r="I60" s="91" t="b">
        <v>0</v>
      </c>
      <c r="J60" s="91" t="b">
        <v>1</v>
      </c>
      <c r="K60" s="91" t="b">
        <v>0</v>
      </c>
      <c r="L60" s="91" t="b">
        <v>0</v>
      </c>
    </row>
    <row r="61" spans="1:12" ht="15">
      <c r="A61" s="91" t="s">
        <v>892</v>
      </c>
      <c r="B61" s="91" t="s">
        <v>290</v>
      </c>
      <c r="C61" s="91">
        <v>2</v>
      </c>
      <c r="D61" s="133">
        <v>0.006109912262135168</v>
      </c>
      <c r="E61" s="133">
        <v>2.2342641243787895</v>
      </c>
      <c r="F61" s="91" t="s">
        <v>904</v>
      </c>
      <c r="G61" s="91" t="b">
        <v>1</v>
      </c>
      <c r="H61" s="91" t="b">
        <v>0</v>
      </c>
      <c r="I61" s="91" t="b">
        <v>0</v>
      </c>
      <c r="J61" s="91" t="b">
        <v>0</v>
      </c>
      <c r="K61" s="91" t="b">
        <v>0</v>
      </c>
      <c r="L61" s="91" t="b">
        <v>0</v>
      </c>
    </row>
    <row r="62" spans="1:12" ht="15">
      <c r="A62" s="91" t="s">
        <v>223</v>
      </c>
      <c r="B62" s="91" t="s">
        <v>701</v>
      </c>
      <c r="C62" s="91">
        <v>2</v>
      </c>
      <c r="D62" s="133">
        <v>0.006109912262135168</v>
      </c>
      <c r="E62" s="133">
        <v>1.1550828783311644</v>
      </c>
      <c r="F62" s="91" t="s">
        <v>904</v>
      </c>
      <c r="G62" s="91" t="b">
        <v>0</v>
      </c>
      <c r="H62" s="91" t="b">
        <v>0</v>
      </c>
      <c r="I62" s="91" t="b">
        <v>0</v>
      </c>
      <c r="J62" s="91" t="b">
        <v>0</v>
      </c>
      <c r="K62" s="91" t="b">
        <v>0</v>
      </c>
      <c r="L62" s="91" t="b">
        <v>0</v>
      </c>
    </row>
    <row r="63" spans="1:12" ht="15">
      <c r="A63" s="91" t="s">
        <v>879</v>
      </c>
      <c r="B63" s="91" t="s">
        <v>893</v>
      </c>
      <c r="C63" s="91">
        <v>2</v>
      </c>
      <c r="D63" s="133">
        <v>0.006109912262135168</v>
      </c>
      <c r="E63" s="133">
        <v>2.058172865323108</v>
      </c>
      <c r="F63" s="91" t="s">
        <v>904</v>
      </c>
      <c r="G63" s="91" t="b">
        <v>0</v>
      </c>
      <c r="H63" s="91" t="b">
        <v>0</v>
      </c>
      <c r="I63" s="91" t="b">
        <v>0</v>
      </c>
      <c r="J63" s="91" t="b">
        <v>0</v>
      </c>
      <c r="K63" s="91" t="b">
        <v>0</v>
      </c>
      <c r="L63" s="91" t="b">
        <v>0</v>
      </c>
    </row>
    <row r="64" spans="1:12" ht="15">
      <c r="A64" s="91" t="s">
        <v>894</v>
      </c>
      <c r="B64" s="91" t="s">
        <v>895</v>
      </c>
      <c r="C64" s="91">
        <v>2</v>
      </c>
      <c r="D64" s="133">
        <v>0.006109912262135168</v>
      </c>
      <c r="E64" s="133">
        <v>2.2342641243787895</v>
      </c>
      <c r="F64" s="91" t="s">
        <v>904</v>
      </c>
      <c r="G64" s="91" t="b">
        <v>1</v>
      </c>
      <c r="H64" s="91" t="b">
        <v>0</v>
      </c>
      <c r="I64" s="91" t="b">
        <v>0</v>
      </c>
      <c r="J64" s="91" t="b">
        <v>0</v>
      </c>
      <c r="K64" s="91" t="b">
        <v>0</v>
      </c>
      <c r="L64" s="91" t="b">
        <v>0</v>
      </c>
    </row>
    <row r="65" spans="1:12" ht="15">
      <c r="A65" s="91" t="s">
        <v>895</v>
      </c>
      <c r="B65" s="91" t="s">
        <v>896</v>
      </c>
      <c r="C65" s="91">
        <v>2</v>
      </c>
      <c r="D65" s="133">
        <v>0.006109912262135168</v>
      </c>
      <c r="E65" s="133">
        <v>2.2342641243787895</v>
      </c>
      <c r="F65" s="91" t="s">
        <v>904</v>
      </c>
      <c r="G65" s="91" t="b">
        <v>0</v>
      </c>
      <c r="H65" s="91" t="b">
        <v>0</v>
      </c>
      <c r="I65" s="91" t="b">
        <v>0</v>
      </c>
      <c r="J65" s="91" t="b">
        <v>0</v>
      </c>
      <c r="K65" s="91" t="b">
        <v>0</v>
      </c>
      <c r="L65" s="91" t="b">
        <v>0</v>
      </c>
    </row>
    <row r="66" spans="1:12" ht="15">
      <c r="A66" s="91" t="s">
        <v>896</v>
      </c>
      <c r="B66" s="91" t="s">
        <v>221</v>
      </c>
      <c r="C66" s="91">
        <v>2</v>
      </c>
      <c r="D66" s="133">
        <v>0.006109912262135168</v>
      </c>
      <c r="E66" s="133">
        <v>2.058172865323108</v>
      </c>
      <c r="F66" s="91" t="s">
        <v>904</v>
      </c>
      <c r="G66" s="91" t="b">
        <v>0</v>
      </c>
      <c r="H66" s="91" t="b">
        <v>0</v>
      </c>
      <c r="I66" s="91" t="b">
        <v>0</v>
      </c>
      <c r="J66" s="91" t="b">
        <v>0</v>
      </c>
      <c r="K66" s="91" t="b">
        <v>0</v>
      </c>
      <c r="L66" s="91" t="b">
        <v>0</v>
      </c>
    </row>
    <row r="67" spans="1:12" ht="15">
      <c r="A67" s="91" t="s">
        <v>221</v>
      </c>
      <c r="B67" s="91" t="s">
        <v>710</v>
      </c>
      <c r="C67" s="91">
        <v>2</v>
      </c>
      <c r="D67" s="133">
        <v>0.006109912262135168</v>
      </c>
      <c r="E67" s="133">
        <v>1.3592028609870894</v>
      </c>
      <c r="F67" s="91" t="s">
        <v>904</v>
      </c>
      <c r="G67" s="91" t="b">
        <v>0</v>
      </c>
      <c r="H67" s="91" t="b">
        <v>0</v>
      </c>
      <c r="I67" s="91" t="b">
        <v>0</v>
      </c>
      <c r="J67" s="91" t="b">
        <v>0</v>
      </c>
      <c r="K67" s="91" t="b">
        <v>0</v>
      </c>
      <c r="L67" s="91" t="b">
        <v>0</v>
      </c>
    </row>
    <row r="68" spans="1:12" ht="15">
      <c r="A68" s="91" t="s">
        <v>710</v>
      </c>
      <c r="B68" s="91" t="s">
        <v>287</v>
      </c>
      <c r="C68" s="91">
        <v>2</v>
      </c>
      <c r="D68" s="133">
        <v>0.006109912262135168</v>
      </c>
      <c r="E68" s="133">
        <v>1.4561128739951457</v>
      </c>
      <c r="F68" s="91" t="s">
        <v>904</v>
      </c>
      <c r="G68" s="91" t="b">
        <v>0</v>
      </c>
      <c r="H68" s="91" t="b">
        <v>0</v>
      </c>
      <c r="I68" s="91" t="b">
        <v>0</v>
      </c>
      <c r="J68" s="91" t="b">
        <v>0</v>
      </c>
      <c r="K68" s="91" t="b">
        <v>0</v>
      </c>
      <c r="L68" s="91" t="b">
        <v>0</v>
      </c>
    </row>
    <row r="69" spans="1:12" ht="15">
      <c r="A69" s="91" t="s">
        <v>287</v>
      </c>
      <c r="B69" s="91" t="s">
        <v>233</v>
      </c>
      <c r="C69" s="91">
        <v>2</v>
      </c>
      <c r="D69" s="133">
        <v>0.006109912262135168</v>
      </c>
      <c r="E69" s="133">
        <v>1.933234128714808</v>
      </c>
      <c r="F69" s="91" t="s">
        <v>904</v>
      </c>
      <c r="G69" s="91" t="b">
        <v>0</v>
      </c>
      <c r="H69" s="91" t="b">
        <v>0</v>
      </c>
      <c r="I69" s="91" t="b">
        <v>0</v>
      </c>
      <c r="J69" s="91" t="b">
        <v>0</v>
      </c>
      <c r="K69" s="91" t="b">
        <v>0</v>
      </c>
      <c r="L69" s="91" t="b">
        <v>0</v>
      </c>
    </row>
    <row r="70" spans="1:12" ht="15">
      <c r="A70" s="91" t="s">
        <v>233</v>
      </c>
      <c r="B70" s="91" t="s">
        <v>897</v>
      </c>
      <c r="C70" s="91">
        <v>2</v>
      </c>
      <c r="D70" s="133">
        <v>0.006109912262135168</v>
      </c>
      <c r="E70" s="133">
        <v>2.2342641243787895</v>
      </c>
      <c r="F70" s="91" t="s">
        <v>904</v>
      </c>
      <c r="G70" s="91" t="b">
        <v>0</v>
      </c>
      <c r="H70" s="91" t="b">
        <v>0</v>
      </c>
      <c r="I70" s="91" t="b">
        <v>0</v>
      </c>
      <c r="J70" s="91" t="b">
        <v>0</v>
      </c>
      <c r="K70" s="91" t="b">
        <v>0</v>
      </c>
      <c r="L70" s="91" t="b">
        <v>0</v>
      </c>
    </row>
    <row r="71" spans="1:12" ht="15">
      <c r="A71" s="91" t="s">
        <v>897</v>
      </c>
      <c r="B71" s="91" t="s">
        <v>898</v>
      </c>
      <c r="C71" s="91">
        <v>2</v>
      </c>
      <c r="D71" s="133">
        <v>0.006109912262135168</v>
      </c>
      <c r="E71" s="133">
        <v>2.2342641243787895</v>
      </c>
      <c r="F71" s="91" t="s">
        <v>904</v>
      </c>
      <c r="G71" s="91" t="b">
        <v>0</v>
      </c>
      <c r="H71" s="91" t="b">
        <v>0</v>
      </c>
      <c r="I71" s="91" t="b">
        <v>0</v>
      </c>
      <c r="J71" s="91" t="b">
        <v>0</v>
      </c>
      <c r="K71" s="91" t="b">
        <v>0</v>
      </c>
      <c r="L71" s="91" t="b">
        <v>0</v>
      </c>
    </row>
    <row r="72" spans="1:12" ht="15">
      <c r="A72" s="91" t="s">
        <v>718</v>
      </c>
      <c r="B72" s="91" t="s">
        <v>719</v>
      </c>
      <c r="C72" s="91">
        <v>2</v>
      </c>
      <c r="D72" s="133">
        <v>0.006109912262135168</v>
      </c>
      <c r="E72" s="133">
        <v>1.8363241157067518</v>
      </c>
      <c r="F72" s="91" t="s">
        <v>904</v>
      </c>
      <c r="G72" s="91" t="b">
        <v>0</v>
      </c>
      <c r="H72" s="91" t="b">
        <v>0</v>
      </c>
      <c r="I72" s="91" t="b">
        <v>0</v>
      </c>
      <c r="J72" s="91" t="b">
        <v>0</v>
      </c>
      <c r="K72" s="91" t="b">
        <v>0</v>
      </c>
      <c r="L72" s="91" t="b">
        <v>0</v>
      </c>
    </row>
    <row r="73" spans="1:12" ht="15">
      <c r="A73" s="91" t="s">
        <v>719</v>
      </c>
      <c r="B73" s="91" t="s">
        <v>720</v>
      </c>
      <c r="C73" s="91">
        <v>2</v>
      </c>
      <c r="D73" s="133">
        <v>0.006109912262135168</v>
      </c>
      <c r="E73" s="133">
        <v>1.8363241157067518</v>
      </c>
      <c r="F73" s="91" t="s">
        <v>904</v>
      </c>
      <c r="G73" s="91" t="b">
        <v>0</v>
      </c>
      <c r="H73" s="91" t="b">
        <v>0</v>
      </c>
      <c r="I73" s="91" t="b">
        <v>0</v>
      </c>
      <c r="J73" s="91" t="b">
        <v>0</v>
      </c>
      <c r="K73" s="91" t="b">
        <v>0</v>
      </c>
      <c r="L73" s="91" t="b">
        <v>0</v>
      </c>
    </row>
    <row r="74" spans="1:12" ht="15">
      <c r="A74" s="91" t="s">
        <v>720</v>
      </c>
      <c r="B74" s="91" t="s">
        <v>721</v>
      </c>
      <c r="C74" s="91">
        <v>2</v>
      </c>
      <c r="D74" s="133">
        <v>0.006109912262135168</v>
      </c>
      <c r="E74" s="133">
        <v>2.058172865323108</v>
      </c>
      <c r="F74" s="91" t="s">
        <v>904</v>
      </c>
      <c r="G74" s="91" t="b">
        <v>0</v>
      </c>
      <c r="H74" s="91" t="b">
        <v>0</v>
      </c>
      <c r="I74" s="91" t="b">
        <v>0</v>
      </c>
      <c r="J74" s="91" t="b">
        <v>0</v>
      </c>
      <c r="K74" s="91" t="b">
        <v>0</v>
      </c>
      <c r="L74" s="91" t="b">
        <v>0</v>
      </c>
    </row>
    <row r="75" spans="1:12" ht="15">
      <c r="A75" s="91" t="s">
        <v>721</v>
      </c>
      <c r="B75" s="91" t="s">
        <v>722</v>
      </c>
      <c r="C75" s="91">
        <v>2</v>
      </c>
      <c r="D75" s="133">
        <v>0.006109912262135168</v>
      </c>
      <c r="E75" s="133">
        <v>2.058172865323108</v>
      </c>
      <c r="F75" s="91" t="s">
        <v>904</v>
      </c>
      <c r="G75" s="91" t="b">
        <v>0</v>
      </c>
      <c r="H75" s="91" t="b">
        <v>0</v>
      </c>
      <c r="I75" s="91" t="b">
        <v>0</v>
      </c>
      <c r="J75" s="91" t="b">
        <v>0</v>
      </c>
      <c r="K75" s="91" t="b">
        <v>0</v>
      </c>
      <c r="L75" s="91" t="b">
        <v>0</v>
      </c>
    </row>
    <row r="76" spans="1:12" ht="15">
      <c r="A76" s="91" t="s">
        <v>722</v>
      </c>
      <c r="B76" s="91" t="s">
        <v>723</v>
      </c>
      <c r="C76" s="91">
        <v>2</v>
      </c>
      <c r="D76" s="133">
        <v>0.006109912262135168</v>
      </c>
      <c r="E76" s="133">
        <v>2.2342641243787895</v>
      </c>
      <c r="F76" s="91" t="s">
        <v>904</v>
      </c>
      <c r="G76" s="91" t="b">
        <v>0</v>
      </c>
      <c r="H76" s="91" t="b">
        <v>0</v>
      </c>
      <c r="I76" s="91" t="b">
        <v>0</v>
      </c>
      <c r="J76" s="91" t="b">
        <v>0</v>
      </c>
      <c r="K76" s="91" t="b">
        <v>0</v>
      </c>
      <c r="L76" s="91" t="b">
        <v>0</v>
      </c>
    </row>
    <row r="77" spans="1:12" ht="15">
      <c r="A77" s="91" t="s">
        <v>723</v>
      </c>
      <c r="B77" s="91" t="s">
        <v>682</v>
      </c>
      <c r="C77" s="91">
        <v>2</v>
      </c>
      <c r="D77" s="133">
        <v>0.006109912262135168</v>
      </c>
      <c r="E77" s="133">
        <v>2.2342641243787895</v>
      </c>
      <c r="F77" s="91" t="s">
        <v>904</v>
      </c>
      <c r="G77" s="91" t="b">
        <v>0</v>
      </c>
      <c r="H77" s="91" t="b">
        <v>0</v>
      </c>
      <c r="I77" s="91" t="b">
        <v>0</v>
      </c>
      <c r="J77" s="91" t="b">
        <v>0</v>
      </c>
      <c r="K77" s="91" t="b">
        <v>0</v>
      </c>
      <c r="L77" s="91" t="b">
        <v>0</v>
      </c>
    </row>
    <row r="78" spans="1:12" ht="15">
      <c r="A78" s="91" t="s">
        <v>682</v>
      </c>
      <c r="B78" s="91" t="s">
        <v>683</v>
      </c>
      <c r="C78" s="91">
        <v>2</v>
      </c>
      <c r="D78" s="133">
        <v>0.006109912262135168</v>
      </c>
      <c r="E78" s="133">
        <v>2.2342641243787895</v>
      </c>
      <c r="F78" s="91" t="s">
        <v>904</v>
      </c>
      <c r="G78" s="91" t="b">
        <v>0</v>
      </c>
      <c r="H78" s="91" t="b">
        <v>0</v>
      </c>
      <c r="I78" s="91" t="b">
        <v>0</v>
      </c>
      <c r="J78" s="91" t="b">
        <v>0</v>
      </c>
      <c r="K78" s="91" t="b">
        <v>0</v>
      </c>
      <c r="L78" s="91" t="b">
        <v>0</v>
      </c>
    </row>
    <row r="79" spans="1:12" ht="15">
      <c r="A79" s="91" t="s">
        <v>683</v>
      </c>
      <c r="B79" s="91" t="s">
        <v>724</v>
      </c>
      <c r="C79" s="91">
        <v>2</v>
      </c>
      <c r="D79" s="133">
        <v>0.006109912262135168</v>
      </c>
      <c r="E79" s="133">
        <v>2.2342641243787895</v>
      </c>
      <c r="F79" s="91" t="s">
        <v>904</v>
      </c>
      <c r="G79" s="91" t="b">
        <v>0</v>
      </c>
      <c r="H79" s="91" t="b">
        <v>0</v>
      </c>
      <c r="I79" s="91" t="b">
        <v>0</v>
      </c>
      <c r="J79" s="91" t="b">
        <v>0</v>
      </c>
      <c r="K79" s="91" t="b">
        <v>0</v>
      </c>
      <c r="L79" s="91" t="b">
        <v>0</v>
      </c>
    </row>
    <row r="80" spans="1:12" ht="15">
      <c r="A80" s="91" t="s">
        <v>724</v>
      </c>
      <c r="B80" s="91" t="s">
        <v>702</v>
      </c>
      <c r="C80" s="91">
        <v>2</v>
      </c>
      <c r="D80" s="133">
        <v>0.006109912262135168</v>
      </c>
      <c r="E80" s="133">
        <v>1.5810516106034456</v>
      </c>
      <c r="F80" s="91" t="s">
        <v>904</v>
      </c>
      <c r="G80" s="91" t="b">
        <v>0</v>
      </c>
      <c r="H80" s="91" t="b">
        <v>0</v>
      </c>
      <c r="I80" s="91" t="b">
        <v>0</v>
      </c>
      <c r="J80" s="91" t="b">
        <v>0</v>
      </c>
      <c r="K80" s="91" t="b">
        <v>0</v>
      </c>
      <c r="L80" s="91" t="b">
        <v>0</v>
      </c>
    </row>
    <row r="81" spans="1:12" ht="15">
      <c r="A81" s="91" t="s">
        <v>702</v>
      </c>
      <c r="B81" s="91" t="s">
        <v>899</v>
      </c>
      <c r="C81" s="91">
        <v>2</v>
      </c>
      <c r="D81" s="133">
        <v>0.006109912262135168</v>
      </c>
      <c r="E81" s="133">
        <v>1.5810516106034456</v>
      </c>
      <c r="F81" s="91" t="s">
        <v>904</v>
      </c>
      <c r="G81" s="91" t="b">
        <v>0</v>
      </c>
      <c r="H81" s="91" t="b">
        <v>0</v>
      </c>
      <c r="I81" s="91" t="b">
        <v>0</v>
      </c>
      <c r="J81" s="91" t="b">
        <v>0</v>
      </c>
      <c r="K81" s="91" t="b">
        <v>0</v>
      </c>
      <c r="L81" s="91" t="b">
        <v>0</v>
      </c>
    </row>
    <row r="82" spans="1:12" ht="15">
      <c r="A82" s="91" t="s">
        <v>221</v>
      </c>
      <c r="B82" s="91" t="s">
        <v>711</v>
      </c>
      <c r="C82" s="91">
        <v>2</v>
      </c>
      <c r="D82" s="133">
        <v>0.006109912262135168</v>
      </c>
      <c r="E82" s="133">
        <v>1.8363241157067518</v>
      </c>
      <c r="F82" s="91" t="s">
        <v>904</v>
      </c>
      <c r="G82" s="91" t="b">
        <v>0</v>
      </c>
      <c r="H82" s="91" t="b">
        <v>0</v>
      </c>
      <c r="I82" s="91" t="b">
        <v>0</v>
      </c>
      <c r="J82" s="91" t="b">
        <v>0</v>
      </c>
      <c r="K82" s="91" t="b">
        <v>0</v>
      </c>
      <c r="L82" s="91" t="b">
        <v>0</v>
      </c>
    </row>
    <row r="83" spans="1:12" ht="15">
      <c r="A83" s="91" t="s">
        <v>868</v>
      </c>
      <c r="B83" s="91" t="s">
        <v>875</v>
      </c>
      <c r="C83" s="91">
        <v>2</v>
      </c>
      <c r="D83" s="133">
        <v>0.006109912262135168</v>
      </c>
      <c r="E83" s="133">
        <v>1.8820816062674268</v>
      </c>
      <c r="F83" s="91" t="s">
        <v>904</v>
      </c>
      <c r="G83" s="91" t="b">
        <v>0</v>
      </c>
      <c r="H83" s="91" t="b">
        <v>0</v>
      </c>
      <c r="I83" s="91" t="b">
        <v>0</v>
      </c>
      <c r="J83" s="91" t="b">
        <v>0</v>
      </c>
      <c r="K83" s="91" t="b">
        <v>0</v>
      </c>
      <c r="L83" s="91" t="b">
        <v>0</v>
      </c>
    </row>
    <row r="84" spans="1:12" ht="15">
      <c r="A84" s="91" t="s">
        <v>900</v>
      </c>
      <c r="B84" s="91" t="s">
        <v>281</v>
      </c>
      <c r="C84" s="91">
        <v>2</v>
      </c>
      <c r="D84" s="133">
        <v>0.006109912262135168</v>
      </c>
      <c r="E84" s="133">
        <v>1.8363241157067518</v>
      </c>
      <c r="F84" s="91" t="s">
        <v>904</v>
      </c>
      <c r="G84" s="91" t="b">
        <v>0</v>
      </c>
      <c r="H84" s="91" t="b">
        <v>0</v>
      </c>
      <c r="I84" s="91" t="b">
        <v>0</v>
      </c>
      <c r="J84" s="91" t="b">
        <v>0</v>
      </c>
      <c r="K84" s="91" t="b">
        <v>0</v>
      </c>
      <c r="L84" s="91" t="b">
        <v>0</v>
      </c>
    </row>
    <row r="85" spans="1:12" ht="15">
      <c r="A85" s="91" t="s">
        <v>901</v>
      </c>
      <c r="B85" s="91" t="s">
        <v>881</v>
      </c>
      <c r="C85" s="91">
        <v>2</v>
      </c>
      <c r="D85" s="133">
        <v>0.006109912262135168</v>
      </c>
      <c r="E85" s="133">
        <v>2.058172865323108</v>
      </c>
      <c r="F85" s="91" t="s">
        <v>904</v>
      </c>
      <c r="G85" s="91" t="b">
        <v>0</v>
      </c>
      <c r="H85" s="91" t="b">
        <v>0</v>
      </c>
      <c r="I85" s="91" t="b">
        <v>0</v>
      </c>
      <c r="J85" s="91" t="b">
        <v>0</v>
      </c>
      <c r="K85" s="91" t="b">
        <v>0</v>
      </c>
      <c r="L85" s="91" t="b">
        <v>0</v>
      </c>
    </row>
    <row r="86" spans="1:12" ht="15">
      <c r="A86" s="91" t="s">
        <v>281</v>
      </c>
      <c r="B86" s="91" t="s">
        <v>706</v>
      </c>
      <c r="C86" s="91">
        <v>5</v>
      </c>
      <c r="D86" s="133">
        <v>0.011013744614340374</v>
      </c>
      <c r="E86" s="133">
        <v>1.4313637641589874</v>
      </c>
      <c r="F86" s="91" t="s">
        <v>626</v>
      </c>
      <c r="G86" s="91" t="b">
        <v>0</v>
      </c>
      <c r="H86" s="91" t="b">
        <v>0</v>
      </c>
      <c r="I86" s="91" t="b">
        <v>0</v>
      </c>
      <c r="J86" s="91" t="b">
        <v>1</v>
      </c>
      <c r="K86" s="91" t="b">
        <v>0</v>
      </c>
      <c r="L86" s="91" t="b">
        <v>0</v>
      </c>
    </row>
    <row r="87" spans="1:12" ht="15">
      <c r="A87" s="91" t="s">
        <v>706</v>
      </c>
      <c r="B87" s="91" t="s">
        <v>707</v>
      </c>
      <c r="C87" s="91">
        <v>5</v>
      </c>
      <c r="D87" s="133">
        <v>0.011013744614340374</v>
      </c>
      <c r="E87" s="133">
        <v>1.5774917998372253</v>
      </c>
      <c r="F87" s="91" t="s">
        <v>626</v>
      </c>
      <c r="G87" s="91" t="b">
        <v>1</v>
      </c>
      <c r="H87" s="91" t="b">
        <v>0</v>
      </c>
      <c r="I87" s="91" t="b">
        <v>0</v>
      </c>
      <c r="J87" s="91" t="b">
        <v>0</v>
      </c>
      <c r="K87" s="91" t="b">
        <v>0</v>
      </c>
      <c r="L87" s="91" t="b">
        <v>0</v>
      </c>
    </row>
    <row r="88" spans="1:12" ht="15">
      <c r="A88" s="91" t="s">
        <v>708</v>
      </c>
      <c r="B88" s="91" t="s">
        <v>871</v>
      </c>
      <c r="C88" s="91">
        <v>3</v>
      </c>
      <c r="D88" s="133">
        <v>0.009886799718599638</v>
      </c>
      <c r="E88" s="133">
        <v>1.6744018128452818</v>
      </c>
      <c r="F88" s="91" t="s">
        <v>626</v>
      </c>
      <c r="G88" s="91" t="b">
        <v>0</v>
      </c>
      <c r="H88" s="91" t="b">
        <v>0</v>
      </c>
      <c r="I88" s="91" t="b">
        <v>0</v>
      </c>
      <c r="J88" s="91" t="b">
        <v>0</v>
      </c>
      <c r="K88" s="91" t="b">
        <v>0</v>
      </c>
      <c r="L88" s="91" t="b">
        <v>0</v>
      </c>
    </row>
    <row r="89" spans="1:12" ht="15">
      <c r="A89" s="91" t="s">
        <v>871</v>
      </c>
      <c r="B89" s="91" t="s">
        <v>671</v>
      </c>
      <c r="C89" s="91">
        <v>3</v>
      </c>
      <c r="D89" s="133">
        <v>0.009886799718599638</v>
      </c>
      <c r="E89" s="133">
        <v>1.7993405494535817</v>
      </c>
      <c r="F89" s="91" t="s">
        <v>626</v>
      </c>
      <c r="G89" s="91" t="b">
        <v>0</v>
      </c>
      <c r="H89" s="91" t="b">
        <v>0</v>
      </c>
      <c r="I89" s="91" t="b">
        <v>0</v>
      </c>
      <c r="J89" s="91" t="b">
        <v>0</v>
      </c>
      <c r="K89" s="91" t="b">
        <v>0</v>
      </c>
      <c r="L89" s="91" t="b">
        <v>0</v>
      </c>
    </row>
    <row r="90" spans="1:12" ht="15">
      <c r="A90" s="91" t="s">
        <v>671</v>
      </c>
      <c r="B90" s="91" t="s">
        <v>872</v>
      </c>
      <c r="C90" s="91">
        <v>3</v>
      </c>
      <c r="D90" s="133">
        <v>0.009886799718599638</v>
      </c>
      <c r="E90" s="133">
        <v>1.7993405494535817</v>
      </c>
      <c r="F90" s="91" t="s">
        <v>626</v>
      </c>
      <c r="G90" s="91" t="b">
        <v>0</v>
      </c>
      <c r="H90" s="91" t="b">
        <v>0</v>
      </c>
      <c r="I90" s="91" t="b">
        <v>0</v>
      </c>
      <c r="J90" s="91" t="b">
        <v>0</v>
      </c>
      <c r="K90" s="91" t="b">
        <v>0</v>
      </c>
      <c r="L90" s="91" t="b">
        <v>0</v>
      </c>
    </row>
    <row r="91" spans="1:12" ht="15">
      <c r="A91" s="91" t="s">
        <v>872</v>
      </c>
      <c r="B91" s="91" t="s">
        <v>668</v>
      </c>
      <c r="C91" s="91">
        <v>3</v>
      </c>
      <c r="D91" s="133">
        <v>0.009886799718599638</v>
      </c>
      <c r="E91" s="133">
        <v>1.6744018128452818</v>
      </c>
      <c r="F91" s="91" t="s">
        <v>626</v>
      </c>
      <c r="G91" s="91" t="b">
        <v>0</v>
      </c>
      <c r="H91" s="91" t="b">
        <v>0</v>
      </c>
      <c r="I91" s="91" t="b">
        <v>0</v>
      </c>
      <c r="J91" s="91" t="b">
        <v>0</v>
      </c>
      <c r="K91" s="91" t="b">
        <v>0</v>
      </c>
      <c r="L91" s="91" t="b">
        <v>0</v>
      </c>
    </row>
    <row r="92" spans="1:12" ht="15">
      <c r="A92" s="91" t="s">
        <v>668</v>
      </c>
      <c r="B92" s="91" t="s">
        <v>867</v>
      </c>
      <c r="C92" s="91">
        <v>3</v>
      </c>
      <c r="D92" s="133">
        <v>0.009886799718599638</v>
      </c>
      <c r="E92" s="133">
        <v>1.6744018128452818</v>
      </c>
      <c r="F92" s="91" t="s">
        <v>626</v>
      </c>
      <c r="G92" s="91" t="b">
        <v>0</v>
      </c>
      <c r="H92" s="91" t="b">
        <v>0</v>
      </c>
      <c r="I92" s="91" t="b">
        <v>0</v>
      </c>
      <c r="J92" s="91" t="b">
        <v>0</v>
      </c>
      <c r="K92" s="91" t="b">
        <v>0</v>
      </c>
      <c r="L92" s="91" t="b">
        <v>0</v>
      </c>
    </row>
    <row r="93" spans="1:12" ht="15">
      <c r="A93" s="91" t="s">
        <v>867</v>
      </c>
      <c r="B93" s="91" t="s">
        <v>672</v>
      </c>
      <c r="C93" s="91">
        <v>3</v>
      </c>
      <c r="D93" s="133">
        <v>0.009886799718599638</v>
      </c>
      <c r="E93" s="133">
        <v>1.7993405494535817</v>
      </c>
      <c r="F93" s="91" t="s">
        <v>626</v>
      </c>
      <c r="G93" s="91" t="b">
        <v>0</v>
      </c>
      <c r="H93" s="91" t="b">
        <v>0</v>
      </c>
      <c r="I93" s="91" t="b">
        <v>0</v>
      </c>
      <c r="J93" s="91" t="b">
        <v>0</v>
      </c>
      <c r="K93" s="91" t="b">
        <v>0</v>
      </c>
      <c r="L93" s="91" t="b">
        <v>0</v>
      </c>
    </row>
    <row r="94" spans="1:12" ht="15">
      <c r="A94" s="91" t="s">
        <v>672</v>
      </c>
      <c r="B94" s="91" t="s">
        <v>673</v>
      </c>
      <c r="C94" s="91">
        <v>3</v>
      </c>
      <c r="D94" s="133">
        <v>0.009886799718599638</v>
      </c>
      <c r="E94" s="133">
        <v>1.7993405494535817</v>
      </c>
      <c r="F94" s="91" t="s">
        <v>626</v>
      </c>
      <c r="G94" s="91" t="b">
        <v>0</v>
      </c>
      <c r="H94" s="91" t="b">
        <v>0</v>
      </c>
      <c r="I94" s="91" t="b">
        <v>0</v>
      </c>
      <c r="J94" s="91" t="b">
        <v>0</v>
      </c>
      <c r="K94" s="91" t="b">
        <v>0</v>
      </c>
      <c r="L94" s="91" t="b">
        <v>0</v>
      </c>
    </row>
    <row r="95" spans="1:12" ht="15">
      <c r="A95" s="91" t="s">
        <v>702</v>
      </c>
      <c r="B95" s="91" t="s">
        <v>874</v>
      </c>
      <c r="C95" s="91">
        <v>3</v>
      </c>
      <c r="D95" s="133">
        <v>0.009886799718599638</v>
      </c>
      <c r="E95" s="133">
        <v>1.4983105537896007</v>
      </c>
      <c r="F95" s="91" t="s">
        <v>626</v>
      </c>
      <c r="G95" s="91" t="b">
        <v>0</v>
      </c>
      <c r="H95" s="91" t="b">
        <v>0</v>
      </c>
      <c r="I95" s="91" t="b">
        <v>0</v>
      </c>
      <c r="J95" s="91" t="b">
        <v>0</v>
      </c>
      <c r="K95" s="91" t="b">
        <v>0</v>
      </c>
      <c r="L95" s="91" t="b">
        <v>0</v>
      </c>
    </row>
    <row r="96" spans="1:12" ht="15">
      <c r="A96" s="91" t="s">
        <v>707</v>
      </c>
      <c r="B96" s="91" t="s">
        <v>705</v>
      </c>
      <c r="C96" s="91">
        <v>3</v>
      </c>
      <c r="D96" s="133">
        <v>0.009886799718599638</v>
      </c>
      <c r="E96" s="133">
        <v>1.2764618041732443</v>
      </c>
      <c r="F96" s="91" t="s">
        <v>626</v>
      </c>
      <c r="G96" s="91" t="b">
        <v>0</v>
      </c>
      <c r="H96" s="91" t="b">
        <v>0</v>
      </c>
      <c r="I96" s="91" t="b">
        <v>0</v>
      </c>
      <c r="J96" s="91" t="b">
        <v>0</v>
      </c>
      <c r="K96" s="91" t="b">
        <v>0</v>
      </c>
      <c r="L96" s="91" t="b">
        <v>0</v>
      </c>
    </row>
    <row r="97" spans="1:12" ht="15">
      <c r="A97" s="91" t="s">
        <v>705</v>
      </c>
      <c r="B97" s="91" t="s">
        <v>876</v>
      </c>
      <c r="C97" s="91">
        <v>3</v>
      </c>
      <c r="D97" s="133">
        <v>0.009886799718599638</v>
      </c>
      <c r="E97" s="133">
        <v>1.4983105537896007</v>
      </c>
      <c r="F97" s="91" t="s">
        <v>626</v>
      </c>
      <c r="G97" s="91" t="b">
        <v>0</v>
      </c>
      <c r="H97" s="91" t="b">
        <v>0</v>
      </c>
      <c r="I97" s="91" t="b">
        <v>0</v>
      </c>
      <c r="J97" s="91" t="b">
        <v>0</v>
      </c>
      <c r="K97" s="91" t="b">
        <v>0</v>
      </c>
      <c r="L97" s="91" t="b">
        <v>0</v>
      </c>
    </row>
    <row r="98" spans="1:12" ht="15">
      <c r="A98" s="91" t="s">
        <v>876</v>
      </c>
      <c r="B98" s="91" t="s">
        <v>701</v>
      </c>
      <c r="C98" s="91">
        <v>3</v>
      </c>
      <c r="D98" s="133">
        <v>0.009886799718599638</v>
      </c>
      <c r="E98" s="133">
        <v>1.4313637641589874</v>
      </c>
      <c r="F98" s="91" t="s">
        <v>626</v>
      </c>
      <c r="G98" s="91" t="b">
        <v>0</v>
      </c>
      <c r="H98" s="91" t="b">
        <v>0</v>
      </c>
      <c r="I98" s="91" t="b">
        <v>0</v>
      </c>
      <c r="J98" s="91" t="b">
        <v>0</v>
      </c>
      <c r="K98" s="91" t="b">
        <v>0</v>
      </c>
      <c r="L98" s="91" t="b">
        <v>0</v>
      </c>
    </row>
    <row r="99" spans="1:12" ht="15">
      <c r="A99" s="91" t="s">
        <v>701</v>
      </c>
      <c r="B99" s="91" t="s">
        <v>877</v>
      </c>
      <c r="C99" s="91">
        <v>3</v>
      </c>
      <c r="D99" s="133">
        <v>0.009886799718599638</v>
      </c>
      <c r="E99" s="133">
        <v>1.3733718171813005</v>
      </c>
      <c r="F99" s="91" t="s">
        <v>626</v>
      </c>
      <c r="G99" s="91" t="b">
        <v>0</v>
      </c>
      <c r="H99" s="91" t="b">
        <v>0</v>
      </c>
      <c r="I99" s="91" t="b">
        <v>0</v>
      </c>
      <c r="J99" s="91" t="b">
        <v>0</v>
      </c>
      <c r="K99" s="91" t="b">
        <v>0</v>
      </c>
      <c r="L99" s="91" t="b">
        <v>0</v>
      </c>
    </row>
    <row r="100" spans="1:12" ht="15">
      <c r="A100" s="91" t="s">
        <v>877</v>
      </c>
      <c r="B100" s="91" t="s">
        <v>705</v>
      </c>
      <c r="C100" s="91">
        <v>3</v>
      </c>
      <c r="D100" s="133">
        <v>0.009886799718599638</v>
      </c>
      <c r="E100" s="133">
        <v>1.4983105537896007</v>
      </c>
      <c r="F100" s="91" t="s">
        <v>626</v>
      </c>
      <c r="G100" s="91" t="b">
        <v>0</v>
      </c>
      <c r="H100" s="91" t="b">
        <v>0</v>
      </c>
      <c r="I100" s="91" t="b">
        <v>0</v>
      </c>
      <c r="J100" s="91" t="b">
        <v>0</v>
      </c>
      <c r="K100" s="91" t="b">
        <v>0</v>
      </c>
      <c r="L100" s="91" t="b">
        <v>0</v>
      </c>
    </row>
    <row r="101" spans="1:12" ht="15">
      <c r="A101" s="91" t="s">
        <v>705</v>
      </c>
      <c r="B101" s="91" t="s">
        <v>878</v>
      </c>
      <c r="C101" s="91">
        <v>3</v>
      </c>
      <c r="D101" s="133">
        <v>0.009886799718599638</v>
      </c>
      <c r="E101" s="133">
        <v>1.4983105537896007</v>
      </c>
      <c r="F101" s="91" t="s">
        <v>626</v>
      </c>
      <c r="G101" s="91" t="b">
        <v>0</v>
      </c>
      <c r="H101" s="91" t="b">
        <v>0</v>
      </c>
      <c r="I101" s="91" t="b">
        <v>0</v>
      </c>
      <c r="J101" s="91" t="b">
        <v>0</v>
      </c>
      <c r="K101" s="91" t="b">
        <v>0</v>
      </c>
      <c r="L101" s="91" t="b">
        <v>0</v>
      </c>
    </row>
    <row r="102" spans="1:12" ht="15">
      <c r="A102" s="91" t="s">
        <v>878</v>
      </c>
      <c r="B102" s="91" t="s">
        <v>869</v>
      </c>
      <c r="C102" s="91">
        <v>3</v>
      </c>
      <c r="D102" s="133">
        <v>0.009886799718599638</v>
      </c>
      <c r="E102" s="133">
        <v>1.7993405494535817</v>
      </c>
      <c r="F102" s="91" t="s">
        <v>626</v>
      </c>
      <c r="G102" s="91" t="b">
        <v>0</v>
      </c>
      <c r="H102" s="91" t="b">
        <v>0</v>
      </c>
      <c r="I102" s="91" t="b">
        <v>0</v>
      </c>
      <c r="J102" s="91" t="b">
        <v>0</v>
      </c>
      <c r="K102" s="91" t="b">
        <v>0</v>
      </c>
      <c r="L102" s="91" t="b">
        <v>0</v>
      </c>
    </row>
    <row r="103" spans="1:12" ht="15">
      <c r="A103" s="91" t="s">
        <v>869</v>
      </c>
      <c r="B103" s="91" t="s">
        <v>870</v>
      </c>
      <c r="C103" s="91">
        <v>3</v>
      </c>
      <c r="D103" s="133">
        <v>0.009886799718599638</v>
      </c>
      <c r="E103" s="133">
        <v>1.7993405494535817</v>
      </c>
      <c r="F103" s="91" t="s">
        <v>626</v>
      </c>
      <c r="G103" s="91" t="b">
        <v>0</v>
      </c>
      <c r="H103" s="91" t="b">
        <v>0</v>
      </c>
      <c r="I103" s="91" t="b">
        <v>0</v>
      </c>
      <c r="J103" s="91" t="b">
        <v>0</v>
      </c>
      <c r="K103" s="91" t="b">
        <v>0</v>
      </c>
      <c r="L103" s="91" t="b">
        <v>0</v>
      </c>
    </row>
    <row r="104" spans="1:12" ht="15">
      <c r="A104" s="91" t="s">
        <v>870</v>
      </c>
      <c r="B104" s="91" t="s">
        <v>230</v>
      </c>
      <c r="C104" s="91">
        <v>3</v>
      </c>
      <c r="D104" s="133">
        <v>0.009886799718599638</v>
      </c>
      <c r="E104" s="133">
        <v>1.7993405494535817</v>
      </c>
      <c r="F104" s="91" t="s">
        <v>626</v>
      </c>
      <c r="G104" s="91" t="b">
        <v>0</v>
      </c>
      <c r="H104" s="91" t="b">
        <v>0</v>
      </c>
      <c r="I104" s="91" t="b">
        <v>0</v>
      </c>
      <c r="J104" s="91" t="b">
        <v>0</v>
      </c>
      <c r="K104" s="91" t="b">
        <v>0</v>
      </c>
      <c r="L104" s="91" t="b">
        <v>0</v>
      </c>
    </row>
    <row r="105" spans="1:12" ht="15">
      <c r="A105" s="91" t="s">
        <v>230</v>
      </c>
      <c r="B105" s="91" t="s">
        <v>879</v>
      </c>
      <c r="C105" s="91">
        <v>3</v>
      </c>
      <c r="D105" s="133">
        <v>0.009886799718599638</v>
      </c>
      <c r="E105" s="133">
        <v>1.7993405494535817</v>
      </c>
      <c r="F105" s="91" t="s">
        <v>626</v>
      </c>
      <c r="G105" s="91" t="b">
        <v>0</v>
      </c>
      <c r="H105" s="91" t="b">
        <v>0</v>
      </c>
      <c r="I105" s="91" t="b">
        <v>0</v>
      </c>
      <c r="J105" s="91" t="b">
        <v>0</v>
      </c>
      <c r="K105" s="91" t="b">
        <v>0</v>
      </c>
      <c r="L105" s="91" t="b">
        <v>0</v>
      </c>
    </row>
    <row r="106" spans="1:12" ht="15">
      <c r="A106" s="91" t="s">
        <v>227</v>
      </c>
      <c r="B106" s="91" t="s">
        <v>281</v>
      </c>
      <c r="C106" s="91">
        <v>3</v>
      </c>
      <c r="D106" s="133">
        <v>0.009886799718599638</v>
      </c>
      <c r="E106" s="133">
        <v>1.355643050220869</v>
      </c>
      <c r="F106" s="91" t="s">
        <v>626</v>
      </c>
      <c r="G106" s="91" t="b">
        <v>0</v>
      </c>
      <c r="H106" s="91" t="b">
        <v>0</v>
      </c>
      <c r="I106" s="91" t="b">
        <v>0</v>
      </c>
      <c r="J106" s="91" t="b">
        <v>0</v>
      </c>
      <c r="K106" s="91" t="b">
        <v>0</v>
      </c>
      <c r="L106" s="91" t="b">
        <v>0</v>
      </c>
    </row>
    <row r="107" spans="1:12" ht="15">
      <c r="A107" s="91" t="s">
        <v>227</v>
      </c>
      <c r="B107" s="91" t="s">
        <v>708</v>
      </c>
      <c r="C107" s="91">
        <v>2</v>
      </c>
      <c r="D107" s="133">
        <v>0.00832608906417987</v>
      </c>
      <c r="E107" s="133">
        <v>1.4014005407815442</v>
      </c>
      <c r="F107" s="91" t="s">
        <v>626</v>
      </c>
      <c r="G107" s="91" t="b">
        <v>0</v>
      </c>
      <c r="H107" s="91" t="b">
        <v>0</v>
      </c>
      <c r="I107" s="91" t="b">
        <v>0</v>
      </c>
      <c r="J107" s="91" t="b">
        <v>0</v>
      </c>
      <c r="K107" s="91" t="b">
        <v>0</v>
      </c>
      <c r="L107" s="91" t="b">
        <v>0</v>
      </c>
    </row>
    <row r="108" spans="1:12" ht="15">
      <c r="A108" s="91" t="s">
        <v>707</v>
      </c>
      <c r="B108" s="91" t="s">
        <v>235</v>
      </c>
      <c r="C108" s="91">
        <v>2</v>
      </c>
      <c r="D108" s="133">
        <v>0.00832608906417987</v>
      </c>
      <c r="E108" s="133">
        <v>1.5774917998372253</v>
      </c>
      <c r="F108" s="91" t="s">
        <v>626</v>
      </c>
      <c r="G108" s="91" t="b">
        <v>0</v>
      </c>
      <c r="H108" s="91" t="b">
        <v>0</v>
      </c>
      <c r="I108" s="91" t="b">
        <v>0</v>
      </c>
      <c r="J108" s="91" t="b">
        <v>0</v>
      </c>
      <c r="K108" s="91" t="b">
        <v>0</v>
      </c>
      <c r="L108" s="91" t="b">
        <v>0</v>
      </c>
    </row>
    <row r="109" spans="1:12" ht="15">
      <c r="A109" s="91" t="s">
        <v>235</v>
      </c>
      <c r="B109" s="91" t="s">
        <v>234</v>
      </c>
      <c r="C109" s="91">
        <v>2</v>
      </c>
      <c r="D109" s="133">
        <v>0.00832608906417987</v>
      </c>
      <c r="E109" s="133">
        <v>1.975431808509263</v>
      </c>
      <c r="F109" s="91" t="s">
        <v>626</v>
      </c>
      <c r="G109" s="91" t="b">
        <v>0</v>
      </c>
      <c r="H109" s="91" t="b">
        <v>0</v>
      </c>
      <c r="I109" s="91" t="b">
        <v>0</v>
      </c>
      <c r="J109" s="91" t="b">
        <v>0</v>
      </c>
      <c r="K109" s="91" t="b">
        <v>0</v>
      </c>
      <c r="L109" s="91" t="b">
        <v>0</v>
      </c>
    </row>
    <row r="110" spans="1:12" ht="15">
      <c r="A110" s="91" t="s">
        <v>234</v>
      </c>
      <c r="B110" s="91" t="s">
        <v>701</v>
      </c>
      <c r="C110" s="91">
        <v>2</v>
      </c>
      <c r="D110" s="133">
        <v>0.00832608906417987</v>
      </c>
      <c r="E110" s="133">
        <v>1.4313637641589874</v>
      </c>
      <c r="F110" s="91" t="s">
        <v>626</v>
      </c>
      <c r="G110" s="91" t="b">
        <v>0</v>
      </c>
      <c r="H110" s="91" t="b">
        <v>0</v>
      </c>
      <c r="I110" s="91" t="b">
        <v>0</v>
      </c>
      <c r="J110" s="91" t="b">
        <v>0</v>
      </c>
      <c r="K110" s="91" t="b">
        <v>0</v>
      </c>
      <c r="L110" s="91" t="b">
        <v>0</v>
      </c>
    </row>
    <row r="111" spans="1:12" ht="15">
      <c r="A111" s="91" t="s">
        <v>701</v>
      </c>
      <c r="B111" s="91" t="s">
        <v>883</v>
      </c>
      <c r="C111" s="91">
        <v>2</v>
      </c>
      <c r="D111" s="133">
        <v>0.00832608906417987</v>
      </c>
      <c r="E111" s="133">
        <v>1.3733718171813005</v>
      </c>
      <c r="F111" s="91" t="s">
        <v>626</v>
      </c>
      <c r="G111" s="91" t="b">
        <v>0</v>
      </c>
      <c r="H111" s="91" t="b">
        <v>0</v>
      </c>
      <c r="I111" s="91" t="b">
        <v>0</v>
      </c>
      <c r="J111" s="91" t="b">
        <v>0</v>
      </c>
      <c r="K111" s="91" t="b">
        <v>0</v>
      </c>
      <c r="L111" s="91" t="b">
        <v>0</v>
      </c>
    </row>
    <row r="112" spans="1:12" ht="15">
      <c r="A112" s="91" t="s">
        <v>883</v>
      </c>
      <c r="B112" s="91" t="s">
        <v>884</v>
      </c>
      <c r="C112" s="91">
        <v>2</v>
      </c>
      <c r="D112" s="133">
        <v>0.00832608906417987</v>
      </c>
      <c r="E112" s="133">
        <v>1.975431808509263</v>
      </c>
      <c r="F112" s="91" t="s">
        <v>626</v>
      </c>
      <c r="G112" s="91" t="b">
        <v>0</v>
      </c>
      <c r="H112" s="91" t="b">
        <v>0</v>
      </c>
      <c r="I112" s="91" t="b">
        <v>0</v>
      </c>
      <c r="J112" s="91" t="b">
        <v>0</v>
      </c>
      <c r="K112" s="91" t="b">
        <v>0</v>
      </c>
      <c r="L112" s="91" t="b">
        <v>0</v>
      </c>
    </row>
    <row r="113" spans="1:12" ht="15">
      <c r="A113" s="91" t="s">
        <v>884</v>
      </c>
      <c r="B113" s="91" t="s">
        <v>873</v>
      </c>
      <c r="C113" s="91">
        <v>2</v>
      </c>
      <c r="D113" s="133">
        <v>0.00832608906417987</v>
      </c>
      <c r="E113" s="133">
        <v>1.7993405494535817</v>
      </c>
      <c r="F113" s="91" t="s">
        <v>626</v>
      </c>
      <c r="G113" s="91" t="b">
        <v>0</v>
      </c>
      <c r="H113" s="91" t="b">
        <v>0</v>
      </c>
      <c r="I113" s="91" t="b">
        <v>0</v>
      </c>
      <c r="J113" s="91" t="b">
        <v>0</v>
      </c>
      <c r="K113" s="91" t="b">
        <v>0</v>
      </c>
      <c r="L113" s="91" t="b">
        <v>0</v>
      </c>
    </row>
    <row r="114" spans="1:12" ht="15">
      <c r="A114" s="91" t="s">
        <v>873</v>
      </c>
      <c r="B114" s="91" t="s">
        <v>702</v>
      </c>
      <c r="C114" s="91">
        <v>2</v>
      </c>
      <c r="D114" s="133">
        <v>0.00832608906417987</v>
      </c>
      <c r="E114" s="133">
        <v>1.3222192947339193</v>
      </c>
      <c r="F114" s="91" t="s">
        <v>626</v>
      </c>
      <c r="G114" s="91" t="b">
        <v>0</v>
      </c>
      <c r="H114" s="91" t="b">
        <v>0</v>
      </c>
      <c r="I114" s="91" t="b">
        <v>0</v>
      </c>
      <c r="J114" s="91" t="b">
        <v>0</v>
      </c>
      <c r="K114" s="91" t="b">
        <v>0</v>
      </c>
      <c r="L114" s="91" t="b">
        <v>0</v>
      </c>
    </row>
    <row r="115" spans="1:12" ht="15">
      <c r="A115" s="91" t="s">
        <v>874</v>
      </c>
      <c r="B115" s="91" t="s">
        <v>719</v>
      </c>
      <c r="C115" s="91">
        <v>2</v>
      </c>
      <c r="D115" s="133">
        <v>0.00832608906417987</v>
      </c>
      <c r="E115" s="133">
        <v>1.6232492903979006</v>
      </c>
      <c r="F115" s="91" t="s">
        <v>626</v>
      </c>
      <c r="G115" s="91" t="b">
        <v>0</v>
      </c>
      <c r="H115" s="91" t="b">
        <v>0</v>
      </c>
      <c r="I115" s="91" t="b">
        <v>0</v>
      </c>
      <c r="J115" s="91" t="b">
        <v>0</v>
      </c>
      <c r="K115" s="91" t="b">
        <v>0</v>
      </c>
      <c r="L115" s="91" t="b">
        <v>0</v>
      </c>
    </row>
    <row r="116" spans="1:12" ht="15">
      <c r="A116" s="91" t="s">
        <v>719</v>
      </c>
      <c r="B116" s="91" t="s">
        <v>669</v>
      </c>
      <c r="C116" s="91">
        <v>2</v>
      </c>
      <c r="D116" s="133">
        <v>0.00832608906417987</v>
      </c>
      <c r="E116" s="133">
        <v>1.6232492903979006</v>
      </c>
      <c r="F116" s="91" t="s">
        <v>626</v>
      </c>
      <c r="G116" s="91" t="b">
        <v>0</v>
      </c>
      <c r="H116" s="91" t="b">
        <v>0</v>
      </c>
      <c r="I116" s="91" t="b">
        <v>0</v>
      </c>
      <c r="J116" s="91" t="b">
        <v>0</v>
      </c>
      <c r="K116" s="91" t="b">
        <v>0</v>
      </c>
      <c r="L116" s="91" t="b">
        <v>0</v>
      </c>
    </row>
    <row r="117" spans="1:12" ht="15">
      <c r="A117" s="91" t="s">
        <v>669</v>
      </c>
      <c r="B117" s="91" t="s">
        <v>675</v>
      </c>
      <c r="C117" s="91">
        <v>2</v>
      </c>
      <c r="D117" s="133">
        <v>0.00832608906417987</v>
      </c>
      <c r="E117" s="133">
        <v>1.7993405494535817</v>
      </c>
      <c r="F117" s="91" t="s">
        <v>626</v>
      </c>
      <c r="G117" s="91" t="b">
        <v>0</v>
      </c>
      <c r="H117" s="91" t="b">
        <v>0</v>
      </c>
      <c r="I117" s="91" t="b">
        <v>0</v>
      </c>
      <c r="J117" s="91" t="b">
        <v>0</v>
      </c>
      <c r="K117" s="91" t="b">
        <v>0</v>
      </c>
      <c r="L117" s="91" t="b">
        <v>0</v>
      </c>
    </row>
    <row r="118" spans="1:12" ht="15">
      <c r="A118" s="91" t="s">
        <v>901</v>
      </c>
      <c r="B118" s="91" t="s">
        <v>881</v>
      </c>
      <c r="C118" s="91">
        <v>2</v>
      </c>
      <c r="D118" s="133">
        <v>0.00832608906417987</v>
      </c>
      <c r="E118" s="133">
        <v>1.7993405494535817</v>
      </c>
      <c r="F118" s="91" t="s">
        <v>626</v>
      </c>
      <c r="G118" s="91" t="b">
        <v>0</v>
      </c>
      <c r="H118" s="91" t="b">
        <v>0</v>
      </c>
      <c r="I118" s="91" t="b">
        <v>0</v>
      </c>
      <c r="J118" s="91" t="b">
        <v>0</v>
      </c>
      <c r="K118" s="91" t="b">
        <v>0</v>
      </c>
      <c r="L118" s="91" t="b">
        <v>0</v>
      </c>
    </row>
    <row r="119" spans="1:12" ht="15">
      <c r="A119" s="91" t="s">
        <v>702</v>
      </c>
      <c r="B119" s="91" t="s">
        <v>880</v>
      </c>
      <c r="C119" s="91">
        <v>2</v>
      </c>
      <c r="D119" s="133">
        <v>0.00832608906417987</v>
      </c>
      <c r="E119" s="133">
        <v>1.4983105537896004</v>
      </c>
      <c r="F119" s="91" t="s">
        <v>626</v>
      </c>
      <c r="G119" s="91" t="b">
        <v>0</v>
      </c>
      <c r="H119" s="91" t="b">
        <v>0</v>
      </c>
      <c r="I119" s="91" t="b">
        <v>0</v>
      </c>
      <c r="J119" s="91" t="b">
        <v>0</v>
      </c>
      <c r="K119" s="91" t="b">
        <v>0</v>
      </c>
      <c r="L119" s="91" t="b">
        <v>0</v>
      </c>
    </row>
    <row r="120" spans="1:12" ht="15">
      <c r="A120" s="91" t="s">
        <v>900</v>
      </c>
      <c r="B120" s="91" t="s">
        <v>281</v>
      </c>
      <c r="C120" s="91">
        <v>2</v>
      </c>
      <c r="D120" s="133">
        <v>0.00832608906417987</v>
      </c>
      <c r="E120" s="133">
        <v>1.5774917998372253</v>
      </c>
      <c r="F120" s="91" t="s">
        <v>626</v>
      </c>
      <c r="G120" s="91" t="b">
        <v>0</v>
      </c>
      <c r="H120" s="91" t="b">
        <v>0</v>
      </c>
      <c r="I120" s="91" t="b">
        <v>0</v>
      </c>
      <c r="J120" s="91" t="b">
        <v>0</v>
      </c>
      <c r="K120" s="91" t="b">
        <v>0</v>
      </c>
      <c r="L120" s="91" t="b">
        <v>0</v>
      </c>
    </row>
    <row r="121" spans="1:12" ht="15">
      <c r="A121" s="91" t="s">
        <v>701</v>
      </c>
      <c r="B121" s="91" t="s">
        <v>885</v>
      </c>
      <c r="C121" s="91">
        <v>2</v>
      </c>
      <c r="D121" s="133">
        <v>0.00832608906417987</v>
      </c>
      <c r="E121" s="133">
        <v>1.3733718171813005</v>
      </c>
      <c r="F121" s="91" t="s">
        <v>626</v>
      </c>
      <c r="G121" s="91" t="b">
        <v>0</v>
      </c>
      <c r="H121" s="91" t="b">
        <v>0</v>
      </c>
      <c r="I121" s="91" t="b">
        <v>0</v>
      </c>
      <c r="J121" s="91" t="b">
        <v>0</v>
      </c>
      <c r="K121" s="91" t="b">
        <v>0</v>
      </c>
      <c r="L121" s="91" t="b">
        <v>0</v>
      </c>
    </row>
    <row r="122" spans="1:12" ht="15">
      <c r="A122" s="91" t="s">
        <v>885</v>
      </c>
      <c r="B122" s="91" t="s">
        <v>886</v>
      </c>
      <c r="C122" s="91">
        <v>2</v>
      </c>
      <c r="D122" s="133">
        <v>0.00832608906417987</v>
      </c>
      <c r="E122" s="133">
        <v>1.975431808509263</v>
      </c>
      <c r="F122" s="91" t="s">
        <v>626</v>
      </c>
      <c r="G122" s="91" t="b">
        <v>0</v>
      </c>
      <c r="H122" s="91" t="b">
        <v>0</v>
      </c>
      <c r="I122" s="91" t="b">
        <v>0</v>
      </c>
      <c r="J122" s="91" t="b">
        <v>0</v>
      </c>
      <c r="K122" s="91" t="b">
        <v>0</v>
      </c>
      <c r="L122" s="91" t="b">
        <v>0</v>
      </c>
    </row>
    <row r="123" spans="1:12" ht="15">
      <c r="A123" s="91" t="s">
        <v>886</v>
      </c>
      <c r="B123" s="91" t="s">
        <v>887</v>
      </c>
      <c r="C123" s="91">
        <v>2</v>
      </c>
      <c r="D123" s="133">
        <v>0.00832608906417987</v>
      </c>
      <c r="E123" s="133">
        <v>1.975431808509263</v>
      </c>
      <c r="F123" s="91" t="s">
        <v>626</v>
      </c>
      <c r="G123" s="91" t="b">
        <v>0</v>
      </c>
      <c r="H123" s="91" t="b">
        <v>0</v>
      </c>
      <c r="I123" s="91" t="b">
        <v>0</v>
      </c>
      <c r="J123" s="91" t="b">
        <v>0</v>
      </c>
      <c r="K123" s="91" t="b">
        <v>0</v>
      </c>
      <c r="L123" s="91" t="b">
        <v>0</v>
      </c>
    </row>
    <row r="124" spans="1:12" ht="15">
      <c r="A124" s="91" t="s">
        <v>887</v>
      </c>
      <c r="B124" s="91" t="s">
        <v>888</v>
      </c>
      <c r="C124" s="91">
        <v>2</v>
      </c>
      <c r="D124" s="133">
        <v>0.00832608906417987</v>
      </c>
      <c r="E124" s="133">
        <v>1.975431808509263</v>
      </c>
      <c r="F124" s="91" t="s">
        <v>626</v>
      </c>
      <c r="G124" s="91" t="b">
        <v>0</v>
      </c>
      <c r="H124" s="91" t="b">
        <v>0</v>
      </c>
      <c r="I124" s="91" t="b">
        <v>0</v>
      </c>
      <c r="J124" s="91" t="b">
        <v>1</v>
      </c>
      <c r="K124" s="91" t="b">
        <v>0</v>
      </c>
      <c r="L124" s="91" t="b">
        <v>0</v>
      </c>
    </row>
    <row r="125" spans="1:12" ht="15">
      <c r="A125" s="91" t="s">
        <v>888</v>
      </c>
      <c r="B125" s="91" t="s">
        <v>889</v>
      </c>
      <c r="C125" s="91">
        <v>2</v>
      </c>
      <c r="D125" s="133">
        <v>0.00832608906417987</v>
      </c>
      <c r="E125" s="133">
        <v>1.975431808509263</v>
      </c>
      <c r="F125" s="91" t="s">
        <v>626</v>
      </c>
      <c r="G125" s="91" t="b">
        <v>1</v>
      </c>
      <c r="H125" s="91" t="b">
        <v>0</v>
      </c>
      <c r="I125" s="91" t="b">
        <v>0</v>
      </c>
      <c r="J125" s="91" t="b">
        <v>0</v>
      </c>
      <c r="K125" s="91" t="b">
        <v>0</v>
      </c>
      <c r="L125" s="91" t="b">
        <v>0</v>
      </c>
    </row>
    <row r="126" spans="1:12" ht="15">
      <c r="A126" s="91" t="s">
        <v>889</v>
      </c>
      <c r="B126" s="91" t="s">
        <v>890</v>
      </c>
      <c r="C126" s="91">
        <v>2</v>
      </c>
      <c r="D126" s="133">
        <v>0.00832608906417987</v>
      </c>
      <c r="E126" s="133">
        <v>1.975431808509263</v>
      </c>
      <c r="F126" s="91" t="s">
        <v>626</v>
      </c>
      <c r="G126" s="91" t="b">
        <v>0</v>
      </c>
      <c r="H126" s="91" t="b">
        <v>0</v>
      </c>
      <c r="I126" s="91" t="b">
        <v>0</v>
      </c>
      <c r="J126" s="91" t="b">
        <v>0</v>
      </c>
      <c r="K126" s="91" t="b">
        <v>0</v>
      </c>
      <c r="L126" s="91" t="b">
        <v>0</v>
      </c>
    </row>
    <row r="127" spans="1:12" ht="15">
      <c r="A127" s="91" t="s">
        <v>890</v>
      </c>
      <c r="B127" s="91" t="s">
        <v>891</v>
      </c>
      <c r="C127" s="91">
        <v>2</v>
      </c>
      <c r="D127" s="133">
        <v>0.00832608906417987</v>
      </c>
      <c r="E127" s="133">
        <v>1.975431808509263</v>
      </c>
      <c r="F127" s="91" t="s">
        <v>626</v>
      </c>
      <c r="G127" s="91" t="b">
        <v>0</v>
      </c>
      <c r="H127" s="91" t="b">
        <v>0</v>
      </c>
      <c r="I127" s="91" t="b">
        <v>0</v>
      </c>
      <c r="J127" s="91" t="b">
        <v>0</v>
      </c>
      <c r="K127" s="91" t="b">
        <v>0</v>
      </c>
      <c r="L127" s="91" t="b">
        <v>0</v>
      </c>
    </row>
    <row r="128" spans="1:12" ht="15">
      <c r="A128" s="91" t="s">
        <v>891</v>
      </c>
      <c r="B128" s="91" t="s">
        <v>892</v>
      </c>
      <c r="C128" s="91">
        <v>2</v>
      </c>
      <c r="D128" s="133">
        <v>0.00832608906417987</v>
      </c>
      <c r="E128" s="133">
        <v>1.975431808509263</v>
      </c>
      <c r="F128" s="91" t="s">
        <v>626</v>
      </c>
      <c r="G128" s="91" t="b">
        <v>0</v>
      </c>
      <c r="H128" s="91" t="b">
        <v>0</v>
      </c>
      <c r="I128" s="91" t="b">
        <v>0</v>
      </c>
      <c r="J128" s="91" t="b">
        <v>1</v>
      </c>
      <c r="K128" s="91" t="b">
        <v>0</v>
      </c>
      <c r="L128" s="91" t="b">
        <v>0</v>
      </c>
    </row>
    <row r="129" spans="1:12" ht="15">
      <c r="A129" s="91" t="s">
        <v>892</v>
      </c>
      <c r="B129" s="91" t="s">
        <v>290</v>
      </c>
      <c r="C129" s="91">
        <v>2</v>
      </c>
      <c r="D129" s="133">
        <v>0.00832608906417987</v>
      </c>
      <c r="E129" s="133">
        <v>1.975431808509263</v>
      </c>
      <c r="F129" s="91" t="s">
        <v>626</v>
      </c>
      <c r="G129" s="91" t="b">
        <v>1</v>
      </c>
      <c r="H129" s="91" t="b">
        <v>0</v>
      </c>
      <c r="I129" s="91" t="b">
        <v>0</v>
      </c>
      <c r="J129" s="91" t="b">
        <v>0</v>
      </c>
      <c r="K129" s="91" t="b">
        <v>0</v>
      </c>
      <c r="L129" s="91" t="b">
        <v>0</v>
      </c>
    </row>
    <row r="130" spans="1:12" ht="15">
      <c r="A130" s="91" t="s">
        <v>879</v>
      </c>
      <c r="B130" s="91" t="s">
        <v>893</v>
      </c>
      <c r="C130" s="91">
        <v>2</v>
      </c>
      <c r="D130" s="133">
        <v>0.00832608906417987</v>
      </c>
      <c r="E130" s="133">
        <v>1.7993405494535817</v>
      </c>
      <c r="F130" s="91" t="s">
        <v>626</v>
      </c>
      <c r="G130" s="91" t="b">
        <v>0</v>
      </c>
      <c r="H130" s="91" t="b">
        <v>0</v>
      </c>
      <c r="I130" s="91" t="b">
        <v>0</v>
      </c>
      <c r="J130" s="91" t="b">
        <v>0</v>
      </c>
      <c r="K130" s="91" t="b">
        <v>0</v>
      </c>
      <c r="L130" s="91" t="b">
        <v>0</v>
      </c>
    </row>
    <row r="131" spans="1:12" ht="15">
      <c r="A131" s="91" t="s">
        <v>223</v>
      </c>
      <c r="B131" s="91" t="s">
        <v>701</v>
      </c>
      <c r="C131" s="91">
        <v>2</v>
      </c>
      <c r="D131" s="133">
        <v>0.00832608906417987</v>
      </c>
      <c r="E131" s="133">
        <v>1.0334237554869496</v>
      </c>
      <c r="F131" s="91" t="s">
        <v>626</v>
      </c>
      <c r="G131" s="91" t="b">
        <v>0</v>
      </c>
      <c r="H131" s="91" t="b">
        <v>0</v>
      </c>
      <c r="I131" s="91" t="b">
        <v>0</v>
      </c>
      <c r="J131" s="91" t="b">
        <v>0</v>
      </c>
      <c r="K131" s="91" t="b">
        <v>0</v>
      </c>
      <c r="L131" s="91" t="b">
        <v>0</v>
      </c>
    </row>
    <row r="132" spans="1:12" ht="15">
      <c r="A132" s="91" t="s">
        <v>711</v>
      </c>
      <c r="B132" s="91" t="s">
        <v>703</v>
      </c>
      <c r="C132" s="91">
        <v>3</v>
      </c>
      <c r="D132" s="133">
        <v>0.010564226172207447</v>
      </c>
      <c r="E132" s="133">
        <v>1.2863067388432747</v>
      </c>
      <c r="F132" s="91" t="s">
        <v>627</v>
      </c>
      <c r="G132" s="91" t="b">
        <v>0</v>
      </c>
      <c r="H132" s="91" t="b">
        <v>0</v>
      </c>
      <c r="I132" s="91" t="b">
        <v>0</v>
      </c>
      <c r="J132" s="91" t="b">
        <v>0</v>
      </c>
      <c r="K132" s="91" t="b">
        <v>0</v>
      </c>
      <c r="L132" s="91" t="b">
        <v>0</v>
      </c>
    </row>
    <row r="133" spans="1:12" ht="15">
      <c r="A133" s="91" t="s">
        <v>703</v>
      </c>
      <c r="B133" s="91" t="s">
        <v>282</v>
      </c>
      <c r="C133" s="91">
        <v>3</v>
      </c>
      <c r="D133" s="133">
        <v>0.010564226172207447</v>
      </c>
      <c r="E133" s="133">
        <v>1.2863067388432747</v>
      </c>
      <c r="F133" s="91" t="s">
        <v>627</v>
      </c>
      <c r="G133" s="91" t="b">
        <v>0</v>
      </c>
      <c r="H133" s="91" t="b">
        <v>0</v>
      </c>
      <c r="I133" s="91" t="b">
        <v>0</v>
      </c>
      <c r="J133" s="91" t="b">
        <v>0</v>
      </c>
      <c r="K133" s="91" t="b">
        <v>0</v>
      </c>
      <c r="L133" s="91" t="b">
        <v>0</v>
      </c>
    </row>
    <row r="134" spans="1:12" ht="15">
      <c r="A134" s="91" t="s">
        <v>282</v>
      </c>
      <c r="B134" s="91" t="s">
        <v>712</v>
      </c>
      <c r="C134" s="91">
        <v>3</v>
      </c>
      <c r="D134" s="133">
        <v>0.010564226172207447</v>
      </c>
      <c r="E134" s="133">
        <v>1.2863067388432747</v>
      </c>
      <c r="F134" s="91" t="s">
        <v>627</v>
      </c>
      <c r="G134" s="91" t="b">
        <v>0</v>
      </c>
      <c r="H134" s="91" t="b">
        <v>0</v>
      </c>
      <c r="I134" s="91" t="b">
        <v>0</v>
      </c>
      <c r="J134" s="91" t="b">
        <v>0</v>
      </c>
      <c r="K134" s="91" t="b">
        <v>0</v>
      </c>
      <c r="L134" s="91" t="b">
        <v>0</v>
      </c>
    </row>
    <row r="135" spans="1:12" ht="15">
      <c r="A135" s="91" t="s">
        <v>712</v>
      </c>
      <c r="B135" s="91" t="s">
        <v>713</v>
      </c>
      <c r="C135" s="91">
        <v>3</v>
      </c>
      <c r="D135" s="133">
        <v>0.010564226172207447</v>
      </c>
      <c r="E135" s="133">
        <v>1.2863067388432747</v>
      </c>
      <c r="F135" s="91" t="s">
        <v>627</v>
      </c>
      <c r="G135" s="91" t="b">
        <v>0</v>
      </c>
      <c r="H135" s="91" t="b">
        <v>0</v>
      </c>
      <c r="I135" s="91" t="b">
        <v>0</v>
      </c>
      <c r="J135" s="91" t="b">
        <v>0</v>
      </c>
      <c r="K135" s="91" t="b">
        <v>1</v>
      </c>
      <c r="L135" s="91" t="b">
        <v>0</v>
      </c>
    </row>
    <row r="136" spans="1:12" ht="15">
      <c r="A136" s="91" t="s">
        <v>713</v>
      </c>
      <c r="B136" s="91" t="s">
        <v>714</v>
      </c>
      <c r="C136" s="91">
        <v>3</v>
      </c>
      <c r="D136" s="133">
        <v>0.010564226172207447</v>
      </c>
      <c r="E136" s="133">
        <v>1.2863067388432747</v>
      </c>
      <c r="F136" s="91" t="s">
        <v>627</v>
      </c>
      <c r="G136" s="91" t="b">
        <v>0</v>
      </c>
      <c r="H136" s="91" t="b">
        <v>1</v>
      </c>
      <c r="I136" s="91" t="b">
        <v>0</v>
      </c>
      <c r="J136" s="91" t="b">
        <v>0</v>
      </c>
      <c r="K136" s="91" t="b">
        <v>0</v>
      </c>
      <c r="L136" s="91" t="b">
        <v>0</v>
      </c>
    </row>
    <row r="137" spans="1:12" ht="15">
      <c r="A137" s="91" t="s">
        <v>714</v>
      </c>
      <c r="B137" s="91" t="s">
        <v>710</v>
      </c>
      <c r="C137" s="91">
        <v>3</v>
      </c>
      <c r="D137" s="133">
        <v>0.010564226172207447</v>
      </c>
      <c r="E137" s="133">
        <v>1.0644579892269184</v>
      </c>
      <c r="F137" s="91" t="s">
        <v>627</v>
      </c>
      <c r="G137" s="91" t="b">
        <v>0</v>
      </c>
      <c r="H137" s="91" t="b">
        <v>0</v>
      </c>
      <c r="I137" s="91" t="b">
        <v>0</v>
      </c>
      <c r="J137" s="91" t="b">
        <v>0</v>
      </c>
      <c r="K137" s="91" t="b">
        <v>0</v>
      </c>
      <c r="L137" s="91" t="b">
        <v>0</v>
      </c>
    </row>
    <row r="138" spans="1:12" ht="15">
      <c r="A138" s="91" t="s">
        <v>710</v>
      </c>
      <c r="B138" s="91" t="s">
        <v>715</v>
      </c>
      <c r="C138" s="91">
        <v>3</v>
      </c>
      <c r="D138" s="133">
        <v>0.010564226172207447</v>
      </c>
      <c r="E138" s="133">
        <v>1.0644579892269184</v>
      </c>
      <c r="F138" s="91" t="s">
        <v>627</v>
      </c>
      <c r="G138" s="91" t="b">
        <v>0</v>
      </c>
      <c r="H138" s="91" t="b">
        <v>0</v>
      </c>
      <c r="I138" s="91" t="b">
        <v>0</v>
      </c>
      <c r="J138" s="91" t="b">
        <v>0</v>
      </c>
      <c r="K138" s="91" t="b">
        <v>0</v>
      </c>
      <c r="L138" s="91" t="b">
        <v>0</v>
      </c>
    </row>
    <row r="139" spans="1:12" ht="15">
      <c r="A139" s="91" t="s">
        <v>715</v>
      </c>
      <c r="B139" s="91" t="s">
        <v>716</v>
      </c>
      <c r="C139" s="91">
        <v>3</v>
      </c>
      <c r="D139" s="133">
        <v>0.010564226172207447</v>
      </c>
      <c r="E139" s="133">
        <v>1.2863067388432747</v>
      </c>
      <c r="F139" s="91" t="s">
        <v>627</v>
      </c>
      <c r="G139" s="91" t="b">
        <v>0</v>
      </c>
      <c r="H139" s="91" t="b">
        <v>0</v>
      </c>
      <c r="I139" s="91" t="b">
        <v>0</v>
      </c>
      <c r="J139" s="91" t="b">
        <v>0</v>
      </c>
      <c r="K139" s="91" t="b">
        <v>0</v>
      </c>
      <c r="L139" s="91" t="b">
        <v>0</v>
      </c>
    </row>
    <row r="140" spans="1:12" ht="15">
      <c r="A140" s="91" t="s">
        <v>716</v>
      </c>
      <c r="B140" s="91" t="s">
        <v>868</v>
      </c>
      <c r="C140" s="91">
        <v>3</v>
      </c>
      <c r="D140" s="133">
        <v>0.010564226172207447</v>
      </c>
      <c r="E140" s="133">
        <v>1.2863067388432747</v>
      </c>
      <c r="F140" s="91" t="s">
        <v>627</v>
      </c>
      <c r="G140" s="91" t="b">
        <v>0</v>
      </c>
      <c r="H140" s="91" t="b">
        <v>0</v>
      </c>
      <c r="I140" s="91" t="b">
        <v>0</v>
      </c>
      <c r="J140" s="91" t="b">
        <v>0</v>
      </c>
      <c r="K140" s="91" t="b">
        <v>0</v>
      </c>
      <c r="L140" s="91" t="b">
        <v>0</v>
      </c>
    </row>
    <row r="141" spans="1:12" ht="15">
      <c r="A141" s="91" t="s">
        <v>894</v>
      </c>
      <c r="B141" s="91" t="s">
        <v>895</v>
      </c>
      <c r="C141" s="91">
        <v>2</v>
      </c>
      <c r="D141" s="133">
        <v>0.012633016148318653</v>
      </c>
      <c r="E141" s="133">
        <v>1.462397997898956</v>
      </c>
      <c r="F141" s="91" t="s">
        <v>627</v>
      </c>
      <c r="G141" s="91" t="b">
        <v>1</v>
      </c>
      <c r="H141" s="91" t="b">
        <v>0</v>
      </c>
      <c r="I141" s="91" t="b">
        <v>0</v>
      </c>
      <c r="J141" s="91" t="b">
        <v>0</v>
      </c>
      <c r="K141" s="91" t="b">
        <v>0</v>
      </c>
      <c r="L141" s="91" t="b">
        <v>0</v>
      </c>
    </row>
    <row r="142" spans="1:12" ht="15">
      <c r="A142" s="91" t="s">
        <v>895</v>
      </c>
      <c r="B142" s="91" t="s">
        <v>896</v>
      </c>
      <c r="C142" s="91">
        <v>2</v>
      </c>
      <c r="D142" s="133">
        <v>0.012633016148318653</v>
      </c>
      <c r="E142" s="133">
        <v>1.462397997898956</v>
      </c>
      <c r="F142" s="91" t="s">
        <v>627</v>
      </c>
      <c r="G142" s="91" t="b">
        <v>0</v>
      </c>
      <c r="H142" s="91" t="b">
        <v>0</v>
      </c>
      <c r="I142" s="91" t="b">
        <v>0</v>
      </c>
      <c r="J142" s="91" t="b">
        <v>0</v>
      </c>
      <c r="K142" s="91" t="b">
        <v>0</v>
      </c>
      <c r="L142" s="91" t="b">
        <v>0</v>
      </c>
    </row>
    <row r="143" spans="1:12" ht="15">
      <c r="A143" s="91" t="s">
        <v>896</v>
      </c>
      <c r="B143" s="91" t="s">
        <v>221</v>
      </c>
      <c r="C143" s="91">
        <v>2</v>
      </c>
      <c r="D143" s="133">
        <v>0.012633016148318653</v>
      </c>
      <c r="E143" s="133">
        <v>1.462397997898956</v>
      </c>
      <c r="F143" s="91" t="s">
        <v>627</v>
      </c>
      <c r="G143" s="91" t="b">
        <v>0</v>
      </c>
      <c r="H143" s="91" t="b">
        <v>0</v>
      </c>
      <c r="I143" s="91" t="b">
        <v>0</v>
      </c>
      <c r="J143" s="91" t="b">
        <v>0</v>
      </c>
      <c r="K143" s="91" t="b">
        <v>0</v>
      </c>
      <c r="L143" s="91" t="b">
        <v>0</v>
      </c>
    </row>
    <row r="144" spans="1:12" ht="15">
      <c r="A144" s="91" t="s">
        <v>221</v>
      </c>
      <c r="B144" s="91" t="s">
        <v>710</v>
      </c>
      <c r="C144" s="91">
        <v>2</v>
      </c>
      <c r="D144" s="133">
        <v>0.012633016148318653</v>
      </c>
      <c r="E144" s="133">
        <v>0.7634279935629372</v>
      </c>
      <c r="F144" s="91" t="s">
        <v>627</v>
      </c>
      <c r="G144" s="91" t="b">
        <v>0</v>
      </c>
      <c r="H144" s="91" t="b">
        <v>0</v>
      </c>
      <c r="I144" s="91" t="b">
        <v>0</v>
      </c>
      <c r="J144" s="91" t="b">
        <v>0</v>
      </c>
      <c r="K144" s="91" t="b">
        <v>0</v>
      </c>
      <c r="L144" s="91" t="b">
        <v>0</v>
      </c>
    </row>
    <row r="145" spans="1:12" ht="15">
      <c r="A145" s="91" t="s">
        <v>710</v>
      </c>
      <c r="B145" s="91" t="s">
        <v>287</v>
      </c>
      <c r="C145" s="91">
        <v>2</v>
      </c>
      <c r="D145" s="133">
        <v>0.012633016148318653</v>
      </c>
      <c r="E145" s="133">
        <v>0.8883667301712372</v>
      </c>
      <c r="F145" s="91" t="s">
        <v>627</v>
      </c>
      <c r="G145" s="91" t="b">
        <v>0</v>
      </c>
      <c r="H145" s="91" t="b">
        <v>0</v>
      </c>
      <c r="I145" s="91" t="b">
        <v>0</v>
      </c>
      <c r="J145" s="91" t="b">
        <v>0</v>
      </c>
      <c r="K145" s="91" t="b">
        <v>0</v>
      </c>
      <c r="L145" s="91" t="b">
        <v>0</v>
      </c>
    </row>
    <row r="146" spans="1:12" ht="15">
      <c r="A146" s="91" t="s">
        <v>287</v>
      </c>
      <c r="B146" s="91" t="s">
        <v>233</v>
      </c>
      <c r="C146" s="91">
        <v>2</v>
      </c>
      <c r="D146" s="133">
        <v>0.012633016148318653</v>
      </c>
      <c r="E146" s="133">
        <v>1.2863067388432747</v>
      </c>
      <c r="F146" s="91" t="s">
        <v>627</v>
      </c>
      <c r="G146" s="91" t="b">
        <v>0</v>
      </c>
      <c r="H146" s="91" t="b">
        <v>0</v>
      </c>
      <c r="I146" s="91" t="b">
        <v>0</v>
      </c>
      <c r="J146" s="91" t="b">
        <v>0</v>
      </c>
      <c r="K146" s="91" t="b">
        <v>0</v>
      </c>
      <c r="L146" s="91" t="b">
        <v>0</v>
      </c>
    </row>
    <row r="147" spans="1:12" ht="15">
      <c r="A147" s="91" t="s">
        <v>233</v>
      </c>
      <c r="B147" s="91" t="s">
        <v>897</v>
      </c>
      <c r="C147" s="91">
        <v>2</v>
      </c>
      <c r="D147" s="133">
        <v>0.012633016148318653</v>
      </c>
      <c r="E147" s="133">
        <v>1.462397997898956</v>
      </c>
      <c r="F147" s="91" t="s">
        <v>627</v>
      </c>
      <c r="G147" s="91" t="b">
        <v>0</v>
      </c>
      <c r="H147" s="91" t="b">
        <v>0</v>
      </c>
      <c r="I147" s="91" t="b">
        <v>0</v>
      </c>
      <c r="J147" s="91" t="b">
        <v>0</v>
      </c>
      <c r="K147" s="91" t="b">
        <v>0</v>
      </c>
      <c r="L147" s="91" t="b">
        <v>0</v>
      </c>
    </row>
    <row r="148" spans="1:12" ht="15">
      <c r="A148" s="91" t="s">
        <v>897</v>
      </c>
      <c r="B148" s="91" t="s">
        <v>898</v>
      </c>
      <c r="C148" s="91">
        <v>2</v>
      </c>
      <c r="D148" s="133">
        <v>0.012633016148318653</v>
      </c>
      <c r="E148" s="133">
        <v>1.462397997898956</v>
      </c>
      <c r="F148" s="91" t="s">
        <v>627</v>
      </c>
      <c r="G148" s="91" t="b">
        <v>0</v>
      </c>
      <c r="H148" s="91" t="b">
        <v>0</v>
      </c>
      <c r="I148" s="91" t="b">
        <v>0</v>
      </c>
      <c r="J148" s="91" t="b">
        <v>0</v>
      </c>
      <c r="K148" s="91" t="b">
        <v>0</v>
      </c>
      <c r="L148" s="91" t="b">
        <v>0</v>
      </c>
    </row>
    <row r="149" spans="1:12" ht="15">
      <c r="A149" s="91" t="s">
        <v>221</v>
      </c>
      <c r="B149" s="91" t="s">
        <v>711</v>
      </c>
      <c r="C149" s="91">
        <v>2</v>
      </c>
      <c r="D149" s="133">
        <v>0.012633016148318653</v>
      </c>
      <c r="E149" s="133">
        <v>1.161368002234975</v>
      </c>
      <c r="F149" s="91" t="s">
        <v>627</v>
      </c>
      <c r="G149" s="91" t="b">
        <v>0</v>
      </c>
      <c r="H149" s="91" t="b">
        <v>0</v>
      </c>
      <c r="I149" s="91" t="b">
        <v>0</v>
      </c>
      <c r="J149" s="91" t="b">
        <v>0</v>
      </c>
      <c r="K149" s="91" t="b">
        <v>0</v>
      </c>
      <c r="L149" s="91" t="b">
        <v>0</v>
      </c>
    </row>
    <row r="150" spans="1:12" ht="15">
      <c r="A150" s="91" t="s">
        <v>868</v>
      </c>
      <c r="B150" s="91" t="s">
        <v>875</v>
      </c>
      <c r="C150" s="91">
        <v>2</v>
      </c>
      <c r="D150" s="133">
        <v>0.012633016148318653</v>
      </c>
      <c r="E150" s="133">
        <v>1.2863067388432747</v>
      </c>
      <c r="F150" s="91" t="s">
        <v>627</v>
      </c>
      <c r="G150" s="91" t="b">
        <v>0</v>
      </c>
      <c r="H150" s="91" t="b">
        <v>0</v>
      </c>
      <c r="I150" s="91" t="b">
        <v>0</v>
      </c>
      <c r="J150" s="91" t="b">
        <v>0</v>
      </c>
      <c r="K150" s="91" t="b">
        <v>0</v>
      </c>
      <c r="L150" s="91" t="b">
        <v>0</v>
      </c>
    </row>
    <row r="151" spans="1:12" ht="15">
      <c r="A151" s="91" t="s">
        <v>718</v>
      </c>
      <c r="B151" s="91" t="s">
        <v>719</v>
      </c>
      <c r="C151" s="91">
        <v>2</v>
      </c>
      <c r="D151" s="133">
        <v>0</v>
      </c>
      <c r="E151" s="133">
        <v>1.146128035678238</v>
      </c>
      <c r="F151" s="91" t="s">
        <v>628</v>
      </c>
      <c r="G151" s="91" t="b">
        <v>0</v>
      </c>
      <c r="H151" s="91" t="b">
        <v>0</v>
      </c>
      <c r="I151" s="91" t="b">
        <v>0</v>
      </c>
      <c r="J151" s="91" t="b">
        <v>0</v>
      </c>
      <c r="K151" s="91" t="b">
        <v>0</v>
      </c>
      <c r="L151" s="91" t="b">
        <v>0</v>
      </c>
    </row>
    <row r="152" spans="1:12" ht="15">
      <c r="A152" s="91" t="s">
        <v>719</v>
      </c>
      <c r="B152" s="91" t="s">
        <v>720</v>
      </c>
      <c r="C152" s="91">
        <v>2</v>
      </c>
      <c r="D152" s="133">
        <v>0</v>
      </c>
      <c r="E152" s="133">
        <v>1.146128035678238</v>
      </c>
      <c r="F152" s="91" t="s">
        <v>628</v>
      </c>
      <c r="G152" s="91" t="b">
        <v>0</v>
      </c>
      <c r="H152" s="91" t="b">
        <v>0</v>
      </c>
      <c r="I152" s="91" t="b">
        <v>0</v>
      </c>
      <c r="J152" s="91" t="b">
        <v>0</v>
      </c>
      <c r="K152" s="91" t="b">
        <v>0</v>
      </c>
      <c r="L152" s="91" t="b">
        <v>0</v>
      </c>
    </row>
    <row r="153" spans="1:12" ht="15">
      <c r="A153" s="91" t="s">
        <v>720</v>
      </c>
      <c r="B153" s="91" t="s">
        <v>721</v>
      </c>
      <c r="C153" s="91">
        <v>2</v>
      </c>
      <c r="D153" s="133">
        <v>0</v>
      </c>
      <c r="E153" s="133">
        <v>1.146128035678238</v>
      </c>
      <c r="F153" s="91" t="s">
        <v>628</v>
      </c>
      <c r="G153" s="91" t="b">
        <v>0</v>
      </c>
      <c r="H153" s="91" t="b">
        <v>0</v>
      </c>
      <c r="I153" s="91" t="b">
        <v>0</v>
      </c>
      <c r="J153" s="91" t="b">
        <v>0</v>
      </c>
      <c r="K153" s="91" t="b">
        <v>0</v>
      </c>
      <c r="L153" s="91" t="b">
        <v>0</v>
      </c>
    </row>
    <row r="154" spans="1:12" ht="15">
      <c r="A154" s="91" t="s">
        <v>721</v>
      </c>
      <c r="B154" s="91" t="s">
        <v>722</v>
      </c>
      <c r="C154" s="91">
        <v>2</v>
      </c>
      <c r="D154" s="133">
        <v>0</v>
      </c>
      <c r="E154" s="133">
        <v>1.146128035678238</v>
      </c>
      <c r="F154" s="91" t="s">
        <v>628</v>
      </c>
      <c r="G154" s="91" t="b">
        <v>0</v>
      </c>
      <c r="H154" s="91" t="b">
        <v>0</v>
      </c>
      <c r="I154" s="91" t="b">
        <v>0</v>
      </c>
      <c r="J154" s="91" t="b">
        <v>0</v>
      </c>
      <c r="K154" s="91" t="b">
        <v>0</v>
      </c>
      <c r="L154" s="91" t="b">
        <v>0</v>
      </c>
    </row>
    <row r="155" spans="1:12" ht="15">
      <c r="A155" s="91" t="s">
        <v>722</v>
      </c>
      <c r="B155" s="91" t="s">
        <v>723</v>
      </c>
      <c r="C155" s="91">
        <v>2</v>
      </c>
      <c r="D155" s="133">
        <v>0</v>
      </c>
      <c r="E155" s="133">
        <v>1.146128035678238</v>
      </c>
      <c r="F155" s="91" t="s">
        <v>628</v>
      </c>
      <c r="G155" s="91" t="b">
        <v>0</v>
      </c>
      <c r="H155" s="91" t="b">
        <v>0</v>
      </c>
      <c r="I155" s="91" t="b">
        <v>0</v>
      </c>
      <c r="J155" s="91" t="b">
        <v>0</v>
      </c>
      <c r="K155" s="91" t="b">
        <v>0</v>
      </c>
      <c r="L155" s="91" t="b">
        <v>0</v>
      </c>
    </row>
    <row r="156" spans="1:12" ht="15">
      <c r="A156" s="91" t="s">
        <v>723</v>
      </c>
      <c r="B156" s="91" t="s">
        <v>682</v>
      </c>
      <c r="C156" s="91">
        <v>2</v>
      </c>
      <c r="D156" s="133">
        <v>0</v>
      </c>
      <c r="E156" s="133">
        <v>1.146128035678238</v>
      </c>
      <c r="F156" s="91" t="s">
        <v>628</v>
      </c>
      <c r="G156" s="91" t="b">
        <v>0</v>
      </c>
      <c r="H156" s="91" t="b">
        <v>0</v>
      </c>
      <c r="I156" s="91" t="b">
        <v>0</v>
      </c>
      <c r="J156" s="91" t="b">
        <v>0</v>
      </c>
      <c r="K156" s="91" t="b">
        <v>0</v>
      </c>
      <c r="L156" s="91" t="b">
        <v>0</v>
      </c>
    </row>
    <row r="157" spans="1:12" ht="15">
      <c r="A157" s="91" t="s">
        <v>682</v>
      </c>
      <c r="B157" s="91" t="s">
        <v>683</v>
      </c>
      <c r="C157" s="91">
        <v>2</v>
      </c>
      <c r="D157" s="133">
        <v>0</v>
      </c>
      <c r="E157" s="133">
        <v>1.146128035678238</v>
      </c>
      <c r="F157" s="91" t="s">
        <v>628</v>
      </c>
      <c r="G157" s="91" t="b">
        <v>0</v>
      </c>
      <c r="H157" s="91" t="b">
        <v>0</v>
      </c>
      <c r="I157" s="91" t="b">
        <v>0</v>
      </c>
      <c r="J157" s="91" t="b">
        <v>0</v>
      </c>
      <c r="K157" s="91" t="b">
        <v>0</v>
      </c>
      <c r="L157" s="91" t="b">
        <v>0</v>
      </c>
    </row>
    <row r="158" spans="1:12" ht="15">
      <c r="A158" s="91" t="s">
        <v>683</v>
      </c>
      <c r="B158" s="91" t="s">
        <v>724</v>
      </c>
      <c r="C158" s="91">
        <v>2</v>
      </c>
      <c r="D158" s="133">
        <v>0</v>
      </c>
      <c r="E158" s="133">
        <v>1.146128035678238</v>
      </c>
      <c r="F158" s="91" t="s">
        <v>628</v>
      </c>
      <c r="G158" s="91" t="b">
        <v>0</v>
      </c>
      <c r="H158" s="91" t="b">
        <v>0</v>
      </c>
      <c r="I158" s="91" t="b">
        <v>0</v>
      </c>
      <c r="J158" s="91" t="b">
        <v>0</v>
      </c>
      <c r="K158" s="91" t="b">
        <v>0</v>
      </c>
      <c r="L158" s="91" t="b">
        <v>0</v>
      </c>
    </row>
    <row r="159" spans="1:12" ht="15">
      <c r="A159" s="91" t="s">
        <v>724</v>
      </c>
      <c r="B159" s="91" t="s">
        <v>702</v>
      </c>
      <c r="C159" s="91">
        <v>2</v>
      </c>
      <c r="D159" s="133">
        <v>0</v>
      </c>
      <c r="E159" s="133">
        <v>1.146128035678238</v>
      </c>
      <c r="F159" s="91" t="s">
        <v>628</v>
      </c>
      <c r="G159" s="91" t="b">
        <v>0</v>
      </c>
      <c r="H159" s="91" t="b">
        <v>0</v>
      </c>
      <c r="I159" s="91" t="b">
        <v>0</v>
      </c>
      <c r="J159" s="91" t="b">
        <v>0</v>
      </c>
      <c r="K159" s="91" t="b">
        <v>0</v>
      </c>
      <c r="L159" s="91" t="b">
        <v>0</v>
      </c>
    </row>
    <row r="160" spans="1:12" ht="15">
      <c r="A160" s="91" t="s">
        <v>702</v>
      </c>
      <c r="B160" s="91" t="s">
        <v>899</v>
      </c>
      <c r="C160" s="91">
        <v>2</v>
      </c>
      <c r="D160" s="133">
        <v>0</v>
      </c>
      <c r="E160" s="133">
        <v>1.146128035678238</v>
      </c>
      <c r="F160" s="91" t="s">
        <v>628</v>
      </c>
      <c r="G160" s="91" t="b">
        <v>0</v>
      </c>
      <c r="H160" s="91" t="b">
        <v>0</v>
      </c>
      <c r="I160" s="91" t="b">
        <v>0</v>
      </c>
      <c r="J160" s="91" t="b">
        <v>0</v>
      </c>
      <c r="K160" s="91" t="b">
        <v>0</v>
      </c>
      <c r="L160" s="91" t="b">
        <v>0</v>
      </c>
    </row>
    <row r="161" spans="1:12" ht="15">
      <c r="A161" s="91" t="s">
        <v>727</v>
      </c>
      <c r="B161" s="91" t="s">
        <v>703</v>
      </c>
      <c r="C161" s="91">
        <v>2</v>
      </c>
      <c r="D161" s="133">
        <v>0.012895169046477363</v>
      </c>
      <c r="E161" s="133">
        <v>1.2304489213782739</v>
      </c>
      <c r="F161" s="91" t="s">
        <v>629</v>
      </c>
      <c r="G161" s="91" t="b">
        <v>0</v>
      </c>
      <c r="H161" s="91" t="b">
        <v>0</v>
      </c>
      <c r="I161" s="91" t="b">
        <v>0</v>
      </c>
      <c r="J161" s="91" t="b">
        <v>0</v>
      </c>
      <c r="K161" s="91" t="b">
        <v>0</v>
      </c>
      <c r="L161" s="91" t="b">
        <v>0</v>
      </c>
    </row>
    <row r="162" spans="1:12" ht="15">
      <c r="A162" s="91" t="s">
        <v>703</v>
      </c>
      <c r="B162" s="91" t="s">
        <v>292</v>
      </c>
      <c r="C162" s="91">
        <v>2</v>
      </c>
      <c r="D162" s="133">
        <v>0.012895169046477363</v>
      </c>
      <c r="E162" s="133">
        <v>1.2304489213782739</v>
      </c>
      <c r="F162" s="91" t="s">
        <v>629</v>
      </c>
      <c r="G162" s="91" t="b">
        <v>0</v>
      </c>
      <c r="H162" s="91" t="b">
        <v>0</v>
      </c>
      <c r="I162" s="91" t="b">
        <v>0</v>
      </c>
      <c r="J162" s="91" t="b">
        <v>0</v>
      </c>
      <c r="K162" s="91" t="b">
        <v>0</v>
      </c>
      <c r="L162" s="91" t="b">
        <v>0</v>
      </c>
    </row>
    <row r="163" spans="1:12" ht="15">
      <c r="A163" s="91" t="s">
        <v>292</v>
      </c>
      <c r="B163" s="91" t="s">
        <v>712</v>
      </c>
      <c r="C163" s="91">
        <v>2</v>
      </c>
      <c r="D163" s="133">
        <v>0.012895169046477363</v>
      </c>
      <c r="E163" s="133">
        <v>1.5314789170422551</v>
      </c>
      <c r="F163" s="91" t="s">
        <v>629</v>
      </c>
      <c r="G163" s="91" t="b">
        <v>0</v>
      </c>
      <c r="H163" s="91" t="b">
        <v>0</v>
      </c>
      <c r="I163" s="91" t="b">
        <v>0</v>
      </c>
      <c r="J163" s="91" t="b">
        <v>0</v>
      </c>
      <c r="K163" s="91" t="b">
        <v>0</v>
      </c>
      <c r="L163" s="91" t="b">
        <v>0</v>
      </c>
    </row>
    <row r="164" spans="1:12" ht="15">
      <c r="A164" s="91" t="s">
        <v>712</v>
      </c>
      <c r="B164" s="91" t="s">
        <v>728</v>
      </c>
      <c r="C164" s="91">
        <v>2</v>
      </c>
      <c r="D164" s="133">
        <v>0.012895169046477363</v>
      </c>
      <c r="E164" s="133">
        <v>1.5314789170422551</v>
      </c>
      <c r="F164" s="91" t="s">
        <v>629</v>
      </c>
      <c r="G164" s="91" t="b">
        <v>0</v>
      </c>
      <c r="H164" s="91" t="b">
        <v>0</v>
      </c>
      <c r="I164" s="91" t="b">
        <v>0</v>
      </c>
      <c r="J164" s="91" t="b">
        <v>0</v>
      </c>
      <c r="K164" s="91" t="b">
        <v>0</v>
      </c>
      <c r="L164" s="91" t="b">
        <v>0</v>
      </c>
    </row>
    <row r="165" spans="1:12" ht="15">
      <c r="A165" s="91" t="s">
        <v>728</v>
      </c>
      <c r="B165" s="91" t="s">
        <v>703</v>
      </c>
      <c r="C165" s="91">
        <v>2</v>
      </c>
      <c r="D165" s="133">
        <v>0.012895169046477363</v>
      </c>
      <c r="E165" s="133">
        <v>1.2304489213782739</v>
      </c>
      <c r="F165" s="91" t="s">
        <v>629</v>
      </c>
      <c r="G165" s="91" t="b">
        <v>0</v>
      </c>
      <c r="H165" s="91" t="b">
        <v>0</v>
      </c>
      <c r="I165" s="91" t="b">
        <v>0</v>
      </c>
      <c r="J165" s="91" t="b">
        <v>0</v>
      </c>
      <c r="K165" s="91" t="b">
        <v>0</v>
      </c>
      <c r="L165" s="91" t="b">
        <v>0</v>
      </c>
    </row>
    <row r="166" spans="1:12" ht="15">
      <c r="A166" s="91" t="s">
        <v>703</v>
      </c>
      <c r="B166" s="91" t="s">
        <v>729</v>
      </c>
      <c r="C166" s="91">
        <v>2</v>
      </c>
      <c r="D166" s="133">
        <v>0.012895169046477363</v>
      </c>
      <c r="E166" s="133">
        <v>1.2304489213782739</v>
      </c>
      <c r="F166" s="91" t="s">
        <v>629</v>
      </c>
      <c r="G166" s="91" t="b">
        <v>0</v>
      </c>
      <c r="H166" s="91" t="b">
        <v>0</v>
      </c>
      <c r="I166" s="91" t="b">
        <v>0</v>
      </c>
      <c r="J166" s="91" t="b">
        <v>0</v>
      </c>
      <c r="K166" s="91" t="b">
        <v>0</v>
      </c>
      <c r="L166" s="91" t="b">
        <v>0</v>
      </c>
    </row>
    <row r="167" spans="1:12" ht="15">
      <c r="A167" s="91" t="s">
        <v>729</v>
      </c>
      <c r="B167" s="91" t="s">
        <v>730</v>
      </c>
      <c r="C167" s="91">
        <v>2</v>
      </c>
      <c r="D167" s="133">
        <v>0.012895169046477363</v>
      </c>
      <c r="E167" s="133">
        <v>1.5314789170422551</v>
      </c>
      <c r="F167" s="91" t="s">
        <v>629</v>
      </c>
      <c r="G167" s="91" t="b">
        <v>0</v>
      </c>
      <c r="H167" s="91" t="b">
        <v>0</v>
      </c>
      <c r="I167" s="91" t="b">
        <v>0</v>
      </c>
      <c r="J167" s="91" t="b">
        <v>0</v>
      </c>
      <c r="K167" s="91" t="b">
        <v>0</v>
      </c>
      <c r="L167" s="91" t="b">
        <v>0</v>
      </c>
    </row>
    <row r="168" spans="1:12" ht="15">
      <c r="A168" s="91" t="s">
        <v>730</v>
      </c>
      <c r="B168" s="91" t="s">
        <v>731</v>
      </c>
      <c r="C168" s="91">
        <v>2</v>
      </c>
      <c r="D168" s="133">
        <v>0.012895169046477363</v>
      </c>
      <c r="E168" s="133">
        <v>1.5314789170422551</v>
      </c>
      <c r="F168" s="91" t="s">
        <v>629</v>
      </c>
      <c r="G168" s="91" t="b">
        <v>0</v>
      </c>
      <c r="H168" s="91" t="b">
        <v>0</v>
      </c>
      <c r="I168" s="91" t="b">
        <v>0</v>
      </c>
      <c r="J168" s="91" t="b">
        <v>0</v>
      </c>
      <c r="K168" s="91" t="b">
        <v>0</v>
      </c>
      <c r="L168" s="91" t="b">
        <v>0</v>
      </c>
    </row>
    <row r="169" spans="1:12" ht="15">
      <c r="A169" s="91" t="s">
        <v>731</v>
      </c>
      <c r="B169" s="91" t="s">
        <v>732</v>
      </c>
      <c r="C169" s="91">
        <v>2</v>
      </c>
      <c r="D169" s="133">
        <v>0.012895169046477363</v>
      </c>
      <c r="E169" s="133">
        <v>1.5314789170422551</v>
      </c>
      <c r="F169" s="91" t="s">
        <v>629</v>
      </c>
      <c r="G169" s="91" t="b">
        <v>0</v>
      </c>
      <c r="H169" s="91" t="b">
        <v>0</v>
      </c>
      <c r="I169" s="91" t="b">
        <v>0</v>
      </c>
      <c r="J169" s="91" t="b">
        <v>0</v>
      </c>
      <c r="K169" s="91" t="b">
        <v>0</v>
      </c>
      <c r="L169"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625</v>
      </c>
      <c r="BB2" s="13" t="s">
        <v>635</v>
      </c>
      <c r="BC2" s="13" t="s">
        <v>636</v>
      </c>
      <c r="BD2" s="67" t="s">
        <v>917</v>
      </c>
      <c r="BE2" s="67" t="s">
        <v>918</v>
      </c>
      <c r="BF2" s="67" t="s">
        <v>919</v>
      </c>
      <c r="BG2" s="67" t="s">
        <v>920</v>
      </c>
      <c r="BH2" s="67" t="s">
        <v>921</v>
      </c>
      <c r="BI2" s="67" t="s">
        <v>922</v>
      </c>
      <c r="BJ2" s="67" t="s">
        <v>923</v>
      </c>
      <c r="BK2" s="67" t="s">
        <v>924</v>
      </c>
      <c r="BL2" s="67" t="s">
        <v>925</v>
      </c>
    </row>
    <row r="3" spans="1:64" ht="15" customHeight="1">
      <c r="A3" s="84" t="s">
        <v>212</v>
      </c>
      <c r="B3" s="84" t="s">
        <v>212</v>
      </c>
      <c r="C3" s="53"/>
      <c r="D3" s="54"/>
      <c r="E3" s="65"/>
      <c r="F3" s="55"/>
      <c r="G3" s="53"/>
      <c r="H3" s="57"/>
      <c r="I3" s="56"/>
      <c r="J3" s="56"/>
      <c r="K3" s="36" t="s">
        <v>65</v>
      </c>
      <c r="L3" s="62">
        <v>3</v>
      </c>
      <c r="M3" s="62"/>
      <c r="N3" s="63"/>
      <c r="O3" s="85" t="s">
        <v>176</v>
      </c>
      <c r="P3" s="87">
        <v>43489.53016203704</v>
      </c>
      <c r="Q3" s="85" t="s">
        <v>237</v>
      </c>
      <c r="R3" s="89" t="s">
        <v>261</v>
      </c>
      <c r="S3" s="85" t="s">
        <v>273</v>
      </c>
      <c r="T3" s="85" t="s">
        <v>280</v>
      </c>
      <c r="U3" s="85"/>
      <c r="V3" s="89" t="s">
        <v>308</v>
      </c>
      <c r="W3" s="87">
        <v>43489.53016203704</v>
      </c>
      <c r="X3" s="89" t="s">
        <v>322</v>
      </c>
      <c r="Y3" s="85"/>
      <c r="Z3" s="85"/>
      <c r="AA3" s="91" t="s">
        <v>349</v>
      </c>
      <c r="AB3" s="85"/>
      <c r="AC3" s="85" t="b">
        <v>0</v>
      </c>
      <c r="AD3" s="85">
        <v>0</v>
      </c>
      <c r="AE3" s="91" t="s">
        <v>376</v>
      </c>
      <c r="AF3" s="85" t="b">
        <v>0</v>
      </c>
      <c r="AG3" s="85" t="s">
        <v>377</v>
      </c>
      <c r="AH3" s="85"/>
      <c r="AI3" s="91" t="s">
        <v>376</v>
      </c>
      <c r="AJ3" s="85" t="b">
        <v>0</v>
      </c>
      <c r="AK3" s="85">
        <v>0</v>
      </c>
      <c r="AL3" s="91" t="s">
        <v>376</v>
      </c>
      <c r="AM3" s="85" t="s">
        <v>378</v>
      </c>
      <c r="AN3" s="85" t="b">
        <v>1</v>
      </c>
      <c r="AO3" s="91" t="s">
        <v>349</v>
      </c>
      <c r="AP3" s="85" t="s">
        <v>176</v>
      </c>
      <c r="AQ3" s="85">
        <v>0</v>
      </c>
      <c r="AR3" s="85">
        <v>0</v>
      </c>
      <c r="AS3" s="85"/>
      <c r="AT3" s="85"/>
      <c r="AU3" s="85"/>
      <c r="AV3" s="85"/>
      <c r="AW3" s="85"/>
      <c r="AX3" s="85"/>
      <c r="AY3" s="85"/>
      <c r="AZ3" s="85"/>
      <c r="BA3">
        <v>1</v>
      </c>
      <c r="BB3" s="85" t="str">
        <f>REPLACE(INDEX(GroupVertices[Group],MATCH(Edges24[[#This Row],[Vertex 1]],GroupVertices[Vertex],0)),1,1,"")</f>
        <v>4</v>
      </c>
      <c r="BC3" s="85" t="str">
        <f>REPLACE(INDEX(GroupVertices[Group],MATCH(Edges24[[#This Row],[Vertex 2]],GroupVertices[Vertex],0)),1,1,"")</f>
        <v>4</v>
      </c>
      <c r="BD3" s="51">
        <v>2</v>
      </c>
      <c r="BE3" s="52">
        <v>9.090909090909092</v>
      </c>
      <c r="BF3" s="51">
        <v>0</v>
      </c>
      <c r="BG3" s="52">
        <v>0</v>
      </c>
      <c r="BH3" s="51">
        <v>0</v>
      </c>
      <c r="BI3" s="52">
        <v>0</v>
      </c>
      <c r="BJ3" s="51">
        <v>20</v>
      </c>
      <c r="BK3" s="52">
        <v>90.9090909090909</v>
      </c>
      <c r="BL3" s="51">
        <v>22</v>
      </c>
    </row>
    <row r="4" spans="1:64" ht="15" customHeight="1">
      <c r="A4" s="84" t="s">
        <v>213</v>
      </c>
      <c r="B4" s="84" t="s">
        <v>230</v>
      </c>
      <c r="C4" s="53"/>
      <c r="D4" s="54"/>
      <c r="E4" s="65"/>
      <c r="F4" s="55"/>
      <c r="G4" s="53"/>
      <c r="H4" s="57"/>
      <c r="I4" s="56"/>
      <c r="J4" s="56"/>
      <c r="K4" s="36" t="s">
        <v>65</v>
      </c>
      <c r="L4" s="83">
        <v>4</v>
      </c>
      <c r="M4" s="83"/>
      <c r="N4" s="63"/>
      <c r="O4" s="86" t="s">
        <v>236</v>
      </c>
      <c r="P4" s="88">
        <v>43489.680625</v>
      </c>
      <c r="Q4" s="86" t="s">
        <v>238</v>
      </c>
      <c r="R4" s="86"/>
      <c r="S4" s="86"/>
      <c r="T4" s="86" t="s">
        <v>281</v>
      </c>
      <c r="U4" s="86"/>
      <c r="V4" s="90" t="s">
        <v>309</v>
      </c>
      <c r="W4" s="88">
        <v>43489.680625</v>
      </c>
      <c r="X4" s="90" t="s">
        <v>323</v>
      </c>
      <c r="Y4" s="86"/>
      <c r="Z4" s="86"/>
      <c r="AA4" s="92" t="s">
        <v>350</v>
      </c>
      <c r="AB4" s="86"/>
      <c r="AC4" s="86" t="b">
        <v>0</v>
      </c>
      <c r="AD4" s="86">
        <v>0</v>
      </c>
      <c r="AE4" s="92" t="s">
        <v>376</v>
      </c>
      <c r="AF4" s="86" t="b">
        <v>0</v>
      </c>
      <c r="AG4" s="86" t="s">
        <v>377</v>
      </c>
      <c r="AH4" s="86"/>
      <c r="AI4" s="92" t="s">
        <v>376</v>
      </c>
      <c r="AJ4" s="86" t="b">
        <v>0</v>
      </c>
      <c r="AK4" s="86">
        <v>1</v>
      </c>
      <c r="AL4" s="92" t="s">
        <v>370</v>
      </c>
      <c r="AM4" s="86" t="s">
        <v>379</v>
      </c>
      <c r="AN4" s="86" t="b">
        <v>0</v>
      </c>
      <c r="AO4" s="92" t="s">
        <v>370</v>
      </c>
      <c r="AP4" s="86" t="s">
        <v>176</v>
      </c>
      <c r="AQ4" s="86">
        <v>0</v>
      </c>
      <c r="AR4" s="86">
        <v>0</v>
      </c>
      <c r="AS4" s="86"/>
      <c r="AT4" s="86"/>
      <c r="AU4" s="86"/>
      <c r="AV4" s="86"/>
      <c r="AW4" s="86"/>
      <c r="AX4" s="86"/>
      <c r="AY4" s="86"/>
      <c r="AZ4" s="86"/>
      <c r="BA4">
        <v>1</v>
      </c>
      <c r="BB4" s="85" t="str">
        <f>REPLACE(INDEX(GroupVertices[Group],MATCH(Edges24[[#This Row],[Vertex 1]],GroupVertices[Vertex],0)),1,1,"")</f>
        <v>1</v>
      </c>
      <c r="BC4" s="85" t="str">
        <f>REPLACE(INDEX(GroupVertices[Group],MATCH(Edges24[[#This Row],[Vertex 2]],GroupVertices[Vertex],0)),1,1,"")</f>
        <v>1</v>
      </c>
      <c r="BD4" s="51"/>
      <c r="BE4" s="52"/>
      <c r="BF4" s="51"/>
      <c r="BG4" s="52"/>
      <c r="BH4" s="51"/>
      <c r="BI4" s="52"/>
      <c r="BJ4" s="51"/>
      <c r="BK4" s="52"/>
      <c r="BL4" s="51"/>
    </row>
    <row r="5" spans="1:64" ht="15">
      <c r="A5" s="84" t="s">
        <v>214</v>
      </c>
      <c r="B5" s="84" t="s">
        <v>221</v>
      </c>
      <c r="C5" s="53"/>
      <c r="D5" s="54"/>
      <c r="E5" s="65"/>
      <c r="F5" s="55"/>
      <c r="G5" s="53"/>
      <c r="H5" s="57"/>
      <c r="I5" s="56"/>
      <c r="J5" s="56"/>
      <c r="K5" s="36" t="s">
        <v>65</v>
      </c>
      <c r="L5" s="83">
        <v>6</v>
      </c>
      <c r="M5" s="83"/>
      <c r="N5" s="63"/>
      <c r="O5" s="86" t="s">
        <v>236</v>
      </c>
      <c r="P5" s="88">
        <v>43489.78443287037</v>
      </c>
      <c r="Q5" s="86" t="s">
        <v>239</v>
      </c>
      <c r="R5" s="86"/>
      <c r="S5" s="86"/>
      <c r="T5" s="86" t="s">
        <v>282</v>
      </c>
      <c r="U5" s="86"/>
      <c r="V5" s="90" t="s">
        <v>310</v>
      </c>
      <c r="W5" s="88">
        <v>43489.78443287037</v>
      </c>
      <c r="X5" s="90" t="s">
        <v>324</v>
      </c>
      <c r="Y5" s="86"/>
      <c r="Z5" s="86"/>
      <c r="AA5" s="92" t="s">
        <v>351</v>
      </c>
      <c r="AB5" s="86"/>
      <c r="AC5" s="86" t="b">
        <v>0</v>
      </c>
      <c r="AD5" s="86">
        <v>0</v>
      </c>
      <c r="AE5" s="92" t="s">
        <v>376</v>
      </c>
      <c r="AF5" s="86" t="b">
        <v>0</v>
      </c>
      <c r="AG5" s="86" t="s">
        <v>377</v>
      </c>
      <c r="AH5" s="86"/>
      <c r="AI5" s="92" t="s">
        <v>376</v>
      </c>
      <c r="AJ5" s="86" t="b">
        <v>0</v>
      </c>
      <c r="AK5" s="86">
        <v>1</v>
      </c>
      <c r="AL5" s="92" t="s">
        <v>358</v>
      </c>
      <c r="AM5" s="86" t="s">
        <v>380</v>
      </c>
      <c r="AN5" s="86" t="b">
        <v>0</v>
      </c>
      <c r="AO5" s="92" t="s">
        <v>358</v>
      </c>
      <c r="AP5" s="86" t="s">
        <v>176</v>
      </c>
      <c r="AQ5" s="86">
        <v>0</v>
      </c>
      <c r="AR5" s="86">
        <v>0</v>
      </c>
      <c r="AS5" s="86"/>
      <c r="AT5" s="86"/>
      <c r="AU5" s="86"/>
      <c r="AV5" s="86"/>
      <c r="AW5" s="86"/>
      <c r="AX5" s="86"/>
      <c r="AY5" s="86"/>
      <c r="AZ5" s="86"/>
      <c r="BA5">
        <v>1</v>
      </c>
      <c r="BB5" s="85" t="str">
        <f>REPLACE(INDEX(GroupVertices[Group],MATCH(Edges24[[#This Row],[Vertex 1]],GroupVertices[Vertex],0)),1,1,"")</f>
        <v>2</v>
      </c>
      <c r="BC5" s="85" t="str">
        <f>REPLACE(INDEX(GroupVertices[Group],MATCH(Edges24[[#This Row],[Vertex 2]],GroupVertices[Vertex],0)),1,1,"")</f>
        <v>2</v>
      </c>
      <c r="BD5" s="51">
        <v>0</v>
      </c>
      <c r="BE5" s="52">
        <v>0</v>
      </c>
      <c r="BF5" s="51">
        <v>1</v>
      </c>
      <c r="BG5" s="52">
        <v>4.3478260869565215</v>
      </c>
      <c r="BH5" s="51">
        <v>0</v>
      </c>
      <c r="BI5" s="52">
        <v>0</v>
      </c>
      <c r="BJ5" s="51">
        <v>22</v>
      </c>
      <c r="BK5" s="52">
        <v>95.65217391304348</v>
      </c>
      <c r="BL5" s="51">
        <v>23</v>
      </c>
    </row>
    <row r="6" spans="1:64" ht="15">
      <c r="A6" s="84" t="s">
        <v>215</v>
      </c>
      <c r="B6" s="84" t="s">
        <v>221</v>
      </c>
      <c r="C6" s="53"/>
      <c r="D6" s="54"/>
      <c r="E6" s="65"/>
      <c r="F6" s="55"/>
      <c r="G6" s="53"/>
      <c r="H6" s="57"/>
      <c r="I6" s="56"/>
      <c r="J6" s="56"/>
      <c r="K6" s="36" t="s">
        <v>65</v>
      </c>
      <c r="L6" s="83">
        <v>7</v>
      </c>
      <c r="M6" s="83"/>
      <c r="N6" s="63"/>
      <c r="O6" s="86" t="s">
        <v>236</v>
      </c>
      <c r="P6" s="88">
        <v>43490.26831018519</v>
      </c>
      <c r="Q6" s="86" t="s">
        <v>239</v>
      </c>
      <c r="R6" s="86"/>
      <c r="S6" s="86"/>
      <c r="T6" s="86" t="s">
        <v>282</v>
      </c>
      <c r="U6" s="86"/>
      <c r="V6" s="90" t="s">
        <v>311</v>
      </c>
      <c r="W6" s="88">
        <v>43490.26831018519</v>
      </c>
      <c r="X6" s="90" t="s">
        <v>325</v>
      </c>
      <c r="Y6" s="86"/>
      <c r="Z6" s="86"/>
      <c r="AA6" s="92" t="s">
        <v>352</v>
      </c>
      <c r="AB6" s="86"/>
      <c r="AC6" s="86" t="b">
        <v>0</v>
      </c>
      <c r="AD6" s="86">
        <v>0</v>
      </c>
      <c r="AE6" s="92" t="s">
        <v>376</v>
      </c>
      <c r="AF6" s="86" t="b">
        <v>0</v>
      </c>
      <c r="AG6" s="86" t="s">
        <v>377</v>
      </c>
      <c r="AH6" s="86"/>
      <c r="AI6" s="92" t="s">
        <v>376</v>
      </c>
      <c r="AJ6" s="86" t="b">
        <v>0</v>
      </c>
      <c r="AK6" s="86">
        <v>2</v>
      </c>
      <c r="AL6" s="92" t="s">
        <v>358</v>
      </c>
      <c r="AM6" s="86" t="s">
        <v>381</v>
      </c>
      <c r="AN6" s="86" t="b">
        <v>0</v>
      </c>
      <c r="AO6" s="92" t="s">
        <v>358</v>
      </c>
      <c r="AP6" s="86" t="s">
        <v>176</v>
      </c>
      <c r="AQ6" s="86">
        <v>0</v>
      </c>
      <c r="AR6" s="86">
        <v>0</v>
      </c>
      <c r="AS6" s="86"/>
      <c r="AT6" s="86"/>
      <c r="AU6" s="86"/>
      <c r="AV6" s="86"/>
      <c r="AW6" s="86"/>
      <c r="AX6" s="86"/>
      <c r="AY6" s="86"/>
      <c r="AZ6" s="86"/>
      <c r="BA6">
        <v>1</v>
      </c>
      <c r="BB6" s="85" t="str">
        <f>REPLACE(INDEX(GroupVertices[Group],MATCH(Edges24[[#This Row],[Vertex 1]],GroupVertices[Vertex],0)),1,1,"")</f>
        <v>2</v>
      </c>
      <c r="BC6" s="85" t="str">
        <f>REPLACE(INDEX(GroupVertices[Group],MATCH(Edges24[[#This Row],[Vertex 2]],GroupVertices[Vertex],0)),1,1,"")</f>
        <v>2</v>
      </c>
      <c r="BD6" s="51">
        <v>0</v>
      </c>
      <c r="BE6" s="52">
        <v>0</v>
      </c>
      <c r="BF6" s="51">
        <v>1</v>
      </c>
      <c r="BG6" s="52">
        <v>4.3478260869565215</v>
      </c>
      <c r="BH6" s="51">
        <v>0</v>
      </c>
      <c r="BI6" s="52">
        <v>0</v>
      </c>
      <c r="BJ6" s="51">
        <v>22</v>
      </c>
      <c r="BK6" s="52">
        <v>95.65217391304348</v>
      </c>
      <c r="BL6" s="51">
        <v>23</v>
      </c>
    </row>
    <row r="7" spans="1:64" ht="15">
      <c r="A7" s="84" t="s">
        <v>216</v>
      </c>
      <c r="B7" s="84" t="s">
        <v>231</v>
      </c>
      <c r="C7" s="53"/>
      <c r="D7" s="54"/>
      <c r="E7" s="65"/>
      <c r="F7" s="55"/>
      <c r="G7" s="53"/>
      <c r="H7" s="57"/>
      <c r="I7" s="56"/>
      <c r="J7" s="56"/>
      <c r="K7" s="36" t="s">
        <v>65</v>
      </c>
      <c r="L7" s="83">
        <v>8</v>
      </c>
      <c r="M7" s="83"/>
      <c r="N7" s="63"/>
      <c r="O7" s="86" t="s">
        <v>236</v>
      </c>
      <c r="P7" s="88">
        <v>43483.28365740741</v>
      </c>
      <c r="Q7" s="86" t="s">
        <v>240</v>
      </c>
      <c r="R7" s="90" t="s">
        <v>262</v>
      </c>
      <c r="S7" s="86" t="s">
        <v>274</v>
      </c>
      <c r="T7" s="86" t="s">
        <v>283</v>
      </c>
      <c r="U7" s="90" t="s">
        <v>298</v>
      </c>
      <c r="V7" s="90" t="s">
        <v>298</v>
      </c>
      <c r="W7" s="88">
        <v>43483.28365740741</v>
      </c>
      <c r="X7" s="90" t="s">
        <v>326</v>
      </c>
      <c r="Y7" s="86"/>
      <c r="Z7" s="86"/>
      <c r="AA7" s="92" t="s">
        <v>353</v>
      </c>
      <c r="AB7" s="86"/>
      <c r="AC7" s="86" t="b">
        <v>0</v>
      </c>
      <c r="AD7" s="86">
        <v>2</v>
      </c>
      <c r="AE7" s="92" t="s">
        <v>376</v>
      </c>
      <c r="AF7" s="86" t="b">
        <v>0</v>
      </c>
      <c r="AG7" s="86" t="s">
        <v>377</v>
      </c>
      <c r="AH7" s="86"/>
      <c r="AI7" s="92" t="s">
        <v>376</v>
      </c>
      <c r="AJ7" s="86" t="b">
        <v>0</v>
      </c>
      <c r="AK7" s="86">
        <v>1</v>
      </c>
      <c r="AL7" s="92" t="s">
        <v>376</v>
      </c>
      <c r="AM7" s="86" t="s">
        <v>382</v>
      </c>
      <c r="AN7" s="86" t="b">
        <v>0</v>
      </c>
      <c r="AO7" s="92" t="s">
        <v>353</v>
      </c>
      <c r="AP7" s="86" t="s">
        <v>391</v>
      </c>
      <c r="AQ7" s="86">
        <v>0</v>
      </c>
      <c r="AR7" s="86">
        <v>0</v>
      </c>
      <c r="AS7" s="86" t="s">
        <v>392</v>
      </c>
      <c r="AT7" s="86" t="s">
        <v>393</v>
      </c>
      <c r="AU7" s="86" t="s">
        <v>394</v>
      </c>
      <c r="AV7" s="86" t="s">
        <v>395</v>
      </c>
      <c r="AW7" s="86" t="s">
        <v>396</v>
      </c>
      <c r="AX7" s="86" t="s">
        <v>397</v>
      </c>
      <c r="AY7" s="86" t="s">
        <v>398</v>
      </c>
      <c r="AZ7" s="90" t="s">
        <v>399</v>
      </c>
      <c r="BA7">
        <v>1</v>
      </c>
      <c r="BB7" s="85" t="str">
        <f>REPLACE(INDEX(GroupVertices[Group],MATCH(Edges24[[#This Row],[Vertex 1]],GroupVertices[Vertex],0)),1,1,"")</f>
        <v>3</v>
      </c>
      <c r="BC7" s="85" t="str">
        <f>REPLACE(INDEX(GroupVertices[Group],MATCH(Edges24[[#This Row],[Vertex 2]],GroupVertices[Vertex],0)),1,1,"")</f>
        <v>3</v>
      </c>
      <c r="BD7" s="51"/>
      <c r="BE7" s="52"/>
      <c r="BF7" s="51"/>
      <c r="BG7" s="52"/>
      <c r="BH7" s="51"/>
      <c r="BI7" s="52"/>
      <c r="BJ7" s="51"/>
      <c r="BK7" s="52"/>
      <c r="BL7" s="51"/>
    </row>
    <row r="8" spans="1:64" ht="15">
      <c r="A8" s="84" t="s">
        <v>217</v>
      </c>
      <c r="B8" s="84" t="s">
        <v>231</v>
      </c>
      <c r="C8" s="53"/>
      <c r="D8" s="54"/>
      <c r="E8" s="65"/>
      <c r="F8" s="55"/>
      <c r="G8" s="53"/>
      <c r="H8" s="57"/>
      <c r="I8" s="56"/>
      <c r="J8" s="56"/>
      <c r="K8" s="36" t="s">
        <v>65</v>
      </c>
      <c r="L8" s="83">
        <v>9</v>
      </c>
      <c r="M8" s="83"/>
      <c r="N8" s="63"/>
      <c r="O8" s="86" t="s">
        <v>236</v>
      </c>
      <c r="P8" s="88">
        <v>43490.96561342593</v>
      </c>
      <c r="Q8" s="86" t="s">
        <v>241</v>
      </c>
      <c r="R8" s="86"/>
      <c r="S8" s="86"/>
      <c r="T8" s="86" t="s">
        <v>284</v>
      </c>
      <c r="U8" s="86"/>
      <c r="V8" s="90" t="s">
        <v>312</v>
      </c>
      <c r="W8" s="88">
        <v>43490.96561342593</v>
      </c>
      <c r="X8" s="90" t="s">
        <v>327</v>
      </c>
      <c r="Y8" s="86"/>
      <c r="Z8" s="86"/>
      <c r="AA8" s="92" t="s">
        <v>354</v>
      </c>
      <c r="AB8" s="86"/>
      <c r="AC8" s="86" t="b">
        <v>0</v>
      </c>
      <c r="AD8" s="86">
        <v>0</v>
      </c>
      <c r="AE8" s="92" t="s">
        <v>376</v>
      </c>
      <c r="AF8" s="86" t="b">
        <v>0</v>
      </c>
      <c r="AG8" s="86" t="s">
        <v>377</v>
      </c>
      <c r="AH8" s="86"/>
      <c r="AI8" s="92" t="s">
        <v>376</v>
      </c>
      <c r="AJ8" s="86" t="b">
        <v>0</v>
      </c>
      <c r="AK8" s="86">
        <v>1</v>
      </c>
      <c r="AL8" s="92" t="s">
        <v>353</v>
      </c>
      <c r="AM8" s="86" t="s">
        <v>383</v>
      </c>
      <c r="AN8" s="86" t="b">
        <v>0</v>
      </c>
      <c r="AO8" s="92" t="s">
        <v>353</v>
      </c>
      <c r="AP8" s="86" t="s">
        <v>176</v>
      </c>
      <c r="AQ8" s="86">
        <v>0</v>
      </c>
      <c r="AR8" s="86">
        <v>0</v>
      </c>
      <c r="AS8" s="86"/>
      <c r="AT8" s="86"/>
      <c r="AU8" s="86"/>
      <c r="AV8" s="86"/>
      <c r="AW8" s="86"/>
      <c r="AX8" s="86"/>
      <c r="AY8" s="86"/>
      <c r="AZ8" s="86"/>
      <c r="BA8">
        <v>1</v>
      </c>
      <c r="BB8" s="85" t="str">
        <f>REPLACE(INDEX(GroupVertices[Group],MATCH(Edges24[[#This Row],[Vertex 1]],GroupVertices[Vertex],0)),1,1,"")</f>
        <v>3</v>
      </c>
      <c r="BC8" s="85" t="str">
        <f>REPLACE(INDEX(GroupVertices[Group],MATCH(Edges24[[#This Row],[Vertex 2]],GroupVertices[Vertex],0)),1,1,"")</f>
        <v>3</v>
      </c>
      <c r="BD8" s="51"/>
      <c r="BE8" s="52"/>
      <c r="BF8" s="51"/>
      <c r="BG8" s="52"/>
      <c r="BH8" s="51"/>
      <c r="BI8" s="52"/>
      <c r="BJ8" s="51"/>
      <c r="BK8" s="52"/>
      <c r="BL8" s="51"/>
    </row>
    <row r="9" spans="1:64" ht="15">
      <c r="A9" s="84" t="s">
        <v>218</v>
      </c>
      <c r="B9" s="84" t="s">
        <v>218</v>
      </c>
      <c r="C9" s="53"/>
      <c r="D9" s="54"/>
      <c r="E9" s="65"/>
      <c r="F9" s="55"/>
      <c r="G9" s="53"/>
      <c r="H9" s="57"/>
      <c r="I9" s="56"/>
      <c r="J9" s="56"/>
      <c r="K9" s="36" t="s">
        <v>65</v>
      </c>
      <c r="L9" s="83">
        <v>13</v>
      </c>
      <c r="M9" s="83"/>
      <c r="N9" s="63"/>
      <c r="O9" s="86" t="s">
        <v>176</v>
      </c>
      <c r="P9" s="88">
        <v>43493.49212962963</v>
      </c>
      <c r="Q9" s="86" t="s">
        <v>242</v>
      </c>
      <c r="R9" s="90" t="s">
        <v>263</v>
      </c>
      <c r="S9" s="86" t="s">
        <v>275</v>
      </c>
      <c r="T9" s="86" t="s">
        <v>285</v>
      </c>
      <c r="U9" s="86"/>
      <c r="V9" s="90" t="s">
        <v>313</v>
      </c>
      <c r="W9" s="88">
        <v>43493.49212962963</v>
      </c>
      <c r="X9" s="90" t="s">
        <v>328</v>
      </c>
      <c r="Y9" s="86"/>
      <c r="Z9" s="86"/>
      <c r="AA9" s="92" t="s">
        <v>355</v>
      </c>
      <c r="AB9" s="86"/>
      <c r="AC9" s="86" t="b">
        <v>0</v>
      </c>
      <c r="AD9" s="86">
        <v>0</v>
      </c>
      <c r="AE9" s="92" t="s">
        <v>376</v>
      </c>
      <c r="AF9" s="86" t="b">
        <v>0</v>
      </c>
      <c r="AG9" s="86" t="s">
        <v>377</v>
      </c>
      <c r="AH9" s="86"/>
      <c r="AI9" s="92" t="s">
        <v>376</v>
      </c>
      <c r="AJ9" s="86" t="b">
        <v>0</v>
      </c>
      <c r="AK9" s="86">
        <v>0</v>
      </c>
      <c r="AL9" s="92" t="s">
        <v>376</v>
      </c>
      <c r="AM9" s="86" t="s">
        <v>384</v>
      </c>
      <c r="AN9" s="86" t="b">
        <v>0</v>
      </c>
      <c r="AO9" s="92" t="s">
        <v>355</v>
      </c>
      <c r="AP9" s="86" t="s">
        <v>176</v>
      </c>
      <c r="AQ9" s="86">
        <v>0</v>
      </c>
      <c r="AR9" s="86">
        <v>0</v>
      </c>
      <c r="AS9" s="86"/>
      <c r="AT9" s="86"/>
      <c r="AU9" s="86"/>
      <c r="AV9" s="86"/>
      <c r="AW9" s="86"/>
      <c r="AX9" s="86"/>
      <c r="AY9" s="86"/>
      <c r="AZ9" s="86"/>
      <c r="BA9">
        <v>1</v>
      </c>
      <c r="BB9" s="85" t="str">
        <f>REPLACE(INDEX(GroupVertices[Group],MATCH(Edges24[[#This Row],[Vertex 1]],GroupVertices[Vertex],0)),1,1,"")</f>
        <v>4</v>
      </c>
      <c r="BC9" s="85" t="str">
        <f>REPLACE(INDEX(GroupVertices[Group],MATCH(Edges24[[#This Row],[Vertex 2]],GroupVertices[Vertex],0)),1,1,"")</f>
        <v>4</v>
      </c>
      <c r="BD9" s="51">
        <v>4</v>
      </c>
      <c r="BE9" s="52">
        <v>10.526315789473685</v>
      </c>
      <c r="BF9" s="51">
        <v>0</v>
      </c>
      <c r="BG9" s="52">
        <v>0</v>
      </c>
      <c r="BH9" s="51">
        <v>0</v>
      </c>
      <c r="BI9" s="52">
        <v>0</v>
      </c>
      <c r="BJ9" s="51">
        <v>34</v>
      </c>
      <c r="BK9" s="52">
        <v>89.47368421052632</v>
      </c>
      <c r="BL9" s="51">
        <v>38</v>
      </c>
    </row>
    <row r="10" spans="1:64" ht="15">
      <c r="A10" s="84" t="s">
        <v>219</v>
      </c>
      <c r="B10" s="84" t="s">
        <v>233</v>
      </c>
      <c r="C10" s="53"/>
      <c r="D10" s="54"/>
      <c r="E10" s="65"/>
      <c r="F10" s="55"/>
      <c r="G10" s="53"/>
      <c r="H10" s="57"/>
      <c r="I10" s="56"/>
      <c r="J10" s="56"/>
      <c r="K10" s="36" t="s">
        <v>65</v>
      </c>
      <c r="L10" s="83">
        <v>14</v>
      </c>
      <c r="M10" s="83"/>
      <c r="N10" s="63"/>
      <c r="O10" s="86" t="s">
        <v>236</v>
      </c>
      <c r="P10" s="88">
        <v>43493.71203703704</v>
      </c>
      <c r="Q10" s="86" t="s">
        <v>243</v>
      </c>
      <c r="R10" s="90" t="s">
        <v>264</v>
      </c>
      <c r="S10" s="86" t="s">
        <v>276</v>
      </c>
      <c r="T10" s="86" t="s">
        <v>286</v>
      </c>
      <c r="U10" s="86"/>
      <c r="V10" s="90" t="s">
        <v>314</v>
      </c>
      <c r="W10" s="88">
        <v>43493.71203703704</v>
      </c>
      <c r="X10" s="90" t="s">
        <v>329</v>
      </c>
      <c r="Y10" s="86"/>
      <c r="Z10" s="86"/>
      <c r="AA10" s="92" t="s">
        <v>356</v>
      </c>
      <c r="AB10" s="86"/>
      <c r="AC10" s="86" t="b">
        <v>0</v>
      </c>
      <c r="AD10" s="86">
        <v>0</v>
      </c>
      <c r="AE10" s="92" t="s">
        <v>376</v>
      </c>
      <c r="AF10" s="86" t="b">
        <v>0</v>
      </c>
      <c r="AG10" s="86" t="s">
        <v>377</v>
      </c>
      <c r="AH10" s="86"/>
      <c r="AI10" s="92" t="s">
        <v>376</v>
      </c>
      <c r="AJ10" s="86" t="b">
        <v>0</v>
      </c>
      <c r="AK10" s="86">
        <v>0</v>
      </c>
      <c r="AL10" s="92" t="s">
        <v>376</v>
      </c>
      <c r="AM10" s="86" t="s">
        <v>385</v>
      </c>
      <c r="AN10" s="86" t="b">
        <v>0</v>
      </c>
      <c r="AO10" s="92" t="s">
        <v>356</v>
      </c>
      <c r="AP10" s="86" t="s">
        <v>176</v>
      </c>
      <c r="AQ10" s="86">
        <v>0</v>
      </c>
      <c r="AR10" s="86">
        <v>0</v>
      </c>
      <c r="AS10" s="86"/>
      <c r="AT10" s="86"/>
      <c r="AU10" s="86"/>
      <c r="AV10" s="86"/>
      <c r="AW10" s="86"/>
      <c r="AX10" s="86"/>
      <c r="AY10" s="86"/>
      <c r="AZ10" s="86"/>
      <c r="BA10">
        <v>1</v>
      </c>
      <c r="BB10" s="85" t="str">
        <f>REPLACE(INDEX(GroupVertices[Group],MATCH(Edges24[[#This Row],[Vertex 1]],GroupVertices[Vertex],0)),1,1,"")</f>
        <v>2</v>
      </c>
      <c r="BC10" s="85" t="str">
        <f>REPLACE(INDEX(GroupVertices[Group],MATCH(Edges24[[#This Row],[Vertex 2]],GroupVertices[Vertex],0)),1,1,"")</f>
        <v>2</v>
      </c>
      <c r="BD10" s="51">
        <v>2</v>
      </c>
      <c r="BE10" s="52">
        <v>8.695652173913043</v>
      </c>
      <c r="BF10" s="51">
        <v>0</v>
      </c>
      <c r="BG10" s="52">
        <v>0</v>
      </c>
      <c r="BH10" s="51">
        <v>0</v>
      </c>
      <c r="BI10" s="52">
        <v>0</v>
      </c>
      <c r="BJ10" s="51">
        <v>21</v>
      </c>
      <c r="BK10" s="52">
        <v>91.30434782608695</v>
      </c>
      <c r="BL10" s="51">
        <v>23</v>
      </c>
    </row>
    <row r="11" spans="1:64" ht="15">
      <c r="A11" s="84" t="s">
        <v>220</v>
      </c>
      <c r="B11" s="84" t="s">
        <v>233</v>
      </c>
      <c r="C11" s="53"/>
      <c r="D11" s="54"/>
      <c r="E11" s="65"/>
      <c r="F11" s="55"/>
      <c r="G11" s="53"/>
      <c r="H11" s="57"/>
      <c r="I11" s="56"/>
      <c r="J11" s="56"/>
      <c r="K11" s="36" t="s">
        <v>65</v>
      </c>
      <c r="L11" s="83">
        <v>15</v>
      </c>
      <c r="M11" s="83"/>
      <c r="N11" s="63"/>
      <c r="O11" s="86" t="s">
        <v>236</v>
      </c>
      <c r="P11" s="88">
        <v>43494.66048611111</v>
      </c>
      <c r="Q11" s="86" t="s">
        <v>244</v>
      </c>
      <c r="R11" s="90" t="s">
        <v>264</v>
      </c>
      <c r="S11" s="86" t="s">
        <v>276</v>
      </c>
      <c r="T11" s="86" t="s">
        <v>287</v>
      </c>
      <c r="U11" s="86"/>
      <c r="V11" s="90" t="s">
        <v>315</v>
      </c>
      <c r="W11" s="88">
        <v>43494.66048611111</v>
      </c>
      <c r="X11" s="90" t="s">
        <v>330</v>
      </c>
      <c r="Y11" s="86"/>
      <c r="Z11" s="86"/>
      <c r="AA11" s="92" t="s">
        <v>357</v>
      </c>
      <c r="AB11" s="86"/>
      <c r="AC11" s="86" t="b">
        <v>0</v>
      </c>
      <c r="AD11" s="86">
        <v>0</v>
      </c>
      <c r="AE11" s="92" t="s">
        <v>376</v>
      </c>
      <c r="AF11" s="86" t="b">
        <v>0</v>
      </c>
      <c r="AG11" s="86" t="s">
        <v>377</v>
      </c>
      <c r="AH11" s="86"/>
      <c r="AI11" s="92" t="s">
        <v>376</v>
      </c>
      <c r="AJ11" s="86" t="b">
        <v>0</v>
      </c>
      <c r="AK11" s="86">
        <v>1</v>
      </c>
      <c r="AL11" s="92" t="s">
        <v>356</v>
      </c>
      <c r="AM11" s="86" t="s">
        <v>386</v>
      </c>
      <c r="AN11" s="86" t="b">
        <v>0</v>
      </c>
      <c r="AO11" s="92" t="s">
        <v>356</v>
      </c>
      <c r="AP11" s="86" t="s">
        <v>176</v>
      </c>
      <c r="AQ11" s="86">
        <v>0</v>
      </c>
      <c r="AR11" s="86">
        <v>0</v>
      </c>
      <c r="AS11" s="86"/>
      <c r="AT11" s="86"/>
      <c r="AU11" s="86"/>
      <c r="AV11" s="86"/>
      <c r="AW11" s="86"/>
      <c r="AX11" s="86"/>
      <c r="AY11" s="86"/>
      <c r="AZ11" s="86"/>
      <c r="BA11">
        <v>1</v>
      </c>
      <c r="BB11" s="85" t="str">
        <f>REPLACE(INDEX(GroupVertices[Group],MATCH(Edges24[[#This Row],[Vertex 1]],GroupVertices[Vertex],0)),1,1,"")</f>
        <v>2</v>
      </c>
      <c r="BC11" s="85" t="str">
        <f>REPLACE(INDEX(GroupVertices[Group],MATCH(Edges24[[#This Row],[Vertex 2]],GroupVertices[Vertex],0)),1,1,"")</f>
        <v>2</v>
      </c>
      <c r="BD11" s="51"/>
      <c r="BE11" s="52"/>
      <c r="BF11" s="51"/>
      <c r="BG11" s="52"/>
      <c r="BH11" s="51"/>
      <c r="BI11" s="52"/>
      <c r="BJ11" s="51"/>
      <c r="BK11" s="52"/>
      <c r="BL11" s="51"/>
    </row>
    <row r="12" spans="1:64" ht="15">
      <c r="A12" s="84" t="s">
        <v>221</v>
      </c>
      <c r="B12" s="84" t="s">
        <v>221</v>
      </c>
      <c r="C12" s="53"/>
      <c r="D12" s="54"/>
      <c r="E12" s="65"/>
      <c r="F12" s="55"/>
      <c r="G12" s="53"/>
      <c r="H12" s="57"/>
      <c r="I12" s="56"/>
      <c r="J12" s="56"/>
      <c r="K12" s="36" t="s">
        <v>65</v>
      </c>
      <c r="L12" s="83">
        <v>19</v>
      </c>
      <c r="M12" s="83"/>
      <c r="N12" s="63"/>
      <c r="O12" s="86" t="s">
        <v>176</v>
      </c>
      <c r="P12" s="88">
        <v>43489.78394675926</v>
      </c>
      <c r="Q12" s="86" t="s">
        <v>245</v>
      </c>
      <c r="R12" s="90" t="s">
        <v>265</v>
      </c>
      <c r="S12" s="86" t="s">
        <v>276</v>
      </c>
      <c r="T12" s="86" t="s">
        <v>288</v>
      </c>
      <c r="U12" s="90" t="s">
        <v>299</v>
      </c>
      <c r="V12" s="90" t="s">
        <v>299</v>
      </c>
      <c r="W12" s="88">
        <v>43489.78394675926</v>
      </c>
      <c r="X12" s="90" t="s">
        <v>331</v>
      </c>
      <c r="Y12" s="86"/>
      <c r="Z12" s="86"/>
      <c r="AA12" s="92" t="s">
        <v>358</v>
      </c>
      <c r="AB12" s="86"/>
      <c r="AC12" s="86" t="b">
        <v>0</v>
      </c>
      <c r="AD12" s="86">
        <v>0</v>
      </c>
      <c r="AE12" s="92" t="s">
        <v>376</v>
      </c>
      <c r="AF12" s="86" t="b">
        <v>0</v>
      </c>
      <c r="AG12" s="86" t="s">
        <v>377</v>
      </c>
      <c r="AH12" s="86"/>
      <c r="AI12" s="92" t="s">
        <v>376</v>
      </c>
      <c r="AJ12" s="86" t="b">
        <v>0</v>
      </c>
      <c r="AK12" s="86">
        <v>1</v>
      </c>
      <c r="AL12" s="92" t="s">
        <v>376</v>
      </c>
      <c r="AM12" s="86" t="s">
        <v>387</v>
      </c>
      <c r="AN12" s="86" t="b">
        <v>0</v>
      </c>
      <c r="AO12" s="92" t="s">
        <v>358</v>
      </c>
      <c r="AP12" s="86" t="s">
        <v>176</v>
      </c>
      <c r="AQ12" s="86">
        <v>0</v>
      </c>
      <c r="AR12" s="86">
        <v>0</v>
      </c>
      <c r="AS12" s="86"/>
      <c r="AT12" s="86"/>
      <c r="AU12" s="86"/>
      <c r="AV12" s="86"/>
      <c r="AW12" s="86"/>
      <c r="AX12" s="86"/>
      <c r="AY12" s="86"/>
      <c r="AZ12" s="86"/>
      <c r="BA12">
        <v>1</v>
      </c>
      <c r="BB12" s="85" t="str">
        <f>REPLACE(INDEX(GroupVertices[Group],MATCH(Edges24[[#This Row],[Vertex 1]],GroupVertices[Vertex],0)),1,1,"")</f>
        <v>2</v>
      </c>
      <c r="BC12" s="85" t="str">
        <f>REPLACE(INDEX(GroupVertices[Group],MATCH(Edges24[[#This Row],[Vertex 2]],GroupVertices[Vertex],0)),1,1,"")</f>
        <v>2</v>
      </c>
      <c r="BD12" s="51">
        <v>0</v>
      </c>
      <c r="BE12" s="52">
        <v>0</v>
      </c>
      <c r="BF12" s="51">
        <v>1</v>
      </c>
      <c r="BG12" s="52">
        <v>4.3478260869565215</v>
      </c>
      <c r="BH12" s="51">
        <v>0</v>
      </c>
      <c r="BI12" s="52">
        <v>0</v>
      </c>
      <c r="BJ12" s="51">
        <v>22</v>
      </c>
      <c r="BK12" s="52">
        <v>95.65217391304348</v>
      </c>
      <c r="BL12" s="51">
        <v>23</v>
      </c>
    </row>
    <row r="13" spans="1:64" ht="15">
      <c r="A13" s="84" t="s">
        <v>222</v>
      </c>
      <c r="B13" s="84" t="s">
        <v>221</v>
      </c>
      <c r="C13" s="53"/>
      <c r="D13" s="54"/>
      <c r="E13" s="65"/>
      <c r="F13" s="55"/>
      <c r="G13" s="53"/>
      <c r="H13" s="57"/>
      <c r="I13" s="56"/>
      <c r="J13" s="56"/>
      <c r="K13" s="36" t="s">
        <v>65</v>
      </c>
      <c r="L13" s="83">
        <v>20</v>
      </c>
      <c r="M13" s="83"/>
      <c r="N13" s="63"/>
      <c r="O13" s="86" t="s">
        <v>236</v>
      </c>
      <c r="P13" s="88">
        <v>43489.7528125</v>
      </c>
      <c r="Q13" s="86" t="s">
        <v>246</v>
      </c>
      <c r="R13" s="90" t="s">
        <v>266</v>
      </c>
      <c r="S13" s="86" t="s">
        <v>273</v>
      </c>
      <c r="T13" s="86" t="s">
        <v>289</v>
      </c>
      <c r="U13" s="86"/>
      <c r="V13" s="90" t="s">
        <v>316</v>
      </c>
      <c r="W13" s="88">
        <v>43489.7528125</v>
      </c>
      <c r="X13" s="90" t="s">
        <v>332</v>
      </c>
      <c r="Y13" s="86"/>
      <c r="Z13" s="86"/>
      <c r="AA13" s="92" t="s">
        <v>359</v>
      </c>
      <c r="AB13" s="86"/>
      <c r="AC13" s="86" t="b">
        <v>0</v>
      </c>
      <c r="AD13" s="86">
        <v>0</v>
      </c>
      <c r="AE13" s="92" t="s">
        <v>376</v>
      </c>
      <c r="AF13" s="86" t="b">
        <v>0</v>
      </c>
      <c r="AG13" s="86" t="s">
        <v>377</v>
      </c>
      <c r="AH13" s="86"/>
      <c r="AI13" s="92" t="s">
        <v>376</v>
      </c>
      <c r="AJ13" s="86" t="b">
        <v>0</v>
      </c>
      <c r="AK13" s="86">
        <v>0</v>
      </c>
      <c r="AL13" s="92" t="s">
        <v>376</v>
      </c>
      <c r="AM13" s="86" t="s">
        <v>387</v>
      </c>
      <c r="AN13" s="86" t="b">
        <v>1</v>
      </c>
      <c r="AO13" s="92" t="s">
        <v>359</v>
      </c>
      <c r="AP13" s="86" t="s">
        <v>176</v>
      </c>
      <c r="AQ13" s="86">
        <v>0</v>
      </c>
      <c r="AR13" s="86">
        <v>0</v>
      </c>
      <c r="AS13" s="86"/>
      <c r="AT13" s="86"/>
      <c r="AU13" s="86"/>
      <c r="AV13" s="86"/>
      <c r="AW13" s="86"/>
      <c r="AX13" s="86"/>
      <c r="AY13" s="86"/>
      <c r="AZ13" s="86"/>
      <c r="BA13">
        <v>1</v>
      </c>
      <c r="BB13" s="85" t="str">
        <f>REPLACE(INDEX(GroupVertices[Group],MATCH(Edges24[[#This Row],[Vertex 1]],GroupVertices[Vertex],0)),1,1,"")</f>
        <v>1</v>
      </c>
      <c r="BC13" s="85" t="str">
        <f>REPLACE(INDEX(GroupVertices[Group],MATCH(Edges24[[#This Row],[Vertex 2]],GroupVertices[Vertex],0)),1,1,"")</f>
        <v>2</v>
      </c>
      <c r="BD13" s="51"/>
      <c r="BE13" s="52"/>
      <c r="BF13" s="51"/>
      <c r="BG13" s="52"/>
      <c r="BH13" s="51"/>
      <c r="BI13" s="52"/>
      <c r="BJ13" s="51"/>
      <c r="BK13" s="52"/>
      <c r="BL13" s="51"/>
    </row>
    <row r="14" spans="1:64" ht="15">
      <c r="A14" s="84" t="s">
        <v>222</v>
      </c>
      <c r="B14" s="84" t="s">
        <v>223</v>
      </c>
      <c r="C14" s="53"/>
      <c r="D14" s="54"/>
      <c r="E14" s="65"/>
      <c r="F14" s="55"/>
      <c r="G14" s="53"/>
      <c r="H14" s="57"/>
      <c r="I14" s="56"/>
      <c r="J14" s="56"/>
      <c r="K14" s="36" t="s">
        <v>65</v>
      </c>
      <c r="L14" s="83">
        <v>21</v>
      </c>
      <c r="M14" s="83"/>
      <c r="N14" s="63"/>
      <c r="O14" s="86" t="s">
        <v>236</v>
      </c>
      <c r="P14" s="88">
        <v>43488.83541666667</v>
      </c>
      <c r="Q14" s="86" t="s">
        <v>247</v>
      </c>
      <c r="R14" s="86"/>
      <c r="S14" s="86"/>
      <c r="T14" s="86" t="s">
        <v>290</v>
      </c>
      <c r="U14" s="86"/>
      <c r="V14" s="90" t="s">
        <v>316</v>
      </c>
      <c r="W14" s="88">
        <v>43488.83541666667</v>
      </c>
      <c r="X14" s="90" t="s">
        <v>333</v>
      </c>
      <c r="Y14" s="86"/>
      <c r="Z14" s="86"/>
      <c r="AA14" s="92" t="s">
        <v>360</v>
      </c>
      <c r="AB14" s="86"/>
      <c r="AC14" s="86" t="b">
        <v>0</v>
      </c>
      <c r="AD14" s="86">
        <v>0</v>
      </c>
      <c r="AE14" s="92" t="s">
        <v>376</v>
      </c>
      <c r="AF14" s="86" t="b">
        <v>0</v>
      </c>
      <c r="AG14" s="86" t="s">
        <v>377</v>
      </c>
      <c r="AH14" s="86"/>
      <c r="AI14" s="92" t="s">
        <v>376</v>
      </c>
      <c r="AJ14" s="86" t="b">
        <v>0</v>
      </c>
      <c r="AK14" s="86">
        <v>1</v>
      </c>
      <c r="AL14" s="92" t="s">
        <v>363</v>
      </c>
      <c r="AM14" s="86" t="s">
        <v>387</v>
      </c>
      <c r="AN14" s="86" t="b">
        <v>0</v>
      </c>
      <c r="AO14" s="92" t="s">
        <v>363</v>
      </c>
      <c r="AP14" s="86" t="s">
        <v>176</v>
      </c>
      <c r="AQ14" s="86">
        <v>0</v>
      </c>
      <c r="AR14" s="86">
        <v>0</v>
      </c>
      <c r="AS14" s="86"/>
      <c r="AT14" s="86"/>
      <c r="AU14" s="86"/>
      <c r="AV14" s="86"/>
      <c r="AW14" s="86"/>
      <c r="AX14" s="86"/>
      <c r="AY14" s="86"/>
      <c r="AZ14" s="86"/>
      <c r="BA14">
        <v>2</v>
      </c>
      <c r="BB14" s="85" t="str">
        <f>REPLACE(INDEX(GroupVertices[Group],MATCH(Edges24[[#This Row],[Vertex 1]],GroupVertices[Vertex],0)),1,1,"")</f>
        <v>1</v>
      </c>
      <c r="BC14" s="85" t="str">
        <f>REPLACE(INDEX(GroupVertices[Group],MATCH(Edges24[[#This Row],[Vertex 2]],GroupVertices[Vertex],0)),1,1,"")</f>
        <v>1</v>
      </c>
      <c r="BD14" s="51">
        <v>2</v>
      </c>
      <c r="BE14" s="52">
        <v>8.333333333333334</v>
      </c>
      <c r="BF14" s="51">
        <v>0</v>
      </c>
      <c r="BG14" s="52">
        <v>0</v>
      </c>
      <c r="BH14" s="51">
        <v>0</v>
      </c>
      <c r="BI14" s="52">
        <v>0</v>
      </c>
      <c r="BJ14" s="51">
        <v>22</v>
      </c>
      <c r="BK14" s="52">
        <v>91.66666666666667</v>
      </c>
      <c r="BL14" s="51">
        <v>24</v>
      </c>
    </row>
    <row r="15" spans="1:64" ht="15">
      <c r="A15" s="84" t="s">
        <v>222</v>
      </c>
      <c r="B15" s="84" t="s">
        <v>230</v>
      </c>
      <c r="C15" s="53"/>
      <c r="D15" s="54"/>
      <c r="E15" s="65"/>
      <c r="F15" s="55"/>
      <c r="G15" s="53"/>
      <c r="H15" s="57"/>
      <c r="I15" s="56"/>
      <c r="J15" s="56"/>
      <c r="K15" s="36" t="s">
        <v>65</v>
      </c>
      <c r="L15" s="83">
        <v>23</v>
      </c>
      <c r="M15" s="83"/>
      <c r="N15" s="63"/>
      <c r="O15" s="86" t="s">
        <v>236</v>
      </c>
      <c r="P15" s="88">
        <v>43494.96527777778</v>
      </c>
      <c r="Q15" s="86" t="s">
        <v>238</v>
      </c>
      <c r="R15" s="86"/>
      <c r="S15" s="86"/>
      <c r="T15" s="86" t="s">
        <v>281</v>
      </c>
      <c r="U15" s="86"/>
      <c r="V15" s="90" t="s">
        <v>316</v>
      </c>
      <c r="W15" s="88">
        <v>43494.96527777778</v>
      </c>
      <c r="X15" s="90" t="s">
        <v>334</v>
      </c>
      <c r="Y15" s="86"/>
      <c r="Z15" s="86"/>
      <c r="AA15" s="92" t="s">
        <v>361</v>
      </c>
      <c r="AB15" s="86"/>
      <c r="AC15" s="86" t="b">
        <v>0</v>
      </c>
      <c r="AD15" s="86">
        <v>0</v>
      </c>
      <c r="AE15" s="92" t="s">
        <v>376</v>
      </c>
      <c r="AF15" s="86" t="b">
        <v>0</v>
      </c>
      <c r="AG15" s="86" t="s">
        <v>377</v>
      </c>
      <c r="AH15" s="86"/>
      <c r="AI15" s="92" t="s">
        <v>376</v>
      </c>
      <c r="AJ15" s="86" t="b">
        <v>0</v>
      </c>
      <c r="AK15" s="86">
        <v>2</v>
      </c>
      <c r="AL15" s="92" t="s">
        <v>370</v>
      </c>
      <c r="AM15" s="86" t="s">
        <v>387</v>
      </c>
      <c r="AN15" s="86" t="b">
        <v>0</v>
      </c>
      <c r="AO15" s="92" t="s">
        <v>370</v>
      </c>
      <c r="AP15" s="86" t="s">
        <v>176</v>
      </c>
      <c r="AQ15" s="86">
        <v>0</v>
      </c>
      <c r="AR15" s="86">
        <v>0</v>
      </c>
      <c r="AS15" s="86"/>
      <c r="AT15" s="86"/>
      <c r="AU15" s="86"/>
      <c r="AV15" s="86"/>
      <c r="AW15" s="86"/>
      <c r="AX15" s="86"/>
      <c r="AY15" s="86"/>
      <c r="AZ15" s="86"/>
      <c r="BA15">
        <v>1</v>
      </c>
      <c r="BB15" s="85" t="str">
        <f>REPLACE(INDEX(GroupVertices[Group],MATCH(Edges24[[#This Row],[Vertex 1]],GroupVertices[Vertex],0)),1,1,"")</f>
        <v>1</v>
      </c>
      <c r="BC15" s="85" t="str">
        <f>REPLACE(INDEX(GroupVertices[Group],MATCH(Edges24[[#This Row],[Vertex 2]],GroupVertices[Vertex],0)),1,1,"")</f>
        <v>1</v>
      </c>
      <c r="BD15" s="51"/>
      <c r="BE15" s="52"/>
      <c r="BF15" s="51"/>
      <c r="BG15" s="52"/>
      <c r="BH15" s="51"/>
      <c r="BI15" s="52"/>
      <c r="BJ15" s="51"/>
      <c r="BK15" s="52"/>
      <c r="BL15" s="51"/>
    </row>
    <row r="16" spans="1:64" ht="15">
      <c r="A16" s="84" t="s">
        <v>222</v>
      </c>
      <c r="B16" s="84" t="s">
        <v>234</v>
      </c>
      <c r="C16" s="53"/>
      <c r="D16" s="54"/>
      <c r="E16" s="65"/>
      <c r="F16" s="55"/>
      <c r="G16" s="53"/>
      <c r="H16" s="57"/>
      <c r="I16" s="56"/>
      <c r="J16" s="56"/>
      <c r="K16" s="36" t="s">
        <v>65</v>
      </c>
      <c r="L16" s="83">
        <v>25</v>
      </c>
      <c r="M16" s="83"/>
      <c r="N16" s="63"/>
      <c r="O16" s="86" t="s">
        <v>236</v>
      </c>
      <c r="P16" s="88">
        <v>43495.688206018516</v>
      </c>
      <c r="Q16" s="86" t="s">
        <v>248</v>
      </c>
      <c r="R16" s="86"/>
      <c r="S16" s="86"/>
      <c r="T16" s="86" t="s">
        <v>281</v>
      </c>
      <c r="U16" s="86"/>
      <c r="V16" s="90" t="s">
        <v>316</v>
      </c>
      <c r="W16" s="88">
        <v>43495.688206018516</v>
      </c>
      <c r="X16" s="90" t="s">
        <v>335</v>
      </c>
      <c r="Y16" s="86"/>
      <c r="Z16" s="86"/>
      <c r="AA16" s="92" t="s">
        <v>362</v>
      </c>
      <c r="AB16" s="86"/>
      <c r="AC16" s="86" t="b">
        <v>0</v>
      </c>
      <c r="AD16" s="86">
        <v>0</v>
      </c>
      <c r="AE16" s="92" t="s">
        <v>376</v>
      </c>
      <c r="AF16" s="86" t="b">
        <v>0</v>
      </c>
      <c r="AG16" s="86" t="s">
        <v>377</v>
      </c>
      <c r="AH16" s="86"/>
      <c r="AI16" s="92" t="s">
        <v>376</v>
      </c>
      <c r="AJ16" s="86" t="b">
        <v>0</v>
      </c>
      <c r="AK16" s="86">
        <v>1</v>
      </c>
      <c r="AL16" s="92" t="s">
        <v>371</v>
      </c>
      <c r="AM16" s="86" t="s">
        <v>382</v>
      </c>
      <c r="AN16" s="86" t="b">
        <v>0</v>
      </c>
      <c r="AO16" s="92" t="s">
        <v>371</v>
      </c>
      <c r="AP16" s="86" t="s">
        <v>176</v>
      </c>
      <c r="AQ16" s="86">
        <v>0</v>
      </c>
      <c r="AR16" s="86">
        <v>0</v>
      </c>
      <c r="AS16" s="86"/>
      <c r="AT16" s="86"/>
      <c r="AU16" s="86"/>
      <c r="AV16" s="86"/>
      <c r="AW16" s="86"/>
      <c r="AX16" s="86"/>
      <c r="AY16" s="86"/>
      <c r="AZ16" s="86"/>
      <c r="BA16">
        <v>1</v>
      </c>
      <c r="BB16" s="85" t="str">
        <f>REPLACE(INDEX(GroupVertices[Group],MATCH(Edges24[[#This Row],[Vertex 1]],GroupVertices[Vertex],0)),1,1,"")</f>
        <v>1</v>
      </c>
      <c r="BC16" s="85" t="str">
        <f>REPLACE(INDEX(GroupVertices[Group],MATCH(Edges24[[#This Row],[Vertex 2]],GroupVertices[Vertex],0)),1,1,"")</f>
        <v>1</v>
      </c>
      <c r="BD16" s="51"/>
      <c r="BE16" s="52"/>
      <c r="BF16" s="51"/>
      <c r="BG16" s="52"/>
      <c r="BH16" s="51"/>
      <c r="BI16" s="52"/>
      <c r="BJ16" s="51"/>
      <c r="BK16" s="52"/>
      <c r="BL16" s="51"/>
    </row>
    <row r="17" spans="1:64" ht="15">
      <c r="A17" s="84" t="s">
        <v>223</v>
      </c>
      <c r="B17" s="84" t="s">
        <v>223</v>
      </c>
      <c r="C17" s="53"/>
      <c r="D17" s="54"/>
      <c r="E17" s="65"/>
      <c r="F17" s="55"/>
      <c r="G17" s="53"/>
      <c r="H17" s="57"/>
      <c r="I17" s="56"/>
      <c r="J17" s="56"/>
      <c r="K17" s="36" t="s">
        <v>65</v>
      </c>
      <c r="L17" s="83">
        <v>28</v>
      </c>
      <c r="M17" s="83"/>
      <c r="N17" s="63"/>
      <c r="O17" s="86" t="s">
        <v>176</v>
      </c>
      <c r="P17" s="88">
        <v>43487.83354166667</v>
      </c>
      <c r="Q17" s="86" t="s">
        <v>249</v>
      </c>
      <c r="R17" s="86"/>
      <c r="S17" s="86"/>
      <c r="T17" s="86" t="s">
        <v>291</v>
      </c>
      <c r="U17" s="90" t="s">
        <v>300</v>
      </c>
      <c r="V17" s="90" t="s">
        <v>300</v>
      </c>
      <c r="W17" s="88">
        <v>43487.83354166667</v>
      </c>
      <c r="X17" s="90" t="s">
        <v>336</v>
      </c>
      <c r="Y17" s="86"/>
      <c r="Z17" s="86"/>
      <c r="AA17" s="92" t="s">
        <v>363</v>
      </c>
      <c r="AB17" s="86"/>
      <c r="AC17" s="86" t="b">
        <v>0</v>
      </c>
      <c r="AD17" s="86">
        <v>2</v>
      </c>
      <c r="AE17" s="92" t="s">
        <v>376</v>
      </c>
      <c r="AF17" s="86" t="b">
        <v>0</v>
      </c>
      <c r="AG17" s="86" t="s">
        <v>377</v>
      </c>
      <c r="AH17" s="86"/>
      <c r="AI17" s="92" t="s">
        <v>376</v>
      </c>
      <c r="AJ17" s="86" t="b">
        <v>0</v>
      </c>
      <c r="AK17" s="86">
        <v>1</v>
      </c>
      <c r="AL17" s="92" t="s">
        <v>376</v>
      </c>
      <c r="AM17" s="86" t="s">
        <v>387</v>
      </c>
      <c r="AN17" s="86" t="b">
        <v>0</v>
      </c>
      <c r="AO17" s="92" t="s">
        <v>363</v>
      </c>
      <c r="AP17" s="86" t="s">
        <v>391</v>
      </c>
      <c r="AQ17" s="86">
        <v>0</v>
      </c>
      <c r="AR17" s="86">
        <v>0</v>
      </c>
      <c r="AS17" s="86"/>
      <c r="AT17" s="86"/>
      <c r="AU17" s="86"/>
      <c r="AV17" s="86"/>
      <c r="AW17" s="86"/>
      <c r="AX17" s="86"/>
      <c r="AY17" s="86"/>
      <c r="AZ17" s="86"/>
      <c r="BA17">
        <v>1</v>
      </c>
      <c r="BB17" s="85" t="str">
        <f>REPLACE(INDEX(GroupVertices[Group],MATCH(Edges24[[#This Row],[Vertex 1]],GroupVertices[Vertex],0)),1,1,"")</f>
        <v>1</v>
      </c>
      <c r="BC17" s="85" t="str">
        <f>REPLACE(INDEX(GroupVertices[Group],MATCH(Edges24[[#This Row],[Vertex 2]],GroupVertices[Vertex],0)),1,1,"")</f>
        <v>1</v>
      </c>
      <c r="BD17" s="51">
        <v>2</v>
      </c>
      <c r="BE17" s="52">
        <v>8.695652173913043</v>
      </c>
      <c r="BF17" s="51">
        <v>0</v>
      </c>
      <c r="BG17" s="52">
        <v>0</v>
      </c>
      <c r="BH17" s="51">
        <v>0</v>
      </c>
      <c r="BI17" s="52">
        <v>0</v>
      </c>
      <c r="BJ17" s="51">
        <v>21</v>
      </c>
      <c r="BK17" s="52">
        <v>91.30434782608695</v>
      </c>
      <c r="BL17" s="51">
        <v>23</v>
      </c>
    </row>
    <row r="18" spans="1:64" ht="15">
      <c r="A18" s="84" t="s">
        <v>224</v>
      </c>
      <c r="B18" s="84" t="s">
        <v>223</v>
      </c>
      <c r="C18" s="53"/>
      <c r="D18" s="54"/>
      <c r="E18" s="65"/>
      <c r="F18" s="55"/>
      <c r="G18" s="53"/>
      <c r="H18" s="57"/>
      <c r="I18" s="56"/>
      <c r="J18" s="56"/>
      <c r="K18" s="36" t="s">
        <v>65</v>
      </c>
      <c r="L18" s="83">
        <v>29</v>
      </c>
      <c r="M18" s="83"/>
      <c r="N18" s="63"/>
      <c r="O18" s="86" t="s">
        <v>236</v>
      </c>
      <c r="P18" s="88">
        <v>43496.622453703705</v>
      </c>
      <c r="Q18" s="86" t="s">
        <v>250</v>
      </c>
      <c r="R18" s="90" t="s">
        <v>267</v>
      </c>
      <c r="S18" s="86" t="s">
        <v>273</v>
      </c>
      <c r="T18" s="86"/>
      <c r="U18" s="86"/>
      <c r="V18" s="90" t="s">
        <v>317</v>
      </c>
      <c r="W18" s="88">
        <v>43496.622453703705</v>
      </c>
      <c r="X18" s="90" t="s">
        <v>337</v>
      </c>
      <c r="Y18" s="86"/>
      <c r="Z18" s="86"/>
      <c r="AA18" s="92" t="s">
        <v>364</v>
      </c>
      <c r="AB18" s="86"/>
      <c r="AC18" s="86" t="b">
        <v>0</v>
      </c>
      <c r="AD18" s="86">
        <v>0</v>
      </c>
      <c r="AE18" s="92" t="s">
        <v>376</v>
      </c>
      <c r="AF18" s="86" t="b">
        <v>0</v>
      </c>
      <c r="AG18" s="86" t="s">
        <v>377</v>
      </c>
      <c r="AH18" s="86"/>
      <c r="AI18" s="92" t="s">
        <v>376</v>
      </c>
      <c r="AJ18" s="86" t="b">
        <v>0</v>
      </c>
      <c r="AK18" s="86">
        <v>0</v>
      </c>
      <c r="AL18" s="92" t="s">
        <v>376</v>
      </c>
      <c r="AM18" s="86" t="s">
        <v>381</v>
      </c>
      <c r="AN18" s="86" t="b">
        <v>1</v>
      </c>
      <c r="AO18" s="92" t="s">
        <v>364</v>
      </c>
      <c r="AP18" s="86" t="s">
        <v>176</v>
      </c>
      <c r="AQ18" s="86">
        <v>0</v>
      </c>
      <c r="AR18" s="86">
        <v>0</v>
      </c>
      <c r="AS18" s="86"/>
      <c r="AT18" s="86"/>
      <c r="AU18" s="86"/>
      <c r="AV18" s="86"/>
      <c r="AW18" s="86"/>
      <c r="AX18" s="86"/>
      <c r="AY18" s="86"/>
      <c r="AZ18" s="86"/>
      <c r="BA18">
        <v>1</v>
      </c>
      <c r="BB18" s="85" t="str">
        <f>REPLACE(INDEX(GroupVertices[Group],MATCH(Edges24[[#This Row],[Vertex 1]],GroupVertices[Vertex],0)),1,1,"")</f>
        <v>1</v>
      </c>
      <c r="BC18" s="85" t="str">
        <f>REPLACE(INDEX(GroupVertices[Group],MATCH(Edges24[[#This Row],[Vertex 2]],GroupVertices[Vertex],0)),1,1,"")</f>
        <v>1</v>
      </c>
      <c r="BD18" s="51">
        <v>0</v>
      </c>
      <c r="BE18" s="52">
        <v>0</v>
      </c>
      <c r="BF18" s="51">
        <v>0</v>
      </c>
      <c r="BG18" s="52">
        <v>0</v>
      </c>
      <c r="BH18" s="51">
        <v>0</v>
      </c>
      <c r="BI18" s="52">
        <v>0</v>
      </c>
      <c r="BJ18" s="51">
        <v>21</v>
      </c>
      <c r="BK18" s="52">
        <v>100</v>
      </c>
      <c r="BL18" s="51">
        <v>21</v>
      </c>
    </row>
    <row r="19" spans="1:64" ht="15">
      <c r="A19" s="84" t="s">
        <v>224</v>
      </c>
      <c r="B19" s="84" t="s">
        <v>224</v>
      </c>
      <c r="C19" s="53"/>
      <c r="D19" s="54"/>
      <c r="E19" s="65"/>
      <c r="F19" s="55"/>
      <c r="G19" s="53"/>
      <c r="H19" s="57"/>
      <c r="I19" s="56"/>
      <c r="J19" s="56"/>
      <c r="K19" s="36" t="s">
        <v>65</v>
      </c>
      <c r="L19" s="83">
        <v>30</v>
      </c>
      <c r="M19" s="83"/>
      <c r="N19" s="63"/>
      <c r="O19" s="86" t="s">
        <v>176</v>
      </c>
      <c r="P19" s="88">
        <v>43493.38008101852</v>
      </c>
      <c r="Q19" s="86" t="s">
        <v>251</v>
      </c>
      <c r="R19" s="86"/>
      <c r="S19" s="86"/>
      <c r="T19" s="86"/>
      <c r="U19" s="90" t="s">
        <v>301</v>
      </c>
      <c r="V19" s="90" t="s">
        <v>301</v>
      </c>
      <c r="W19" s="88">
        <v>43493.38008101852</v>
      </c>
      <c r="X19" s="90" t="s">
        <v>338</v>
      </c>
      <c r="Y19" s="86"/>
      <c r="Z19" s="86"/>
      <c r="AA19" s="92" t="s">
        <v>365</v>
      </c>
      <c r="AB19" s="86"/>
      <c r="AC19" s="86" t="b">
        <v>0</v>
      </c>
      <c r="AD19" s="86">
        <v>0</v>
      </c>
      <c r="AE19" s="92" t="s">
        <v>376</v>
      </c>
      <c r="AF19" s="86" t="b">
        <v>0</v>
      </c>
      <c r="AG19" s="86" t="s">
        <v>377</v>
      </c>
      <c r="AH19" s="86"/>
      <c r="AI19" s="92" t="s">
        <v>376</v>
      </c>
      <c r="AJ19" s="86" t="b">
        <v>0</v>
      </c>
      <c r="AK19" s="86">
        <v>0</v>
      </c>
      <c r="AL19" s="92" t="s">
        <v>376</v>
      </c>
      <c r="AM19" s="86" t="s">
        <v>381</v>
      </c>
      <c r="AN19" s="86" t="b">
        <v>0</v>
      </c>
      <c r="AO19" s="92" t="s">
        <v>365</v>
      </c>
      <c r="AP19" s="86" t="s">
        <v>176</v>
      </c>
      <c r="AQ19" s="86">
        <v>0</v>
      </c>
      <c r="AR19" s="86">
        <v>0</v>
      </c>
      <c r="AS19" s="86"/>
      <c r="AT19" s="86"/>
      <c r="AU19" s="86"/>
      <c r="AV19" s="86"/>
      <c r="AW19" s="86"/>
      <c r="AX19" s="86"/>
      <c r="AY19" s="86"/>
      <c r="AZ19" s="86"/>
      <c r="BA19">
        <v>1</v>
      </c>
      <c r="BB19" s="85" t="str">
        <f>REPLACE(INDEX(GroupVertices[Group],MATCH(Edges24[[#This Row],[Vertex 1]],GroupVertices[Vertex],0)),1,1,"")</f>
        <v>1</v>
      </c>
      <c r="BC19" s="85" t="str">
        <f>REPLACE(INDEX(GroupVertices[Group],MATCH(Edges24[[#This Row],[Vertex 2]],GroupVertices[Vertex],0)),1,1,"")</f>
        <v>1</v>
      </c>
      <c r="BD19" s="51">
        <v>2</v>
      </c>
      <c r="BE19" s="52">
        <v>16.666666666666668</v>
      </c>
      <c r="BF19" s="51">
        <v>0</v>
      </c>
      <c r="BG19" s="52">
        <v>0</v>
      </c>
      <c r="BH19" s="51">
        <v>0</v>
      </c>
      <c r="BI19" s="52">
        <v>0</v>
      </c>
      <c r="BJ19" s="51">
        <v>10</v>
      </c>
      <c r="BK19" s="52">
        <v>83.33333333333333</v>
      </c>
      <c r="BL19" s="51">
        <v>12</v>
      </c>
    </row>
    <row r="20" spans="1:64" ht="15">
      <c r="A20" s="84" t="s">
        <v>225</v>
      </c>
      <c r="B20" s="84" t="s">
        <v>225</v>
      </c>
      <c r="C20" s="53"/>
      <c r="D20" s="54"/>
      <c r="E20" s="65"/>
      <c r="F20" s="55"/>
      <c r="G20" s="53"/>
      <c r="H20" s="57"/>
      <c r="I20" s="56"/>
      <c r="J20" s="56"/>
      <c r="K20" s="36" t="s">
        <v>65</v>
      </c>
      <c r="L20" s="83">
        <v>31</v>
      </c>
      <c r="M20" s="83"/>
      <c r="N20" s="63"/>
      <c r="O20" s="86" t="s">
        <v>176</v>
      </c>
      <c r="P20" s="88">
        <v>43494.76269675926</v>
      </c>
      <c r="Q20" s="86" t="s">
        <v>252</v>
      </c>
      <c r="R20" s="90" t="s">
        <v>268</v>
      </c>
      <c r="S20" s="86" t="s">
        <v>277</v>
      </c>
      <c r="T20" s="86" t="s">
        <v>292</v>
      </c>
      <c r="U20" s="90" t="s">
        <v>302</v>
      </c>
      <c r="V20" s="90" t="s">
        <v>302</v>
      </c>
      <c r="W20" s="88">
        <v>43494.76269675926</v>
      </c>
      <c r="X20" s="90" t="s">
        <v>339</v>
      </c>
      <c r="Y20" s="86"/>
      <c r="Z20" s="86"/>
      <c r="AA20" s="92" t="s">
        <v>366</v>
      </c>
      <c r="AB20" s="86"/>
      <c r="AC20" s="86" t="b">
        <v>0</v>
      </c>
      <c r="AD20" s="86">
        <v>0</v>
      </c>
      <c r="AE20" s="92" t="s">
        <v>376</v>
      </c>
      <c r="AF20" s="86" t="b">
        <v>0</v>
      </c>
      <c r="AG20" s="86" t="s">
        <v>377</v>
      </c>
      <c r="AH20" s="86"/>
      <c r="AI20" s="92" t="s">
        <v>376</v>
      </c>
      <c r="AJ20" s="86" t="b">
        <v>0</v>
      </c>
      <c r="AK20" s="86">
        <v>0</v>
      </c>
      <c r="AL20" s="92" t="s">
        <v>376</v>
      </c>
      <c r="AM20" s="86" t="s">
        <v>379</v>
      </c>
      <c r="AN20" s="86" t="b">
        <v>0</v>
      </c>
      <c r="AO20" s="92" t="s">
        <v>366</v>
      </c>
      <c r="AP20" s="86" t="s">
        <v>176</v>
      </c>
      <c r="AQ20" s="86">
        <v>0</v>
      </c>
      <c r="AR20" s="86">
        <v>0</v>
      </c>
      <c r="AS20" s="86"/>
      <c r="AT20" s="86"/>
      <c r="AU20" s="86"/>
      <c r="AV20" s="86"/>
      <c r="AW20" s="86"/>
      <c r="AX20" s="86"/>
      <c r="AY20" s="86"/>
      <c r="AZ20" s="86"/>
      <c r="BA20">
        <v>3</v>
      </c>
      <c r="BB20" s="85" t="str">
        <f>REPLACE(INDEX(GroupVertices[Group],MATCH(Edges24[[#This Row],[Vertex 1]],GroupVertices[Vertex],0)),1,1,"")</f>
        <v>4</v>
      </c>
      <c r="BC20" s="85" t="str">
        <f>REPLACE(INDEX(GroupVertices[Group],MATCH(Edges24[[#This Row],[Vertex 2]],GroupVertices[Vertex],0)),1,1,"")</f>
        <v>4</v>
      </c>
      <c r="BD20" s="51">
        <v>0</v>
      </c>
      <c r="BE20" s="52">
        <v>0</v>
      </c>
      <c r="BF20" s="51">
        <v>0</v>
      </c>
      <c r="BG20" s="52">
        <v>0</v>
      </c>
      <c r="BH20" s="51">
        <v>0</v>
      </c>
      <c r="BI20" s="52">
        <v>0</v>
      </c>
      <c r="BJ20" s="51">
        <v>15</v>
      </c>
      <c r="BK20" s="52">
        <v>100</v>
      </c>
      <c r="BL20" s="51">
        <v>15</v>
      </c>
    </row>
    <row r="21" spans="1:64" ht="15">
      <c r="A21" s="84" t="s">
        <v>225</v>
      </c>
      <c r="B21" s="84" t="s">
        <v>225</v>
      </c>
      <c r="C21" s="53"/>
      <c r="D21" s="54"/>
      <c r="E21" s="65"/>
      <c r="F21" s="55"/>
      <c r="G21" s="53"/>
      <c r="H21" s="57"/>
      <c r="I21" s="56"/>
      <c r="J21" s="56"/>
      <c r="K21" s="36" t="s">
        <v>65</v>
      </c>
      <c r="L21" s="83">
        <v>32</v>
      </c>
      <c r="M21" s="83"/>
      <c r="N21" s="63"/>
      <c r="O21" s="86" t="s">
        <v>176</v>
      </c>
      <c r="P21" s="88">
        <v>43495.76530092592</v>
      </c>
      <c r="Q21" s="86" t="s">
        <v>253</v>
      </c>
      <c r="R21" s="90" t="s">
        <v>269</v>
      </c>
      <c r="S21" s="86" t="s">
        <v>274</v>
      </c>
      <c r="T21" s="86"/>
      <c r="U21" s="90" t="s">
        <v>303</v>
      </c>
      <c r="V21" s="90" t="s">
        <v>303</v>
      </c>
      <c r="W21" s="88">
        <v>43495.76530092592</v>
      </c>
      <c r="X21" s="90" t="s">
        <v>340</v>
      </c>
      <c r="Y21" s="86"/>
      <c r="Z21" s="86"/>
      <c r="AA21" s="92" t="s">
        <v>367</v>
      </c>
      <c r="AB21" s="86"/>
      <c r="AC21" s="86" t="b">
        <v>0</v>
      </c>
      <c r="AD21" s="86">
        <v>0</v>
      </c>
      <c r="AE21" s="92" t="s">
        <v>376</v>
      </c>
      <c r="AF21" s="86" t="b">
        <v>0</v>
      </c>
      <c r="AG21" s="86" t="s">
        <v>377</v>
      </c>
      <c r="AH21" s="86"/>
      <c r="AI21" s="92" t="s">
        <v>376</v>
      </c>
      <c r="AJ21" s="86" t="b">
        <v>0</v>
      </c>
      <c r="AK21" s="86">
        <v>0</v>
      </c>
      <c r="AL21" s="92" t="s">
        <v>376</v>
      </c>
      <c r="AM21" s="86" t="s">
        <v>379</v>
      </c>
      <c r="AN21" s="86" t="b">
        <v>0</v>
      </c>
      <c r="AO21" s="92" t="s">
        <v>367</v>
      </c>
      <c r="AP21" s="86" t="s">
        <v>176</v>
      </c>
      <c r="AQ21" s="86">
        <v>0</v>
      </c>
      <c r="AR21" s="86">
        <v>0</v>
      </c>
      <c r="AS21" s="86"/>
      <c r="AT21" s="86"/>
      <c r="AU21" s="86"/>
      <c r="AV21" s="86"/>
      <c r="AW21" s="86"/>
      <c r="AX21" s="86"/>
      <c r="AY21" s="86"/>
      <c r="AZ21" s="86"/>
      <c r="BA21">
        <v>3</v>
      </c>
      <c r="BB21" s="85" t="str">
        <f>REPLACE(INDEX(GroupVertices[Group],MATCH(Edges24[[#This Row],[Vertex 1]],GroupVertices[Vertex],0)),1,1,"")</f>
        <v>4</v>
      </c>
      <c r="BC21" s="85" t="str">
        <f>REPLACE(INDEX(GroupVertices[Group],MATCH(Edges24[[#This Row],[Vertex 2]],GroupVertices[Vertex],0)),1,1,"")</f>
        <v>4</v>
      </c>
      <c r="BD21" s="51">
        <v>0</v>
      </c>
      <c r="BE21" s="52">
        <v>0</v>
      </c>
      <c r="BF21" s="51">
        <v>1</v>
      </c>
      <c r="BG21" s="52">
        <v>7.142857142857143</v>
      </c>
      <c r="BH21" s="51">
        <v>0</v>
      </c>
      <c r="BI21" s="52">
        <v>0</v>
      </c>
      <c r="BJ21" s="51">
        <v>13</v>
      </c>
      <c r="BK21" s="52">
        <v>92.85714285714286</v>
      </c>
      <c r="BL21" s="51">
        <v>14</v>
      </c>
    </row>
    <row r="22" spans="1:64" ht="15">
      <c r="A22" s="84" t="s">
        <v>225</v>
      </c>
      <c r="B22" s="84" t="s">
        <v>225</v>
      </c>
      <c r="C22" s="53"/>
      <c r="D22" s="54"/>
      <c r="E22" s="65"/>
      <c r="F22" s="55"/>
      <c r="G22" s="53"/>
      <c r="H22" s="57"/>
      <c r="I22" s="56"/>
      <c r="J22" s="56"/>
      <c r="K22" s="36" t="s">
        <v>65</v>
      </c>
      <c r="L22" s="83">
        <v>33</v>
      </c>
      <c r="M22" s="83"/>
      <c r="N22" s="63"/>
      <c r="O22" s="86" t="s">
        <v>176</v>
      </c>
      <c r="P22" s="88">
        <v>43497.63753472222</v>
      </c>
      <c r="Q22" s="86" t="s">
        <v>254</v>
      </c>
      <c r="R22" s="90" t="s">
        <v>268</v>
      </c>
      <c r="S22" s="86" t="s">
        <v>277</v>
      </c>
      <c r="T22" s="86" t="s">
        <v>292</v>
      </c>
      <c r="U22" s="86"/>
      <c r="V22" s="90" t="s">
        <v>318</v>
      </c>
      <c r="W22" s="88">
        <v>43497.63753472222</v>
      </c>
      <c r="X22" s="90" t="s">
        <v>341</v>
      </c>
      <c r="Y22" s="86"/>
      <c r="Z22" s="86"/>
      <c r="AA22" s="92" t="s">
        <v>368</v>
      </c>
      <c r="AB22" s="86"/>
      <c r="AC22" s="86" t="b">
        <v>0</v>
      </c>
      <c r="AD22" s="86">
        <v>0</v>
      </c>
      <c r="AE22" s="92" t="s">
        <v>376</v>
      </c>
      <c r="AF22" s="86" t="b">
        <v>0</v>
      </c>
      <c r="AG22" s="86" t="s">
        <v>377</v>
      </c>
      <c r="AH22" s="86"/>
      <c r="AI22" s="92" t="s">
        <v>376</v>
      </c>
      <c r="AJ22" s="86" t="b">
        <v>0</v>
      </c>
      <c r="AK22" s="86">
        <v>1</v>
      </c>
      <c r="AL22" s="92" t="s">
        <v>366</v>
      </c>
      <c r="AM22" s="86" t="s">
        <v>379</v>
      </c>
      <c r="AN22" s="86" t="b">
        <v>0</v>
      </c>
      <c r="AO22" s="92" t="s">
        <v>366</v>
      </c>
      <c r="AP22" s="86" t="s">
        <v>176</v>
      </c>
      <c r="AQ22" s="86">
        <v>0</v>
      </c>
      <c r="AR22" s="86">
        <v>0</v>
      </c>
      <c r="AS22" s="86"/>
      <c r="AT22" s="86"/>
      <c r="AU22" s="86"/>
      <c r="AV22" s="86"/>
      <c r="AW22" s="86"/>
      <c r="AX22" s="86"/>
      <c r="AY22" s="86"/>
      <c r="AZ22" s="86"/>
      <c r="BA22">
        <v>3</v>
      </c>
      <c r="BB22" s="85" t="str">
        <f>REPLACE(INDEX(GroupVertices[Group],MATCH(Edges24[[#This Row],[Vertex 1]],GroupVertices[Vertex],0)),1,1,"")</f>
        <v>4</v>
      </c>
      <c r="BC22" s="85" t="str">
        <f>REPLACE(INDEX(GroupVertices[Group],MATCH(Edges24[[#This Row],[Vertex 2]],GroupVertices[Vertex],0)),1,1,"")</f>
        <v>4</v>
      </c>
      <c r="BD22" s="51">
        <v>0</v>
      </c>
      <c r="BE22" s="52">
        <v>0</v>
      </c>
      <c r="BF22" s="51">
        <v>0</v>
      </c>
      <c r="BG22" s="52">
        <v>0</v>
      </c>
      <c r="BH22" s="51">
        <v>0</v>
      </c>
      <c r="BI22" s="52">
        <v>0</v>
      </c>
      <c r="BJ22" s="51">
        <v>17</v>
      </c>
      <c r="BK22" s="52">
        <v>100</v>
      </c>
      <c r="BL22" s="51">
        <v>17</v>
      </c>
    </row>
    <row r="23" spans="1:64" ht="15">
      <c r="A23" s="84" t="s">
        <v>226</v>
      </c>
      <c r="B23" s="84" t="s">
        <v>226</v>
      </c>
      <c r="C23" s="53"/>
      <c r="D23" s="54"/>
      <c r="E23" s="65"/>
      <c r="F23" s="55"/>
      <c r="G23" s="53"/>
      <c r="H23" s="57"/>
      <c r="I23" s="56"/>
      <c r="J23" s="56"/>
      <c r="K23" s="36" t="s">
        <v>65</v>
      </c>
      <c r="L23" s="83">
        <v>34</v>
      </c>
      <c r="M23" s="83"/>
      <c r="N23" s="63"/>
      <c r="O23" s="86" t="s">
        <v>176</v>
      </c>
      <c r="P23" s="88">
        <v>43501.65107638889</v>
      </c>
      <c r="Q23" s="86" t="s">
        <v>255</v>
      </c>
      <c r="R23" s="90" t="s">
        <v>270</v>
      </c>
      <c r="S23" s="86" t="s">
        <v>278</v>
      </c>
      <c r="T23" s="86"/>
      <c r="U23" s="86"/>
      <c r="V23" s="90" t="s">
        <v>319</v>
      </c>
      <c r="W23" s="88">
        <v>43501.65107638889</v>
      </c>
      <c r="X23" s="90" t="s">
        <v>342</v>
      </c>
      <c r="Y23" s="86"/>
      <c r="Z23" s="86"/>
      <c r="AA23" s="92" t="s">
        <v>369</v>
      </c>
      <c r="AB23" s="86"/>
      <c r="AC23" s="86" t="b">
        <v>0</v>
      </c>
      <c r="AD23" s="86">
        <v>0</v>
      </c>
      <c r="AE23" s="92" t="s">
        <v>376</v>
      </c>
      <c r="AF23" s="86" t="b">
        <v>0</v>
      </c>
      <c r="AG23" s="86" t="s">
        <v>377</v>
      </c>
      <c r="AH23" s="86"/>
      <c r="AI23" s="92" t="s">
        <v>376</v>
      </c>
      <c r="AJ23" s="86" t="b">
        <v>0</v>
      </c>
      <c r="AK23" s="86">
        <v>0</v>
      </c>
      <c r="AL23" s="92" t="s">
        <v>376</v>
      </c>
      <c r="AM23" s="86" t="s">
        <v>388</v>
      </c>
      <c r="AN23" s="86" t="b">
        <v>0</v>
      </c>
      <c r="AO23" s="92" t="s">
        <v>369</v>
      </c>
      <c r="AP23" s="86" t="s">
        <v>176</v>
      </c>
      <c r="AQ23" s="86">
        <v>0</v>
      </c>
      <c r="AR23" s="86">
        <v>0</v>
      </c>
      <c r="AS23" s="86"/>
      <c r="AT23" s="86"/>
      <c r="AU23" s="86"/>
      <c r="AV23" s="86"/>
      <c r="AW23" s="86"/>
      <c r="AX23" s="86"/>
      <c r="AY23" s="86"/>
      <c r="AZ23" s="86"/>
      <c r="BA23">
        <v>1</v>
      </c>
      <c r="BB23" s="85" t="str">
        <f>REPLACE(INDEX(GroupVertices[Group],MATCH(Edges24[[#This Row],[Vertex 1]],GroupVertices[Vertex],0)),1,1,"")</f>
        <v>4</v>
      </c>
      <c r="BC23" s="85" t="str">
        <f>REPLACE(INDEX(GroupVertices[Group],MATCH(Edges24[[#This Row],[Vertex 2]],GroupVertices[Vertex],0)),1,1,"")</f>
        <v>4</v>
      </c>
      <c r="BD23" s="51">
        <v>0</v>
      </c>
      <c r="BE23" s="52">
        <v>0</v>
      </c>
      <c r="BF23" s="51">
        <v>0</v>
      </c>
      <c r="BG23" s="52">
        <v>0</v>
      </c>
      <c r="BH23" s="51">
        <v>0</v>
      </c>
      <c r="BI23" s="52">
        <v>0</v>
      </c>
      <c r="BJ23" s="51">
        <v>10</v>
      </c>
      <c r="BK23" s="52">
        <v>100</v>
      </c>
      <c r="BL23" s="51">
        <v>10</v>
      </c>
    </row>
    <row r="24" spans="1:64" ht="15">
      <c r="A24" s="84" t="s">
        <v>227</v>
      </c>
      <c r="B24" s="84" t="s">
        <v>230</v>
      </c>
      <c r="C24" s="53"/>
      <c r="D24" s="54"/>
      <c r="E24" s="65"/>
      <c r="F24" s="55"/>
      <c r="G24" s="53"/>
      <c r="H24" s="57"/>
      <c r="I24" s="56"/>
      <c r="J24" s="56"/>
      <c r="K24" s="36" t="s">
        <v>65</v>
      </c>
      <c r="L24" s="83">
        <v>35</v>
      </c>
      <c r="M24" s="83"/>
      <c r="N24" s="63"/>
      <c r="O24" s="86" t="s">
        <v>236</v>
      </c>
      <c r="P24" s="88">
        <v>43488.655590277776</v>
      </c>
      <c r="Q24" s="86" t="s">
        <v>256</v>
      </c>
      <c r="R24" s="90" t="s">
        <v>271</v>
      </c>
      <c r="S24" s="86" t="s">
        <v>279</v>
      </c>
      <c r="T24" s="86" t="s">
        <v>293</v>
      </c>
      <c r="U24" s="90" t="s">
        <v>304</v>
      </c>
      <c r="V24" s="90" t="s">
        <v>304</v>
      </c>
      <c r="W24" s="88">
        <v>43488.655590277776</v>
      </c>
      <c r="X24" s="90" t="s">
        <v>343</v>
      </c>
      <c r="Y24" s="86"/>
      <c r="Z24" s="86"/>
      <c r="AA24" s="92" t="s">
        <v>370</v>
      </c>
      <c r="AB24" s="86"/>
      <c r="AC24" s="86" t="b">
        <v>0</v>
      </c>
      <c r="AD24" s="86">
        <v>1</v>
      </c>
      <c r="AE24" s="92" t="s">
        <v>376</v>
      </c>
      <c r="AF24" s="86" t="b">
        <v>0</v>
      </c>
      <c r="AG24" s="86" t="s">
        <v>377</v>
      </c>
      <c r="AH24" s="86"/>
      <c r="AI24" s="92" t="s">
        <v>376</v>
      </c>
      <c r="AJ24" s="86" t="b">
        <v>0</v>
      </c>
      <c r="AK24" s="86">
        <v>0</v>
      </c>
      <c r="AL24" s="92" t="s">
        <v>376</v>
      </c>
      <c r="AM24" s="86" t="s">
        <v>387</v>
      </c>
      <c r="AN24" s="86" t="b">
        <v>0</v>
      </c>
      <c r="AO24" s="92" t="s">
        <v>370</v>
      </c>
      <c r="AP24" s="86" t="s">
        <v>176</v>
      </c>
      <c r="AQ24" s="86">
        <v>0</v>
      </c>
      <c r="AR24" s="86">
        <v>0</v>
      </c>
      <c r="AS24" s="86"/>
      <c r="AT24" s="86"/>
      <c r="AU24" s="86"/>
      <c r="AV24" s="86"/>
      <c r="AW24" s="86"/>
      <c r="AX24" s="86"/>
      <c r="AY24" s="86"/>
      <c r="AZ24" s="86"/>
      <c r="BA24">
        <v>1</v>
      </c>
      <c r="BB24" s="85" t="str">
        <f>REPLACE(INDEX(GroupVertices[Group],MATCH(Edges24[[#This Row],[Vertex 1]],GroupVertices[Vertex],0)),1,1,"")</f>
        <v>1</v>
      </c>
      <c r="BC24" s="85" t="str">
        <f>REPLACE(INDEX(GroupVertices[Group],MATCH(Edges24[[#This Row],[Vertex 2]],GroupVertices[Vertex],0)),1,1,"")</f>
        <v>1</v>
      </c>
      <c r="BD24" s="51">
        <v>2</v>
      </c>
      <c r="BE24" s="52">
        <v>5</v>
      </c>
      <c r="BF24" s="51">
        <v>0</v>
      </c>
      <c r="BG24" s="52">
        <v>0</v>
      </c>
      <c r="BH24" s="51">
        <v>0</v>
      </c>
      <c r="BI24" s="52">
        <v>0</v>
      </c>
      <c r="BJ24" s="51">
        <v>38</v>
      </c>
      <c r="BK24" s="52">
        <v>95</v>
      </c>
      <c r="BL24" s="51">
        <v>40</v>
      </c>
    </row>
    <row r="25" spans="1:64" ht="15">
      <c r="A25" s="84" t="s">
        <v>227</v>
      </c>
      <c r="B25" s="84" t="s">
        <v>234</v>
      </c>
      <c r="C25" s="53"/>
      <c r="D25" s="54"/>
      <c r="E25" s="65"/>
      <c r="F25" s="55"/>
      <c r="G25" s="53"/>
      <c r="H25" s="57"/>
      <c r="I25" s="56"/>
      <c r="J25" s="56"/>
      <c r="K25" s="36" t="s">
        <v>65</v>
      </c>
      <c r="L25" s="83">
        <v>36</v>
      </c>
      <c r="M25" s="83"/>
      <c r="N25" s="63"/>
      <c r="O25" s="86" t="s">
        <v>236</v>
      </c>
      <c r="P25" s="88">
        <v>43495.655590277776</v>
      </c>
      <c r="Q25" s="86" t="s">
        <v>257</v>
      </c>
      <c r="R25" s="90" t="s">
        <v>271</v>
      </c>
      <c r="S25" s="86" t="s">
        <v>279</v>
      </c>
      <c r="T25" s="86" t="s">
        <v>294</v>
      </c>
      <c r="U25" s="90" t="s">
        <v>305</v>
      </c>
      <c r="V25" s="90" t="s">
        <v>305</v>
      </c>
      <c r="W25" s="88">
        <v>43495.655590277776</v>
      </c>
      <c r="X25" s="90" t="s">
        <v>344</v>
      </c>
      <c r="Y25" s="86"/>
      <c r="Z25" s="86"/>
      <c r="AA25" s="92" t="s">
        <v>371</v>
      </c>
      <c r="AB25" s="86"/>
      <c r="AC25" s="86" t="b">
        <v>0</v>
      </c>
      <c r="AD25" s="86">
        <v>3</v>
      </c>
      <c r="AE25" s="92" t="s">
        <v>376</v>
      </c>
      <c r="AF25" s="86" t="b">
        <v>0</v>
      </c>
      <c r="AG25" s="86" t="s">
        <v>377</v>
      </c>
      <c r="AH25" s="86"/>
      <c r="AI25" s="92" t="s">
        <v>376</v>
      </c>
      <c r="AJ25" s="86" t="b">
        <v>0</v>
      </c>
      <c r="AK25" s="86">
        <v>1</v>
      </c>
      <c r="AL25" s="92" t="s">
        <v>376</v>
      </c>
      <c r="AM25" s="86" t="s">
        <v>387</v>
      </c>
      <c r="AN25" s="86" t="b">
        <v>0</v>
      </c>
      <c r="AO25" s="92" t="s">
        <v>371</v>
      </c>
      <c r="AP25" s="86" t="s">
        <v>176</v>
      </c>
      <c r="AQ25" s="86">
        <v>0</v>
      </c>
      <c r="AR25" s="86">
        <v>0</v>
      </c>
      <c r="AS25" s="86"/>
      <c r="AT25" s="86"/>
      <c r="AU25" s="86"/>
      <c r="AV25" s="86"/>
      <c r="AW25" s="86"/>
      <c r="AX25" s="86"/>
      <c r="AY25" s="86"/>
      <c r="AZ25" s="86"/>
      <c r="BA25">
        <v>1</v>
      </c>
      <c r="BB25" s="85" t="str">
        <f>REPLACE(INDEX(GroupVertices[Group],MATCH(Edges24[[#This Row],[Vertex 1]],GroupVertices[Vertex],0)),1,1,"")</f>
        <v>1</v>
      </c>
      <c r="BC25" s="85" t="str">
        <f>REPLACE(INDEX(GroupVertices[Group],MATCH(Edges24[[#This Row],[Vertex 2]],GroupVertices[Vertex],0)),1,1,"")</f>
        <v>1</v>
      </c>
      <c r="BD25" s="51"/>
      <c r="BE25" s="52"/>
      <c r="BF25" s="51"/>
      <c r="BG25" s="52"/>
      <c r="BH25" s="51"/>
      <c r="BI25" s="52"/>
      <c r="BJ25" s="51"/>
      <c r="BK25" s="52"/>
      <c r="BL25" s="51"/>
    </row>
    <row r="26" spans="1:64" ht="15">
      <c r="A26" s="84" t="s">
        <v>228</v>
      </c>
      <c r="B26" s="84" t="s">
        <v>227</v>
      </c>
      <c r="C26" s="53"/>
      <c r="D26" s="54"/>
      <c r="E26" s="65"/>
      <c r="F26" s="55"/>
      <c r="G26" s="53"/>
      <c r="H26" s="57"/>
      <c r="I26" s="56"/>
      <c r="J26" s="56"/>
      <c r="K26" s="36" t="s">
        <v>65</v>
      </c>
      <c r="L26" s="83">
        <v>38</v>
      </c>
      <c r="M26" s="83"/>
      <c r="N26" s="63"/>
      <c r="O26" s="86" t="s">
        <v>236</v>
      </c>
      <c r="P26" s="88">
        <v>43501.72539351852</v>
      </c>
      <c r="Q26" s="86" t="s">
        <v>258</v>
      </c>
      <c r="R26" s="86"/>
      <c r="S26" s="86"/>
      <c r="T26" s="86" t="s">
        <v>295</v>
      </c>
      <c r="U26" s="86"/>
      <c r="V26" s="90" t="s">
        <v>320</v>
      </c>
      <c r="W26" s="88">
        <v>43501.72539351852</v>
      </c>
      <c r="X26" s="90" t="s">
        <v>345</v>
      </c>
      <c r="Y26" s="86"/>
      <c r="Z26" s="86"/>
      <c r="AA26" s="92" t="s">
        <v>372</v>
      </c>
      <c r="AB26" s="86"/>
      <c r="AC26" s="86" t="b">
        <v>0</v>
      </c>
      <c r="AD26" s="86">
        <v>0</v>
      </c>
      <c r="AE26" s="92" t="s">
        <v>376</v>
      </c>
      <c r="AF26" s="86" t="b">
        <v>0</v>
      </c>
      <c r="AG26" s="86" t="s">
        <v>377</v>
      </c>
      <c r="AH26" s="86"/>
      <c r="AI26" s="92" t="s">
        <v>376</v>
      </c>
      <c r="AJ26" s="86" t="b">
        <v>0</v>
      </c>
      <c r="AK26" s="86">
        <v>2</v>
      </c>
      <c r="AL26" s="92" t="s">
        <v>374</v>
      </c>
      <c r="AM26" s="86" t="s">
        <v>389</v>
      </c>
      <c r="AN26" s="86" t="b">
        <v>0</v>
      </c>
      <c r="AO26" s="92" t="s">
        <v>374</v>
      </c>
      <c r="AP26" s="86" t="s">
        <v>176</v>
      </c>
      <c r="AQ26" s="86">
        <v>0</v>
      </c>
      <c r="AR26" s="86">
        <v>0</v>
      </c>
      <c r="AS26" s="86"/>
      <c r="AT26" s="86"/>
      <c r="AU26" s="86"/>
      <c r="AV26" s="86"/>
      <c r="AW26" s="86"/>
      <c r="AX26" s="86"/>
      <c r="AY26" s="86"/>
      <c r="AZ26" s="86"/>
      <c r="BA26">
        <v>1</v>
      </c>
      <c r="BB26" s="85" t="str">
        <f>REPLACE(INDEX(GroupVertices[Group],MATCH(Edges24[[#This Row],[Vertex 1]],GroupVertices[Vertex],0)),1,1,"")</f>
        <v>1</v>
      </c>
      <c r="BC26" s="85" t="str">
        <f>REPLACE(INDEX(GroupVertices[Group],MATCH(Edges24[[#This Row],[Vertex 2]],GroupVertices[Vertex],0)),1,1,"")</f>
        <v>1</v>
      </c>
      <c r="BD26" s="51">
        <v>0</v>
      </c>
      <c r="BE26" s="52">
        <v>0</v>
      </c>
      <c r="BF26" s="51">
        <v>0</v>
      </c>
      <c r="BG26" s="52">
        <v>0</v>
      </c>
      <c r="BH26" s="51">
        <v>0</v>
      </c>
      <c r="BI26" s="52">
        <v>0</v>
      </c>
      <c r="BJ26" s="51">
        <v>20</v>
      </c>
      <c r="BK26" s="52">
        <v>100</v>
      </c>
      <c r="BL26" s="51">
        <v>20</v>
      </c>
    </row>
    <row r="27" spans="1:64" ht="15">
      <c r="A27" s="84" t="s">
        <v>227</v>
      </c>
      <c r="B27" s="84" t="s">
        <v>227</v>
      </c>
      <c r="C27" s="53"/>
      <c r="D27" s="54"/>
      <c r="E27" s="65"/>
      <c r="F27" s="55"/>
      <c r="G27" s="53"/>
      <c r="H27" s="57"/>
      <c r="I27" s="56"/>
      <c r="J27" s="56"/>
      <c r="K27" s="36" t="s">
        <v>65</v>
      </c>
      <c r="L27" s="83">
        <v>39</v>
      </c>
      <c r="M27" s="83"/>
      <c r="N27" s="63"/>
      <c r="O27" s="86" t="s">
        <v>176</v>
      </c>
      <c r="P27" s="88">
        <v>43496.65556712963</v>
      </c>
      <c r="Q27" s="86" t="s">
        <v>259</v>
      </c>
      <c r="R27" s="90" t="s">
        <v>271</v>
      </c>
      <c r="S27" s="86" t="s">
        <v>279</v>
      </c>
      <c r="T27" s="86" t="s">
        <v>296</v>
      </c>
      <c r="U27" s="90" t="s">
        <v>306</v>
      </c>
      <c r="V27" s="90" t="s">
        <v>306</v>
      </c>
      <c r="W27" s="88">
        <v>43496.65556712963</v>
      </c>
      <c r="X27" s="90" t="s">
        <v>346</v>
      </c>
      <c r="Y27" s="86"/>
      <c r="Z27" s="86"/>
      <c r="AA27" s="92" t="s">
        <v>373</v>
      </c>
      <c r="AB27" s="86"/>
      <c r="AC27" s="86" t="b">
        <v>0</v>
      </c>
      <c r="AD27" s="86">
        <v>0</v>
      </c>
      <c r="AE27" s="92" t="s">
        <v>376</v>
      </c>
      <c r="AF27" s="86" t="b">
        <v>0</v>
      </c>
      <c r="AG27" s="86" t="s">
        <v>377</v>
      </c>
      <c r="AH27" s="86"/>
      <c r="AI27" s="92" t="s">
        <v>376</v>
      </c>
      <c r="AJ27" s="86" t="b">
        <v>0</v>
      </c>
      <c r="AK27" s="86">
        <v>0</v>
      </c>
      <c r="AL27" s="92" t="s">
        <v>376</v>
      </c>
      <c r="AM27" s="86" t="s">
        <v>387</v>
      </c>
      <c r="AN27" s="86" t="b">
        <v>0</v>
      </c>
      <c r="AO27" s="92" t="s">
        <v>373</v>
      </c>
      <c r="AP27" s="86" t="s">
        <v>176</v>
      </c>
      <c r="AQ27" s="86">
        <v>0</v>
      </c>
      <c r="AR27" s="86">
        <v>0</v>
      </c>
      <c r="AS27" s="86"/>
      <c r="AT27" s="86"/>
      <c r="AU27" s="86"/>
      <c r="AV27" s="86"/>
      <c r="AW27" s="86"/>
      <c r="AX27" s="86"/>
      <c r="AY27" s="86"/>
      <c r="AZ27" s="86"/>
      <c r="BA27">
        <v>2</v>
      </c>
      <c r="BB27" s="85" t="str">
        <f>REPLACE(INDEX(GroupVertices[Group],MATCH(Edges24[[#This Row],[Vertex 1]],GroupVertices[Vertex],0)),1,1,"")</f>
        <v>1</v>
      </c>
      <c r="BC27" s="85" t="str">
        <f>REPLACE(INDEX(GroupVertices[Group],MATCH(Edges24[[#This Row],[Vertex 2]],GroupVertices[Vertex],0)),1,1,"")</f>
        <v>1</v>
      </c>
      <c r="BD27" s="51">
        <v>2</v>
      </c>
      <c r="BE27" s="52">
        <v>5.714285714285714</v>
      </c>
      <c r="BF27" s="51">
        <v>0</v>
      </c>
      <c r="BG27" s="52">
        <v>0</v>
      </c>
      <c r="BH27" s="51">
        <v>0</v>
      </c>
      <c r="BI27" s="52">
        <v>0</v>
      </c>
      <c r="BJ27" s="51">
        <v>33</v>
      </c>
      <c r="BK27" s="52">
        <v>94.28571428571429</v>
      </c>
      <c r="BL27" s="51">
        <v>35</v>
      </c>
    </row>
    <row r="28" spans="1:64" ht="15">
      <c r="A28" s="84" t="s">
        <v>227</v>
      </c>
      <c r="B28" s="84" t="s">
        <v>227</v>
      </c>
      <c r="C28" s="53"/>
      <c r="D28" s="54"/>
      <c r="E28" s="65"/>
      <c r="F28" s="55"/>
      <c r="G28" s="53"/>
      <c r="H28" s="57"/>
      <c r="I28" s="56"/>
      <c r="J28" s="56"/>
      <c r="K28" s="36" t="s">
        <v>65</v>
      </c>
      <c r="L28" s="83">
        <v>40</v>
      </c>
      <c r="M28" s="83"/>
      <c r="N28" s="63"/>
      <c r="O28" s="86" t="s">
        <v>176</v>
      </c>
      <c r="P28" s="88">
        <v>43501.70898148148</v>
      </c>
      <c r="Q28" s="86" t="s">
        <v>260</v>
      </c>
      <c r="R28" s="90" t="s">
        <v>272</v>
      </c>
      <c r="S28" s="86" t="s">
        <v>279</v>
      </c>
      <c r="T28" s="86" t="s">
        <v>297</v>
      </c>
      <c r="U28" s="90" t="s">
        <v>307</v>
      </c>
      <c r="V28" s="90" t="s">
        <v>307</v>
      </c>
      <c r="W28" s="88">
        <v>43501.70898148148</v>
      </c>
      <c r="X28" s="90" t="s">
        <v>347</v>
      </c>
      <c r="Y28" s="86"/>
      <c r="Z28" s="86"/>
      <c r="AA28" s="92" t="s">
        <v>374</v>
      </c>
      <c r="AB28" s="86"/>
      <c r="AC28" s="86" t="b">
        <v>0</v>
      </c>
      <c r="AD28" s="86">
        <v>0</v>
      </c>
      <c r="AE28" s="92" t="s">
        <v>376</v>
      </c>
      <c r="AF28" s="86" t="b">
        <v>0</v>
      </c>
      <c r="AG28" s="86" t="s">
        <v>377</v>
      </c>
      <c r="AH28" s="86"/>
      <c r="AI28" s="92" t="s">
        <v>376</v>
      </c>
      <c r="AJ28" s="86" t="b">
        <v>0</v>
      </c>
      <c r="AK28" s="86">
        <v>2</v>
      </c>
      <c r="AL28" s="92" t="s">
        <v>376</v>
      </c>
      <c r="AM28" s="86" t="s">
        <v>387</v>
      </c>
      <c r="AN28" s="86" t="b">
        <v>0</v>
      </c>
      <c r="AO28" s="92" t="s">
        <v>374</v>
      </c>
      <c r="AP28" s="86" t="s">
        <v>176</v>
      </c>
      <c r="AQ28" s="86">
        <v>0</v>
      </c>
      <c r="AR28" s="86">
        <v>0</v>
      </c>
      <c r="AS28" s="86"/>
      <c r="AT28" s="86"/>
      <c r="AU28" s="86"/>
      <c r="AV28" s="86"/>
      <c r="AW28" s="86"/>
      <c r="AX28" s="86"/>
      <c r="AY28" s="86"/>
      <c r="AZ28" s="86"/>
      <c r="BA28">
        <v>2</v>
      </c>
      <c r="BB28" s="85" t="str">
        <f>REPLACE(INDEX(GroupVertices[Group],MATCH(Edges24[[#This Row],[Vertex 1]],GroupVertices[Vertex],0)),1,1,"")</f>
        <v>1</v>
      </c>
      <c r="BC28" s="85" t="str">
        <f>REPLACE(INDEX(GroupVertices[Group],MATCH(Edges24[[#This Row],[Vertex 2]],GroupVertices[Vertex],0)),1,1,"")</f>
        <v>1</v>
      </c>
      <c r="BD28" s="51">
        <v>1</v>
      </c>
      <c r="BE28" s="52">
        <v>2.5</v>
      </c>
      <c r="BF28" s="51">
        <v>0</v>
      </c>
      <c r="BG28" s="52">
        <v>0</v>
      </c>
      <c r="BH28" s="51">
        <v>0</v>
      </c>
      <c r="BI28" s="52">
        <v>0</v>
      </c>
      <c r="BJ28" s="51">
        <v>39</v>
      </c>
      <c r="BK28" s="52">
        <v>97.5</v>
      </c>
      <c r="BL28" s="51">
        <v>40</v>
      </c>
    </row>
    <row r="29" spans="1:64" ht="15">
      <c r="A29" s="84" t="s">
        <v>229</v>
      </c>
      <c r="B29" s="84" t="s">
        <v>227</v>
      </c>
      <c r="C29" s="53"/>
      <c r="D29" s="54"/>
      <c r="E29" s="65"/>
      <c r="F29" s="55"/>
      <c r="G29" s="53"/>
      <c r="H29" s="57"/>
      <c r="I29" s="56"/>
      <c r="J29" s="56"/>
      <c r="K29" s="36" t="s">
        <v>65</v>
      </c>
      <c r="L29" s="83">
        <v>41</v>
      </c>
      <c r="M29" s="83"/>
      <c r="N29" s="63"/>
      <c r="O29" s="86" t="s">
        <v>236</v>
      </c>
      <c r="P29" s="88">
        <v>43501.72574074074</v>
      </c>
      <c r="Q29" s="86" t="s">
        <v>258</v>
      </c>
      <c r="R29" s="86"/>
      <c r="S29" s="86"/>
      <c r="T29" s="86" t="s">
        <v>295</v>
      </c>
      <c r="U29" s="86"/>
      <c r="V29" s="90" t="s">
        <v>321</v>
      </c>
      <c r="W29" s="88">
        <v>43501.72574074074</v>
      </c>
      <c r="X29" s="90" t="s">
        <v>348</v>
      </c>
      <c r="Y29" s="86"/>
      <c r="Z29" s="86"/>
      <c r="AA29" s="92" t="s">
        <v>375</v>
      </c>
      <c r="AB29" s="86"/>
      <c r="AC29" s="86" t="b">
        <v>0</v>
      </c>
      <c r="AD29" s="86">
        <v>0</v>
      </c>
      <c r="AE29" s="92" t="s">
        <v>376</v>
      </c>
      <c r="AF29" s="86" t="b">
        <v>0</v>
      </c>
      <c r="AG29" s="86" t="s">
        <v>377</v>
      </c>
      <c r="AH29" s="86"/>
      <c r="AI29" s="92" t="s">
        <v>376</v>
      </c>
      <c r="AJ29" s="86" t="b">
        <v>0</v>
      </c>
      <c r="AK29" s="86">
        <v>2</v>
      </c>
      <c r="AL29" s="92" t="s">
        <v>374</v>
      </c>
      <c r="AM29" s="86" t="s">
        <v>390</v>
      </c>
      <c r="AN29" s="86" t="b">
        <v>0</v>
      </c>
      <c r="AO29" s="92" t="s">
        <v>374</v>
      </c>
      <c r="AP29" s="86" t="s">
        <v>176</v>
      </c>
      <c r="AQ29" s="86">
        <v>0</v>
      </c>
      <c r="AR29" s="86">
        <v>0</v>
      </c>
      <c r="AS29" s="86"/>
      <c r="AT29" s="86"/>
      <c r="AU29" s="86"/>
      <c r="AV29" s="86"/>
      <c r="AW29" s="86"/>
      <c r="AX29" s="86"/>
      <c r="AY29" s="86"/>
      <c r="AZ29" s="86"/>
      <c r="BA29">
        <v>1</v>
      </c>
      <c r="BB29" s="85" t="str">
        <f>REPLACE(INDEX(GroupVertices[Group],MATCH(Edges24[[#This Row],[Vertex 1]],GroupVertices[Vertex],0)),1,1,"")</f>
        <v>1</v>
      </c>
      <c r="BC29" s="85" t="str">
        <f>REPLACE(INDEX(GroupVertices[Group],MATCH(Edges24[[#This Row],[Vertex 2]],GroupVertices[Vertex],0)),1,1,"")</f>
        <v>1</v>
      </c>
      <c r="BD29" s="51">
        <v>0</v>
      </c>
      <c r="BE29" s="52">
        <v>0</v>
      </c>
      <c r="BF29" s="51">
        <v>0</v>
      </c>
      <c r="BG29" s="52">
        <v>0</v>
      </c>
      <c r="BH29" s="51">
        <v>0</v>
      </c>
      <c r="BI29" s="52">
        <v>0</v>
      </c>
      <c r="BJ29" s="51">
        <v>20</v>
      </c>
      <c r="BK29" s="52">
        <v>100</v>
      </c>
      <c r="BL29" s="51">
        <v>20</v>
      </c>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allowBlank="1" showInputMessage="1" showErrorMessage="1" promptTitle="Vertex 2 Name" prompt="Enter the name of the edge's second vertex." sqref="B3:B29"/>
    <dataValidation allowBlank="1" showInputMessage="1" showErrorMessage="1" promptTitle="Vertex 1 Name" prompt="Enter the name of the edge's first vertex." sqref="A3:A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Color" prompt="To select an optional edge color, right-click and select Select Color on the right-click menu." sqref="C3:C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ErrorMessage="1" sqref="N2:N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s>
  <hyperlinks>
    <hyperlink ref="R3" r:id="rId1" display="https://twitter.com/i/web/status/1088416988198780928"/>
    <hyperlink ref="R7" r:id="rId2" display="https://www.nxtbook.com/nxtbooks/ensembleiq/pg_201901/index.php#/0"/>
    <hyperlink ref="R9" r:id="rId3" display="https://lnkd.in/ePc-jUN"/>
    <hyperlink ref="R10" r:id="rId4" display="https://risnews.com/nrf-show-coverage-ensembleiq-2019"/>
    <hyperlink ref="R11" r:id="rId5" display="https://risnews.com/nrf-show-coverage-ensembleiq-2019"/>
    <hyperlink ref="R12" r:id="rId6" display="https://risnews.com/nrf-show-coverage-ensembleiq-2019?ajs_uid=6577H0150145A3A&amp;oly_enc_id=6577H0150145A3A&amp;ajs_trait_oebid=5235H5701912B7O"/>
    <hyperlink ref="R13" r:id="rId7" display="https://twitter.com/i/web/status/1088497674473689090"/>
    <hyperlink ref="R18" r:id="rId8" display="https://twitter.com/i/web/status/1090987148159995906"/>
    <hyperlink ref="R20" r:id="rId9" display="https://ensembleiq.dragonforms.com/init.do?omedasite=StoreBrands_prefnew"/>
    <hyperlink ref="R21" r:id="rId10" display="https://www.nxtbook.com/nxtbooks/ensembleiq/storebrands_201901/"/>
    <hyperlink ref="R22" r:id="rId11" display="https://ensembleiq.dragonforms.com/init.do?omedasite=StoreBrands_prefnew"/>
    <hyperlink ref="R23" r:id="rId12" display="https://www.pehub.com/2019/02/pe-backed-ensembleiq-taps-jadown-as-chief-human-resources-officer/?utm_source=dlvr.it&amp;utm_medium=twitter"/>
    <hyperlink ref="R24" r:id="rId13" display="https://events.ensembleiq.com/rcas-2019/208595"/>
    <hyperlink ref="R25" r:id="rId14" display="https://events.ensembleiq.com/rcas-2019/208595"/>
    <hyperlink ref="R27" r:id="rId15" display="https://events.ensembleiq.com/rcas-2019/208595"/>
    <hyperlink ref="R28" r:id="rId16" display="https://events.ensembleiq.com/rcas-2019"/>
    <hyperlink ref="U7" r:id="rId17" display="https://pbs.twimg.com/media/DxLKsHbUUAIHG50.jpg"/>
    <hyperlink ref="U12" r:id="rId18" display="https://pbs.twimg.com/media/DxspIRMWwAIfcqu.jpg"/>
    <hyperlink ref="U17" r:id="rId19" display="https://pbs.twimg.com/media/DximS1ZX0AIf1pC.jpg"/>
    <hyperlink ref="U19" r:id="rId20" display="https://pbs.twimg.com/media/Dx_KX3IWwAAJ1cx.jpg"/>
    <hyperlink ref="U20" r:id="rId21" display="https://pbs.twimg.com/media/DyGSD1nWsAEH7rj.jpg"/>
    <hyperlink ref="U21" r:id="rId22" display="https://pbs.twimg.com/media/DyLcfZ7X0AANHVC.jpg"/>
    <hyperlink ref="U24" r:id="rId23" display="https://pbs.twimg.com/media/Dxm1O3aX0AAf3l4.jpg"/>
    <hyperlink ref="U25" r:id="rId24" display="https://pbs.twimg.com/media/DyK4XDqXgAAICXO.jpg"/>
    <hyperlink ref="U27" r:id="rId25" display="https://pbs.twimg.com/media/DyQB8b2X0AAsuOR.jpg"/>
    <hyperlink ref="U28" r:id="rId26" display="https://pbs.twimg.com/media/DyqDf4AX0AA-xoj.jpg"/>
    <hyperlink ref="V3" r:id="rId27" display="http://pbs.twimg.com/profile_images/700410755473149952/9br6ZoAf_normal.jpg"/>
    <hyperlink ref="V4" r:id="rId28" display="http://pbs.twimg.com/profile_images/877962175997812736/iyfQEmTp_normal.jpg"/>
    <hyperlink ref="V5" r:id="rId29" display="http://pbs.twimg.com/profile_images/1077011815769538560/Fx6mhqpj_normal.jpg"/>
    <hyperlink ref="V6" r:id="rId30" display="http://pbs.twimg.com/profile_images/1085483960896012288/iaycRW4V_normal.jpg"/>
    <hyperlink ref="V7" r:id="rId31" display="https://pbs.twimg.com/media/DxLKsHbUUAIHG50.jpg"/>
    <hyperlink ref="V8" r:id="rId32" display="http://pbs.twimg.com/profile_images/291447557/Grocer_pic_normal.bmp"/>
    <hyperlink ref="V9" r:id="rId33" display="http://pbs.twimg.com/profile_images/459409141228777472/RfDnn7bb_normal.jpeg"/>
    <hyperlink ref="V10" r:id="rId34" display="http://pbs.twimg.com/profile_images/422495246325280769/IFO_uUuA_normal.jpeg"/>
    <hyperlink ref="V11" r:id="rId35" display="http://pbs.twimg.com/profile_images/958799440466255872/5rd9264q_normal.jpg"/>
    <hyperlink ref="V12" r:id="rId36" display="https://pbs.twimg.com/media/DxspIRMWwAIfcqu.jpg"/>
    <hyperlink ref="V13" r:id="rId37" display="http://pbs.twimg.com/profile_images/785535689819561984/X5KiijPc_normal.jpg"/>
    <hyperlink ref="V14" r:id="rId38" display="http://pbs.twimg.com/profile_images/785535689819561984/X5KiijPc_normal.jpg"/>
    <hyperlink ref="V15" r:id="rId39" display="http://pbs.twimg.com/profile_images/785535689819561984/X5KiijPc_normal.jpg"/>
    <hyperlink ref="V16" r:id="rId40" display="http://pbs.twimg.com/profile_images/785535689819561984/X5KiijPc_normal.jpg"/>
    <hyperlink ref="V17" r:id="rId41" display="https://pbs.twimg.com/media/DximS1ZX0AIf1pC.jpg"/>
    <hyperlink ref="V18" r:id="rId42" display="http://pbs.twimg.com/profile_images/910429933096308736/avrLtIVO_normal.jpg"/>
    <hyperlink ref="V19" r:id="rId43" display="https://pbs.twimg.com/media/Dx_KX3IWwAAJ1cx.jpg"/>
    <hyperlink ref="V20" r:id="rId44" display="https://pbs.twimg.com/media/DyGSD1nWsAEH7rj.jpg"/>
    <hyperlink ref="V21" r:id="rId45" display="https://pbs.twimg.com/media/DyLcfZ7X0AANHVC.jpg"/>
    <hyperlink ref="V22" r:id="rId46" display="http://pbs.twimg.com/profile_images/855090703004688384/SCTTDMV5_normal.jpg"/>
    <hyperlink ref="V23" r:id="rId47" display="http://pbs.twimg.com/profile_images/662454838425358337/Lw-ubiKV_normal.jpg"/>
    <hyperlink ref="V24" r:id="rId48" display="https://pbs.twimg.com/media/Dxm1O3aX0AAf3l4.jpg"/>
    <hyperlink ref="V25" r:id="rId49" display="https://pbs.twimg.com/media/DyK4XDqXgAAICXO.jpg"/>
    <hyperlink ref="V26" r:id="rId50" display="http://pbs.twimg.com/profile_images/869962597424025601/3NHd0kZ__normal.jpg"/>
    <hyperlink ref="V27" r:id="rId51" display="https://pbs.twimg.com/media/DyQB8b2X0AAsuOR.jpg"/>
    <hyperlink ref="V28" r:id="rId52" display="https://pbs.twimg.com/media/DyqDf4AX0AA-xoj.jpg"/>
    <hyperlink ref="V29" r:id="rId53" display="http://pbs.twimg.com/profile_images/1050295525742792704/1mFbJ8EN_normal.jpg"/>
    <hyperlink ref="X3" r:id="rId54" display="https://twitter.com/#!/paulmilner9/status/1088416988198780928"/>
    <hyperlink ref="X4" r:id="rId55" display="https://twitter.com/#!/path2purchaseiq/status/1088471515597819904"/>
    <hyperlink ref="X5" r:id="rId56" display="https://twitter.com/#!/retailaggregate/status/1088509134687948805"/>
    <hyperlink ref="X6" r:id="rId57" display="https://twitter.com/#!/unishopit/status/1088684483627311105"/>
    <hyperlink ref="X7" r:id="rId58" display="https://twitter.com/#!/jimdudlicek/status/1086153331003641856"/>
    <hyperlink ref="X8" r:id="rId59" display="https://twitter.com/#!/freshneasybuzz/status/1088937180079173632"/>
    <hyperlink ref="X9" r:id="rId60" display="https://twitter.com/#!/davidshanker/status/1089852756117123074"/>
    <hyperlink ref="X10" r:id="rId61" display="https://twitter.com/#!/tonycdonofrio/status/1089932450095079424"/>
    <hyperlink ref="X11" r:id="rId62" display="https://twitter.com/#!/joeskorupa/status/1090276153665806336"/>
    <hyperlink ref="X12" r:id="rId63" display="https://twitter.com/#!/risnewsinsights/status/1088508958657183746"/>
    <hyperlink ref="X13" r:id="rId64" display="https://twitter.com/#!/simoneknaap/status/1088497674473689090"/>
    <hyperlink ref="X14" r:id="rId65" display="https://twitter.com/#!/simoneknaap/status/1088165220722315264"/>
    <hyperlink ref="X15" r:id="rId66" display="https://twitter.com/#!/simoneknaap/status/1090386607365152768"/>
    <hyperlink ref="X16" r:id="rId67" display="https://twitter.com/#!/simoneknaap/status/1090648590438023181"/>
    <hyperlink ref="X17" r:id="rId68" display="https://twitter.com/#!/ensembleiq/status/1087802154532986883"/>
    <hyperlink ref="X18" r:id="rId69" display="https://twitter.com/#!/4twenty2tweets/status/1090987148159995906"/>
    <hyperlink ref="X19" r:id="rId70" display="https://twitter.com/#!/4twenty2tweets/status/1089812152263811072"/>
    <hyperlink ref="X20" r:id="rId71" display="https://twitter.com/#!/store_brands/status/1090313194399301632"/>
    <hyperlink ref="X21" r:id="rId72" display="https://twitter.com/#!/store_brands/status/1090676525064695808"/>
    <hyperlink ref="X22" r:id="rId73" display="https://twitter.com/#!/store_brands/status/1091355002705268737"/>
    <hyperlink ref="X23" r:id="rId74" display="https://twitter.com/#!/pehub/status/1092809459187871744"/>
    <hyperlink ref="X24" r:id="rId75" display="https://twitter.com/#!/cgtmagazine/status/1088100053519089664"/>
    <hyperlink ref="X25" r:id="rId76" display="https://twitter.com/#!/cgtmagazine/status/1090636767965917185"/>
    <hyperlink ref="X26" r:id="rId77" display="https://twitter.com/#!/machinelearn_d/status/1092836393628233729"/>
    <hyperlink ref="X27" r:id="rId78" display="https://twitter.com/#!/cgtmagazine/status/1090999149204594688"/>
    <hyperlink ref="X28" r:id="rId79" display="https://twitter.com/#!/cgtmagazine/status/1092830444721225736"/>
    <hyperlink ref="X29" r:id="rId80" display="https://twitter.com/#!/thechrischua/status/1092836519935655936"/>
    <hyperlink ref="AZ7" r:id="rId81" display="https://api.twitter.com/1.1/geo/id/0654b676d0359a31.json"/>
  </hyperlinks>
  <printOptions/>
  <pageMargins left="0.7" right="0.7" top="0.75" bottom="0.75" header="0.3" footer="0.3"/>
  <pageSetup horizontalDpi="600" verticalDpi="600" orientation="portrait" r:id="rId85"/>
  <legacyDrawing r:id="rId83"/>
  <tableParts>
    <tablePart r:id="rId8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929</v>
      </c>
      <c r="B1" s="13" t="s">
        <v>34</v>
      </c>
    </row>
    <row r="2" spans="1:2" ht="15">
      <c r="A2" s="124" t="s">
        <v>222</v>
      </c>
      <c r="B2" s="85">
        <v>139</v>
      </c>
    </row>
    <row r="3" spans="1:2" ht="15">
      <c r="A3" s="124" t="s">
        <v>221</v>
      </c>
      <c r="B3" s="85">
        <v>114</v>
      </c>
    </row>
    <row r="4" spans="1:2" ht="15">
      <c r="A4" s="124" t="s">
        <v>227</v>
      </c>
      <c r="B4" s="85">
        <v>70</v>
      </c>
    </row>
    <row r="5" spans="1:2" ht="15">
      <c r="A5" s="124" t="s">
        <v>223</v>
      </c>
      <c r="B5" s="85">
        <v>28</v>
      </c>
    </row>
    <row r="6" spans="1:2" ht="15">
      <c r="A6" s="124" t="s">
        <v>219</v>
      </c>
      <c r="B6" s="85">
        <v>13</v>
      </c>
    </row>
    <row r="7" spans="1:2" ht="15">
      <c r="A7" s="124" t="s">
        <v>220</v>
      </c>
      <c r="B7" s="85">
        <v>13</v>
      </c>
    </row>
    <row r="8" spans="1:2" ht="15">
      <c r="A8" s="124" t="s">
        <v>230</v>
      </c>
      <c r="B8" s="85">
        <v>9</v>
      </c>
    </row>
    <row r="9" spans="1:2" ht="15">
      <c r="A9" s="124" t="s">
        <v>217</v>
      </c>
      <c r="B9" s="85">
        <v>1</v>
      </c>
    </row>
    <row r="10" spans="1:2" ht="15">
      <c r="A10" s="124" t="s">
        <v>216</v>
      </c>
      <c r="B10" s="85">
        <v>1</v>
      </c>
    </row>
    <row r="11" spans="1:2" ht="15">
      <c r="A11" s="124" t="s">
        <v>226</v>
      </c>
      <c r="B11"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5" t="s">
        <v>931</v>
      </c>
      <c r="B25" t="s">
        <v>930</v>
      </c>
    </row>
    <row r="26" spans="1:2" ht="15">
      <c r="A26" s="136" t="s">
        <v>701</v>
      </c>
      <c r="B26" s="3"/>
    </row>
    <row r="27" spans="1:2" ht="15">
      <c r="A27" s="137" t="s">
        <v>933</v>
      </c>
      <c r="B27" s="3"/>
    </row>
    <row r="28" spans="1:2" ht="15">
      <c r="A28" s="138" t="s">
        <v>934</v>
      </c>
      <c r="B28" s="3"/>
    </row>
    <row r="29" spans="1:2" ht="15">
      <c r="A29" s="139" t="s">
        <v>935</v>
      </c>
      <c r="B29" s="3">
        <v>1</v>
      </c>
    </row>
    <row r="30" spans="1:2" ht="15">
      <c r="A30" s="138" t="s">
        <v>936</v>
      </c>
      <c r="B30" s="3"/>
    </row>
    <row r="31" spans="1:2" ht="15">
      <c r="A31" s="139" t="s">
        <v>937</v>
      </c>
      <c r="B31" s="3">
        <v>1</v>
      </c>
    </row>
    <row r="32" spans="1:2" ht="15">
      <c r="A32" s="138" t="s">
        <v>938</v>
      </c>
      <c r="B32" s="3"/>
    </row>
    <row r="33" spans="1:2" ht="15">
      <c r="A33" s="139" t="s">
        <v>939</v>
      </c>
      <c r="B33" s="3">
        <v>1</v>
      </c>
    </row>
    <row r="34" spans="1:2" ht="15">
      <c r="A34" s="139" t="s">
        <v>937</v>
      </c>
      <c r="B34" s="3">
        <v>1</v>
      </c>
    </row>
    <row r="35" spans="1:2" ht="15">
      <c r="A35" s="138" t="s">
        <v>940</v>
      </c>
      <c r="B35" s="3"/>
    </row>
    <row r="36" spans="1:2" ht="15">
      <c r="A36" s="139" t="s">
        <v>941</v>
      </c>
      <c r="B36" s="3">
        <v>1</v>
      </c>
    </row>
    <row r="37" spans="1:2" ht="15">
      <c r="A37" s="139" t="s">
        <v>942</v>
      </c>
      <c r="B37" s="3">
        <v>1</v>
      </c>
    </row>
    <row r="38" spans="1:2" ht="15">
      <c r="A38" s="139" t="s">
        <v>943</v>
      </c>
      <c r="B38" s="3">
        <v>3</v>
      </c>
    </row>
    <row r="39" spans="1:2" ht="15">
      <c r="A39" s="138" t="s">
        <v>944</v>
      </c>
      <c r="B39" s="3"/>
    </row>
    <row r="40" spans="1:2" ht="15">
      <c r="A40" s="139" t="s">
        <v>935</v>
      </c>
      <c r="B40" s="3">
        <v>1</v>
      </c>
    </row>
    <row r="41" spans="1:2" ht="15">
      <c r="A41" s="139" t="s">
        <v>945</v>
      </c>
      <c r="B41" s="3">
        <v>1</v>
      </c>
    </row>
    <row r="42" spans="1:2" ht="15">
      <c r="A42" s="138" t="s">
        <v>946</v>
      </c>
      <c r="B42" s="3"/>
    </row>
    <row r="43" spans="1:2" ht="15">
      <c r="A43" s="139" t="s">
        <v>947</v>
      </c>
      <c r="B43" s="3">
        <v>1</v>
      </c>
    </row>
    <row r="44" spans="1:2" ht="15">
      <c r="A44" s="139" t="s">
        <v>948</v>
      </c>
      <c r="B44" s="3">
        <v>1</v>
      </c>
    </row>
    <row r="45" spans="1:2" ht="15">
      <c r="A45" s="139" t="s">
        <v>949</v>
      </c>
      <c r="B45" s="3">
        <v>1</v>
      </c>
    </row>
    <row r="46" spans="1:2" ht="15">
      <c r="A46" s="138" t="s">
        <v>950</v>
      </c>
      <c r="B46" s="3"/>
    </row>
    <row r="47" spans="1:2" ht="15">
      <c r="A47" s="139" t="s">
        <v>939</v>
      </c>
      <c r="B47" s="3">
        <v>1</v>
      </c>
    </row>
    <row r="48" spans="1:2" ht="15">
      <c r="A48" s="139" t="s">
        <v>943</v>
      </c>
      <c r="B48" s="3">
        <v>1</v>
      </c>
    </row>
    <row r="49" spans="1:2" ht="15">
      <c r="A49" s="139" t="s">
        <v>945</v>
      </c>
      <c r="B49" s="3">
        <v>1</v>
      </c>
    </row>
    <row r="50" spans="1:2" ht="15">
      <c r="A50" s="138" t="s">
        <v>951</v>
      </c>
      <c r="B50" s="3"/>
    </row>
    <row r="51" spans="1:2" ht="15">
      <c r="A51" s="139" t="s">
        <v>939</v>
      </c>
      <c r="B51" s="3">
        <v>1</v>
      </c>
    </row>
    <row r="52" spans="1:2" ht="15">
      <c r="A52" s="139" t="s">
        <v>942</v>
      </c>
      <c r="B52" s="3">
        <v>1</v>
      </c>
    </row>
    <row r="53" spans="1:2" ht="15">
      <c r="A53" s="139" t="s">
        <v>943</v>
      </c>
      <c r="B53" s="3">
        <v>1</v>
      </c>
    </row>
    <row r="54" spans="1:2" ht="15">
      <c r="A54" s="138" t="s">
        <v>952</v>
      </c>
      <c r="B54" s="3"/>
    </row>
    <row r="55" spans="1:2" ht="15">
      <c r="A55" s="139" t="s">
        <v>953</v>
      </c>
      <c r="B55" s="3">
        <v>1</v>
      </c>
    </row>
    <row r="56" spans="1:2" ht="15">
      <c r="A56" s="139" t="s">
        <v>939</v>
      </c>
      <c r="B56" s="3">
        <v>1</v>
      </c>
    </row>
    <row r="57" spans="1:2" ht="15">
      <c r="A57" s="137" t="s">
        <v>954</v>
      </c>
      <c r="B57" s="3"/>
    </row>
    <row r="58" spans="1:2" ht="15">
      <c r="A58" s="138" t="s">
        <v>955</v>
      </c>
      <c r="B58" s="3"/>
    </row>
    <row r="59" spans="1:2" ht="15">
      <c r="A59" s="139" t="s">
        <v>939</v>
      </c>
      <c r="B59" s="3">
        <v>1</v>
      </c>
    </row>
    <row r="60" spans="1:2" ht="15">
      <c r="A60" s="138" t="s">
        <v>956</v>
      </c>
      <c r="B60" s="3"/>
    </row>
    <row r="61" spans="1:2" ht="15">
      <c r="A61" s="139" t="s">
        <v>939</v>
      </c>
      <c r="B61" s="3">
        <v>1</v>
      </c>
    </row>
    <row r="62" spans="1:2" ht="15">
      <c r="A62" s="139" t="s">
        <v>949</v>
      </c>
      <c r="B62" s="3">
        <v>3</v>
      </c>
    </row>
    <row r="63" spans="1:2" ht="15">
      <c r="A63" s="136" t="s">
        <v>932</v>
      </c>
      <c r="B63" s="3">
        <v>27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400</v>
      </c>
      <c r="AE2" s="13" t="s">
        <v>401</v>
      </c>
      <c r="AF2" s="13" t="s">
        <v>402</v>
      </c>
      <c r="AG2" s="13" t="s">
        <v>403</v>
      </c>
      <c r="AH2" s="13" t="s">
        <v>404</v>
      </c>
      <c r="AI2" s="13" t="s">
        <v>405</v>
      </c>
      <c r="AJ2" s="13" t="s">
        <v>406</v>
      </c>
      <c r="AK2" s="13" t="s">
        <v>407</v>
      </c>
      <c r="AL2" s="13" t="s">
        <v>408</v>
      </c>
      <c r="AM2" s="13" t="s">
        <v>409</v>
      </c>
      <c r="AN2" s="13" t="s">
        <v>410</v>
      </c>
      <c r="AO2" s="13" t="s">
        <v>411</v>
      </c>
      <c r="AP2" s="13" t="s">
        <v>412</v>
      </c>
      <c r="AQ2" s="13" t="s">
        <v>413</v>
      </c>
      <c r="AR2" s="13" t="s">
        <v>414</v>
      </c>
      <c r="AS2" s="13" t="s">
        <v>192</v>
      </c>
      <c r="AT2" s="13" t="s">
        <v>415</v>
      </c>
      <c r="AU2" s="13" t="s">
        <v>416</v>
      </c>
      <c r="AV2" s="13" t="s">
        <v>417</v>
      </c>
      <c r="AW2" s="13" t="s">
        <v>418</v>
      </c>
      <c r="AX2" s="13" t="s">
        <v>419</v>
      </c>
      <c r="AY2" s="13" t="s">
        <v>420</v>
      </c>
      <c r="AZ2" s="13" t="s">
        <v>634</v>
      </c>
      <c r="BA2" s="130" t="s">
        <v>813</v>
      </c>
      <c r="BB2" s="130" t="s">
        <v>816</v>
      </c>
      <c r="BC2" s="130" t="s">
        <v>819</v>
      </c>
      <c r="BD2" s="130" t="s">
        <v>821</v>
      </c>
      <c r="BE2" s="130" t="s">
        <v>823</v>
      </c>
      <c r="BF2" s="130" t="s">
        <v>826</v>
      </c>
      <c r="BG2" s="130" t="s">
        <v>828</v>
      </c>
      <c r="BH2" s="130" t="s">
        <v>844</v>
      </c>
      <c r="BI2" s="130" t="s">
        <v>848</v>
      </c>
      <c r="BJ2" s="130" t="s">
        <v>864</v>
      </c>
      <c r="BK2" s="130" t="s">
        <v>917</v>
      </c>
      <c r="BL2" s="130" t="s">
        <v>918</v>
      </c>
      <c r="BM2" s="130" t="s">
        <v>919</v>
      </c>
      <c r="BN2" s="130" t="s">
        <v>920</v>
      </c>
      <c r="BO2" s="130" t="s">
        <v>921</v>
      </c>
      <c r="BP2" s="130" t="s">
        <v>922</v>
      </c>
      <c r="BQ2" s="130" t="s">
        <v>923</v>
      </c>
      <c r="BR2" s="130" t="s">
        <v>924</v>
      </c>
      <c r="BS2" s="130" t="s">
        <v>926</v>
      </c>
      <c r="BT2" s="3"/>
      <c r="BU2" s="3"/>
    </row>
    <row r="3" spans="1:73" ht="15" customHeight="1">
      <c r="A3" s="50" t="s">
        <v>212</v>
      </c>
      <c r="B3" s="53"/>
      <c r="C3" s="53" t="s">
        <v>64</v>
      </c>
      <c r="D3" s="54">
        <v>179.74952512294763</v>
      </c>
      <c r="E3" s="55"/>
      <c r="F3" s="112" t="s">
        <v>308</v>
      </c>
      <c r="G3" s="53"/>
      <c r="H3" s="57" t="s">
        <v>212</v>
      </c>
      <c r="I3" s="56"/>
      <c r="J3" s="56"/>
      <c r="K3" s="114" t="s">
        <v>563</v>
      </c>
      <c r="L3" s="59">
        <v>1</v>
      </c>
      <c r="M3" s="60">
        <v>5254.51025390625</v>
      </c>
      <c r="N3" s="60">
        <v>1229.288818359375</v>
      </c>
      <c r="O3" s="58"/>
      <c r="P3" s="61"/>
      <c r="Q3" s="61"/>
      <c r="R3" s="51"/>
      <c r="S3" s="51">
        <v>1</v>
      </c>
      <c r="T3" s="51">
        <v>1</v>
      </c>
      <c r="U3" s="52">
        <v>0</v>
      </c>
      <c r="V3" s="52">
        <v>0</v>
      </c>
      <c r="W3" s="52">
        <v>0</v>
      </c>
      <c r="X3" s="52">
        <v>0.999979</v>
      </c>
      <c r="Y3" s="52">
        <v>0</v>
      </c>
      <c r="Z3" s="52" t="s">
        <v>928</v>
      </c>
      <c r="AA3" s="62">
        <v>3</v>
      </c>
      <c r="AB3" s="62"/>
      <c r="AC3" s="63"/>
      <c r="AD3" s="85" t="s">
        <v>421</v>
      </c>
      <c r="AE3" s="85">
        <v>1735</v>
      </c>
      <c r="AF3" s="85">
        <v>844</v>
      </c>
      <c r="AG3" s="85">
        <v>3028</v>
      </c>
      <c r="AH3" s="85">
        <v>393</v>
      </c>
      <c r="AI3" s="85"/>
      <c r="AJ3" s="85" t="s">
        <v>444</v>
      </c>
      <c r="AK3" s="85" t="s">
        <v>467</v>
      </c>
      <c r="AL3" s="89" t="s">
        <v>486</v>
      </c>
      <c r="AM3" s="85"/>
      <c r="AN3" s="87">
        <v>41526.36145833333</v>
      </c>
      <c r="AO3" s="89" t="s">
        <v>505</v>
      </c>
      <c r="AP3" s="85" t="b">
        <v>0</v>
      </c>
      <c r="AQ3" s="85" t="b">
        <v>0</v>
      </c>
      <c r="AR3" s="85" t="b">
        <v>0</v>
      </c>
      <c r="AS3" s="85" t="s">
        <v>377</v>
      </c>
      <c r="AT3" s="85">
        <v>60</v>
      </c>
      <c r="AU3" s="89" t="s">
        <v>524</v>
      </c>
      <c r="AV3" s="85" t="b">
        <v>0</v>
      </c>
      <c r="AW3" s="85" t="s">
        <v>538</v>
      </c>
      <c r="AX3" s="89" t="s">
        <v>539</v>
      </c>
      <c r="AY3" s="85" t="s">
        <v>66</v>
      </c>
      <c r="AZ3" s="85" t="str">
        <f>REPLACE(INDEX(GroupVertices[Group],MATCH(Vertices[[#This Row],[Vertex]],GroupVertices[Vertex],0)),1,1,"")</f>
        <v>4</v>
      </c>
      <c r="BA3" s="51" t="s">
        <v>261</v>
      </c>
      <c r="BB3" s="51" t="s">
        <v>261</v>
      </c>
      <c r="BC3" s="51" t="s">
        <v>273</v>
      </c>
      <c r="BD3" s="51" t="s">
        <v>273</v>
      </c>
      <c r="BE3" s="51" t="s">
        <v>280</v>
      </c>
      <c r="BF3" s="51" t="s">
        <v>280</v>
      </c>
      <c r="BG3" s="131" t="s">
        <v>829</v>
      </c>
      <c r="BH3" s="131" t="s">
        <v>829</v>
      </c>
      <c r="BI3" s="131" t="s">
        <v>849</v>
      </c>
      <c r="BJ3" s="131" t="s">
        <v>849</v>
      </c>
      <c r="BK3" s="131">
        <v>2</v>
      </c>
      <c r="BL3" s="134">
        <v>9.090909090909092</v>
      </c>
      <c r="BM3" s="131">
        <v>0</v>
      </c>
      <c r="BN3" s="134">
        <v>0</v>
      </c>
      <c r="BO3" s="131">
        <v>0</v>
      </c>
      <c r="BP3" s="134">
        <v>0</v>
      </c>
      <c r="BQ3" s="131">
        <v>20</v>
      </c>
      <c r="BR3" s="134">
        <v>90.9090909090909</v>
      </c>
      <c r="BS3" s="131">
        <v>22</v>
      </c>
      <c r="BT3" s="3"/>
      <c r="BU3" s="3"/>
    </row>
    <row r="4" spans="1:76" ht="15">
      <c r="A4" s="14" t="s">
        <v>213</v>
      </c>
      <c r="B4" s="15"/>
      <c r="C4" s="15" t="s">
        <v>64</v>
      </c>
      <c r="D4" s="93">
        <v>296.95308474929095</v>
      </c>
      <c r="E4" s="81"/>
      <c r="F4" s="112" t="s">
        <v>309</v>
      </c>
      <c r="G4" s="15"/>
      <c r="H4" s="16" t="s">
        <v>213</v>
      </c>
      <c r="I4" s="66"/>
      <c r="J4" s="66"/>
      <c r="K4" s="114" t="s">
        <v>564</v>
      </c>
      <c r="L4" s="94">
        <v>1</v>
      </c>
      <c r="M4" s="95">
        <v>3667.082763671875</v>
      </c>
      <c r="N4" s="95">
        <v>7291.78125</v>
      </c>
      <c r="O4" s="77"/>
      <c r="P4" s="96"/>
      <c r="Q4" s="96"/>
      <c r="R4" s="97"/>
      <c r="S4" s="51">
        <v>0</v>
      </c>
      <c r="T4" s="51">
        <v>2</v>
      </c>
      <c r="U4" s="52">
        <v>0</v>
      </c>
      <c r="V4" s="52">
        <v>0.023256</v>
      </c>
      <c r="W4" s="52">
        <v>0.068724</v>
      </c>
      <c r="X4" s="52">
        <v>0.703384</v>
      </c>
      <c r="Y4" s="52">
        <v>0.5</v>
      </c>
      <c r="Z4" s="52">
        <v>0</v>
      </c>
      <c r="AA4" s="82">
        <v>4</v>
      </c>
      <c r="AB4" s="82"/>
      <c r="AC4" s="98"/>
      <c r="AD4" s="85" t="s">
        <v>422</v>
      </c>
      <c r="AE4" s="85">
        <v>4253</v>
      </c>
      <c r="AF4" s="85">
        <v>6219</v>
      </c>
      <c r="AG4" s="85">
        <v>9403</v>
      </c>
      <c r="AH4" s="85">
        <v>264</v>
      </c>
      <c r="AI4" s="85"/>
      <c r="AJ4" s="85" t="s">
        <v>445</v>
      </c>
      <c r="AK4" s="85" t="s">
        <v>468</v>
      </c>
      <c r="AL4" s="89" t="s">
        <v>487</v>
      </c>
      <c r="AM4" s="85"/>
      <c r="AN4" s="87">
        <v>39773.68548611111</v>
      </c>
      <c r="AO4" s="89" t="s">
        <v>506</v>
      </c>
      <c r="AP4" s="85" t="b">
        <v>0</v>
      </c>
      <c r="AQ4" s="85" t="b">
        <v>0</v>
      </c>
      <c r="AR4" s="85" t="b">
        <v>1</v>
      </c>
      <c r="AS4" s="85" t="s">
        <v>377</v>
      </c>
      <c r="AT4" s="85">
        <v>430</v>
      </c>
      <c r="AU4" s="89" t="s">
        <v>525</v>
      </c>
      <c r="AV4" s="85" t="b">
        <v>0</v>
      </c>
      <c r="AW4" s="85" t="s">
        <v>538</v>
      </c>
      <c r="AX4" s="89" t="s">
        <v>540</v>
      </c>
      <c r="AY4" s="85" t="s">
        <v>66</v>
      </c>
      <c r="AZ4" s="85" t="str">
        <f>REPLACE(INDEX(GroupVertices[Group],MATCH(Vertices[[#This Row],[Vertex]],GroupVertices[Vertex],0)),1,1,"")</f>
        <v>1</v>
      </c>
      <c r="BA4" s="51"/>
      <c r="BB4" s="51"/>
      <c r="BC4" s="51"/>
      <c r="BD4" s="51"/>
      <c r="BE4" s="51" t="s">
        <v>281</v>
      </c>
      <c r="BF4" s="51" t="s">
        <v>281</v>
      </c>
      <c r="BG4" s="131" t="s">
        <v>830</v>
      </c>
      <c r="BH4" s="131" t="s">
        <v>830</v>
      </c>
      <c r="BI4" s="131" t="s">
        <v>850</v>
      </c>
      <c r="BJ4" s="131" t="s">
        <v>850</v>
      </c>
      <c r="BK4" s="131">
        <v>1</v>
      </c>
      <c r="BL4" s="134">
        <v>4.3478260869565215</v>
      </c>
      <c r="BM4" s="131">
        <v>0</v>
      </c>
      <c r="BN4" s="134">
        <v>0</v>
      </c>
      <c r="BO4" s="131">
        <v>0</v>
      </c>
      <c r="BP4" s="134">
        <v>0</v>
      </c>
      <c r="BQ4" s="131">
        <v>22</v>
      </c>
      <c r="BR4" s="134">
        <v>95.65217391304348</v>
      </c>
      <c r="BS4" s="131">
        <v>23</v>
      </c>
      <c r="BT4" s="2"/>
      <c r="BU4" s="3"/>
      <c r="BV4" s="3"/>
      <c r="BW4" s="3"/>
      <c r="BX4" s="3"/>
    </row>
    <row r="5" spans="1:76" ht="15">
      <c r="A5" s="14" t="s">
        <v>230</v>
      </c>
      <c r="B5" s="15"/>
      <c r="C5" s="15" t="s">
        <v>64</v>
      </c>
      <c r="D5" s="93">
        <v>1000</v>
      </c>
      <c r="E5" s="81"/>
      <c r="F5" s="112" t="s">
        <v>528</v>
      </c>
      <c r="G5" s="15"/>
      <c r="H5" s="16" t="s">
        <v>230</v>
      </c>
      <c r="I5" s="66"/>
      <c r="J5" s="66"/>
      <c r="K5" s="114" t="s">
        <v>565</v>
      </c>
      <c r="L5" s="94">
        <v>648.3525179856115</v>
      </c>
      <c r="M5" s="95">
        <v>3068.927490234375</v>
      </c>
      <c r="N5" s="95">
        <v>4382.99072265625</v>
      </c>
      <c r="O5" s="77"/>
      <c r="P5" s="96"/>
      <c r="Q5" s="96"/>
      <c r="R5" s="97"/>
      <c r="S5" s="51">
        <v>3</v>
      </c>
      <c r="T5" s="51">
        <v>0</v>
      </c>
      <c r="U5" s="52">
        <v>9</v>
      </c>
      <c r="V5" s="52">
        <v>0.029412</v>
      </c>
      <c r="W5" s="52">
        <v>0.096504</v>
      </c>
      <c r="X5" s="52">
        <v>0.98804</v>
      </c>
      <c r="Y5" s="52">
        <v>0.3333333333333333</v>
      </c>
      <c r="Z5" s="52">
        <v>0</v>
      </c>
      <c r="AA5" s="82">
        <v>5</v>
      </c>
      <c r="AB5" s="82"/>
      <c r="AC5" s="98"/>
      <c r="AD5" s="85" t="s">
        <v>423</v>
      </c>
      <c r="AE5" s="85">
        <v>4084</v>
      </c>
      <c r="AF5" s="85">
        <v>953211</v>
      </c>
      <c r="AG5" s="85">
        <v>525050</v>
      </c>
      <c r="AH5" s="85">
        <v>10293</v>
      </c>
      <c r="AI5" s="85"/>
      <c r="AJ5" s="85" t="s">
        <v>446</v>
      </c>
      <c r="AK5" s="85" t="s">
        <v>469</v>
      </c>
      <c r="AL5" s="89" t="s">
        <v>488</v>
      </c>
      <c r="AM5" s="85"/>
      <c r="AN5" s="87">
        <v>39755.818564814814</v>
      </c>
      <c r="AO5" s="89" t="s">
        <v>507</v>
      </c>
      <c r="AP5" s="85" t="b">
        <v>0</v>
      </c>
      <c r="AQ5" s="85" t="b">
        <v>0</v>
      </c>
      <c r="AR5" s="85" t="b">
        <v>1</v>
      </c>
      <c r="AS5" s="85" t="s">
        <v>377</v>
      </c>
      <c r="AT5" s="85">
        <v>5337</v>
      </c>
      <c r="AU5" s="89" t="s">
        <v>524</v>
      </c>
      <c r="AV5" s="85" t="b">
        <v>1</v>
      </c>
      <c r="AW5" s="85" t="s">
        <v>538</v>
      </c>
      <c r="AX5" s="89" t="s">
        <v>541</v>
      </c>
      <c r="AY5" s="85" t="s">
        <v>65</v>
      </c>
      <c r="AZ5" s="85" t="str">
        <f>REPLACE(INDEX(GroupVertices[Group],MATCH(Vertices[[#This Row],[Vertex]],GroupVertices[Vertex],0)),1,1,"")</f>
        <v>1</v>
      </c>
      <c r="BA5" s="51"/>
      <c r="BB5" s="51"/>
      <c r="BC5" s="51"/>
      <c r="BD5" s="51"/>
      <c r="BE5" s="51"/>
      <c r="BF5" s="51"/>
      <c r="BG5" s="51"/>
      <c r="BH5" s="51"/>
      <c r="BI5" s="51"/>
      <c r="BJ5" s="51"/>
      <c r="BK5" s="51"/>
      <c r="BL5" s="52"/>
      <c r="BM5" s="51"/>
      <c r="BN5" s="52"/>
      <c r="BO5" s="51"/>
      <c r="BP5" s="52"/>
      <c r="BQ5" s="51"/>
      <c r="BR5" s="52"/>
      <c r="BS5" s="51"/>
      <c r="BT5" s="2"/>
      <c r="BU5" s="3"/>
      <c r="BV5" s="3"/>
      <c r="BW5" s="3"/>
      <c r="BX5" s="3"/>
    </row>
    <row r="6" spans="1:76" ht="15">
      <c r="A6" s="14" t="s">
        <v>227</v>
      </c>
      <c r="B6" s="15"/>
      <c r="C6" s="15" t="s">
        <v>64</v>
      </c>
      <c r="D6" s="93">
        <v>219.2171424110744</v>
      </c>
      <c r="E6" s="81"/>
      <c r="F6" s="112" t="s">
        <v>529</v>
      </c>
      <c r="G6" s="15"/>
      <c r="H6" s="16" t="s">
        <v>227</v>
      </c>
      <c r="I6" s="66"/>
      <c r="J6" s="66"/>
      <c r="K6" s="114" t="s">
        <v>566</v>
      </c>
      <c r="L6" s="94">
        <v>5035.964028776978</v>
      </c>
      <c r="M6" s="95">
        <v>2756.786865234375</v>
      </c>
      <c r="N6" s="95">
        <v>5945.48828125</v>
      </c>
      <c r="O6" s="77"/>
      <c r="P6" s="96"/>
      <c r="Q6" s="96"/>
      <c r="R6" s="97"/>
      <c r="S6" s="51">
        <v>5</v>
      </c>
      <c r="T6" s="51">
        <v>4</v>
      </c>
      <c r="U6" s="52">
        <v>70</v>
      </c>
      <c r="V6" s="52">
        <v>0.033333</v>
      </c>
      <c r="W6" s="52">
        <v>0.181789</v>
      </c>
      <c r="X6" s="52">
        <v>2.573564</v>
      </c>
      <c r="Y6" s="52">
        <v>0.09523809523809523</v>
      </c>
      <c r="Z6" s="52">
        <v>0</v>
      </c>
      <c r="AA6" s="82">
        <v>6</v>
      </c>
      <c r="AB6" s="82"/>
      <c r="AC6" s="98"/>
      <c r="AD6" s="85" t="s">
        <v>424</v>
      </c>
      <c r="AE6" s="85">
        <v>2459</v>
      </c>
      <c r="AF6" s="85">
        <v>2654</v>
      </c>
      <c r="AG6" s="85">
        <v>7059</v>
      </c>
      <c r="AH6" s="85">
        <v>410</v>
      </c>
      <c r="AI6" s="85"/>
      <c r="AJ6" s="85" t="s">
        <v>447</v>
      </c>
      <c r="AK6" s="85" t="s">
        <v>470</v>
      </c>
      <c r="AL6" s="89" t="s">
        <v>489</v>
      </c>
      <c r="AM6" s="85"/>
      <c r="AN6" s="87">
        <v>40198.65975694444</v>
      </c>
      <c r="AO6" s="89" t="s">
        <v>508</v>
      </c>
      <c r="AP6" s="85" t="b">
        <v>0</v>
      </c>
      <c r="AQ6" s="85" t="b">
        <v>0</v>
      </c>
      <c r="AR6" s="85" t="b">
        <v>1</v>
      </c>
      <c r="AS6" s="85" t="s">
        <v>377</v>
      </c>
      <c r="AT6" s="85">
        <v>289</v>
      </c>
      <c r="AU6" s="89" t="s">
        <v>526</v>
      </c>
      <c r="AV6" s="85" t="b">
        <v>0</v>
      </c>
      <c r="AW6" s="85" t="s">
        <v>538</v>
      </c>
      <c r="AX6" s="89" t="s">
        <v>542</v>
      </c>
      <c r="AY6" s="85" t="s">
        <v>66</v>
      </c>
      <c r="AZ6" s="85" t="str">
        <f>REPLACE(INDEX(GroupVertices[Group],MATCH(Vertices[[#This Row],[Vertex]],GroupVertices[Vertex],0)),1,1,"")</f>
        <v>1</v>
      </c>
      <c r="BA6" s="51" t="s">
        <v>814</v>
      </c>
      <c r="BB6" s="51" t="s">
        <v>817</v>
      </c>
      <c r="BC6" s="51" t="s">
        <v>279</v>
      </c>
      <c r="BD6" s="51" t="s">
        <v>279</v>
      </c>
      <c r="BE6" s="51" t="s">
        <v>824</v>
      </c>
      <c r="BF6" s="51" t="s">
        <v>827</v>
      </c>
      <c r="BG6" s="131" t="s">
        <v>831</v>
      </c>
      <c r="BH6" s="131" t="s">
        <v>845</v>
      </c>
      <c r="BI6" s="131" t="s">
        <v>851</v>
      </c>
      <c r="BJ6" s="131" t="s">
        <v>851</v>
      </c>
      <c r="BK6" s="131">
        <v>6</v>
      </c>
      <c r="BL6" s="134">
        <v>4.316546762589928</v>
      </c>
      <c r="BM6" s="131">
        <v>0</v>
      </c>
      <c r="BN6" s="134">
        <v>0</v>
      </c>
      <c r="BO6" s="131">
        <v>0</v>
      </c>
      <c r="BP6" s="134">
        <v>0</v>
      </c>
      <c r="BQ6" s="131">
        <v>133</v>
      </c>
      <c r="BR6" s="134">
        <v>95.68345323741008</v>
      </c>
      <c r="BS6" s="131">
        <v>139</v>
      </c>
      <c r="BT6" s="2"/>
      <c r="BU6" s="3"/>
      <c r="BV6" s="3"/>
      <c r="BW6" s="3"/>
      <c r="BX6" s="3"/>
    </row>
    <row r="7" spans="1:76" ht="15">
      <c r="A7" s="14" t="s">
        <v>214</v>
      </c>
      <c r="B7" s="15"/>
      <c r="C7" s="15" t="s">
        <v>64</v>
      </c>
      <c r="D7" s="93">
        <v>162</v>
      </c>
      <c r="E7" s="81"/>
      <c r="F7" s="112" t="s">
        <v>310</v>
      </c>
      <c r="G7" s="15"/>
      <c r="H7" s="16" t="s">
        <v>214</v>
      </c>
      <c r="I7" s="66"/>
      <c r="J7" s="66"/>
      <c r="K7" s="114" t="s">
        <v>567</v>
      </c>
      <c r="L7" s="94">
        <v>1</v>
      </c>
      <c r="M7" s="95">
        <v>4281.5732421875</v>
      </c>
      <c r="N7" s="95">
        <v>9581.6884765625</v>
      </c>
      <c r="O7" s="77"/>
      <c r="P7" s="96"/>
      <c r="Q7" s="96"/>
      <c r="R7" s="97"/>
      <c r="S7" s="51">
        <v>0</v>
      </c>
      <c r="T7" s="51">
        <v>1</v>
      </c>
      <c r="U7" s="52">
        <v>0</v>
      </c>
      <c r="V7" s="52">
        <v>0.023256</v>
      </c>
      <c r="W7" s="52">
        <v>0.019539</v>
      </c>
      <c r="X7" s="52">
        <v>0.442052</v>
      </c>
      <c r="Y7" s="52">
        <v>0</v>
      </c>
      <c r="Z7" s="52">
        <v>0</v>
      </c>
      <c r="AA7" s="82">
        <v>7</v>
      </c>
      <c r="AB7" s="82"/>
      <c r="AC7" s="98"/>
      <c r="AD7" s="85" t="s">
        <v>425</v>
      </c>
      <c r="AE7" s="85">
        <v>25</v>
      </c>
      <c r="AF7" s="85">
        <v>30</v>
      </c>
      <c r="AG7" s="85">
        <v>2232</v>
      </c>
      <c r="AH7" s="85">
        <v>0</v>
      </c>
      <c r="AI7" s="85"/>
      <c r="AJ7" s="85" t="s">
        <v>448</v>
      </c>
      <c r="AK7" s="85"/>
      <c r="AL7" s="85"/>
      <c r="AM7" s="85"/>
      <c r="AN7" s="87">
        <v>43458.05028935185</v>
      </c>
      <c r="AO7" s="89" t="s">
        <v>509</v>
      </c>
      <c r="AP7" s="85" t="b">
        <v>1</v>
      </c>
      <c r="AQ7" s="85" t="b">
        <v>0</v>
      </c>
      <c r="AR7" s="85" t="b">
        <v>0</v>
      </c>
      <c r="AS7" s="85" t="s">
        <v>377</v>
      </c>
      <c r="AT7" s="85">
        <v>1</v>
      </c>
      <c r="AU7" s="85"/>
      <c r="AV7" s="85" t="b">
        <v>0</v>
      </c>
      <c r="AW7" s="85" t="s">
        <v>538</v>
      </c>
      <c r="AX7" s="89" t="s">
        <v>543</v>
      </c>
      <c r="AY7" s="85" t="s">
        <v>66</v>
      </c>
      <c r="AZ7" s="85" t="str">
        <f>REPLACE(INDEX(GroupVertices[Group],MATCH(Vertices[[#This Row],[Vertex]],GroupVertices[Vertex],0)),1,1,"")</f>
        <v>2</v>
      </c>
      <c r="BA7" s="51"/>
      <c r="BB7" s="51"/>
      <c r="BC7" s="51"/>
      <c r="BD7" s="51"/>
      <c r="BE7" s="51" t="s">
        <v>282</v>
      </c>
      <c r="BF7" s="51" t="s">
        <v>282</v>
      </c>
      <c r="BG7" s="131" t="s">
        <v>832</v>
      </c>
      <c r="BH7" s="131" t="s">
        <v>832</v>
      </c>
      <c r="BI7" s="131" t="s">
        <v>852</v>
      </c>
      <c r="BJ7" s="131" t="s">
        <v>852</v>
      </c>
      <c r="BK7" s="131">
        <v>0</v>
      </c>
      <c r="BL7" s="134">
        <v>0</v>
      </c>
      <c r="BM7" s="131">
        <v>1</v>
      </c>
      <c r="BN7" s="134">
        <v>4.3478260869565215</v>
      </c>
      <c r="BO7" s="131">
        <v>0</v>
      </c>
      <c r="BP7" s="134">
        <v>0</v>
      </c>
      <c r="BQ7" s="131">
        <v>22</v>
      </c>
      <c r="BR7" s="134">
        <v>95.65217391304348</v>
      </c>
      <c r="BS7" s="131">
        <v>23</v>
      </c>
      <c r="BT7" s="2"/>
      <c r="BU7" s="3"/>
      <c r="BV7" s="3"/>
      <c r="BW7" s="3"/>
      <c r="BX7" s="3"/>
    </row>
    <row r="8" spans="1:76" ht="15">
      <c r="A8" s="14" t="s">
        <v>221</v>
      </c>
      <c r="B8" s="15"/>
      <c r="C8" s="15" t="s">
        <v>64</v>
      </c>
      <c r="D8" s="93">
        <v>399.56888969842055</v>
      </c>
      <c r="E8" s="81"/>
      <c r="F8" s="112" t="s">
        <v>530</v>
      </c>
      <c r="G8" s="15"/>
      <c r="H8" s="16" t="s">
        <v>221</v>
      </c>
      <c r="I8" s="66"/>
      <c r="J8" s="66"/>
      <c r="K8" s="114" t="s">
        <v>568</v>
      </c>
      <c r="L8" s="94">
        <v>8200.79856115108</v>
      </c>
      <c r="M8" s="95">
        <v>6050.84716796875</v>
      </c>
      <c r="N8" s="95">
        <v>8063.12158203125</v>
      </c>
      <c r="O8" s="77"/>
      <c r="P8" s="96"/>
      <c r="Q8" s="96"/>
      <c r="R8" s="97"/>
      <c r="S8" s="51">
        <v>6</v>
      </c>
      <c r="T8" s="51">
        <v>1</v>
      </c>
      <c r="U8" s="52">
        <v>114</v>
      </c>
      <c r="V8" s="52">
        <v>0.034483</v>
      </c>
      <c r="W8" s="52">
        <v>0.079121</v>
      </c>
      <c r="X8" s="52">
        <v>2.061551</v>
      </c>
      <c r="Y8" s="52">
        <v>0.05</v>
      </c>
      <c r="Z8" s="52">
        <v>0</v>
      </c>
      <c r="AA8" s="82">
        <v>8</v>
      </c>
      <c r="AB8" s="82"/>
      <c r="AC8" s="98"/>
      <c r="AD8" s="85" t="s">
        <v>426</v>
      </c>
      <c r="AE8" s="85">
        <v>3681</v>
      </c>
      <c r="AF8" s="85">
        <v>10925</v>
      </c>
      <c r="AG8" s="85">
        <v>12964</v>
      </c>
      <c r="AH8" s="85">
        <v>4510</v>
      </c>
      <c r="AI8" s="85"/>
      <c r="AJ8" s="85" t="s">
        <v>449</v>
      </c>
      <c r="AK8" s="85" t="s">
        <v>470</v>
      </c>
      <c r="AL8" s="89" t="s">
        <v>490</v>
      </c>
      <c r="AM8" s="85"/>
      <c r="AN8" s="87">
        <v>39828.10988425926</v>
      </c>
      <c r="AO8" s="89" t="s">
        <v>510</v>
      </c>
      <c r="AP8" s="85" t="b">
        <v>0</v>
      </c>
      <c r="AQ8" s="85" t="b">
        <v>0</v>
      </c>
      <c r="AR8" s="85" t="b">
        <v>1</v>
      </c>
      <c r="AS8" s="85" t="s">
        <v>377</v>
      </c>
      <c r="AT8" s="85">
        <v>561</v>
      </c>
      <c r="AU8" s="89" t="s">
        <v>525</v>
      </c>
      <c r="AV8" s="85" t="b">
        <v>0</v>
      </c>
      <c r="AW8" s="85" t="s">
        <v>538</v>
      </c>
      <c r="AX8" s="89" t="s">
        <v>544</v>
      </c>
      <c r="AY8" s="85" t="s">
        <v>66</v>
      </c>
      <c r="AZ8" s="85" t="str">
        <f>REPLACE(INDEX(GroupVertices[Group],MATCH(Vertices[[#This Row],[Vertex]],GroupVertices[Vertex],0)),1,1,"")</f>
        <v>2</v>
      </c>
      <c r="BA8" s="51" t="s">
        <v>265</v>
      </c>
      <c r="BB8" s="51" t="s">
        <v>265</v>
      </c>
      <c r="BC8" s="51" t="s">
        <v>276</v>
      </c>
      <c r="BD8" s="51" t="s">
        <v>276</v>
      </c>
      <c r="BE8" s="51" t="s">
        <v>288</v>
      </c>
      <c r="BF8" s="51" t="s">
        <v>288</v>
      </c>
      <c r="BG8" s="131" t="s">
        <v>833</v>
      </c>
      <c r="BH8" s="131" t="s">
        <v>833</v>
      </c>
      <c r="BI8" s="131" t="s">
        <v>853</v>
      </c>
      <c r="BJ8" s="131" t="s">
        <v>853</v>
      </c>
      <c r="BK8" s="131">
        <v>0</v>
      </c>
      <c r="BL8" s="134">
        <v>0</v>
      </c>
      <c r="BM8" s="131">
        <v>1</v>
      </c>
      <c r="BN8" s="134">
        <v>4.3478260869565215</v>
      </c>
      <c r="BO8" s="131">
        <v>0</v>
      </c>
      <c r="BP8" s="134">
        <v>0</v>
      </c>
      <c r="BQ8" s="131">
        <v>22</v>
      </c>
      <c r="BR8" s="134">
        <v>95.65217391304348</v>
      </c>
      <c r="BS8" s="131">
        <v>23</v>
      </c>
      <c r="BT8" s="2"/>
      <c r="BU8" s="3"/>
      <c r="BV8" s="3"/>
      <c r="BW8" s="3"/>
      <c r="BX8" s="3"/>
    </row>
    <row r="9" spans="1:76" ht="15">
      <c r="A9" s="14" t="s">
        <v>215</v>
      </c>
      <c r="B9" s="15"/>
      <c r="C9" s="15" t="s">
        <v>64</v>
      </c>
      <c r="D9" s="93">
        <v>163.3955400588067</v>
      </c>
      <c r="E9" s="81"/>
      <c r="F9" s="112" t="s">
        <v>311</v>
      </c>
      <c r="G9" s="15"/>
      <c r="H9" s="16" t="s">
        <v>215</v>
      </c>
      <c r="I9" s="66"/>
      <c r="J9" s="66"/>
      <c r="K9" s="114" t="s">
        <v>569</v>
      </c>
      <c r="L9" s="94">
        <v>1</v>
      </c>
      <c r="M9" s="95">
        <v>8173.32177734375</v>
      </c>
      <c r="N9" s="95">
        <v>9259.630859375</v>
      </c>
      <c r="O9" s="77"/>
      <c r="P9" s="96"/>
      <c r="Q9" s="96"/>
      <c r="R9" s="97"/>
      <c r="S9" s="51">
        <v>0</v>
      </c>
      <c r="T9" s="51">
        <v>1</v>
      </c>
      <c r="U9" s="52">
        <v>0</v>
      </c>
      <c r="V9" s="52">
        <v>0.023256</v>
      </c>
      <c r="W9" s="52">
        <v>0.019539</v>
      </c>
      <c r="X9" s="52">
        <v>0.442052</v>
      </c>
      <c r="Y9" s="52">
        <v>0</v>
      </c>
      <c r="Z9" s="52">
        <v>0</v>
      </c>
      <c r="AA9" s="82">
        <v>9</v>
      </c>
      <c r="AB9" s="82"/>
      <c r="AC9" s="98"/>
      <c r="AD9" s="85" t="s">
        <v>427</v>
      </c>
      <c r="AE9" s="85">
        <v>612</v>
      </c>
      <c r="AF9" s="85">
        <v>94</v>
      </c>
      <c r="AG9" s="85">
        <v>501</v>
      </c>
      <c r="AH9" s="85">
        <v>500</v>
      </c>
      <c r="AI9" s="85"/>
      <c r="AJ9" s="85" t="s">
        <v>450</v>
      </c>
      <c r="AK9" s="85" t="s">
        <v>471</v>
      </c>
      <c r="AL9" s="85"/>
      <c r="AM9" s="85"/>
      <c r="AN9" s="87">
        <v>43481.381875</v>
      </c>
      <c r="AO9" s="89" t="s">
        <v>511</v>
      </c>
      <c r="AP9" s="85" t="b">
        <v>0</v>
      </c>
      <c r="AQ9" s="85" t="b">
        <v>0</v>
      </c>
      <c r="AR9" s="85" t="b">
        <v>0</v>
      </c>
      <c r="AS9" s="85" t="s">
        <v>377</v>
      </c>
      <c r="AT9" s="85">
        <v>0</v>
      </c>
      <c r="AU9" s="89" t="s">
        <v>524</v>
      </c>
      <c r="AV9" s="85" t="b">
        <v>0</v>
      </c>
      <c r="AW9" s="85" t="s">
        <v>538</v>
      </c>
      <c r="AX9" s="89" t="s">
        <v>545</v>
      </c>
      <c r="AY9" s="85" t="s">
        <v>66</v>
      </c>
      <c r="AZ9" s="85" t="str">
        <f>REPLACE(INDEX(GroupVertices[Group],MATCH(Vertices[[#This Row],[Vertex]],GroupVertices[Vertex],0)),1,1,"")</f>
        <v>2</v>
      </c>
      <c r="BA9" s="51"/>
      <c r="BB9" s="51"/>
      <c r="BC9" s="51"/>
      <c r="BD9" s="51"/>
      <c r="BE9" s="51" t="s">
        <v>282</v>
      </c>
      <c r="BF9" s="51" t="s">
        <v>282</v>
      </c>
      <c r="BG9" s="131" t="s">
        <v>832</v>
      </c>
      <c r="BH9" s="131" t="s">
        <v>832</v>
      </c>
      <c r="BI9" s="131" t="s">
        <v>852</v>
      </c>
      <c r="BJ9" s="131" t="s">
        <v>852</v>
      </c>
      <c r="BK9" s="131">
        <v>0</v>
      </c>
      <c r="BL9" s="134">
        <v>0</v>
      </c>
      <c r="BM9" s="131">
        <v>1</v>
      </c>
      <c r="BN9" s="134">
        <v>4.3478260869565215</v>
      </c>
      <c r="BO9" s="131">
        <v>0</v>
      </c>
      <c r="BP9" s="134">
        <v>0</v>
      </c>
      <c r="BQ9" s="131">
        <v>22</v>
      </c>
      <c r="BR9" s="134">
        <v>95.65217391304348</v>
      </c>
      <c r="BS9" s="131">
        <v>23</v>
      </c>
      <c r="BT9" s="2"/>
      <c r="BU9" s="3"/>
      <c r="BV9" s="3"/>
      <c r="BW9" s="3"/>
      <c r="BX9" s="3"/>
    </row>
    <row r="10" spans="1:76" ht="15">
      <c r="A10" s="14" t="s">
        <v>216</v>
      </c>
      <c r="B10" s="15"/>
      <c r="C10" s="15" t="s">
        <v>64</v>
      </c>
      <c r="D10" s="93">
        <v>202.23080325778668</v>
      </c>
      <c r="E10" s="81"/>
      <c r="F10" s="112" t="s">
        <v>531</v>
      </c>
      <c r="G10" s="15"/>
      <c r="H10" s="16" t="s">
        <v>216</v>
      </c>
      <c r="I10" s="66"/>
      <c r="J10" s="66"/>
      <c r="K10" s="114" t="s">
        <v>570</v>
      </c>
      <c r="L10" s="94">
        <v>72.92805755395683</v>
      </c>
      <c r="M10" s="95">
        <v>8368.234375</v>
      </c>
      <c r="N10" s="95">
        <v>9551.103515625</v>
      </c>
      <c r="O10" s="77"/>
      <c r="P10" s="96"/>
      <c r="Q10" s="96"/>
      <c r="R10" s="97"/>
      <c r="S10" s="51">
        <v>1</v>
      </c>
      <c r="T10" s="51">
        <v>2</v>
      </c>
      <c r="U10" s="52">
        <v>1</v>
      </c>
      <c r="V10" s="52">
        <v>0.333333</v>
      </c>
      <c r="W10" s="52">
        <v>0</v>
      </c>
      <c r="X10" s="52">
        <v>1.180826</v>
      </c>
      <c r="Y10" s="52">
        <v>0.3333333333333333</v>
      </c>
      <c r="Z10" s="52">
        <v>0</v>
      </c>
      <c r="AA10" s="82">
        <v>10</v>
      </c>
      <c r="AB10" s="82"/>
      <c r="AC10" s="98"/>
      <c r="AD10" s="85" t="s">
        <v>428</v>
      </c>
      <c r="AE10" s="85">
        <v>714</v>
      </c>
      <c r="AF10" s="85">
        <v>1875</v>
      </c>
      <c r="AG10" s="85">
        <v>9640</v>
      </c>
      <c r="AH10" s="85">
        <v>5127</v>
      </c>
      <c r="AI10" s="85"/>
      <c r="AJ10" s="85" t="s">
        <v>451</v>
      </c>
      <c r="AK10" s="85" t="s">
        <v>468</v>
      </c>
      <c r="AL10" s="89" t="s">
        <v>491</v>
      </c>
      <c r="AM10" s="85"/>
      <c r="AN10" s="87">
        <v>41312.718564814815</v>
      </c>
      <c r="AO10" s="89" t="s">
        <v>512</v>
      </c>
      <c r="AP10" s="85" t="b">
        <v>0</v>
      </c>
      <c r="AQ10" s="85" t="b">
        <v>0</v>
      </c>
      <c r="AR10" s="85" t="b">
        <v>1</v>
      </c>
      <c r="AS10" s="85" t="s">
        <v>377</v>
      </c>
      <c r="AT10" s="85">
        <v>164</v>
      </c>
      <c r="AU10" s="89" t="s">
        <v>525</v>
      </c>
      <c r="AV10" s="85" t="b">
        <v>0</v>
      </c>
      <c r="AW10" s="85" t="s">
        <v>538</v>
      </c>
      <c r="AX10" s="89" t="s">
        <v>546</v>
      </c>
      <c r="AY10" s="85" t="s">
        <v>66</v>
      </c>
      <c r="AZ10" s="85" t="str">
        <f>REPLACE(INDEX(GroupVertices[Group],MATCH(Vertices[[#This Row],[Vertex]],GroupVertices[Vertex],0)),1,1,"")</f>
        <v>3</v>
      </c>
      <c r="BA10" s="51" t="s">
        <v>262</v>
      </c>
      <c r="BB10" s="51" t="s">
        <v>262</v>
      </c>
      <c r="BC10" s="51" t="s">
        <v>274</v>
      </c>
      <c r="BD10" s="51" t="s">
        <v>274</v>
      </c>
      <c r="BE10" s="51" t="s">
        <v>283</v>
      </c>
      <c r="BF10" s="51" t="s">
        <v>283</v>
      </c>
      <c r="BG10" s="131" t="s">
        <v>736</v>
      </c>
      <c r="BH10" s="131" t="s">
        <v>736</v>
      </c>
      <c r="BI10" s="131" t="s">
        <v>786</v>
      </c>
      <c r="BJ10" s="131" t="s">
        <v>786</v>
      </c>
      <c r="BK10" s="131">
        <v>0</v>
      </c>
      <c r="BL10" s="134">
        <v>0</v>
      </c>
      <c r="BM10" s="131">
        <v>1</v>
      </c>
      <c r="BN10" s="134">
        <v>4.3478260869565215</v>
      </c>
      <c r="BO10" s="131">
        <v>0</v>
      </c>
      <c r="BP10" s="134">
        <v>0</v>
      </c>
      <c r="BQ10" s="131">
        <v>22</v>
      </c>
      <c r="BR10" s="134">
        <v>95.65217391304348</v>
      </c>
      <c r="BS10" s="131">
        <v>23</v>
      </c>
      <c r="BT10" s="2"/>
      <c r="BU10" s="3"/>
      <c r="BV10" s="3"/>
      <c r="BW10" s="3"/>
      <c r="BX10" s="3"/>
    </row>
    <row r="11" spans="1:76" ht="15">
      <c r="A11" s="14" t="s">
        <v>231</v>
      </c>
      <c r="B11" s="15"/>
      <c r="C11" s="15" t="s">
        <v>64</v>
      </c>
      <c r="D11" s="93">
        <v>520.7410163669954</v>
      </c>
      <c r="E11" s="81"/>
      <c r="F11" s="112" t="s">
        <v>532</v>
      </c>
      <c r="G11" s="15"/>
      <c r="H11" s="16" t="s">
        <v>231</v>
      </c>
      <c r="I11" s="66"/>
      <c r="J11" s="66"/>
      <c r="K11" s="114" t="s">
        <v>571</v>
      </c>
      <c r="L11" s="94">
        <v>1</v>
      </c>
      <c r="M11" s="95">
        <v>8767.0830078125</v>
      </c>
      <c r="N11" s="95">
        <v>7064.65283203125</v>
      </c>
      <c r="O11" s="77"/>
      <c r="P11" s="96"/>
      <c r="Q11" s="96"/>
      <c r="R11" s="97"/>
      <c r="S11" s="51">
        <v>2</v>
      </c>
      <c r="T11" s="51">
        <v>0</v>
      </c>
      <c r="U11" s="52">
        <v>0</v>
      </c>
      <c r="V11" s="52">
        <v>0.25</v>
      </c>
      <c r="W11" s="52">
        <v>0</v>
      </c>
      <c r="X11" s="52">
        <v>0.819132</v>
      </c>
      <c r="Y11" s="52">
        <v>0.5</v>
      </c>
      <c r="Z11" s="52">
        <v>0</v>
      </c>
      <c r="AA11" s="82">
        <v>11</v>
      </c>
      <c r="AB11" s="82"/>
      <c r="AC11" s="98"/>
      <c r="AD11" s="85" t="s">
        <v>429</v>
      </c>
      <c r="AE11" s="85">
        <v>619</v>
      </c>
      <c r="AF11" s="85">
        <v>16482</v>
      </c>
      <c r="AG11" s="85">
        <v>25685</v>
      </c>
      <c r="AH11" s="85">
        <v>1169</v>
      </c>
      <c r="AI11" s="85"/>
      <c r="AJ11" s="85" t="s">
        <v>452</v>
      </c>
      <c r="AK11" s="85" t="s">
        <v>472</v>
      </c>
      <c r="AL11" s="89" t="s">
        <v>492</v>
      </c>
      <c r="AM11" s="85"/>
      <c r="AN11" s="87">
        <v>39894.69739583333</v>
      </c>
      <c r="AO11" s="89" t="s">
        <v>513</v>
      </c>
      <c r="AP11" s="85" t="b">
        <v>0</v>
      </c>
      <c r="AQ11" s="85" t="b">
        <v>0</v>
      </c>
      <c r="AR11" s="85" t="b">
        <v>1</v>
      </c>
      <c r="AS11" s="85" t="s">
        <v>377</v>
      </c>
      <c r="AT11" s="85">
        <v>629</v>
      </c>
      <c r="AU11" s="89" t="s">
        <v>524</v>
      </c>
      <c r="AV11" s="85" t="b">
        <v>0</v>
      </c>
      <c r="AW11" s="85" t="s">
        <v>538</v>
      </c>
      <c r="AX11" s="89" t="s">
        <v>547</v>
      </c>
      <c r="AY11" s="85" t="s">
        <v>65</v>
      </c>
      <c r="AZ11" s="85" t="str">
        <f>REPLACE(INDEX(GroupVertices[Group],MATCH(Vertices[[#This Row],[Vertex]],GroupVertices[Vertex],0)),1,1,"")</f>
        <v>3</v>
      </c>
      <c r="BA11" s="51"/>
      <c r="BB11" s="51"/>
      <c r="BC11" s="51"/>
      <c r="BD11" s="51"/>
      <c r="BE11" s="51"/>
      <c r="BF11" s="51"/>
      <c r="BG11" s="51"/>
      <c r="BH11" s="51"/>
      <c r="BI11" s="51"/>
      <c r="BJ11" s="51"/>
      <c r="BK11" s="51"/>
      <c r="BL11" s="52"/>
      <c r="BM11" s="51"/>
      <c r="BN11" s="52"/>
      <c r="BO11" s="51"/>
      <c r="BP11" s="52"/>
      <c r="BQ11" s="51"/>
      <c r="BR11" s="52"/>
      <c r="BS11" s="51"/>
      <c r="BT11" s="2"/>
      <c r="BU11" s="3"/>
      <c r="BV11" s="3"/>
      <c r="BW11" s="3"/>
      <c r="BX11" s="3"/>
    </row>
    <row r="12" spans="1:76" ht="15">
      <c r="A12" s="14" t="s">
        <v>217</v>
      </c>
      <c r="B12" s="15"/>
      <c r="C12" s="15" t="s">
        <v>64</v>
      </c>
      <c r="D12" s="93">
        <v>269.63102703546616</v>
      </c>
      <c r="E12" s="81"/>
      <c r="F12" s="112" t="s">
        <v>312</v>
      </c>
      <c r="G12" s="15"/>
      <c r="H12" s="16" t="s">
        <v>217</v>
      </c>
      <c r="I12" s="66"/>
      <c r="J12" s="66"/>
      <c r="K12" s="114" t="s">
        <v>572</v>
      </c>
      <c r="L12" s="94">
        <v>72.92805755395683</v>
      </c>
      <c r="M12" s="95">
        <v>9728.396484375</v>
      </c>
      <c r="N12" s="95">
        <v>489.9512939453125</v>
      </c>
      <c r="O12" s="77"/>
      <c r="P12" s="96"/>
      <c r="Q12" s="96"/>
      <c r="R12" s="97"/>
      <c r="S12" s="51">
        <v>0</v>
      </c>
      <c r="T12" s="51">
        <v>3</v>
      </c>
      <c r="U12" s="52">
        <v>1</v>
      </c>
      <c r="V12" s="52">
        <v>0.333333</v>
      </c>
      <c r="W12" s="52">
        <v>0</v>
      </c>
      <c r="X12" s="52">
        <v>1.180826</v>
      </c>
      <c r="Y12" s="52">
        <v>0.3333333333333333</v>
      </c>
      <c r="Z12" s="52">
        <v>0</v>
      </c>
      <c r="AA12" s="82">
        <v>12</v>
      </c>
      <c r="AB12" s="82"/>
      <c r="AC12" s="98"/>
      <c r="AD12" s="85" t="s">
        <v>430</v>
      </c>
      <c r="AE12" s="85">
        <v>2839</v>
      </c>
      <c r="AF12" s="85">
        <v>4966</v>
      </c>
      <c r="AG12" s="85">
        <v>18320</v>
      </c>
      <c r="AH12" s="85">
        <v>4330</v>
      </c>
      <c r="AI12" s="85"/>
      <c r="AJ12" s="85" t="s">
        <v>453</v>
      </c>
      <c r="AK12" s="85" t="s">
        <v>473</v>
      </c>
      <c r="AL12" s="89" t="s">
        <v>493</v>
      </c>
      <c r="AM12" s="85"/>
      <c r="AN12" s="87">
        <v>39647.941400462965</v>
      </c>
      <c r="AO12" s="89" t="s">
        <v>514</v>
      </c>
      <c r="AP12" s="85" t="b">
        <v>1</v>
      </c>
      <c r="AQ12" s="85" t="b">
        <v>0</v>
      </c>
      <c r="AR12" s="85" t="b">
        <v>0</v>
      </c>
      <c r="AS12" s="85" t="s">
        <v>377</v>
      </c>
      <c r="AT12" s="85">
        <v>219</v>
      </c>
      <c r="AU12" s="89" t="s">
        <v>524</v>
      </c>
      <c r="AV12" s="85" t="b">
        <v>0</v>
      </c>
      <c r="AW12" s="85" t="s">
        <v>538</v>
      </c>
      <c r="AX12" s="89" t="s">
        <v>548</v>
      </c>
      <c r="AY12" s="85" t="s">
        <v>66</v>
      </c>
      <c r="AZ12" s="85" t="str">
        <f>REPLACE(INDEX(GroupVertices[Group],MATCH(Vertices[[#This Row],[Vertex]],GroupVertices[Vertex],0)),1,1,"")</f>
        <v>3</v>
      </c>
      <c r="BA12" s="51"/>
      <c r="BB12" s="51"/>
      <c r="BC12" s="51"/>
      <c r="BD12" s="51"/>
      <c r="BE12" s="51" t="s">
        <v>284</v>
      </c>
      <c r="BF12" s="51" t="s">
        <v>284</v>
      </c>
      <c r="BG12" s="131" t="s">
        <v>834</v>
      </c>
      <c r="BH12" s="131" t="s">
        <v>834</v>
      </c>
      <c r="BI12" s="131" t="s">
        <v>854</v>
      </c>
      <c r="BJ12" s="131" t="s">
        <v>854</v>
      </c>
      <c r="BK12" s="131">
        <v>0</v>
      </c>
      <c r="BL12" s="134">
        <v>0</v>
      </c>
      <c r="BM12" s="131">
        <v>0</v>
      </c>
      <c r="BN12" s="134">
        <v>0</v>
      </c>
      <c r="BO12" s="131">
        <v>0</v>
      </c>
      <c r="BP12" s="134">
        <v>0</v>
      </c>
      <c r="BQ12" s="131">
        <v>20</v>
      </c>
      <c r="BR12" s="134">
        <v>100</v>
      </c>
      <c r="BS12" s="131">
        <v>20</v>
      </c>
      <c r="BT12" s="2"/>
      <c r="BU12" s="3"/>
      <c r="BV12" s="3"/>
      <c r="BW12" s="3"/>
      <c r="BX12" s="3"/>
    </row>
    <row r="13" spans="1:76" ht="15">
      <c r="A13" s="14" t="s">
        <v>232</v>
      </c>
      <c r="B13" s="15"/>
      <c r="C13" s="15" t="s">
        <v>64</v>
      </c>
      <c r="D13" s="93">
        <v>172.0740547995108</v>
      </c>
      <c r="E13" s="81"/>
      <c r="F13" s="112" t="s">
        <v>533</v>
      </c>
      <c r="G13" s="15"/>
      <c r="H13" s="16" t="s">
        <v>232</v>
      </c>
      <c r="I13" s="66"/>
      <c r="J13" s="66"/>
      <c r="K13" s="114" t="s">
        <v>573</v>
      </c>
      <c r="L13" s="94">
        <v>1</v>
      </c>
      <c r="M13" s="95">
        <v>9405.2392578125</v>
      </c>
      <c r="N13" s="95">
        <v>2934.347412109375</v>
      </c>
      <c r="O13" s="77"/>
      <c r="P13" s="96"/>
      <c r="Q13" s="96"/>
      <c r="R13" s="97"/>
      <c r="S13" s="51">
        <v>2</v>
      </c>
      <c r="T13" s="51">
        <v>0</v>
      </c>
      <c r="U13" s="52">
        <v>0</v>
      </c>
      <c r="V13" s="52">
        <v>0.25</v>
      </c>
      <c r="W13" s="52">
        <v>0</v>
      </c>
      <c r="X13" s="52">
        <v>0.819132</v>
      </c>
      <c r="Y13" s="52">
        <v>0.5</v>
      </c>
      <c r="Z13" s="52">
        <v>0</v>
      </c>
      <c r="AA13" s="82">
        <v>13</v>
      </c>
      <c r="AB13" s="82"/>
      <c r="AC13" s="98"/>
      <c r="AD13" s="85" t="s">
        <v>431</v>
      </c>
      <c r="AE13" s="85">
        <v>262</v>
      </c>
      <c r="AF13" s="85">
        <v>492</v>
      </c>
      <c r="AG13" s="85">
        <v>67</v>
      </c>
      <c r="AH13" s="85">
        <v>31</v>
      </c>
      <c r="AI13" s="85"/>
      <c r="AJ13" s="85"/>
      <c r="AK13" s="85" t="s">
        <v>474</v>
      </c>
      <c r="AL13" s="89" t="s">
        <v>494</v>
      </c>
      <c r="AM13" s="85"/>
      <c r="AN13" s="87">
        <v>40942.727314814816</v>
      </c>
      <c r="AO13" s="85"/>
      <c r="AP13" s="85" t="b">
        <v>1</v>
      </c>
      <c r="AQ13" s="85" t="b">
        <v>0</v>
      </c>
      <c r="AR13" s="85" t="b">
        <v>0</v>
      </c>
      <c r="AS13" s="85" t="s">
        <v>377</v>
      </c>
      <c r="AT13" s="85">
        <v>5</v>
      </c>
      <c r="AU13" s="89" t="s">
        <v>524</v>
      </c>
      <c r="AV13" s="85" t="b">
        <v>0</v>
      </c>
      <c r="AW13" s="85" t="s">
        <v>538</v>
      </c>
      <c r="AX13" s="89" t="s">
        <v>549</v>
      </c>
      <c r="AY13" s="85" t="s">
        <v>65</v>
      </c>
      <c r="AZ13" s="85" t="str">
        <f>REPLACE(INDEX(GroupVertices[Group],MATCH(Vertices[[#This Row],[Vertex]],GroupVertices[Vertex],0)),1,1,"")</f>
        <v>3</v>
      </c>
      <c r="BA13" s="51"/>
      <c r="BB13" s="51"/>
      <c r="BC13" s="51"/>
      <c r="BD13" s="51"/>
      <c r="BE13" s="51"/>
      <c r="BF13" s="51"/>
      <c r="BG13" s="51"/>
      <c r="BH13" s="51"/>
      <c r="BI13" s="51"/>
      <c r="BJ13" s="51"/>
      <c r="BK13" s="51"/>
      <c r="BL13" s="52"/>
      <c r="BM13" s="51"/>
      <c r="BN13" s="52"/>
      <c r="BO13" s="51"/>
      <c r="BP13" s="52"/>
      <c r="BQ13" s="51"/>
      <c r="BR13" s="52"/>
      <c r="BS13" s="51"/>
      <c r="BT13" s="2"/>
      <c r="BU13" s="3"/>
      <c r="BV13" s="3"/>
      <c r="BW13" s="3"/>
      <c r="BX13" s="3"/>
    </row>
    <row r="14" spans="1:76" ht="15">
      <c r="A14" s="14" t="s">
        <v>218</v>
      </c>
      <c r="B14" s="15"/>
      <c r="C14" s="15" t="s">
        <v>64</v>
      </c>
      <c r="D14" s="93">
        <v>175.2358252452447</v>
      </c>
      <c r="E14" s="81"/>
      <c r="F14" s="112" t="s">
        <v>313</v>
      </c>
      <c r="G14" s="15"/>
      <c r="H14" s="16" t="s">
        <v>218</v>
      </c>
      <c r="I14" s="66"/>
      <c r="J14" s="66"/>
      <c r="K14" s="114" t="s">
        <v>574</v>
      </c>
      <c r="L14" s="94">
        <v>1</v>
      </c>
      <c r="M14" s="95">
        <v>7200.384765625</v>
      </c>
      <c r="N14" s="95">
        <v>1229.288818359375</v>
      </c>
      <c r="O14" s="77"/>
      <c r="P14" s="96"/>
      <c r="Q14" s="96"/>
      <c r="R14" s="97"/>
      <c r="S14" s="51">
        <v>1</v>
      </c>
      <c r="T14" s="51">
        <v>1</v>
      </c>
      <c r="U14" s="52">
        <v>0</v>
      </c>
      <c r="V14" s="52">
        <v>0</v>
      </c>
      <c r="W14" s="52">
        <v>0</v>
      </c>
      <c r="X14" s="52">
        <v>0.999979</v>
      </c>
      <c r="Y14" s="52">
        <v>0</v>
      </c>
      <c r="Z14" s="52" t="s">
        <v>928</v>
      </c>
      <c r="AA14" s="82">
        <v>14</v>
      </c>
      <c r="AB14" s="82"/>
      <c r="AC14" s="98"/>
      <c r="AD14" s="85" t="s">
        <v>432</v>
      </c>
      <c r="AE14" s="85">
        <v>2148</v>
      </c>
      <c r="AF14" s="85">
        <v>637</v>
      </c>
      <c r="AG14" s="85">
        <v>3614</v>
      </c>
      <c r="AH14" s="85">
        <v>2868</v>
      </c>
      <c r="AI14" s="85"/>
      <c r="AJ14" s="85" t="s">
        <v>454</v>
      </c>
      <c r="AK14" s="85" t="s">
        <v>475</v>
      </c>
      <c r="AL14" s="85"/>
      <c r="AM14" s="85"/>
      <c r="AN14" s="87">
        <v>39536.86829861111</v>
      </c>
      <c r="AO14" s="89" t="s">
        <v>515</v>
      </c>
      <c r="AP14" s="85" t="b">
        <v>0</v>
      </c>
      <c r="AQ14" s="85" t="b">
        <v>0</v>
      </c>
      <c r="AR14" s="85" t="b">
        <v>1</v>
      </c>
      <c r="AS14" s="85" t="s">
        <v>377</v>
      </c>
      <c r="AT14" s="85">
        <v>41</v>
      </c>
      <c r="AU14" s="89" t="s">
        <v>524</v>
      </c>
      <c r="AV14" s="85" t="b">
        <v>0</v>
      </c>
      <c r="AW14" s="85" t="s">
        <v>538</v>
      </c>
      <c r="AX14" s="89" t="s">
        <v>550</v>
      </c>
      <c r="AY14" s="85" t="s">
        <v>66</v>
      </c>
      <c r="AZ14" s="85" t="str">
        <f>REPLACE(INDEX(GroupVertices[Group],MATCH(Vertices[[#This Row],[Vertex]],GroupVertices[Vertex],0)),1,1,"")</f>
        <v>4</v>
      </c>
      <c r="BA14" s="51" t="s">
        <v>263</v>
      </c>
      <c r="BB14" s="51" t="s">
        <v>263</v>
      </c>
      <c r="BC14" s="51" t="s">
        <v>275</v>
      </c>
      <c r="BD14" s="51" t="s">
        <v>275</v>
      </c>
      <c r="BE14" s="51" t="s">
        <v>285</v>
      </c>
      <c r="BF14" s="51" t="s">
        <v>285</v>
      </c>
      <c r="BG14" s="131" t="s">
        <v>835</v>
      </c>
      <c r="BH14" s="131" t="s">
        <v>835</v>
      </c>
      <c r="BI14" s="131" t="s">
        <v>855</v>
      </c>
      <c r="BJ14" s="131" t="s">
        <v>855</v>
      </c>
      <c r="BK14" s="131">
        <v>4</v>
      </c>
      <c r="BL14" s="134">
        <v>10.526315789473685</v>
      </c>
      <c r="BM14" s="131">
        <v>0</v>
      </c>
      <c r="BN14" s="134">
        <v>0</v>
      </c>
      <c r="BO14" s="131">
        <v>0</v>
      </c>
      <c r="BP14" s="134">
        <v>0</v>
      </c>
      <c r="BQ14" s="131">
        <v>34</v>
      </c>
      <c r="BR14" s="134">
        <v>89.47368421052632</v>
      </c>
      <c r="BS14" s="131">
        <v>38</v>
      </c>
      <c r="BT14" s="2"/>
      <c r="BU14" s="3"/>
      <c r="BV14" s="3"/>
      <c r="BW14" s="3"/>
      <c r="BX14" s="3"/>
    </row>
    <row r="15" spans="1:76" ht="15">
      <c r="A15" s="14" t="s">
        <v>219</v>
      </c>
      <c r="B15" s="15"/>
      <c r="C15" s="15" t="s">
        <v>64</v>
      </c>
      <c r="D15" s="93">
        <v>209.230308865239</v>
      </c>
      <c r="E15" s="81"/>
      <c r="F15" s="112" t="s">
        <v>314</v>
      </c>
      <c r="G15" s="15"/>
      <c r="H15" s="16" t="s">
        <v>219</v>
      </c>
      <c r="I15" s="66"/>
      <c r="J15" s="66"/>
      <c r="K15" s="114" t="s">
        <v>575</v>
      </c>
      <c r="L15" s="94">
        <v>936.0647482014389</v>
      </c>
      <c r="M15" s="95">
        <v>4858.0869140625</v>
      </c>
      <c r="N15" s="95">
        <v>6190.27490234375</v>
      </c>
      <c r="O15" s="77"/>
      <c r="P15" s="96"/>
      <c r="Q15" s="96"/>
      <c r="R15" s="97"/>
      <c r="S15" s="51">
        <v>1</v>
      </c>
      <c r="T15" s="51">
        <v>2</v>
      </c>
      <c r="U15" s="52">
        <v>13</v>
      </c>
      <c r="V15" s="52">
        <v>0.025</v>
      </c>
      <c r="W15" s="52">
        <v>0.030961</v>
      </c>
      <c r="X15" s="52">
        <v>1.062975</v>
      </c>
      <c r="Y15" s="52">
        <v>0.3333333333333333</v>
      </c>
      <c r="Z15" s="52">
        <v>0</v>
      </c>
      <c r="AA15" s="82">
        <v>15</v>
      </c>
      <c r="AB15" s="82"/>
      <c r="AC15" s="98"/>
      <c r="AD15" s="85" t="s">
        <v>433</v>
      </c>
      <c r="AE15" s="85">
        <v>877</v>
      </c>
      <c r="AF15" s="85">
        <v>2196</v>
      </c>
      <c r="AG15" s="85">
        <v>11891</v>
      </c>
      <c r="AH15" s="85">
        <v>726</v>
      </c>
      <c r="AI15" s="85"/>
      <c r="AJ15" s="85" t="s">
        <v>455</v>
      </c>
      <c r="AK15" s="85" t="s">
        <v>476</v>
      </c>
      <c r="AL15" s="89" t="s">
        <v>495</v>
      </c>
      <c r="AM15" s="85"/>
      <c r="AN15" s="87">
        <v>40186.6518287037</v>
      </c>
      <c r="AO15" s="89" t="s">
        <v>516</v>
      </c>
      <c r="AP15" s="85" t="b">
        <v>0</v>
      </c>
      <c r="AQ15" s="85" t="b">
        <v>0</v>
      </c>
      <c r="AR15" s="85" t="b">
        <v>0</v>
      </c>
      <c r="AS15" s="85" t="s">
        <v>377</v>
      </c>
      <c r="AT15" s="85">
        <v>434</v>
      </c>
      <c r="AU15" s="89" t="s">
        <v>527</v>
      </c>
      <c r="AV15" s="85" t="b">
        <v>0</v>
      </c>
      <c r="AW15" s="85" t="s">
        <v>538</v>
      </c>
      <c r="AX15" s="89" t="s">
        <v>551</v>
      </c>
      <c r="AY15" s="85" t="s">
        <v>66</v>
      </c>
      <c r="AZ15" s="85" t="str">
        <f>REPLACE(INDEX(GroupVertices[Group],MATCH(Vertices[[#This Row],[Vertex]],GroupVertices[Vertex],0)),1,1,"")</f>
        <v>2</v>
      </c>
      <c r="BA15" s="51" t="s">
        <v>264</v>
      </c>
      <c r="BB15" s="51" t="s">
        <v>264</v>
      </c>
      <c r="BC15" s="51" t="s">
        <v>276</v>
      </c>
      <c r="BD15" s="51" t="s">
        <v>276</v>
      </c>
      <c r="BE15" s="51" t="s">
        <v>286</v>
      </c>
      <c r="BF15" s="51" t="s">
        <v>286</v>
      </c>
      <c r="BG15" s="131" t="s">
        <v>836</v>
      </c>
      <c r="BH15" s="131" t="s">
        <v>836</v>
      </c>
      <c r="BI15" s="131" t="s">
        <v>856</v>
      </c>
      <c r="BJ15" s="131" t="s">
        <v>856</v>
      </c>
      <c r="BK15" s="131">
        <v>2</v>
      </c>
      <c r="BL15" s="134">
        <v>8.695652173913043</v>
      </c>
      <c r="BM15" s="131">
        <v>0</v>
      </c>
      <c r="BN15" s="134">
        <v>0</v>
      </c>
      <c r="BO15" s="131">
        <v>0</v>
      </c>
      <c r="BP15" s="134">
        <v>0</v>
      </c>
      <c r="BQ15" s="131">
        <v>21</v>
      </c>
      <c r="BR15" s="134">
        <v>91.30434782608695</v>
      </c>
      <c r="BS15" s="131">
        <v>23</v>
      </c>
      <c r="BT15" s="2"/>
      <c r="BU15" s="3"/>
      <c r="BV15" s="3"/>
      <c r="BW15" s="3"/>
      <c r="BX15" s="3"/>
    </row>
    <row r="16" spans="1:76" ht="15">
      <c r="A16" s="14" t="s">
        <v>233</v>
      </c>
      <c r="B16" s="15"/>
      <c r="C16" s="15" t="s">
        <v>64</v>
      </c>
      <c r="D16" s="93">
        <v>759.7708620644792</v>
      </c>
      <c r="E16" s="81"/>
      <c r="F16" s="112" t="s">
        <v>534</v>
      </c>
      <c r="G16" s="15"/>
      <c r="H16" s="16" t="s">
        <v>233</v>
      </c>
      <c r="I16" s="66"/>
      <c r="J16" s="66"/>
      <c r="K16" s="114" t="s">
        <v>576</v>
      </c>
      <c r="L16" s="94">
        <v>1</v>
      </c>
      <c r="M16" s="95">
        <v>5561.75</v>
      </c>
      <c r="N16" s="95">
        <v>4211.34375</v>
      </c>
      <c r="O16" s="77"/>
      <c r="P16" s="96"/>
      <c r="Q16" s="96"/>
      <c r="R16" s="97"/>
      <c r="S16" s="51">
        <v>2</v>
      </c>
      <c r="T16" s="51">
        <v>0</v>
      </c>
      <c r="U16" s="52">
        <v>0</v>
      </c>
      <c r="V16" s="52">
        <v>0.018868</v>
      </c>
      <c r="W16" s="52">
        <v>0.015292</v>
      </c>
      <c r="X16" s="52">
        <v>0.75235</v>
      </c>
      <c r="Y16" s="52">
        <v>0.5</v>
      </c>
      <c r="Z16" s="52">
        <v>0</v>
      </c>
      <c r="AA16" s="82">
        <v>16</v>
      </c>
      <c r="AB16" s="82"/>
      <c r="AC16" s="98"/>
      <c r="AD16" s="85" t="s">
        <v>434</v>
      </c>
      <c r="AE16" s="85">
        <v>1134</v>
      </c>
      <c r="AF16" s="85">
        <v>27444</v>
      </c>
      <c r="AG16" s="85">
        <v>3318</v>
      </c>
      <c r="AH16" s="85">
        <v>2571</v>
      </c>
      <c r="AI16" s="85"/>
      <c r="AJ16" s="85" t="s">
        <v>456</v>
      </c>
      <c r="AK16" s="85" t="s">
        <v>393</v>
      </c>
      <c r="AL16" s="89" t="s">
        <v>496</v>
      </c>
      <c r="AM16" s="85"/>
      <c r="AN16" s="87">
        <v>40114.11866898148</v>
      </c>
      <c r="AO16" s="89" t="s">
        <v>517</v>
      </c>
      <c r="AP16" s="85" t="b">
        <v>0</v>
      </c>
      <c r="AQ16" s="85" t="b">
        <v>0</v>
      </c>
      <c r="AR16" s="85" t="b">
        <v>1</v>
      </c>
      <c r="AS16" s="85" t="s">
        <v>377</v>
      </c>
      <c r="AT16" s="85">
        <v>596</v>
      </c>
      <c r="AU16" s="89" t="s">
        <v>524</v>
      </c>
      <c r="AV16" s="85" t="b">
        <v>0</v>
      </c>
      <c r="AW16" s="85" t="s">
        <v>538</v>
      </c>
      <c r="AX16" s="89" t="s">
        <v>552</v>
      </c>
      <c r="AY16" s="85" t="s">
        <v>65</v>
      </c>
      <c r="AZ16" s="85" t="str">
        <f>REPLACE(INDEX(GroupVertices[Group],MATCH(Vertices[[#This Row],[Vertex]],GroupVertices[Vertex],0)),1,1,"")</f>
        <v>2</v>
      </c>
      <c r="BA16" s="51"/>
      <c r="BB16" s="51"/>
      <c r="BC16" s="51"/>
      <c r="BD16" s="51"/>
      <c r="BE16" s="51"/>
      <c r="BF16" s="51"/>
      <c r="BG16" s="51"/>
      <c r="BH16" s="51"/>
      <c r="BI16" s="51"/>
      <c r="BJ16" s="51"/>
      <c r="BK16" s="51"/>
      <c r="BL16" s="52"/>
      <c r="BM16" s="51"/>
      <c r="BN16" s="52"/>
      <c r="BO16" s="51"/>
      <c r="BP16" s="52"/>
      <c r="BQ16" s="51"/>
      <c r="BR16" s="52"/>
      <c r="BS16" s="51"/>
      <c r="BT16" s="2"/>
      <c r="BU16" s="3"/>
      <c r="BV16" s="3"/>
      <c r="BW16" s="3"/>
      <c r="BX16" s="3"/>
    </row>
    <row r="17" spans="1:76" ht="15">
      <c r="A17" s="14" t="s">
        <v>220</v>
      </c>
      <c r="B17" s="15"/>
      <c r="C17" s="15" t="s">
        <v>64</v>
      </c>
      <c r="D17" s="93">
        <v>277.06663891129557</v>
      </c>
      <c r="E17" s="81"/>
      <c r="F17" s="112" t="s">
        <v>315</v>
      </c>
      <c r="G17" s="15"/>
      <c r="H17" s="16" t="s">
        <v>220</v>
      </c>
      <c r="I17" s="66"/>
      <c r="J17" s="66"/>
      <c r="K17" s="114" t="s">
        <v>577</v>
      </c>
      <c r="L17" s="94">
        <v>936.0647482014389</v>
      </c>
      <c r="M17" s="95">
        <v>6744.10205078125</v>
      </c>
      <c r="N17" s="95">
        <v>6003.11279296875</v>
      </c>
      <c r="O17" s="77"/>
      <c r="P17" s="96"/>
      <c r="Q17" s="96"/>
      <c r="R17" s="97"/>
      <c r="S17" s="51">
        <v>0</v>
      </c>
      <c r="T17" s="51">
        <v>3</v>
      </c>
      <c r="U17" s="52">
        <v>13</v>
      </c>
      <c r="V17" s="52">
        <v>0.025</v>
      </c>
      <c r="W17" s="52">
        <v>0.030961</v>
      </c>
      <c r="X17" s="52">
        <v>1.062975</v>
      </c>
      <c r="Y17" s="52">
        <v>0.3333333333333333</v>
      </c>
      <c r="Z17" s="52">
        <v>0</v>
      </c>
      <c r="AA17" s="82">
        <v>17</v>
      </c>
      <c r="AB17" s="82"/>
      <c r="AC17" s="98"/>
      <c r="AD17" s="85" t="s">
        <v>435</v>
      </c>
      <c r="AE17" s="85">
        <v>651</v>
      </c>
      <c r="AF17" s="85">
        <v>5307</v>
      </c>
      <c r="AG17" s="85">
        <v>3197</v>
      </c>
      <c r="AH17" s="85">
        <v>1242</v>
      </c>
      <c r="AI17" s="85"/>
      <c r="AJ17" s="85" t="s">
        <v>457</v>
      </c>
      <c r="AK17" s="85" t="s">
        <v>477</v>
      </c>
      <c r="AL17" s="89" t="s">
        <v>497</v>
      </c>
      <c r="AM17" s="85"/>
      <c r="AN17" s="87">
        <v>39686.85003472222</v>
      </c>
      <c r="AO17" s="85"/>
      <c r="AP17" s="85" t="b">
        <v>0</v>
      </c>
      <c r="AQ17" s="85" t="b">
        <v>0</v>
      </c>
      <c r="AR17" s="85" t="b">
        <v>1</v>
      </c>
      <c r="AS17" s="85" t="s">
        <v>377</v>
      </c>
      <c r="AT17" s="85">
        <v>392</v>
      </c>
      <c r="AU17" s="89" t="s">
        <v>524</v>
      </c>
      <c r="AV17" s="85" t="b">
        <v>0</v>
      </c>
      <c r="AW17" s="85" t="s">
        <v>538</v>
      </c>
      <c r="AX17" s="89" t="s">
        <v>553</v>
      </c>
      <c r="AY17" s="85" t="s">
        <v>66</v>
      </c>
      <c r="AZ17" s="85" t="str">
        <f>REPLACE(INDEX(GroupVertices[Group],MATCH(Vertices[[#This Row],[Vertex]],GroupVertices[Vertex],0)),1,1,"")</f>
        <v>2</v>
      </c>
      <c r="BA17" s="51" t="s">
        <v>264</v>
      </c>
      <c r="BB17" s="51" t="s">
        <v>264</v>
      </c>
      <c r="BC17" s="51" t="s">
        <v>276</v>
      </c>
      <c r="BD17" s="51" t="s">
        <v>276</v>
      </c>
      <c r="BE17" s="51" t="s">
        <v>287</v>
      </c>
      <c r="BF17" s="51" t="s">
        <v>287</v>
      </c>
      <c r="BG17" s="131" t="s">
        <v>837</v>
      </c>
      <c r="BH17" s="131" t="s">
        <v>837</v>
      </c>
      <c r="BI17" s="131" t="s">
        <v>857</v>
      </c>
      <c r="BJ17" s="131" t="s">
        <v>857</v>
      </c>
      <c r="BK17" s="131">
        <v>1</v>
      </c>
      <c r="BL17" s="134">
        <v>5.555555555555555</v>
      </c>
      <c r="BM17" s="131">
        <v>0</v>
      </c>
      <c r="BN17" s="134">
        <v>0</v>
      </c>
      <c r="BO17" s="131">
        <v>0</v>
      </c>
      <c r="BP17" s="134">
        <v>0</v>
      </c>
      <c r="BQ17" s="131">
        <v>17</v>
      </c>
      <c r="BR17" s="134">
        <v>94.44444444444444</v>
      </c>
      <c r="BS17" s="131">
        <v>18</v>
      </c>
      <c r="BT17" s="2"/>
      <c r="BU17" s="3"/>
      <c r="BV17" s="3"/>
      <c r="BW17" s="3"/>
      <c r="BX17" s="3"/>
    </row>
    <row r="18" spans="1:76" ht="15">
      <c r="A18" s="14" t="s">
        <v>222</v>
      </c>
      <c r="B18" s="15"/>
      <c r="C18" s="15" t="s">
        <v>64</v>
      </c>
      <c r="D18" s="93">
        <v>195.44935078452292</v>
      </c>
      <c r="E18" s="81"/>
      <c r="F18" s="112" t="s">
        <v>316</v>
      </c>
      <c r="G18" s="15"/>
      <c r="H18" s="16" t="s">
        <v>222</v>
      </c>
      <c r="I18" s="66"/>
      <c r="J18" s="66"/>
      <c r="K18" s="114" t="s">
        <v>578</v>
      </c>
      <c r="L18" s="94">
        <v>9999</v>
      </c>
      <c r="M18" s="95">
        <v>1982.389892578125</v>
      </c>
      <c r="N18" s="95">
        <v>3919.699951171875</v>
      </c>
      <c r="O18" s="77"/>
      <c r="P18" s="96"/>
      <c r="Q18" s="96"/>
      <c r="R18" s="97"/>
      <c r="S18" s="51">
        <v>0</v>
      </c>
      <c r="T18" s="51">
        <v>6</v>
      </c>
      <c r="U18" s="52">
        <v>139</v>
      </c>
      <c r="V18" s="52">
        <v>0.04</v>
      </c>
      <c r="W18" s="52">
        <v>0.140273</v>
      </c>
      <c r="X18" s="52">
        <v>1.875273</v>
      </c>
      <c r="Y18" s="52">
        <v>0.1</v>
      </c>
      <c r="Z18" s="52">
        <v>0</v>
      </c>
      <c r="AA18" s="82">
        <v>18</v>
      </c>
      <c r="AB18" s="82"/>
      <c r="AC18" s="98"/>
      <c r="AD18" s="85" t="s">
        <v>436</v>
      </c>
      <c r="AE18" s="85">
        <v>3113</v>
      </c>
      <c r="AF18" s="85">
        <v>1564</v>
      </c>
      <c r="AG18" s="85">
        <v>15978</v>
      </c>
      <c r="AH18" s="85">
        <v>1425</v>
      </c>
      <c r="AI18" s="85"/>
      <c r="AJ18" s="85" t="s">
        <v>458</v>
      </c>
      <c r="AK18" s="85" t="s">
        <v>478</v>
      </c>
      <c r="AL18" s="89" t="s">
        <v>498</v>
      </c>
      <c r="AM18" s="85"/>
      <c r="AN18" s="87">
        <v>40647.68306712963</v>
      </c>
      <c r="AO18" s="89" t="s">
        <v>518</v>
      </c>
      <c r="AP18" s="85" t="b">
        <v>0</v>
      </c>
      <c r="AQ18" s="85" t="b">
        <v>0</v>
      </c>
      <c r="AR18" s="85" t="b">
        <v>0</v>
      </c>
      <c r="AS18" s="85" t="s">
        <v>377</v>
      </c>
      <c r="AT18" s="85">
        <v>281</v>
      </c>
      <c r="AU18" s="89" t="s">
        <v>524</v>
      </c>
      <c r="AV18" s="85" t="b">
        <v>0</v>
      </c>
      <c r="AW18" s="85" t="s">
        <v>538</v>
      </c>
      <c r="AX18" s="89" t="s">
        <v>554</v>
      </c>
      <c r="AY18" s="85" t="s">
        <v>66</v>
      </c>
      <c r="AZ18" s="85" t="str">
        <f>REPLACE(INDEX(GroupVertices[Group],MATCH(Vertices[[#This Row],[Vertex]],GroupVertices[Vertex],0)),1,1,"")</f>
        <v>1</v>
      </c>
      <c r="BA18" s="51" t="s">
        <v>266</v>
      </c>
      <c r="BB18" s="51" t="s">
        <v>266</v>
      </c>
      <c r="BC18" s="51" t="s">
        <v>273</v>
      </c>
      <c r="BD18" s="51" t="s">
        <v>273</v>
      </c>
      <c r="BE18" s="51" t="s">
        <v>825</v>
      </c>
      <c r="BF18" s="51" t="s">
        <v>825</v>
      </c>
      <c r="BG18" s="131" t="s">
        <v>838</v>
      </c>
      <c r="BH18" s="131" t="s">
        <v>846</v>
      </c>
      <c r="BI18" s="131" t="s">
        <v>858</v>
      </c>
      <c r="BJ18" s="131" t="s">
        <v>858</v>
      </c>
      <c r="BK18" s="131">
        <v>4</v>
      </c>
      <c r="BL18" s="134">
        <v>4.819277108433735</v>
      </c>
      <c r="BM18" s="131">
        <v>0</v>
      </c>
      <c r="BN18" s="134">
        <v>0</v>
      </c>
      <c r="BO18" s="131">
        <v>0</v>
      </c>
      <c r="BP18" s="134">
        <v>0</v>
      </c>
      <c r="BQ18" s="131">
        <v>79</v>
      </c>
      <c r="BR18" s="134">
        <v>95.18072289156626</v>
      </c>
      <c r="BS18" s="131">
        <v>83</v>
      </c>
      <c r="BT18" s="2"/>
      <c r="BU18" s="3"/>
      <c r="BV18" s="3"/>
      <c r="BW18" s="3"/>
      <c r="BX18" s="3"/>
    </row>
    <row r="19" spans="1:76" ht="15">
      <c r="A19" s="14" t="s">
        <v>223</v>
      </c>
      <c r="B19" s="15"/>
      <c r="C19" s="15" t="s">
        <v>64</v>
      </c>
      <c r="D19" s="93">
        <v>164.52941635658712</v>
      </c>
      <c r="E19" s="81"/>
      <c r="F19" s="112" t="s">
        <v>535</v>
      </c>
      <c r="G19" s="15"/>
      <c r="H19" s="16" t="s">
        <v>223</v>
      </c>
      <c r="I19" s="66"/>
      <c r="J19" s="66"/>
      <c r="K19" s="114" t="s">
        <v>579</v>
      </c>
      <c r="L19" s="94">
        <v>2014.9856115107914</v>
      </c>
      <c r="M19" s="95">
        <v>1052.3023681640625</v>
      </c>
      <c r="N19" s="95">
        <v>2115.797607421875</v>
      </c>
      <c r="O19" s="77"/>
      <c r="P19" s="96"/>
      <c r="Q19" s="96"/>
      <c r="R19" s="97"/>
      <c r="S19" s="51">
        <v>3</v>
      </c>
      <c r="T19" s="51">
        <v>1</v>
      </c>
      <c r="U19" s="52">
        <v>28</v>
      </c>
      <c r="V19" s="52">
        <v>0.027027</v>
      </c>
      <c r="W19" s="52">
        <v>0.051543</v>
      </c>
      <c r="X19" s="52">
        <v>1.038013</v>
      </c>
      <c r="Y19" s="52">
        <v>0</v>
      </c>
      <c r="Z19" s="52">
        <v>0</v>
      </c>
      <c r="AA19" s="82">
        <v>19</v>
      </c>
      <c r="AB19" s="82"/>
      <c r="AC19" s="98"/>
      <c r="AD19" s="85" t="s">
        <v>437</v>
      </c>
      <c r="AE19" s="85">
        <v>32</v>
      </c>
      <c r="AF19" s="85">
        <v>146</v>
      </c>
      <c r="AG19" s="85">
        <v>472</v>
      </c>
      <c r="AH19" s="85">
        <v>1</v>
      </c>
      <c r="AI19" s="85"/>
      <c r="AJ19" s="85" t="s">
        <v>459</v>
      </c>
      <c r="AK19" s="85" t="s">
        <v>468</v>
      </c>
      <c r="AL19" s="89" t="s">
        <v>499</v>
      </c>
      <c r="AM19" s="85"/>
      <c r="AN19" s="87">
        <v>42593.69856481482</v>
      </c>
      <c r="AO19" s="89" t="s">
        <v>519</v>
      </c>
      <c r="AP19" s="85" t="b">
        <v>0</v>
      </c>
      <c r="AQ19" s="85" t="b">
        <v>0</v>
      </c>
      <c r="AR19" s="85" t="b">
        <v>0</v>
      </c>
      <c r="AS19" s="85" t="s">
        <v>377</v>
      </c>
      <c r="AT19" s="85">
        <v>30</v>
      </c>
      <c r="AU19" s="89" t="s">
        <v>524</v>
      </c>
      <c r="AV19" s="85" t="b">
        <v>0</v>
      </c>
      <c r="AW19" s="85" t="s">
        <v>538</v>
      </c>
      <c r="AX19" s="89" t="s">
        <v>555</v>
      </c>
      <c r="AY19" s="85" t="s">
        <v>66</v>
      </c>
      <c r="AZ19" s="85" t="str">
        <f>REPLACE(INDEX(GroupVertices[Group],MATCH(Vertices[[#This Row],[Vertex]],GroupVertices[Vertex],0)),1,1,"")</f>
        <v>1</v>
      </c>
      <c r="BA19" s="51"/>
      <c r="BB19" s="51"/>
      <c r="BC19" s="51"/>
      <c r="BD19" s="51"/>
      <c r="BE19" s="51" t="s">
        <v>291</v>
      </c>
      <c r="BF19" s="51" t="s">
        <v>291</v>
      </c>
      <c r="BG19" s="131" t="s">
        <v>839</v>
      </c>
      <c r="BH19" s="131" t="s">
        <v>839</v>
      </c>
      <c r="BI19" s="131" t="s">
        <v>859</v>
      </c>
      <c r="BJ19" s="131" t="s">
        <v>859</v>
      </c>
      <c r="BK19" s="131">
        <v>2</v>
      </c>
      <c r="BL19" s="134">
        <v>8.695652173913043</v>
      </c>
      <c r="BM19" s="131">
        <v>0</v>
      </c>
      <c r="BN19" s="134">
        <v>0</v>
      </c>
      <c r="BO19" s="131">
        <v>0</v>
      </c>
      <c r="BP19" s="134">
        <v>0</v>
      </c>
      <c r="BQ19" s="131">
        <v>21</v>
      </c>
      <c r="BR19" s="134">
        <v>91.30434782608695</v>
      </c>
      <c r="BS19" s="131">
        <v>23</v>
      </c>
      <c r="BT19" s="2"/>
      <c r="BU19" s="3"/>
      <c r="BV19" s="3"/>
      <c r="BW19" s="3"/>
      <c r="BX19" s="3"/>
    </row>
    <row r="20" spans="1:76" ht="15">
      <c r="A20" s="14" t="s">
        <v>234</v>
      </c>
      <c r="B20" s="15"/>
      <c r="C20" s="15" t="s">
        <v>64</v>
      </c>
      <c r="D20" s="93">
        <v>733.6262912752726</v>
      </c>
      <c r="E20" s="81"/>
      <c r="F20" s="112" t="s">
        <v>536</v>
      </c>
      <c r="G20" s="15"/>
      <c r="H20" s="16" t="s">
        <v>234</v>
      </c>
      <c r="I20" s="66"/>
      <c r="J20" s="66"/>
      <c r="K20" s="114" t="s">
        <v>580</v>
      </c>
      <c r="L20" s="94">
        <v>1</v>
      </c>
      <c r="M20" s="95">
        <v>2682.96728515625</v>
      </c>
      <c r="N20" s="95">
        <v>1878.297607421875</v>
      </c>
      <c r="O20" s="77"/>
      <c r="P20" s="96"/>
      <c r="Q20" s="96"/>
      <c r="R20" s="97"/>
      <c r="S20" s="51">
        <v>2</v>
      </c>
      <c r="T20" s="51">
        <v>0</v>
      </c>
      <c r="U20" s="52">
        <v>0</v>
      </c>
      <c r="V20" s="52">
        <v>0.028571</v>
      </c>
      <c r="W20" s="52">
        <v>0.079533</v>
      </c>
      <c r="X20" s="52">
        <v>0.689103</v>
      </c>
      <c r="Y20" s="52">
        <v>0.5</v>
      </c>
      <c r="Z20" s="52">
        <v>0</v>
      </c>
      <c r="AA20" s="82">
        <v>20</v>
      </c>
      <c r="AB20" s="82"/>
      <c r="AC20" s="98"/>
      <c r="AD20" s="85" t="s">
        <v>438</v>
      </c>
      <c r="AE20" s="85">
        <v>439</v>
      </c>
      <c r="AF20" s="85">
        <v>26245</v>
      </c>
      <c r="AG20" s="85">
        <v>8899</v>
      </c>
      <c r="AH20" s="85">
        <v>6788</v>
      </c>
      <c r="AI20" s="85"/>
      <c r="AJ20" s="85" t="s">
        <v>460</v>
      </c>
      <c r="AK20" s="85" t="s">
        <v>479</v>
      </c>
      <c r="AL20" s="89" t="s">
        <v>500</v>
      </c>
      <c r="AM20" s="85"/>
      <c r="AN20" s="87">
        <v>40680.70216435185</v>
      </c>
      <c r="AO20" s="89" t="s">
        <v>520</v>
      </c>
      <c r="AP20" s="85" t="b">
        <v>0</v>
      </c>
      <c r="AQ20" s="85" t="b">
        <v>0</v>
      </c>
      <c r="AR20" s="85" t="b">
        <v>0</v>
      </c>
      <c r="AS20" s="85" t="s">
        <v>377</v>
      </c>
      <c r="AT20" s="85">
        <v>452</v>
      </c>
      <c r="AU20" s="89" t="s">
        <v>524</v>
      </c>
      <c r="AV20" s="85" t="b">
        <v>1</v>
      </c>
      <c r="AW20" s="85" t="s">
        <v>538</v>
      </c>
      <c r="AX20" s="89" t="s">
        <v>556</v>
      </c>
      <c r="AY20" s="85" t="s">
        <v>65</v>
      </c>
      <c r="AZ20" s="85" t="str">
        <f>REPLACE(INDEX(GroupVertices[Group],MATCH(Vertices[[#This Row],[Vertex]],GroupVertices[Vertex],0)),1,1,"")</f>
        <v>1</v>
      </c>
      <c r="BA20" s="51"/>
      <c r="BB20" s="51"/>
      <c r="BC20" s="51"/>
      <c r="BD20" s="51"/>
      <c r="BE20" s="51"/>
      <c r="BF20" s="51"/>
      <c r="BG20" s="51"/>
      <c r="BH20" s="51"/>
      <c r="BI20" s="51"/>
      <c r="BJ20" s="51"/>
      <c r="BK20" s="51"/>
      <c r="BL20" s="52"/>
      <c r="BM20" s="51"/>
      <c r="BN20" s="52"/>
      <c r="BO20" s="51"/>
      <c r="BP20" s="52"/>
      <c r="BQ20" s="51"/>
      <c r="BR20" s="52"/>
      <c r="BS20" s="51"/>
      <c r="BT20" s="2"/>
      <c r="BU20" s="3"/>
      <c r="BV20" s="3"/>
      <c r="BW20" s="3"/>
      <c r="BX20" s="3"/>
    </row>
    <row r="21" spans="1:76" ht="15">
      <c r="A21" s="14" t="s">
        <v>235</v>
      </c>
      <c r="B21" s="15"/>
      <c r="C21" s="15" t="s">
        <v>64</v>
      </c>
      <c r="D21" s="93">
        <v>228.72425906169497</v>
      </c>
      <c r="E21" s="81"/>
      <c r="F21" s="112" t="s">
        <v>537</v>
      </c>
      <c r="G21" s="15"/>
      <c r="H21" s="16" t="s">
        <v>235</v>
      </c>
      <c r="I21" s="66"/>
      <c r="J21" s="66"/>
      <c r="K21" s="114" t="s">
        <v>581</v>
      </c>
      <c r="L21" s="94">
        <v>1</v>
      </c>
      <c r="M21" s="95">
        <v>1717.0023193359375</v>
      </c>
      <c r="N21" s="95">
        <v>6948.8828125</v>
      </c>
      <c r="O21" s="77"/>
      <c r="P21" s="96"/>
      <c r="Q21" s="96"/>
      <c r="R21" s="97"/>
      <c r="S21" s="51">
        <v>2</v>
      </c>
      <c r="T21" s="51">
        <v>0</v>
      </c>
      <c r="U21" s="52">
        <v>0</v>
      </c>
      <c r="V21" s="52">
        <v>0.028571</v>
      </c>
      <c r="W21" s="52">
        <v>0.079533</v>
      </c>
      <c r="X21" s="52">
        <v>0.689103</v>
      </c>
      <c r="Y21" s="52">
        <v>0.5</v>
      </c>
      <c r="Z21" s="52">
        <v>0</v>
      </c>
      <c r="AA21" s="82">
        <v>21</v>
      </c>
      <c r="AB21" s="82"/>
      <c r="AC21" s="98"/>
      <c r="AD21" s="85" t="s">
        <v>439</v>
      </c>
      <c r="AE21" s="85">
        <v>1234</v>
      </c>
      <c r="AF21" s="85">
        <v>3090</v>
      </c>
      <c r="AG21" s="85">
        <v>6588</v>
      </c>
      <c r="AH21" s="85">
        <v>3345</v>
      </c>
      <c r="AI21" s="85"/>
      <c r="AJ21" s="85" t="s">
        <v>461</v>
      </c>
      <c r="AK21" s="85" t="s">
        <v>480</v>
      </c>
      <c r="AL21" s="85"/>
      <c r="AM21" s="85"/>
      <c r="AN21" s="87">
        <v>39780.65105324074</v>
      </c>
      <c r="AO21" s="85"/>
      <c r="AP21" s="85" t="b">
        <v>1</v>
      </c>
      <c r="AQ21" s="85" t="b">
        <v>0</v>
      </c>
      <c r="AR21" s="85" t="b">
        <v>0</v>
      </c>
      <c r="AS21" s="85" t="s">
        <v>377</v>
      </c>
      <c r="AT21" s="85">
        <v>141</v>
      </c>
      <c r="AU21" s="89" t="s">
        <v>524</v>
      </c>
      <c r="AV21" s="85" t="b">
        <v>0</v>
      </c>
      <c r="AW21" s="85" t="s">
        <v>538</v>
      </c>
      <c r="AX21" s="89" t="s">
        <v>557</v>
      </c>
      <c r="AY21" s="85" t="s">
        <v>65</v>
      </c>
      <c r="AZ21" s="85" t="str">
        <f>REPLACE(INDEX(GroupVertices[Group],MATCH(Vertices[[#This Row],[Vertex]],GroupVertices[Vertex],0)),1,1,"")</f>
        <v>1</v>
      </c>
      <c r="BA21" s="51"/>
      <c r="BB21" s="51"/>
      <c r="BC21" s="51"/>
      <c r="BD21" s="51"/>
      <c r="BE21" s="51"/>
      <c r="BF21" s="51"/>
      <c r="BG21" s="51"/>
      <c r="BH21" s="51"/>
      <c r="BI21" s="51"/>
      <c r="BJ21" s="51"/>
      <c r="BK21" s="51"/>
      <c r="BL21" s="52"/>
      <c r="BM21" s="51"/>
      <c r="BN21" s="52"/>
      <c r="BO21" s="51"/>
      <c r="BP21" s="52"/>
      <c r="BQ21" s="51"/>
      <c r="BR21" s="52"/>
      <c r="BS21" s="51"/>
      <c r="BT21" s="2"/>
      <c r="BU21" s="3"/>
      <c r="BV21" s="3"/>
      <c r="BW21" s="3"/>
      <c r="BX21" s="3"/>
    </row>
    <row r="22" spans="1:76" ht="15">
      <c r="A22" s="14" t="s">
        <v>224</v>
      </c>
      <c r="B22" s="15"/>
      <c r="C22" s="15" t="s">
        <v>64</v>
      </c>
      <c r="D22" s="93">
        <v>173.6658426790872</v>
      </c>
      <c r="E22" s="81"/>
      <c r="F22" s="112" t="s">
        <v>317</v>
      </c>
      <c r="G22" s="15"/>
      <c r="H22" s="16" t="s">
        <v>224</v>
      </c>
      <c r="I22" s="66"/>
      <c r="J22" s="66"/>
      <c r="K22" s="114" t="s">
        <v>582</v>
      </c>
      <c r="L22" s="94">
        <v>1</v>
      </c>
      <c r="M22" s="95">
        <v>234.70687866210938</v>
      </c>
      <c r="N22" s="95">
        <v>424.9574890136719</v>
      </c>
      <c r="O22" s="77"/>
      <c r="P22" s="96"/>
      <c r="Q22" s="96"/>
      <c r="R22" s="97"/>
      <c r="S22" s="51">
        <v>1</v>
      </c>
      <c r="T22" s="51">
        <v>2</v>
      </c>
      <c r="U22" s="52">
        <v>0</v>
      </c>
      <c r="V22" s="52">
        <v>0.019608</v>
      </c>
      <c r="W22" s="52">
        <v>0.016902</v>
      </c>
      <c r="X22" s="52">
        <v>0.77235</v>
      </c>
      <c r="Y22" s="52">
        <v>0</v>
      </c>
      <c r="Z22" s="52">
        <v>0</v>
      </c>
      <c r="AA22" s="82">
        <v>22</v>
      </c>
      <c r="AB22" s="82"/>
      <c r="AC22" s="98"/>
      <c r="AD22" s="85" t="s">
        <v>440</v>
      </c>
      <c r="AE22" s="85">
        <v>1641</v>
      </c>
      <c r="AF22" s="85">
        <v>565</v>
      </c>
      <c r="AG22" s="85">
        <v>2481</v>
      </c>
      <c r="AH22" s="85">
        <v>500</v>
      </c>
      <c r="AI22" s="85"/>
      <c r="AJ22" s="85" t="s">
        <v>462</v>
      </c>
      <c r="AK22" s="85" t="s">
        <v>481</v>
      </c>
      <c r="AL22" s="89" t="s">
        <v>501</v>
      </c>
      <c r="AM22" s="85"/>
      <c r="AN22" s="87">
        <v>41561.41924768518</v>
      </c>
      <c r="AO22" s="89" t="s">
        <v>521</v>
      </c>
      <c r="AP22" s="85" t="b">
        <v>0</v>
      </c>
      <c r="AQ22" s="85" t="b">
        <v>0</v>
      </c>
      <c r="AR22" s="85" t="b">
        <v>0</v>
      </c>
      <c r="AS22" s="85" t="s">
        <v>377</v>
      </c>
      <c r="AT22" s="85">
        <v>19</v>
      </c>
      <c r="AU22" s="89" t="s">
        <v>524</v>
      </c>
      <c r="AV22" s="85" t="b">
        <v>0</v>
      </c>
      <c r="AW22" s="85" t="s">
        <v>538</v>
      </c>
      <c r="AX22" s="89" t="s">
        <v>558</v>
      </c>
      <c r="AY22" s="85" t="s">
        <v>66</v>
      </c>
      <c r="AZ22" s="85" t="str">
        <f>REPLACE(INDEX(GroupVertices[Group],MATCH(Vertices[[#This Row],[Vertex]],GroupVertices[Vertex],0)),1,1,"")</f>
        <v>1</v>
      </c>
      <c r="BA22" s="51" t="s">
        <v>267</v>
      </c>
      <c r="BB22" s="51" t="s">
        <v>267</v>
      </c>
      <c r="BC22" s="51" t="s">
        <v>273</v>
      </c>
      <c r="BD22" s="51" t="s">
        <v>273</v>
      </c>
      <c r="BE22" s="51"/>
      <c r="BF22" s="51"/>
      <c r="BG22" s="131" t="s">
        <v>840</v>
      </c>
      <c r="BH22" s="131" t="s">
        <v>840</v>
      </c>
      <c r="BI22" s="131" t="s">
        <v>860</v>
      </c>
      <c r="BJ22" s="131" t="s">
        <v>860</v>
      </c>
      <c r="BK22" s="131">
        <v>2</v>
      </c>
      <c r="BL22" s="134">
        <v>6.0606060606060606</v>
      </c>
      <c r="BM22" s="131">
        <v>0</v>
      </c>
      <c r="BN22" s="134">
        <v>0</v>
      </c>
      <c r="BO22" s="131">
        <v>0</v>
      </c>
      <c r="BP22" s="134">
        <v>0</v>
      </c>
      <c r="BQ22" s="131">
        <v>31</v>
      </c>
      <c r="BR22" s="134">
        <v>93.93939393939394</v>
      </c>
      <c r="BS22" s="131">
        <v>33</v>
      </c>
      <c r="BT22" s="2"/>
      <c r="BU22" s="3"/>
      <c r="BV22" s="3"/>
      <c r="BW22" s="3"/>
      <c r="BX22" s="3"/>
    </row>
    <row r="23" spans="1:76" ht="15">
      <c r="A23" s="14" t="s">
        <v>225</v>
      </c>
      <c r="B23" s="15"/>
      <c r="C23" s="15" t="s">
        <v>64</v>
      </c>
      <c r="D23" s="93">
        <v>198.43667872290598</v>
      </c>
      <c r="E23" s="81"/>
      <c r="F23" s="112" t="s">
        <v>318</v>
      </c>
      <c r="G23" s="15"/>
      <c r="H23" s="16" t="s">
        <v>225</v>
      </c>
      <c r="I23" s="66"/>
      <c r="J23" s="66"/>
      <c r="K23" s="114" t="s">
        <v>583</v>
      </c>
      <c r="L23" s="94">
        <v>1</v>
      </c>
      <c r="M23" s="95">
        <v>5254.51025390625</v>
      </c>
      <c r="N23" s="95">
        <v>2982.0546875</v>
      </c>
      <c r="O23" s="77"/>
      <c r="P23" s="96"/>
      <c r="Q23" s="96"/>
      <c r="R23" s="97"/>
      <c r="S23" s="51">
        <v>1</v>
      </c>
      <c r="T23" s="51">
        <v>1</v>
      </c>
      <c r="U23" s="52">
        <v>0</v>
      </c>
      <c r="V23" s="52">
        <v>0</v>
      </c>
      <c r="W23" s="52">
        <v>0</v>
      </c>
      <c r="X23" s="52">
        <v>0.999979</v>
      </c>
      <c r="Y23" s="52">
        <v>0</v>
      </c>
      <c r="Z23" s="52" t="s">
        <v>928</v>
      </c>
      <c r="AA23" s="82">
        <v>23</v>
      </c>
      <c r="AB23" s="82"/>
      <c r="AC23" s="98"/>
      <c r="AD23" s="85" t="s">
        <v>441</v>
      </c>
      <c r="AE23" s="85">
        <v>385</v>
      </c>
      <c r="AF23" s="85">
        <v>1701</v>
      </c>
      <c r="AG23" s="85">
        <v>4301</v>
      </c>
      <c r="AH23" s="85">
        <v>87</v>
      </c>
      <c r="AI23" s="85"/>
      <c r="AJ23" s="85" t="s">
        <v>463</v>
      </c>
      <c r="AK23" s="85" t="s">
        <v>482</v>
      </c>
      <c r="AL23" s="89" t="s">
        <v>502</v>
      </c>
      <c r="AM23" s="85"/>
      <c r="AN23" s="87">
        <v>40490.82125</v>
      </c>
      <c r="AO23" s="85"/>
      <c r="AP23" s="85" t="b">
        <v>0</v>
      </c>
      <c r="AQ23" s="85" t="b">
        <v>0</v>
      </c>
      <c r="AR23" s="85" t="b">
        <v>1</v>
      </c>
      <c r="AS23" s="85" t="s">
        <v>377</v>
      </c>
      <c r="AT23" s="85">
        <v>84</v>
      </c>
      <c r="AU23" s="89" t="s">
        <v>524</v>
      </c>
      <c r="AV23" s="85" t="b">
        <v>0</v>
      </c>
      <c r="AW23" s="85" t="s">
        <v>538</v>
      </c>
      <c r="AX23" s="89" t="s">
        <v>559</v>
      </c>
      <c r="AY23" s="85" t="s">
        <v>66</v>
      </c>
      <c r="AZ23" s="85" t="str">
        <f>REPLACE(INDEX(GroupVertices[Group],MATCH(Vertices[[#This Row],[Vertex]],GroupVertices[Vertex],0)),1,1,"")</f>
        <v>4</v>
      </c>
      <c r="BA23" s="51" t="s">
        <v>815</v>
      </c>
      <c r="BB23" s="51" t="s">
        <v>818</v>
      </c>
      <c r="BC23" s="51" t="s">
        <v>820</v>
      </c>
      <c r="BD23" s="51" t="s">
        <v>822</v>
      </c>
      <c r="BE23" s="51" t="s">
        <v>292</v>
      </c>
      <c r="BF23" s="51" t="s">
        <v>292</v>
      </c>
      <c r="BG23" s="131" t="s">
        <v>841</v>
      </c>
      <c r="BH23" s="131" t="s">
        <v>847</v>
      </c>
      <c r="BI23" s="131" t="s">
        <v>861</v>
      </c>
      <c r="BJ23" s="131" t="s">
        <v>865</v>
      </c>
      <c r="BK23" s="131">
        <v>0</v>
      </c>
      <c r="BL23" s="134">
        <v>0</v>
      </c>
      <c r="BM23" s="131">
        <v>1</v>
      </c>
      <c r="BN23" s="134">
        <v>2.1739130434782608</v>
      </c>
      <c r="BO23" s="131">
        <v>0</v>
      </c>
      <c r="BP23" s="134">
        <v>0</v>
      </c>
      <c r="BQ23" s="131">
        <v>45</v>
      </c>
      <c r="BR23" s="134">
        <v>97.82608695652173</v>
      </c>
      <c r="BS23" s="131">
        <v>46</v>
      </c>
      <c r="BT23" s="2"/>
      <c r="BU23" s="3"/>
      <c r="BV23" s="3"/>
      <c r="BW23" s="3"/>
      <c r="BX23" s="3"/>
    </row>
    <row r="24" spans="1:76" ht="15">
      <c r="A24" s="14" t="s">
        <v>226</v>
      </c>
      <c r="B24" s="15"/>
      <c r="C24" s="15" t="s">
        <v>64</v>
      </c>
      <c r="D24" s="93">
        <v>1000</v>
      </c>
      <c r="E24" s="81"/>
      <c r="F24" s="112" t="s">
        <v>319</v>
      </c>
      <c r="G24" s="15"/>
      <c r="H24" s="16" t="s">
        <v>226</v>
      </c>
      <c r="I24" s="66"/>
      <c r="J24" s="66"/>
      <c r="K24" s="114" t="s">
        <v>584</v>
      </c>
      <c r="L24" s="94">
        <v>1</v>
      </c>
      <c r="M24" s="95">
        <v>7200.384765625</v>
      </c>
      <c r="N24" s="95">
        <v>2982.0546875</v>
      </c>
      <c r="O24" s="77"/>
      <c r="P24" s="96"/>
      <c r="Q24" s="96"/>
      <c r="R24" s="97"/>
      <c r="S24" s="51">
        <v>1</v>
      </c>
      <c r="T24" s="51">
        <v>1</v>
      </c>
      <c r="U24" s="52">
        <v>0</v>
      </c>
      <c r="V24" s="52">
        <v>0</v>
      </c>
      <c r="W24" s="52">
        <v>0</v>
      </c>
      <c r="X24" s="52">
        <v>0.999979</v>
      </c>
      <c r="Y24" s="52">
        <v>0</v>
      </c>
      <c r="Z24" s="52" t="s">
        <v>928</v>
      </c>
      <c r="AA24" s="82">
        <v>24</v>
      </c>
      <c r="AB24" s="82"/>
      <c r="AC24" s="98"/>
      <c r="AD24" s="85" t="s">
        <v>226</v>
      </c>
      <c r="AE24" s="85">
        <v>459</v>
      </c>
      <c r="AF24" s="85">
        <v>38461</v>
      </c>
      <c r="AG24" s="85">
        <v>89935</v>
      </c>
      <c r="AH24" s="85">
        <v>217</v>
      </c>
      <c r="AI24" s="85"/>
      <c r="AJ24" s="85" t="s">
        <v>464</v>
      </c>
      <c r="AK24" s="85" t="s">
        <v>483</v>
      </c>
      <c r="AL24" s="89" t="s">
        <v>503</v>
      </c>
      <c r="AM24" s="85"/>
      <c r="AN24" s="87">
        <v>39702.848969907405</v>
      </c>
      <c r="AO24" s="89" t="s">
        <v>522</v>
      </c>
      <c r="AP24" s="85" t="b">
        <v>0</v>
      </c>
      <c r="AQ24" s="85" t="b">
        <v>0</v>
      </c>
      <c r="AR24" s="85" t="b">
        <v>0</v>
      </c>
      <c r="AS24" s="85" t="s">
        <v>377</v>
      </c>
      <c r="AT24" s="85">
        <v>1780</v>
      </c>
      <c r="AU24" s="89" t="s">
        <v>524</v>
      </c>
      <c r="AV24" s="85" t="b">
        <v>0</v>
      </c>
      <c r="AW24" s="85" t="s">
        <v>538</v>
      </c>
      <c r="AX24" s="89" t="s">
        <v>560</v>
      </c>
      <c r="AY24" s="85" t="s">
        <v>66</v>
      </c>
      <c r="AZ24" s="85" t="str">
        <f>REPLACE(INDEX(GroupVertices[Group],MATCH(Vertices[[#This Row],[Vertex]],GroupVertices[Vertex],0)),1,1,"")</f>
        <v>4</v>
      </c>
      <c r="BA24" s="51" t="s">
        <v>270</v>
      </c>
      <c r="BB24" s="51" t="s">
        <v>270</v>
      </c>
      <c r="BC24" s="51" t="s">
        <v>278</v>
      </c>
      <c r="BD24" s="51" t="s">
        <v>278</v>
      </c>
      <c r="BE24" s="51"/>
      <c r="BF24" s="51"/>
      <c r="BG24" s="131" t="s">
        <v>842</v>
      </c>
      <c r="BH24" s="131" t="s">
        <v>842</v>
      </c>
      <c r="BI24" s="131" t="s">
        <v>862</v>
      </c>
      <c r="BJ24" s="131" t="s">
        <v>862</v>
      </c>
      <c r="BK24" s="131">
        <v>0</v>
      </c>
      <c r="BL24" s="134">
        <v>0</v>
      </c>
      <c r="BM24" s="131">
        <v>0</v>
      </c>
      <c r="BN24" s="134">
        <v>0</v>
      </c>
      <c r="BO24" s="131">
        <v>0</v>
      </c>
      <c r="BP24" s="134">
        <v>0</v>
      </c>
      <c r="BQ24" s="131">
        <v>10</v>
      </c>
      <c r="BR24" s="134">
        <v>100</v>
      </c>
      <c r="BS24" s="131">
        <v>10</v>
      </c>
      <c r="BT24" s="2"/>
      <c r="BU24" s="3"/>
      <c r="BV24" s="3"/>
      <c r="BW24" s="3"/>
      <c r="BX24" s="3"/>
    </row>
    <row r="25" spans="1:76" ht="15">
      <c r="A25" s="14" t="s">
        <v>228</v>
      </c>
      <c r="B25" s="15"/>
      <c r="C25" s="15" t="s">
        <v>64</v>
      </c>
      <c r="D25" s="93">
        <v>309.81821966641513</v>
      </c>
      <c r="E25" s="81"/>
      <c r="F25" s="112" t="s">
        <v>320</v>
      </c>
      <c r="G25" s="15"/>
      <c r="H25" s="16" t="s">
        <v>228</v>
      </c>
      <c r="I25" s="66"/>
      <c r="J25" s="66"/>
      <c r="K25" s="114" t="s">
        <v>585</v>
      </c>
      <c r="L25" s="94">
        <v>1</v>
      </c>
      <c r="M25" s="95">
        <v>2727.3876953125</v>
      </c>
      <c r="N25" s="95">
        <v>9486.1103515625</v>
      </c>
      <c r="O25" s="77"/>
      <c r="P25" s="96"/>
      <c r="Q25" s="96"/>
      <c r="R25" s="97"/>
      <c r="S25" s="51">
        <v>0</v>
      </c>
      <c r="T25" s="51">
        <v>1</v>
      </c>
      <c r="U25" s="52">
        <v>0</v>
      </c>
      <c r="V25" s="52">
        <v>0.022727</v>
      </c>
      <c r="W25" s="52">
        <v>0.044893</v>
      </c>
      <c r="X25" s="52">
        <v>0.42344</v>
      </c>
      <c r="Y25" s="52">
        <v>0</v>
      </c>
      <c r="Z25" s="52">
        <v>0</v>
      </c>
      <c r="AA25" s="82">
        <v>25</v>
      </c>
      <c r="AB25" s="82"/>
      <c r="AC25" s="98"/>
      <c r="AD25" s="85" t="s">
        <v>442</v>
      </c>
      <c r="AE25" s="85">
        <v>0</v>
      </c>
      <c r="AF25" s="85">
        <v>6809</v>
      </c>
      <c r="AG25" s="85">
        <v>178154</v>
      </c>
      <c r="AH25" s="85">
        <v>2</v>
      </c>
      <c r="AI25" s="85"/>
      <c r="AJ25" s="85" t="s">
        <v>465</v>
      </c>
      <c r="AK25" s="85" t="s">
        <v>484</v>
      </c>
      <c r="AL25" s="85"/>
      <c r="AM25" s="85"/>
      <c r="AN25" s="87">
        <v>42886.24619212963</v>
      </c>
      <c r="AO25" s="85"/>
      <c r="AP25" s="85" t="b">
        <v>1</v>
      </c>
      <c r="AQ25" s="85" t="b">
        <v>0</v>
      </c>
      <c r="AR25" s="85" t="b">
        <v>0</v>
      </c>
      <c r="AS25" s="85" t="s">
        <v>377</v>
      </c>
      <c r="AT25" s="85">
        <v>156</v>
      </c>
      <c r="AU25" s="85"/>
      <c r="AV25" s="85" t="b">
        <v>0</v>
      </c>
      <c r="AW25" s="85" t="s">
        <v>538</v>
      </c>
      <c r="AX25" s="89" t="s">
        <v>561</v>
      </c>
      <c r="AY25" s="85" t="s">
        <v>66</v>
      </c>
      <c r="AZ25" s="85" t="str">
        <f>REPLACE(INDEX(GroupVertices[Group],MATCH(Vertices[[#This Row],[Vertex]],GroupVertices[Vertex],0)),1,1,"")</f>
        <v>1</v>
      </c>
      <c r="BA25" s="51"/>
      <c r="BB25" s="51"/>
      <c r="BC25" s="51"/>
      <c r="BD25" s="51"/>
      <c r="BE25" s="51" t="s">
        <v>295</v>
      </c>
      <c r="BF25" s="51" t="s">
        <v>295</v>
      </c>
      <c r="BG25" s="131" t="s">
        <v>843</v>
      </c>
      <c r="BH25" s="131" t="s">
        <v>843</v>
      </c>
      <c r="BI25" s="131" t="s">
        <v>863</v>
      </c>
      <c r="BJ25" s="131" t="s">
        <v>863</v>
      </c>
      <c r="BK25" s="131">
        <v>0</v>
      </c>
      <c r="BL25" s="134">
        <v>0</v>
      </c>
      <c r="BM25" s="131">
        <v>0</v>
      </c>
      <c r="BN25" s="134">
        <v>0</v>
      </c>
      <c r="BO25" s="131">
        <v>0</v>
      </c>
      <c r="BP25" s="134">
        <v>0</v>
      </c>
      <c r="BQ25" s="131">
        <v>20</v>
      </c>
      <c r="BR25" s="134">
        <v>100</v>
      </c>
      <c r="BS25" s="131">
        <v>20</v>
      </c>
      <c r="BT25" s="2"/>
      <c r="BU25" s="3"/>
      <c r="BV25" s="3"/>
      <c r="BW25" s="3"/>
      <c r="BX25" s="3"/>
    </row>
    <row r="26" spans="1:76" ht="15">
      <c r="A26" s="99" t="s">
        <v>229</v>
      </c>
      <c r="B26" s="100"/>
      <c r="C26" s="100" t="s">
        <v>64</v>
      </c>
      <c r="D26" s="101">
        <v>192.7672972340038</v>
      </c>
      <c r="E26" s="102"/>
      <c r="F26" s="113" t="s">
        <v>321</v>
      </c>
      <c r="G26" s="100"/>
      <c r="H26" s="103" t="s">
        <v>229</v>
      </c>
      <c r="I26" s="104"/>
      <c r="J26" s="104"/>
      <c r="K26" s="115" t="s">
        <v>586</v>
      </c>
      <c r="L26" s="105">
        <v>1</v>
      </c>
      <c r="M26" s="106">
        <v>4086.660888671875</v>
      </c>
      <c r="N26" s="106">
        <v>4209.22021484375</v>
      </c>
      <c r="O26" s="107"/>
      <c r="P26" s="108"/>
      <c r="Q26" s="108"/>
      <c r="R26" s="109"/>
      <c r="S26" s="51">
        <v>0</v>
      </c>
      <c r="T26" s="51">
        <v>1</v>
      </c>
      <c r="U26" s="52">
        <v>0</v>
      </c>
      <c r="V26" s="52">
        <v>0.022727</v>
      </c>
      <c r="W26" s="52">
        <v>0.044893</v>
      </c>
      <c r="X26" s="52">
        <v>0.42344</v>
      </c>
      <c r="Y26" s="52">
        <v>0</v>
      </c>
      <c r="Z26" s="52">
        <v>0</v>
      </c>
      <c r="AA26" s="110">
        <v>26</v>
      </c>
      <c r="AB26" s="110"/>
      <c r="AC26" s="111"/>
      <c r="AD26" s="85" t="s">
        <v>443</v>
      </c>
      <c r="AE26" s="85">
        <v>173</v>
      </c>
      <c r="AF26" s="85">
        <v>1441</v>
      </c>
      <c r="AG26" s="85">
        <v>50249</v>
      </c>
      <c r="AH26" s="85">
        <v>4</v>
      </c>
      <c r="AI26" s="85"/>
      <c r="AJ26" s="85" t="s">
        <v>466</v>
      </c>
      <c r="AK26" s="85" t="s">
        <v>485</v>
      </c>
      <c r="AL26" s="89" t="s">
        <v>504</v>
      </c>
      <c r="AM26" s="85"/>
      <c r="AN26" s="87">
        <v>43200.3728125</v>
      </c>
      <c r="AO26" s="89" t="s">
        <v>523</v>
      </c>
      <c r="AP26" s="85" t="b">
        <v>0</v>
      </c>
      <c r="AQ26" s="85" t="b">
        <v>0</v>
      </c>
      <c r="AR26" s="85" t="b">
        <v>0</v>
      </c>
      <c r="AS26" s="85" t="s">
        <v>377</v>
      </c>
      <c r="AT26" s="85">
        <v>48</v>
      </c>
      <c r="AU26" s="89" t="s">
        <v>524</v>
      </c>
      <c r="AV26" s="85" t="b">
        <v>0</v>
      </c>
      <c r="AW26" s="85" t="s">
        <v>538</v>
      </c>
      <c r="AX26" s="89" t="s">
        <v>562</v>
      </c>
      <c r="AY26" s="85" t="s">
        <v>66</v>
      </c>
      <c r="AZ26" s="85" t="str">
        <f>REPLACE(INDEX(GroupVertices[Group],MATCH(Vertices[[#This Row],[Vertex]],GroupVertices[Vertex],0)),1,1,"")</f>
        <v>1</v>
      </c>
      <c r="BA26" s="51"/>
      <c r="BB26" s="51"/>
      <c r="BC26" s="51"/>
      <c r="BD26" s="51"/>
      <c r="BE26" s="51" t="s">
        <v>295</v>
      </c>
      <c r="BF26" s="51" t="s">
        <v>295</v>
      </c>
      <c r="BG26" s="131" t="s">
        <v>843</v>
      </c>
      <c r="BH26" s="131" t="s">
        <v>843</v>
      </c>
      <c r="BI26" s="131" t="s">
        <v>863</v>
      </c>
      <c r="BJ26" s="131" t="s">
        <v>863</v>
      </c>
      <c r="BK26" s="131">
        <v>0</v>
      </c>
      <c r="BL26" s="134">
        <v>0</v>
      </c>
      <c r="BM26" s="131">
        <v>0</v>
      </c>
      <c r="BN26" s="134">
        <v>0</v>
      </c>
      <c r="BO26" s="131">
        <v>0</v>
      </c>
      <c r="BP26" s="134">
        <v>0</v>
      </c>
      <c r="BQ26" s="131">
        <v>20</v>
      </c>
      <c r="BR26" s="134">
        <v>100</v>
      </c>
      <c r="BS26" s="131">
        <v>20</v>
      </c>
      <c r="BT26" s="2"/>
      <c r="BU26" s="3"/>
      <c r="BV26" s="3"/>
      <c r="BW26" s="3"/>
      <c r="BX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
    <dataValidation allowBlank="1" showInputMessage="1" promptTitle="Vertex Tooltip" prompt="Enter optional text that will pop up when the mouse is hovered over the vertex." errorTitle="Invalid Vertex Image Key" sqref="K3:K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
    <dataValidation allowBlank="1" showInputMessage="1" promptTitle="Vertex Label Fill Color" prompt="To select an optional fill color for the Label shape, right-click and select Select Color on the right-click menu." sqref="I3:I26"/>
    <dataValidation allowBlank="1" showInputMessage="1" promptTitle="Vertex Image File" prompt="Enter the path to an image file.  Hover over the column header for examples." errorTitle="Invalid Vertex Image Key" sqref="F3:F26"/>
    <dataValidation allowBlank="1" showInputMessage="1" promptTitle="Vertex Color" prompt="To select an optional vertex color, right-click and select Select Color on the right-click menu." sqref="B3:B26"/>
    <dataValidation allowBlank="1" showInputMessage="1" promptTitle="Vertex Opacity" prompt="Enter an optional vertex opacity between 0 (transparent) and 100 (opaque)." errorTitle="Invalid Vertex Opacity" error="The optional vertex opacity must be a whole number between 0 and 10." sqref="E3:E26"/>
    <dataValidation type="list" allowBlank="1" showInputMessage="1" showErrorMessage="1" promptTitle="Vertex Shape" prompt="Select an optional vertex shape." errorTitle="Invalid Vertex Shape" error="You have entered an invalid vertex shape.  Try selecting from the drop-down list instead." sqref="C3:C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
      <formula1>ValidVertexLabelPositions</formula1>
    </dataValidation>
    <dataValidation allowBlank="1" showInputMessage="1" showErrorMessage="1" promptTitle="Vertex Name" prompt="Enter the name of the vertex." sqref="A3:A26"/>
  </dataValidations>
  <hyperlinks>
    <hyperlink ref="AL3" r:id="rId1" display="https://t.co/TbVyA2OxTQ"/>
    <hyperlink ref="AL4" r:id="rId2" display="http://t.co/PwAleiljDc"/>
    <hyperlink ref="AL5" r:id="rId3" display="https://t.co/8VJ0n5Evel"/>
    <hyperlink ref="AL6" r:id="rId4" display="http://t.co/NchSXvwAIj"/>
    <hyperlink ref="AL8" r:id="rId5" display="http://t.co/QNnB52XXOz"/>
    <hyperlink ref="AL10" r:id="rId6" display="https://t.co/MPvFp79hdR"/>
    <hyperlink ref="AL11" r:id="rId7" display="http://t.co/XxGniIMQic"/>
    <hyperlink ref="AL12" r:id="rId8" display="http://t.co/ZHalXCXZnE"/>
    <hyperlink ref="AL13" r:id="rId9" display="http://t.co/ca1hbqzxae"/>
    <hyperlink ref="AL15" r:id="rId10" display="http://t.co/W9x9P0FSan"/>
    <hyperlink ref="AL16" r:id="rId11" display="https://t.co/UTWdMk1UcL"/>
    <hyperlink ref="AL17" r:id="rId12" display="http://t.co/k7Icm8IwfJ"/>
    <hyperlink ref="AL18" r:id="rId13" display="https://t.co/RPkd494Zac"/>
    <hyperlink ref="AL19" r:id="rId14" display="http://www.ensembleiq.com/"/>
    <hyperlink ref="AL20" r:id="rId15" display="http://www.mars.com/"/>
    <hyperlink ref="AL22" r:id="rId16" display="http://4twenty2.co.uk/"/>
    <hyperlink ref="AL23" r:id="rId17" display="https://t.co/X9K2nwMJVd"/>
    <hyperlink ref="AL24" r:id="rId18" display="http://t.co/jAODY578pB"/>
    <hyperlink ref="AL26" r:id="rId19" display="https://t.co/3TcEk7ku73"/>
    <hyperlink ref="AO3" r:id="rId20" display="https://pbs.twimg.com/profile_banners/1842259873/1404297461"/>
    <hyperlink ref="AO4" r:id="rId21" display="https://pbs.twimg.com/profile_banners/17539499/1539608936"/>
    <hyperlink ref="AO5" r:id="rId22" display="https://pbs.twimg.com/profile_banners/17137891/1544133712"/>
    <hyperlink ref="AO6" r:id="rId23" display="https://pbs.twimg.com/profile_banners/106752032/1401392666"/>
    <hyperlink ref="AO7" r:id="rId24" display="https://pbs.twimg.com/profile_banners/1077009064826208257/1545614632"/>
    <hyperlink ref="AO8" r:id="rId25" display="https://pbs.twimg.com/profile_banners/19007524/1407874528"/>
    <hyperlink ref="AO9" r:id="rId26" display="https://pbs.twimg.com/profile_banners/1085464147754696705/1547634983"/>
    <hyperlink ref="AO10" r:id="rId27" display="https://pbs.twimg.com/profile_banners/1157737459/1396988347"/>
    <hyperlink ref="AO11" r:id="rId28" display="https://pbs.twimg.com/profile_banners/25840746/1544544248"/>
    <hyperlink ref="AO12" r:id="rId29" display="https://pbs.twimg.com/profile_banners/15487326/1532614871"/>
    <hyperlink ref="AO14" r:id="rId30" display="https://pbs.twimg.com/profile_banners/14253334/1398379152"/>
    <hyperlink ref="AO15" r:id="rId31" display="https://pbs.twimg.com/profile_banners/103012986/1511268493"/>
    <hyperlink ref="AO16" r:id="rId32" display="https://pbs.twimg.com/profile_banners/85728742/1538681705"/>
    <hyperlink ref="AO18" r:id="rId33" display="https://pbs.twimg.com/profile_banners/282134662/1382118237"/>
    <hyperlink ref="AO19" r:id="rId34" display="https://pbs.twimg.com/profile_banners/763778486146310145/1524498989"/>
    <hyperlink ref="AO20" r:id="rId35" display="https://pbs.twimg.com/profile_banners/300360969/1516738328"/>
    <hyperlink ref="AO22" r:id="rId36" display="https://pbs.twimg.com/profile_banners/1960420423/1505897969"/>
    <hyperlink ref="AO24" r:id="rId37" display="https://pbs.twimg.com/profile_banners/16247045/1400028149"/>
    <hyperlink ref="AO26" r:id="rId38" display="https://pbs.twimg.com/profile_banners/983629872365944833/1539245009"/>
    <hyperlink ref="AU3" r:id="rId39" display="http://abs.twimg.com/images/themes/theme1/bg.png"/>
    <hyperlink ref="AU4" r:id="rId40" display="http://abs.twimg.com/images/themes/theme15/bg.png"/>
    <hyperlink ref="AU5" r:id="rId41" display="http://abs.twimg.com/images/themes/theme1/bg.png"/>
    <hyperlink ref="AU6" r:id="rId42" display="http://abs.twimg.com/images/themes/theme9/bg.gif"/>
    <hyperlink ref="AU8" r:id="rId43" display="http://abs.twimg.com/images/themes/theme15/bg.png"/>
    <hyperlink ref="AU9" r:id="rId44" display="http://abs.twimg.com/images/themes/theme1/bg.png"/>
    <hyperlink ref="AU10" r:id="rId45" display="http://abs.twimg.com/images/themes/theme15/bg.png"/>
    <hyperlink ref="AU11" r:id="rId46" display="http://abs.twimg.com/images/themes/theme1/bg.png"/>
    <hyperlink ref="AU12" r:id="rId47" display="http://abs.twimg.com/images/themes/theme1/bg.png"/>
    <hyperlink ref="AU13" r:id="rId48" display="http://abs.twimg.com/images/themes/theme1/bg.png"/>
    <hyperlink ref="AU14" r:id="rId49" display="http://abs.twimg.com/images/themes/theme1/bg.png"/>
    <hyperlink ref="AU15" r:id="rId50" display="http://abs.twimg.com/images/themes/theme2/bg.gif"/>
    <hyperlink ref="AU16" r:id="rId51" display="http://abs.twimg.com/images/themes/theme1/bg.png"/>
    <hyperlink ref="AU17" r:id="rId52" display="http://abs.twimg.com/images/themes/theme1/bg.png"/>
    <hyperlink ref="AU18" r:id="rId53" display="http://abs.twimg.com/images/themes/theme1/bg.png"/>
    <hyperlink ref="AU19" r:id="rId54" display="http://abs.twimg.com/images/themes/theme1/bg.png"/>
    <hyperlink ref="AU20" r:id="rId55" display="http://abs.twimg.com/images/themes/theme1/bg.png"/>
    <hyperlink ref="AU21" r:id="rId56" display="http://abs.twimg.com/images/themes/theme1/bg.png"/>
    <hyperlink ref="AU22" r:id="rId57" display="http://abs.twimg.com/images/themes/theme1/bg.png"/>
    <hyperlink ref="AU23" r:id="rId58" display="http://abs.twimg.com/images/themes/theme1/bg.png"/>
    <hyperlink ref="AU24" r:id="rId59" display="http://abs.twimg.com/images/themes/theme1/bg.png"/>
    <hyperlink ref="AU26" r:id="rId60" display="http://abs.twimg.com/images/themes/theme1/bg.png"/>
    <hyperlink ref="F3" r:id="rId61" display="http://pbs.twimg.com/profile_images/700410755473149952/9br6ZoAf_normal.jpg"/>
    <hyperlink ref="F4" r:id="rId62" display="http://pbs.twimg.com/profile_images/877962175997812736/iyfQEmTp_normal.jpg"/>
    <hyperlink ref="F5" r:id="rId63" display="http://pbs.twimg.com/profile_images/1087396420141731840/c18XRlag_normal.jpg"/>
    <hyperlink ref="F6" r:id="rId64" display="http://pbs.twimg.com/profile_images/472101385899483136/Hiey8bNM_normal.jpeg"/>
    <hyperlink ref="F7" r:id="rId65" display="http://pbs.twimg.com/profile_images/1077011815769538560/Fx6mhqpj_normal.jpg"/>
    <hyperlink ref="F8" r:id="rId66" display="http://pbs.twimg.com/profile_images/71209706/rlogo_normal.jpg"/>
    <hyperlink ref="F9" r:id="rId67" display="http://pbs.twimg.com/profile_images/1085483960896012288/iaycRW4V_normal.jpg"/>
    <hyperlink ref="F10" r:id="rId68" display="http://pbs.twimg.com/profile_images/1085679539261329409/f_yNlzO__normal.jpg"/>
    <hyperlink ref="F11" r:id="rId69" display="http://pbs.twimg.com/profile_images/941402228732186624/ujSMhmvZ_normal.jpg"/>
    <hyperlink ref="F12" r:id="rId70" display="http://pbs.twimg.com/profile_images/291447557/Grocer_pic_normal.bmp"/>
    <hyperlink ref="F13" r:id="rId71" display="http://pbs.twimg.com/profile_images/825498128585330688/XXXe6BFV_normal.jpg"/>
    <hyperlink ref="F14" r:id="rId72" display="http://pbs.twimg.com/profile_images/459409141228777472/RfDnn7bb_normal.jpeg"/>
    <hyperlink ref="F15" r:id="rId73" display="http://pbs.twimg.com/profile_images/422495246325280769/IFO_uUuA_normal.jpeg"/>
    <hyperlink ref="F16" r:id="rId74" display="http://pbs.twimg.com/profile_images/1047933196090978308/5XrfZm31_normal.jpg"/>
    <hyperlink ref="F17" r:id="rId75" display="http://pbs.twimg.com/profile_images/958799440466255872/5rd9264q_normal.jpg"/>
    <hyperlink ref="F18" r:id="rId76" display="http://pbs.twimg.com/profile_images/785535689819561984/X5KiijPc_normal.jpg"/>
    <hyperlink ref="F19" r:id="rId77" display="http://pbs.twimg.com/profile_images/763785096436461568/Gmu9I3qZ_normal.jpg"/>
    <hyperlink ref="F20" r:id="rId78" display="http://pbs.twimg.com/profile_images/654468191314309120/45vCNMrH_normal.jpg"/>
    <hyperlink ref="F21" r:id="rId79" display="http://pbs.twimg.com/profile_images/980116812577886209/FURbEYEm_normal.jpg"/>
    <hyperlink ref="F22" r:id="rId80" display="http://pbs.twimg.com/profile_images/910429933096308736/avrLtIVO_normal.jpg"/>
    <hyperlink ref="F23" r:id="rId81" display="http://pbs.twimg.com/profile_images/855090703004688384/SCTTDMV5_normal.jpg"/>
    <hyperlink ref="F24" r:id="rId82" display="http://pbs.twimg.com/profile_images/662454838425358337/Lw-ubiKV_normal.jpg"/>
    <hyperlink ref="F25" r:id="rId83" display="http://pbs.twimg.com/profile_images/869962597424025601/3NHd0kZ__normal.jpg"/>
    <hyperlink ref="F26" r:id="rId84" display="http://pbs.twimg.com/profile_images/1050295525742792704/1mFbJ8EN_normal.jpg"/>
    <hyperlink ref="AX3" r:id="rId85" display="https://twitter.com/paulmilner9"/>
    <hyperlink ref="AX4" r:id="rId86" display="https://twitter.com/path2purchaseiq"/>
    <hyperlink ref="AX5" r:id="rId87" display="https://twitter.com/walmart"/>
    <hyperlink ref="AX6" r:id="rId88" display="https://twitter.com/cgtmagazine"/>
    <hyperlink ref="AX7" r:id="rId89" display="https://twitter.com/retailaggregate"/>
    <hyperlink ref="AX8" r:id="rId90" display="https://twitter.com/risnewsinsights"/>
    <hyperlink ref="AX9" r:id="rId91" display="https://twitter.com/unishopit"/>
    <hyperlink ref="AX10" r:id="rId92" display="https://twitter.com/jimdudlicek"/>
    <hyperlink ref="AX11" r:id="rId93" display="https://twitter.com/pgrocer"/>
    <hyperlink ref="AX12" r:id="rId94" display="https://twitter.com/freshneasybuzz"/>
    <hyperlink ref="AX13" r:id="rId95" display="https://twitter.com/albertsonscos"/>
    <hyperlink ref="AX14" r:id="rId96" display="https://twitter.com/davidshanker"/>
    <hyperlink ref="AX15" r:id="rId97" display="https://twitter.com/tonycdonofrio"/>
    <hyperlink ref="AX16" r:id="rId98" display="https://twitter.com/nrfbigshow"/>
    <hyperlink ref="AX17" r:id="rId99" display="https://twitter.com/joeskorupa"/>
    <hyperlink ref="AX18" r:id="rId100" display="https://twitter.com/simoneknaap"/>
    <hyperlink ref="AX19" r:id="rId101" display="https://twitter.com/ensembleiq"/>
    <hyperlink ref="AX20" r:id="rId102" display="https://twitter.com/marsglobal"/>
    <hyperlink ref="AX21" r:id="rId103" display="https://twitter.com/sandeepdadlani"/>
    <hyperlink ref="AX22" r:id="rId104" display="https://twitter.com/4twenty2tweets"/>
    <hyperlink ref="AX23" r:id="rId105" display="https://twitter.com/store_brands"/>
    <hyperlink ref="AX24" r:id="rId106" display="https://twitter.com/pehub"/>
    <hyperlink ref="AX25" r:id="rId107" display="https://twitter.com/machinelearn_d"/>
    <hyperlink ref="AX26" r:id="rId108" display="https://twitter.com/thechrischua"/>
  </hyperlinks>
  <printOptions/>
  <pageMargins left="0.7" right="0.7" top="0.75" bottom="0.75" header="0.3" footer="0.3"/>
  <pageSetup horizontalDpi="600" verticalDpi="600" orientation="portrait" r:id="rId112"/>
  <legacyDrawing r:id="rId110"/>
  <tableParts>
    <tablePart r:id="rId11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655</v>
      </c>
      <c r="Z2" s="13" t="s">
        <v>664</v>
      </c>
      <c r="AA2" s="13" t="s">
        <v>691</v>
      </c>
      <c r="AB2" s="13" t="s">
        <v>733</v>
      </c>
      <c r="AC2" s="13" t="s">
        <v>783</v>
      </c>
      <c r="AD2" s="13" t="s">
        <v>798</v>
      </c>
      <c r="AE2" s="13" t="s">
        <v>799</v>
      </c>
      <c r="AF2" s="13" t="s">
        <v>808</v>
      </c>
      <c r="AG2" s="67" t="s">
        <v>917</v>
      </c>
      <c r="AH2" s="67" t="s">
        <v>918</v>
      </c>
      <c r="AI2" s="67" t="s">
        <v>919</v>
      </c>
      <c r="AJ2" s="67" t="s">
        <v>920</v>
      </c>
      <c r="AK2" s="67" t="s">
        <v>921</v>
      </c>
      <c r="AL2" s="67" t="s">
        <v>922</v>
      </c>
      <c r="AM2" s="67" t="s">
        <v>923</v>
      </c>
      <c r="AN2" s="67" t="s">
        <v>924</v>
      </c>
      <c r="AO2" s="67" t="s">
        <v>927</v>
      </c>
    </row>
    <row r="3" spans="1:41" ht="15">
      <c r="A3" s="125" t="s">
        <v>626</v>
      </c>
      <c r="B3" s="126" t="s">
        <v>630</v>
      </c>
      <c r="C3" s="126" t="s">
        <v>56</v>
      </c>
      <c r="D3" s="117"/>
      <c r="E3" s="116"/>
      <c r="F3" s="118" t="s">
        <v>959</v>
      </c>
      <c r="G3" s="119"/>
      <c r="H3" s="119"/>
      <c r="I3" s="120">
        <v>3</v>
      </c>
      <c r="J3" s="121"/>
      <c r="K3" s="51">
        <v>10</v>
      </c>
      <c r="L3" s="51">
        <v>13</v>
      </c>
      <c r="M3" s="51">
        <v>6</v>
      </c>
      <c r="N3" s="51">
        <v>19</v>
      </c>
      <c r="O3" s="51">
        <v>4</v>
      </c>
      <c r="P3" s="52">
        <v>0</v>
      </c>
      <c r="Q3" s="52">
        <v>0</v>
      </c>
      <c r="R3" s="51">
        <v>1</v>
      </c>
      <c r="S3" s="51">
        <v>0</v>
      </c>
      <c r="T3" s="51">
        <v>10</v>
      </c>
      <c r="U3" s="51">
        <v>19</v>
      </c>
      <c r="V3" s="51">
        <v>4</v>
      </c>
      <c r="W3" s="52">
        <v>1.8</v>
      </c>
      <c r="X3" s="52">
        <v>0.14444444444444443</v>
      </c>
      <c r="Y3" s="85" t="s">
        <v>656</v>
      </c>
      <c r="Z3" s="85" t="s">
        <v>665</v>
      </c>
      <c r="AA3" s="85" t="s">
        <v>692</v>
      </c>
      <c r="AB3" s="91" t="s">
        <v>734</v>
      </c>
      <c r="AC3" s="91" t="s">
        <v>784</v>
      </c>
      <c r="AD3" s="91"/>
      <c r="AE3" s="91" t="s">
        <v>800</v>
      </c>
      <c r="AF3" s="91" t="s">
        <v>809</v>
      </c>
      <c r="AG3" s="131">
        <v>15</v>
      </c>
      <c r="AH3" s="134">
        <v>4.39882697947214</v>
      </c>
      <c r="AI3" s="131">
        <v>0</v>
      </c>
      <c r="AJ3" s="134">
        <v>0</v>
      </c>
      <c r="AK3" s="131">
        <v>0</v>
      </c>
      <c r="AL3" s="134">
        <v>0</v>
      </c>
      <c r="AM3" s="131">
        <v>326</v>
      </c>
      <c r="AN3" s="134">
        <v>95.60117302052785</v>
      </c>
      <c r="AO3" s="131">
        <v>341</v>
      </c>
    </row>
    <row r="4" spans="1:41" ht="15">
      <c r="A4" s="125" t="s">
        <v>627</v>
      </c>
      <c r="B4" s="126" t="s">
        <v>631</v>
      </c>
      <c r="C4" s="126" t="s">
        <v>56</v>
      </c>
      <c r="D4" s="122"/>
      <c r="E4" s="100"/>
      <c r="F4" s="103" t="s">
        <v>960</v>
      </c>
      <c r="G4" s="107"/>
      <c r="H4" s="107"/>
      <c r="I4" s="123">
        <v>4</v>
      </c>
      <c r="J4" s="110"/>
      <c r="K4" s="51">
        <v>6</v>
      </c>
      <c r="L4" s="51">
        <v>8</v>
      </c>
      <c r="M4" s="51">
        <v>0</v>
      </c>
      <c r="N4" s="51">
        <v>8</v>
      </c>
      <c r="O4" s="51">
        <v>1</v>
      </c>
      <c r="P4" s="52">
        <v>0</v>
      </c>
      <c r="Q4" s="52">
        <v>0</v>
      </c>
      <c r="R4" s="51">
        <v>1</v>
      </c>
      <c r="S4" s="51">
        <v>0</v>
      </c>
      <c r="T4" s="51">
        <v>6</v>
      </c>
      <c r="U4" s="51">
        <v>8</v>
      </c>
      <c r="V4" s="51">
        <v>3</v>
      </c>
      <c r="W4" s="52">
        <v>1.388889</v>
      </c>
      <c r="X4" s="52">
        <v>0.23333333333333334</v>
      </c>
      <c r="Y4" s="85" t="s">
        <v>657</v>
      </c>
      <c r="Z4" s="85" t="s">
        <v>276</v>
      </c>
      <c r="AA4" s="85" t="s">
        <v>693</v>
      </c>
      <c r="AB4" s="91" t="s">
        <v>735</v>
      </c>
      <c r="AC4" s="91" t="s">
        <v>785</v>
      </c>
      <c r="AD4" s="91"/>
      <c r="AE4" s="91" t="s">
        <v>801</v>
      </c>
      <c r="AF4" s="91" t="s">
        <v>810</v>
      </c>
      <c r="AG4" s="131">
        <v>3</v>
      </c>
      <c r="AH4" s="134">
        <v>2.727272727272727</v>
      </c>
      <c r="AI4" s="131">
        <v>3</v>
      </c>
      <c r="AJ4" s="134">
        <v>2.727272727272727</v>
      </c>
      <c r="AK4" s="131">
        <v>0</v>
      </c>
      <c r="AL4" s="134">
        <v>0</v>
      </c>
      <c r="AM4" s="131">
        <v>104</v>
      </c>
      <c r="AN4" s="134">
        <v>94.54545454545455</v>
      </c>
      <c r="AO4" s="131">
        <v>110</v>
      </c>
    </row>
    <row r="5" spans="1:41" ht="15">
      <c r="A5" s="125" t="s">
        <v>628</v>
      </c>
      <c r="B5" s="126" t="s">
        <v>632</v>
      </c>
      <c r="C5" s="126" t="s">
        <v>56</v>
      </c>
      <c r="D5" s="122"/>
      <c r="E5" s="100"/>
      <c r="F5" s="103" t="s">
        <v>961</v>
      </c>
      <c r="G5" s="107"/>
      <c r="H5" s="107"/>
      <c r="I5" s="123">
        <v>5</v>
      </c>
      <c r="J5" s="110"/>
      <c r="K5" s="51">
        <v>4</v>
      </c>
      <c r="L5" s="51">
        <v>5</v>
      </c>
      <c r="M5" s="51">
        <v>0</v>
      </c>
      <c r="N5" s="51">
        <v>5</v>
      </c>
      <c r="O5" s="51">
        <v>0</v>
      </c>
      <c r="P5" s="52">
        <v>0</v>
      </c>
      <c r="Q5" s="52">
        <v>0</v>
      </c>
      <c r="R5" s="51">
        <v>1</v>
      </c>
      <c r="S5" s="51">
        <v>0</v>
      </c>
      <c r="T5" s="51">
        <v>4</v>
      </c>
      <c r="U5" s="51">
        <v>5</v>
      </c>
      <c r="V5" s="51">
        <v>2</v>
      </c>
      <c r="W5" s="52">
        <v>0.875</v>
      </c>
      <c r="X5" s="52">
        <v>0.4166666666666667</v>
      </c>
      <c r="Y5" s="85" t="s">
        <v>262</v>
      </c>
      <c r="Z5" s="85" t="s">
        <v>274</v>
      </c>
      <c r="AA5" s="85" t="s">
        <v>283</v>
      </c>
      <c r="AB5" s="91" t="s">
        <v>736</v>
      </c>
      <c r="AC5" s="91" t="s">
        <v>786</v>
      </c>
      <c r="AD5" s="91"/>
      <c r="AE5" s="91" t="s">
        <v>802</v>
      </c>
      <c r="AF5" s="91" t="s">
        <v>811</v>
      </c>
      <c r="AG5" s="131">
        <v>0</v>
      </c>
      <c r="AH5" s="134">
        <v>0</v>
      </c>
      <c r="AI5" s="131">
        <v>1</v>
      </c>
      <c r="AJ5" s="134">
        <v>2.3255813953488373</v>
      </c>
      <c r="AK5" s="131">
        <v>0</v>
      </c>
      <c r="AL5" s="134">
        <v>0</v>
      </c>
      <c r="AM5" s="131">
        <v>42</v>
      </c>
      <c r="AN5" s="134">
        <v>97.67441860465117</v>
      </c>
      <c r="AO5" s="131">
        <v>43</v>
      </c>
    </row>
    <row r="6" spans="1:41" ht="15">
      <c r="A6" s="125" t="s">
        <v>629</v>
      </c>
      <c r="B6" s="126" t="s">
        <v>633</v>
      </c>
      <c r="C6" s="126" t="s">
        <v>56</v>
      </c>
      <c r="D6" s="122"/>
      <c r="E6" s="100"/>
      <c r="F6" s="103" t="s">
        <v>962</v>
      </c>
      <c r="G6" s="107"/>
      <c r="H6" s="107"/>
      <c r="I6" s="123">
        <v>6</v>
      </c>
      <c r="J6" s="110"/>
      <c r="K6" s="51">
        <v>4</v>
      </c>
      <c r="L6" s="51">
        <v>3</v>
      </c>
      <c r="M6" s="51">
        <v>3</v>
      </c>
      <c r="N6" s="51">
        <v>6</v>
      </c>
      <c r="O6" s="51">
        <v>6</v>
      </c>
      <c r="P6" s="52" t="s">
        <v>928</v>
      </c>
      <c r="Q6" s="52" t="s">
        <v>928</v>
      </c>
      <c r="R6" s="51">
        <v>4</v>
      </c>
      <c r="S6" s="51">
        <v>4</v>
      </c>
      <c r="T6" s="51">
        <v>1</v>
      </c>
      <c r="U6" s="51">
        <v>3</v>
      </c>
      <c r="V6" s="51">
        <v>0</v>
      </c>
      <c r="W6" s="52">
        <v>0</v>
      </c>
      <c r="X6" s="52">
        <v>0</v>
      </c>
      <c r="Y6" s="85" t="s">
        <v>658</v>
      </c>
      <c r="Z6" s="85" t="s">
        <v>666</v>
      </c>
      <c r="AA6" s="85" t="s">
        <v>694</v>
      </c>
      <c r="AB6" s="91" t="s">
        <v>737</v>
      </c>
      <c r="AC6" s="91" t="s">
        <v>787</v>
      </c>
      <c r="AD6" s="91"/>
      <c r="AE6" s="91" t="s">
        <v>225</v>
      </c>
      <c r="AF6" s="91" t="s">
        <v>812</v>
      </c>
      <c r="AG6" s="131">
        <v>6</v>
      </c>
      <c r="AH6" s="134">
        <v>5.172413793103448</v>
      </c>
      <c r="AI6" s="131">
        <v>1</v>
      </c>
      <c r="AJ6" s="134">
        <v>0.8620689655172413</v>
      </c>
      <c r="AK6" s="131">
        <v>0</v>
      </c>
      <c r="AL6" s="134">
        <v>0</v>
      </c>
      <c r="AM6" s="131">
        <v>109</v>
      </c>
      <c r="AN6" s="134">
        <v>93.96551724137932</v>
      </c>
      <c r="AO6" s="131">
        <v>116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626</v>
      </c>
      <c r="B2" s="91" t="s">
        <v>229</v>
      </c>
      <c r="C2" s="85">
        <f>VLOOKUP(GroupVertices[[#This Row],[Vertex]],Vertices[],MATCH("ID",Vertices[[#Headers],[Vertex]:[Vertex Content Word Count]],0),FALSE)</f>
        <v>26</v>
      </c>
    </row>
    <row r="3" spans="1:3" ht="15">
      <c r="A3" s="85" t="s">
        <v>626</v>
      </c>
      <c r="B3" s="91" t="s">
        <v>227</v>
      </c>
      <c r="C3" s="85">
        <f>VLOOKUP(GroupVertices[[#This Row],[Vertex]],Vertices[],MATCH("ID",Vertices[[#Headers],[Vertex]:[Vertex Content Word Count]],0),FALSE)</f>
        <v>6</v>
      </c>
    </row>
    <row r="4" spans="1:3" ht="15">
      <c r="A4" s="85" t="s">
        <v>626</v>
      </c>
      <c r="B4" s="91" t="s">
        <v>228</v>
      </c>
      <c r="C4" s="85">
        <f>VLOOKUP(GroupVertices[[#This Row],[Vertex]],Vertices[],MATCH("ID",Vertices[[#Headers],[Vertex]:[Vertex Content Word Count]],0),FALSE)</f>
        <v>25</v>
      </c>
    </row>
    <row r="5" spans="1:3" ht="15">
      <c r="A5" s="85" t="s">
        <v>626</v>
      </c>
      <c r="B5" s="91" t="s">
        <v>224</v>
      </c>
      <c r="C5" s="85">
        <f>VLOOKUP(GroupVertices[[#This Row],[Vertex]],Vertices[],MATCH("ID",Vertices[[#Headers],[Vertex]:[Vertex Content Word Count]],0),FALSE)</f>
        <v>22</v>
      </c>
    </row>
    <row r="6" spans="1:3" ht="15">
      <c r="A6" s="85" t="s">
        <v>626</v>
      </c>
      <c r="B6" s="91" t="s">
        <v>223</v>
      </c>
      <c r="C6" s="85">
        <f>VLOOKUP(GroupVertices[[#This Row],[Vertex]],Vertices[],MATCH("ID",Vertices[[#Headers],[Vertex]:[Vertex Content Word Count]],0),FALSE)</f>
        <v>19</v>
      </c>
    </row>
    <row r="7" spans="1:3" ht="15">
      <c r="A7" s="85" t="s">
        <v>626</v>
      </c>
      <c r="B7" s="91" t="s">
        <v>235</v>
      </c>
      <c r="C7" s="85">
        <f>VLOOKUP(GroupVertices[[#This Row],[Vertex]],Vertices[],MATCH("ID",Vertices[[#Headers],[Vertex]:[Vertex Content Word Count]],0),FALSE)</f>
        <v>21</v>
      </c>
    </row>
    <row r="8" spans="1:3" ht="15">
      <c r="A8" s="85" t="s">
        <v>626</v>
      </c>
      <c r="B8" s="91" t="s">
        <v>222</v>
      </c>
      <c r="C8" s="85">
        <f>VLOOKUP(GroupVertices[[#This Row],[Vertex]],Vertices[],MATCH("ID",Vertices[[#Headers],[Vertex]:[Vertex Content Word Count]],0),FALSE)</f>
        <v>18</v>
      </c>
    </row>
    <row r="9" spans="1:3" ht="15">
      <c r="A9" s="85" t="s">
        <v>626</v>
      </c>
      <c r="B9" s="91" t="s">
        <v>234</v>
      </c>
      <c r="C9" s="85">
        <f>VLOOKUP(GroupVertices[[#This Row],[Vertex]],Vertices[],MATCH("ID",Vertices[[#Headers],[Vertex]:[Vertex Content Word Count]],0),FALSE)</f>
        <v>20</v>
      </c>
    </row>
    <row r="10" spans="1:3" ht="15">
      <c r="A10" s="85" t="s">
        <v>626</v>
      </c>
      <c r="B10" s="91" t="s">
        <v>230</v>
      </c>
      <c r="C10" s="85">
        <f>VLOOKUP(GroupVertices[[#This Row],[Vertex]],Vertices[],MATCH("ID",Vertices[[#Headers],[Vertex]:[Vertex Content Word Count]],0),FALSE)</f>
        <v>5</v>
      </c>
    </row>
    <row r="11" spans="1:3" ht="15">
      <c r="A11" s="85" t="s">
        <v>626</v>
      </c>
      <c r="B11" s="91" t="s">
        <v>213</v>
      </c>
      <c r="C11" s="85">
        <f>VLOOKUP(GroupVertices[[#This Row],[Vertex]],Vertices[],MATCH("ID",Vertices[[#Headers],[Vertex]:[Vertex Content Word Count]],0),FALSE)</f>
        <v>4</v>
      </c>
    </row>
    <row r="12" spans="1:3" ht="15">
      <c r="A12" s="85" t="s">
        <v>627</v>
      </c>
      <c r="B12" s="91" t="s">
        <v>221</v>
      </c>
      <c r="C12" s="85">
        <f>VLOOKUP(GroupVertices[[#This Row],[Vertex]],Vertices[],MATCH("ID",Vertices[[#Headers],[Vertex]:[Vertex Content Word Count]],0),FALSE)</f>
        <v>8</v>
      </c>
    </row>
    <row r="13" spans="1:3" ht="15">
      <c r="A13" s="85" t="s">
        <v>627</v>
      </c>
      <c r="B13" s="91" t="s">
        <v>220</v>
      </c>
      <c r="C13" s="85">
        <f>VLOOKUP(GroupVertices[[#This Row],[Vertex]],Vertices[],MATCH("ID",Vertices[[#Headers],[Vertex]:[Vertex Content Word Count]],0),FALSE)</f>
        <v>17</v>
      </c>
    </row>
    <row r="14" spans="1:3" ht="15">
      <c r="A14" s="85" t="s">
        <v>627</v>
      </c>
      <c r="B14" s="91" t="s">
        <v>219</v>
      </c>
      <c r="C14" s="85">
        <f>VLOOKUP(GroupVertices[[#This Row],[Vertex]],Vertices[],MATCH("ID",Vertices[[#Headers],[Vertex]:[Vertex Content Word Count]],0),FALSE)</f>
        <v>15</v>
      </c>
    </row>
    <row r="15" spans="1:3" ht="15">
      <c r="A15" s="85" t="s">
        <v>627</v>
      </c>
      <c r="B15" s="91" t="s">
        <v>233</v>
      </c>
      <c r="C15" s="85">
        <f>VLOOKUP(GroupVertices[[#This Row],[Vertex]],Vertices[],MATCH("ID",Vertices[[#Headers],[Vertex]:[Vertex Content Word Count]],0),FALSE)</f>
        <v>16</v>
      </c>
    </row>
    <row r="16" spans="1:3" ht="15">
      <c r="A16" s="85" t="s">
        <v>627</v>
      </c>
      <c r="B16" s="91" t="s">
        <v>215</v>
      </c>
      <c r="C16" s="85">
        <f>VLOOKUP(GroupVertices[[#This Row],[Vertex]],Vertices[],MATCH("ID",Vertices[[#Headers],[Vertex]:[Vertex Content Word Count]],0),FALSE)</f>
        <v>9</v>
      </c>
    </row>
    <row r="17" spans="1:3" ht="15">
      <c r="A17" s="85" t="s">
        <v>627</v>
      </c>
      <c r="B17" s="91" t="s">
        <v>214</v>
      </c>
      <c r="C17" s="85">
        <f>VLOOKUP(GroupVertices[[#This Row],[Vertex]],Vertices[],MATCH("ID",Vertices[[#Headers],[Vertex]:[Vertex Content Word Count]],0),FALSE)</f>
        <v>7</v>
      </c>
    </row>
    <row r="18" spans="1:3" ht="15">
      <c r="A18" s="85" t="s">
        <v>628</v>
      </c>
      <c r="B18" s="91" t="s">
        <v>217</v>
      </c>
      <c r="C18" s="85">
        <f>VLOOKUP(GroupVertices[[#This Row],[Vertex]],Vertices[],MATCH("ID",Vertices[[#Headers],[Vertex]:[Vertex Content Word Count]],0),FALSE)</f>
        <v>12</v>
      </c>
    </row>
    <row r="19" spans="1:3" ht="15">
      <c r="A19" s="85" t="s">
        <v>628</v>
      </c>
      <c r="B19" s="91" t="s">
        <v>232</v>
      </c>
      <c r="C19" s="85">
        <f>VLOOKUP(GroupVertices[[#This Row],[Vertex]],Vertices[],MATCH("ID",Vertices[[#Headers],[Vertex]:[Vertex Content Word Count]],0),FALSE)</f>
        <v>13</v>
      </c>
    </row>
    <row r="20" spans="1:3" ht="15">
      <c r="A20" s="85" t="s">
        <v>628</v>
      </c>
      <c r="B20" s="91" t="s">
        <v>216</v>
      </c>
      <c r="C20" s="85">
        <f>VLOOKUP(GroupVertices[[#This Row],[Vertex]],Vertices[],MATCH("ID",Vertices[[#Headers],[Vertex]:[Vertex Content Word Count]],0),FALSE)</f>
        <v>10</v>
      </c>
    </row>
    <row r="21" spans="1:3" ht="15">
      <c r="A21" s="85" t="s">
        <v>628</v>
      </c>
      <c r="B21" s="91" t="s">
        <v>231</v>
      </c>
      <c r="C21" s="85">
        <f>VLOOKUP(GroupVertices[[#This Row],[Vertex]],Vertices[],MATCH("ID",Vertices[[#Headers],[Vertex]:[Vertex Content Word Count]],0),FALSE)</f>
        <v>11</v>
      </c>
    </row>
    <row r="22" spans="1:3" ht="15">
      <c r="A22" s="85" t="s">
        <v>629</v>
      </c>
      <c r="B22" s="91" t="s">
        <v>212</v>
      </c>
      <c r="C22" s="85">
        <f>VLOOKUP(GroupVertices[[#This Row],[Vertex]],Vertices[],MATCH("ID",Vertices[[#Headers],[Vertex]:[Vertex Content Word Count]],0),FALSE)</f>
        <v>3</v>
      </c>
    </row>
    <row r="23" spans="1:3" ht="15">
      <c r="A23" s="85" t="s">
        <v>629</v>
      </c>
      <c r="B23" s="91" t="s">
        <v>218</v>
      </c>
      <c r="C23" s="85">
        <f>VLOOKUP(GroupVertices[[#This Row],[Vertex]],Vertices[],MATCH("ID",Vertices[[#Headers],[Vertex]:[Vertex Content Word Count]],0),FALSE)</f>
        <v>14</v>
      </c>
    </row>
    <row r="24" spans="1:3" ht="15">
      <c r="A24" s="85" t="s">
        <v>629</v>
      </c>
      <c r="B24" s="91" t="s">
        <v>225</v>
      </c>
      <c r="C24" s="85">
        <f>VLOOKUP(GroupVertices[[#This Row],[Vertex]],Vertices[],MATCH("ID",Vertices[[#Headers],[Vertex]:[Vertex Content Word Count]],0),FALSE)</f>
        <v>23</v>
      </c>
    </row>
    <row r="25" spans="1:3" ht="15">
      <c r="A25" s="85" t="s">
        <v>629</v>
      </c>
      <c r="B25" s="91" t="s">
        <v>226</v>
      </c>
      <c r="C25" s="85">
        <f>VLOOKUP(GroupVertices[[#This Row],[Vertex]],Vertices[],MATCH("ID",Vertices[[#Headers],[Vertex]:[Vertex Content Word Count]],0),FALSE)</f>
        <v>24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640</v>
      </c>
      <c r="B2" s="36" t="s">
        <v>587</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17</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8</v>
      </c>
      <c r="P2" s="39">
        <f>MIN(Vertices[PageRank])</f>
        <v>0.42344</v>
      </c>
      <c r="Q2" s="40">
        <f>COUNTIF(Vertices[PageRank],"&gt;= "&amp;P2)-COUNTIF(Vertices[PageRank],"&gt;="&amp;P3)</f>
        <v>4</v>
      </c>
      <c r="R2" s="39">
        <f>MIN(Vertices[Clustering Coefficient])</f>
        <v>0</v>
      </c>
      <c r="S2" s="45">
        <f>COUNTIF(Vertices[Clustering Coefficient],"&gt;= "&amp;R2)-COUNTIF(Vertices[Clustering Coefficient],"&gt;="&amp;R3)</f>
        <v>10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0.10909090909090909</v>
      </c>
      <c r="G3" s="42">
        <f>COUNTIF(Vertices[In-Degree],"&gt;= "&amp;F3)-COUNTIF(Vertices[In-Degree],"&gt;="&amp;F4)</f>
        <v>0</v>
      </c>
      <c r="H3" s="41">
        <f aca="true" t="shared" si="3" ref="H3:H26">H2+($H$57-$H$2)/BinDivisor</f>
        <v>0.10909090909090909</v>
      </c>
      <c r="I3" s="42">
        <f>COUNTIF(Vertices[Out-Degree],"&gt;= "&amp;H3)-COUNTIF(Vertices[Out-Degree],"&gt;="&amp;H4)</f>
        <v>0</v>
      </c>
      <c r="J3" s="41">
        <f aca="true" t="shared" si="4" ref="J3:J26">J2+($J$57-$J$2)/BinDivisor</f>
        <v>2.5272727272727273</v>
      </c>
      <c r="K3" s="42">
        <f>COUNTIF(Vertices[Betweenness Centrality],"&gt;= "&amp;J3)-COUNTIF(Vertices[Betweenness Centrality],"&gt;="&amp;J4)</f>
        <v>0</v>
      </c>
      <c r="L3" s="41">
        <f aca="true" t="shared" si="5" ref="L3:L26">L2+($L$57-$L$2)/BinDivisor</f>
        <v>0.0060606</v>
      </c>
      <c r="M3" s="42">
        <f>COUNTIF(Vertices[Closeness Centrality],"&gt;= "&amp;L3)-COUNTIF(Vertices[Closeness Centrality],"&gt;="&amp;L4)</f>
        <v>0</v>
      </c>
      <c r="N3" s="41">
        <f aca="true" t="shared" si="6" ref="N3:N26">N2+($N$57-$N$2)/BinDivisor</f>
        <v>0.0033052545454545458</v>
      </c>
      <c r="O3" s="42">
        <f>COUNTIF(Vertices[Eigenvector Centrality],"&gt;= "&amp;N3)-COUNTIF(Vertices[Eigenvector Centrality],"&gt;="&amp;N4)</f>
        <v>0</v>
      </c>
      <c r="P3" s="41">
        <f aca="true" t="shared" si="7" ref="P3:P26">P2+($P$57-$P$2)/BinDivisor</f>
        <v>0.46253316363636365</v>
      </c>
      <c r="Q3" s="42">
        <f>COUNTIF(Vertices[PageRank],"&gt;= "&amp;P3)-COUNTIF(Vertices[PageRank],"&gt;="&amp;P4)</f>
        <v>0</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24</v>
      </c>
      <c r="D4" s="34">
        <f t="shared" si="1"/>
        <v>0</v>
      </c>
      <c r="E4" s="3">
        <f>COUNTIF(Vertices[Degree],"&gt;= "&amp;D4)-COUNTIF(Vertices[Degree],"&gt;="&amp;D5)</f>
        <v>0</v>
      </c>
      <c r="F4" s="39">
        <f t="shared" si="2"/>
        <v>0.21818181818181817</v>
      </c>
      <c r="G4" s="40">
        <f>COUNTIF(Vertices[In-Degree],"&gt;= "&amp;F4)-COUNTIF(Vertices[In-Degree],"&gt;="&amp;F5)</f>
        <v>0</v>
      </c>
      <c r="H4" s="39">
        <f t="shared" si="3"/>
        <v>0.21818181818181817</v>
      </c>
      <c r="I4" s="40">
        <f>COUNTIF(Vertices[Out-Degree],"&gt;= "&amp;H4)-COUNTIF(Vertices[Out-Degree],"&gt;="&amp;H5)</f>
        <v>0</v>
      </c>
      <c r="J4" s="39">
        <f t="shared" si="4"/>
        <v>5.054545454545455</v>
      </c>
      <c r="K4" s="40">
        <f>COUNTIF(Vertices[Betweenness Centrality],"&gt;= "&amp;J4)-COUNTIF(Vertices[Betweenness Centrality],"&gt;="&amp;J5)</f>
        <v>0</v>
      </c>
      <c r="L4" s="39">
        <f t="shared" si="5"/>
        <v>0.0121212</v>
      </c>
      <c r="M4" s="40">
        <f>COUNTIF(Vertices[Closeness Centrality],"&gt;= "&amp;L4)-COUNTIF(Vertices[Closeness Centrality],"&gt;="&amp;L5)</f>
        <v>0</v>
      </c>
      <c r="N4" s="39">
        <f t="shared" si="6"/>
        <v>0.0066105090909090915</v>
      </c>
      <c r="O4" s="40">
        <f>COUNTIF(Vertices[Eigenvector Centrality],"&gt;= "&amp;N4)-COUNTIF(Vertices[Eigenvector Centrality],"&gt;="&amp;N5)</f>
        <v>0</v>
      </c>
      <c r="P4" s="39">
        <f t="shared" si="7"/>
        <v>0.5016263272727273</v>
      </c>
      <c r="Q4" s="40">
        <f>COUNTIF(Vertices[PageRank],"&gt;= "&amp;P4)-COUNTIF(Vertices[PageRank],"&gt;="&amp;P5)</f>
        <v>0</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0.32727272727272727</v>
      </c>
      <c r="G5" s="42">
        <f>COUNTIF(Vertices[In-Degree],"&gt;= "&amp;F5)-COUNTIF(Vertices[In-Degree],"&gt;="&amp;F6)</f>
        <v>0</v>
      </c>
      <c r="H5" s="41">
        <f t="shared" si="3"/>
        <v>0.32727272727272727</v>
      </c>
      <c r="I5" s="42">
        <f>COUNTIF(Vertices[Out-Degree],"&gt;= "&amp;H5)-COUNTIF(Vertices[Out-Degree],"&gt;="&amp;H6)</f>
        <v>0</v>
      </c>
      <c r="J5" s="41">
        <f t="shared" si="4"/>
        <v>7.581818181818182</v>
      </c>
      <c r="K5" s="42">
        <f>COUNTIF(Vertices[Betweenness Centrality],"&gt;= "&amp;J5)-COUNTIF(Vertices[Betweenness Centrality],"&gt;="&amp;J6)</f>
        <v>1</v>
      </c>
      <c r="L5" s="41">
        <f t="shared" si="5"/>
        <v>0.0181818</v>
      </c>
      <c r="M5" s="42">
        <f>COUNTIF(Vertices[Closeness Centrality],"&gt;= "&amp;L5)-COUNTIF(Vertices[Closeness Centrality],"&gt;="&amp;L6)</f>
        <v>7</v>
      </c>
      <c r="N5" s="41">
        <f t="shared" si="6"/>
        <v>0.009915763636363636</v>
      </c>
      <c r="O5" s="42">
        <f>COUNTIF(Vertices[Eigenvector Centrality],"&gt;= "&amp;N5)-COUNTIF(Vertices[Eigenvector Centrality],"&gt;="&amp;N6)</f>
        <v>0</v>
      </c>
      <c r="P5" s="41">
        <f t="shared" si="7"/>
        <v>0.5407194909090909</v>
      </c>
      <c r="Q5" s="42">
        <f>COUNTIF(Vertices[PageRank],"&gt;= "&amp;P5)-COUNTIF(Vertices[PageRank],"&gt;="&amp;P6)</f>
        <v>0</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30</v>
      </c>
      <c r="D6" s="34">
        <f t="shared" si="1"/>
        <v>0</v>
      </c>
      <c r="E6" s="3">
        <f>COUNTIF(Vertices[Degree],"&gt;= "&amp;D6)-COUNTIF(Vertices[Degree],"&gt;="&amp;D7)</f>
        <v>0</v>
      </c>
      <c r="F6" s="39">
        <f t="shared" si="2"/>
        <v>0.43636363636363634</v>
      </c>
      <c r="G6" s="40">
        <f>COUNTIF(Vertices[In-Degree],"&gt;= "&amp;F6)-COUNTIF(Vertices[In-Degree],"&gt;="&amp;F7)</f>
        <v>0</v>
      </c>
      <c r="H6" s="39">
        <f t="shared" si="3"/>
        <v>0.43636363636363634</v>
      </c>
      <c r="I6" s="40">
        <f>COUNTIF(Vertices[Out-Degree],"&gt;= "&amp;H6)-COUNTIF(Vertices[Out-Degree],"&gt;="&amp;H7)</f>
        <v>0</v>
      </c>
      <c r="J6" s="39">
        <f t="shared" si="4"/>
        <v>10.10909090909091</v>
      </c>
      <c r="K6" s="40">
        <f>COUNTIF(Vertices[Betweenness Centrality],"&gt;= "&amp;J6)-COUNTIF(Vertices[Betweenness Centrality],"&gt;="&amp;J7)</f>
        <v>0</v>
      </c>
      <c r="L6" s="39">
        <f t="shared" si="5"/>
        <v>0.0242424</v>
      </c>
      <c r="M6" s="40">
        <f>COUNTIF(Vertices[Closeness Centrality],"&gt;= "&amp;L6)-COUNTIF(Vertices[Closeness Centrality],"&gt;="&amp;L7)</f>
        <v>6</v>
      </c>
      <c r="N6" s="39">
        <f t="shared" si="6"/>
        <v>0.013221018181818183</v>
      </c>
      <c r="O6" s="40">
        <f>COUNTIF(Vertices[Eigenvector Centrality],"&gt;= "&amp;N6)-COUNTIF(Vertices[Eigenvector Centrality],"&gt;="&amp;N7)</f>
        <v>1</v>
      </c>
      <c r="P6" s="39">
        <f t="shared" si="7"/>
        <v>0.5798126545454545</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9</v>
      </c>
      <c r="D7" s="34">
        <f t="shared" si="1"/>
        <v>0</v>
      </c>
      <c r="E7" s="3">
        <f>COUNTIF(Vertices[Degree],"&gt;= "&amp;D7)-COUNTIF(Vertices[Degree],"&gt;="&amp;D8)</f>
        <v>0</v>
      </c>
      <c r="F7" s="41">
        <f t="shared" si="2"/>
        <v>0.5454545454545454</v>
      </c>
      <c r="G7" s="42">
        <f>COUNTIF(Vertices[In-Degree],"&gt;= "&amp;F7)-COUNTIF(Vertices[In-Degree],"&gt;="&amp;F8)</f>
        <v>0</v>
      </c>
      <c r="H7" s="41">
        <f t="shared" si="3"/>
        <v>0.5454545454545454</v>
      </c>
      <c r="I7" s="42">
        <f>COUNTIF(Vertices[Out-Degree],"&gt;= "&amp;H7)-COUNTIF(Vertices[Out-Degree],"&gt;="&amp;H8)</f>
        <v>0</v>
      </c>
      <c r="J7" s="41">
        <f t="shared" si="4"/>
        <v>12.636363636363637</v>
      </c>
      <c r="K7" s="42">
        <f>COUNTIF(Vertices[Betweenness Centrality],"&gt;= "&amp;J7)-COUNTIF(Vertices[Betweenness Centrality],"&gt;="&amp;J8)</f>
        <v>2</v>
      </c>
      <c r="L7" s="41">
        <f t="shared" si="5"/>
        <v>0.030303</v>
      </c>
      <c r="M7" s="42">
        <f>COUNTIF(Vertices[Closeness Centrality],"&gt;= "&amp;L7)-COUNTIF(Vertices[Closeness Centrality],"&gt;="&amp;L8)</f>
        <v>2</v>
      </c>
      <c r="N7" s="41">
        <f t="shared" si="6"/>
        <v>0.01652627272727273</v>
      </c>
      <c r="O7" s="42">
        <f>COUNTIF(Vertices[Eigenvector Centrality],"&gt;= "&amp;N7)-COUNTIF(Vertices[Eigenvector Centrality],"&gt;="&amp;N8)</f>
        <v>3</v>
      </c>
      <c r="P7" s="41">
        <f t="shared" si="7"/>
        <v>0.6189058181818181</v>
      </c>
      <c r="Q7" s="42">
        <f>COUNTIF(Vertices[PageRank],"&gt;= "&amp;P7)-COUNTIF(Vertices[PageRank],"&gt;="&amp;P8)</f>
        <v>0</v>
      </c>
      <c r="R7" s="41">
        <f t="shared" si="8"/>
        <v>0.045454545454545456</v>
      </c>
      <c r="S7" s="46">
        <f>COUNTIF(Vertices[Clustering Coefficient],"&gt;= "&amp;R7)-COUNTIF(Vertices[Clustering Coefficient],"&gt;="&amp;R8)</f>
        <v>1</v>
      </c>
      <c r="T7" s="41" t="e">
        <f ca="1" t="shared" si="9"/>
        <v>#REF!</v>
      </c>
      <c r="U7" s="42" t="e">
        <f ca="1" t="shared" si="0"/>
        <v>#REF!</v>
      </c>
    </row>
    <row r="8" spans="1:21" ht="15">
      <c r="A8" s="36" t="s">
        <v>150</v>
      </c>
      <c r="B8" s="36">
        <v>39</v>
      </c>
      <c r="D8" s="34">
        <f t="shared" si="1"/>
        <v>0</v>
      </c>
      <c r="E8" s="3">
        <f>COUNTIF(Vertices[Degree],"&gt;= "&amp;D8)-COUNTIF(Vertices[Degree],"&gt;="&amp;D9)</f>
        <v>0</v>
      </c>
      <c r="F8" s="39">
        <f t="shared" si="2"/>
        <v>0.6545454545454545</v>
      </c>
      <c r="G8" s="40">
        <f>COUNTIF(Vertices[In-Degree],"&gt;= "&amp;F8)-COUNTIF(Vertices[In-Degree],"&gt;="&amp;F9)</f>
        <v>0</v>
      </c>
      <c r="H8" s="39">
        <f t="shared" si="3"/>
        <v>0.6545454545454545</v>
      </c>
      <c r="I8" s="40">
        <f>COUNTIF(Vertices[Out-Degree],"&gt;= "&amp;H8)-COUNTIF(Vertices[Out-Degree],"&gt;="&amp;H9)</f>
        <v>0</v>
      </c>
      <c r="J8" s="39">
        <f t="shared" si="4"/>
        <v>15.163636363636364</v>
      </c>
      <c r="K8" s="40">
        <f>COUNTIF(Vertices[Betweenness Centrality],"&gt;= "&amp;J8)-COUNTIF(Vertices[Betweenness Centrality],"&gt;="&amp;J9)</f>
        <v>0</v>
      </c>
      <c r="L8" s="39">
        <f t="shared" si="5"/>
        <v>0.0363636</v>
      </c>
      <c r="M8" s="40">
        <f>COUNTIF(Vertices[Closeness Centrality],"&gt;= "&amp;L8)-COUNTIF(Vertices[Closeness Centrality],"&gt;="&amp;L9)</f>
        <v>1</v>
      </c>
      <c r="N8" s="39">
        <f t="shared" si="6"/>
        <v>0.019831527272727276</v>
      </c>
      <c r="O8" s="40">
        <f>COUNTIF(Vertices[Eigenvector Centrality],"&gt;= "&amp;N8)-COUNTIF(Vertices[Eigenvector Centrality],"&gt;="&amp;N9)</f>
        <v>0</v>
      </c>
      <c r="P8" s="39">
        <f t="shared" si="7"/>
        <v>0.6579989818181817</v>
      </c>
      <c r="Q8" s="40">
        <f>COUNTIF(Vertices[PageRank],"&gt;= "&amp;P8)-COUNTIF(Vertices[PageRank],"&gt;="&amp;P9)</f>
        <v>2</v>
      </c>
      <c r="R8" s="39">
        <f t="shared" si="8"/>
        <v>0.05454545454545455</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0.7636363636363637</v>
      </c>
      <c r="G9" s="42">
        <f>COUNTIF(Vertices[In-Degree],"&gt;= "&amp;F9)-COUNTIF(Vertices[In-Degree],"&gt;="&amp;F10)</f>
        <v>0</v>
      </c>
      <c r="H9" s="41">
        <f t="shared" si="3"/>
        <v>0.7636363636363637</v>
      </c>
      <c r="I9" s="42">
        <f>COUNTIF(Vertices[Out-Degree],"&gt;= "&amp;H9)-COUNTIF(Vertices[Out-Degree],"&gt;="&amp;H10)</f>
        <v>0</v>
      </c>
      <c r="J9" s="41">
        <f t="shared" si="4"/>
        <v>17.69090909090909</v>
      </c>
      <c r="K9" s="42">
        <f>COUNTIF(Vertices[Betweenness Centrality],"&gt;= "&amp;J9)-COUNTIF(Vertices[Betweenness Centrality],"&gt;="&amp;J10)</f>
        <v>0</v>
      </c>
      <c r="L9" s="41">
        <f t="shared" si="5"/>
        <v>0.0424242</v>
      </c>
      <c r="M9" s="42">
        <f>COUNTIF(Vertices[Closeness Centrality],"&gt;= "&amp;L9)-COUNTIF(Vertices[Closeness Centrality],"&gt;="&amp;L10)</f>
        <v>0</v>
      </c>
      <c r="N9" s="41">
        <f t="shared" si="6"/>
        <v>0.023136781818181823</v>
      </c>
      <c r="O9" s="42">
        <f>COUNTIF(Vertices[Eigenvector Centrality],"&gt;= "&amp;N9)-COUNTIF(Vertices[Eigenvector Centrality],"&gt;="&amp;N10)</f>
        <v>0</v>
      </c>
      <c r="P9" s="41">
        <f t="shared" si="7"/>
        <v>0.6970921454545453</v>
      </c>
      <c r="Q9" s="42">
        <f>COUNTIF(Vertices[PageRank],"&gt;= "&amp;P9)-COUNTIF(Vertices[PageRank],"&gt;="&amp;P10)</f>
        <v>1</v>
      </c>
      <c r="R9" s="41">
        <f t="shared" si="8"/>
        <v>0.06363636363636364</v>
      </c>
      <c r="S9" s="46">
        <f>COUNTIF(Vertices[Clustering Coefficient],"&gt;= "&amp;R9)-COUNTIF(Vertices[Clustering Coefficient],"&gt;="&amp;R10)</f>
        <v>0</v>
      </c>
      <c r="T9" s="41" t="e">
        <f ca="1" t="shared" si="9"/>
        <v>#REF!</v>
      </c>
      <c r="U9" s="42" t="e">
        <f ca="1" t="shared" si="0"/>
        <v>#REF!</v>
      </c>
    </row>
    <row r="10" spans="1:21" ht="15">
      <c r="A10" s="36" t="s">
        <v>641</v>
      </c>
      <c r="B10" s="36">
        <v>2</v>
      </c>
      <c r="D10" s="34">
        <f t="shared" si="1"/>
        <v>0</v>
      </c>
      <c r="E10" s="3">
        <f>COUNTIF(Vertices[Degree],"&gt;= "&amp;D10)-COUNTIF(Vertices[Degree],"&gt;="&amp;D11)</f>
        <v>0</v>
      </c>
      <c r="F10" s="39">
        <f t="shared" si="2"/>
        <v>0.8727272727272728</v>
      </c>
      <c r="G10" s="40">
        <f>COUNTIF(Vertices[In-Degree],"&gt;= "&amp;F10)-COUNTIF(Vertices[In-Degree],"&gt;="&amp;F11)</f>
        <v>0</v>
      </c>
      <c r="H10" s="39">
        <f t="shared" si="3"/>
        <v>0.8727272727272728</v>
      </c>
      <c r="I10" s="40">
        <f>COUNTIF(Vertices[Out-Degree],"&gt;= "&amp;H10)-COUNTIF(Vertices[Out-Degree],"&gt;="&amp;H11)</f>
        <v>0</v>
      </c>
      <c r="J10" s="39">
        <f t="shared" si="4"/>
        <v>20.21818181818182</v>
      </c>
      <c r="K10" s="40">
        <f>COUNTIF(Vertices[Betweenness Centrality],"&gt;= "&amp;J10)-COUNTIF(Vertices[Betweenness Centrality],"&gt;="&amp;J11)</f>
        <v>0</v>
      </c>
      <c r="L10" s="39">
        <f t="shared" si="5"/>
        <v>0.0484848</v>
      </c>
      <c r="M10" s="40">
        <f>COUNTIF(Vertices[Closeness Centrality],"&gt;= "&amp;L10)-COUNTIF(Vertices[Closeness Centrality],"&gt;="&amp;L11)</f>
        <v>0</v>
      </c>
      <c r="N10" s="39">
        <f t="shared" si="6"/>
        <v>0.02644203636363637</v>
      </c>
      <c r="O10" s="40">
        <f>COUNTIF(Vertices[Eigenvector Centrality],"&gt;= "&amp;N10)-COUNTIF(Vertices[Eigenvector Centrality],"&gt;="&amp;N11)</f>
        <v>0</v>
      </c>
      <c r="P10" s="39">
        <f t="shared" si="7"/>
        <v>0.736185309090909</v>
      </c>
      <c r="Q10" s="40">
        <f>COUNTIF(Vertices[PageRank],"&gt;= "&amp;P10)-COUNTIF(Vertices[PageRank],"&gt;="&amp;P11)</f>
        <v>2</v>
      </c>
      <c r="R10" s="39">
        <f t="shared" si="8"/>
        <v>0.07272727272727274</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0.9818181818181819</v>
      </c>
      <c r="G11" s="42">
        <f>COUNTIF(Vertices[In-Degree],"&gt;= "&amp;F11)-COUNTIF(Vertices[In-Degree],"&gt;="&amp;F12)</f>
        <v>7</v>
      </c>
      <c r="H11" s="41">
        <f t="shared" si="3"/>
        <v>0.9818181818181819</v>
      </c>
      <c r="I11" s="42">
        <f>COUNTIF(Vertices[Out-Degree],"&gt;= "&amp;H11)-COUNTIF(Vertices[Out-Degree],"&gt;="&amp;H12)</f>
        <v>10</v>
      </c>
      <c r="J11" s="41">
        <f t="shared" si="4"/>
        <v>22.745454545454546</v>
      </c>
      <c r="K11" s="42">
        <f>COUNTIF(Vertices[Betweenness Centrality],"&gt;= "&amp;J11)-COUNTIF(Vertices[Betweenness Centrality],"&gt;="&amp;J12)</f>
        <v>0</v>
      </c>
      <c r="L11" s="41">
        <f t="shared" si="5"/>
        <v>0.0545454</v>
      </c>
      <c r="M11" s="42">
        <f>COUNTIF(Vertices[Closeness Centrality],"&gt;= "&amp;L11)-COUNTIF(Vertices[Closeness Centrality],"&gt;="&amp;L12)</f>
        <v>0</v>
      </c>
      <c r="N11" s="41">
        <f t="shared" si="6"/>
        <v>0.029747290909090916</v>
      </c>
      <c r="O11" s="42">
        <f>COUNTIF(Vertices[Eigenvector Centrality],"&gt;= "&amp;N11)-COUNTIF(Vertices[Eigenvector Centrality],"&gt;="&amp;N12)</f>
        <v>2</v>
      </c>
      <c r="P11" s="41">
        <f t="shared" si="7"/>
        <v>0.7752784727272726</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236</v>
      </c>
      <c r="B12" s="36">
        <v>28</v>
      </c>
      <c r="D12" s="34">
        <f t="shared" si="1"/>
        <v>0</v>
      </c>
      <c r="E12" s="3">
        <f>COUNTIF(Vertices[Degree],"&gt;= "&amp;D12)-COUNTIF(Vertices[Degree],"&gt;="&amp;D13)</f>
        <v>0</v>
      </c>
      <c r="F12" s="39">
        <f t="shared" si="2"/>
        <v>1.090909090909091</v>
      </c>
      <c r="G12" s="40">
        <f>COUNTIF(Vertices[In-Degree],"&gt;= "&amp;F12)-COUNTIF(Vertices[In-Degree],"&gt;="&amp;F13)</f>
        <v>0</v>
      </c>
      <c r="H12" s="39">
        <f t="shared" si="3"/>
        <v>1.090909090909091</v>
      </c>
      <c r="I12" s="40">
        <f>COUNTIF(Vertices[Out-Degree],"&gt;= "&amp;H12)-COUNTIF(Vertices[Out-Degree],"&gt;="&amp;H13)</f>
        <v>0</v>
      </c>
      <c r="J12" s="39">
        <f t="shared" si="4"/>
        <v>25.272727272727273</v>
      </c>
      <c r="K12" s="40">
        <f>COUNTIF(Vertices[Betweenness Centrality],"&gt;= "&amp;J12)-COUNTIF(Vertices[Betweenness Centrality],"&gt;="&amp;J13)</f>
        <v>0</v>
      </c>
      <c r="L12" s="39">
        <f t="shared" si="5"/>
        <v>0.060606</v>
      </c>
      <c r="M12" s="40">
        <f>COUNTIF(Vertices[Closeness Centrality],"&gt;= "&amp;L12)-COUNTIF(Vertices[Closeness Centrality],"&gt;="&amp;L13)</f>
        <v>0</v>
      </c>
      <c r="N12" s="39">
        <f t="shared" si="6"/>
        <v>0.03305254545454546</v>
      </c>
      <c r="O12" s="40">
        <f>COUNTIF(Vertices[Eigenvector Centrality],"&gt;= "&amp;N12)-COUNTIF(Vertices[Eigenvector Centrality],"&gt;="&amp;N13)</f>
        <v>0</v>
      </c>
      <c r="P12" s="39">
        <f t="shared" si="7"/>
        <v>0.8143716363636362</v>
      </c>
      <c r="Q12" s="40">
        <f>COUNTIF(Vertices[PageRank],"&gt;= "&amp;P12)-COUNTIF(Vertices[PageRank],"&gt;="&amp;P13)</f>
        <v>2</v>
      </c>
      <c r="R12" s="39">
        <f t="shared" si="8"/>
        <v>0.09090909090909093</v>
      </c>
      <c r="S12" s="45">
        <f>COUNTIF(Vertices[Clustering Coefficient],"&gt;= "&amp;R12)-COUNTIF(Vertices[Clustering Coefficient],"&gt;="&amp;R13)</f>
        <v>1</v>
      </c>
      <c r="T12" s="39" t="e">
        <f ca="1" t="shared" si="9"/>
        <v>#REF!</v>
      </c>
      <c r="U12" s="40" t="e">
        <f ca="1" t="shared" si="0"/>
        <v>#REF!</v>
      </c>
    </row>
    <row r="13" spans="1:21" ht="15">
      <c r="A13" s="36" t="s">
        <v>176</v>
      </c>
      <c r="B13" s="36">
        <v>11</v>
      </c>
      <c r="D13" s="34">
        <f t="shared" si="1"/>
        <v>0</v>
      </c>
      <c r="E13" s="3">
        <f>COUNTIF(Vertices[Degree],"&gt;= "&amp;D13)-COUNTIF(Vertices[Degree],"&gt;="&amp;D14)</f>
        <v>0</v>
      </c>
      <c r="F13" s="41">
        <f t="shared" si="2"/>
        <v>1.2000000000000002</v>
      </c>
      <c r="G13" s="42">
        <f>COUNTIF(Vertices[In-Degree],"&gt;= "&amp;F13)-COUNTIF(Vertices[In-Degree],"&gt;="&amp;F14)</f>
        <v>0</v>
      </c>
      <c r="H13" s="41">
        <f t="shared" si="3"/>
        <v>1.2000000000000002</v>
      </c>
      <c r="I13" s="42">
        <f>COUNTIF(Vertices[Out-Degree],"&gt;= "&amp;H13)-COUNTIF(Vertices[Out-Degree],"&gt;="&amp;H14)</f>
        <v>0</v>
      </c>
      <c r="J13" s="41">
        <f t="shared" si="4"/>
        <v>27.8</v>
      </c>
      <c r="K13" s="42">
        <f>COUNTIF(Vertices[Betweenness Centrality],"&gt;= "&amp;J13)-COUNTIF(Vertices[Betweenness Centrality],"&gt;="&amp;J14)</f>
        <v>1</v>
      </c>
      <c r="L13" s="41">
        <f t="shared" si="5"/>
        <v>0.0666666</v>
      </c>
      <c r="M13" s="42">
        <f>COUNTIF(Vertices[Closeness Centrality],"&gt;= "&amp;L13)-COUNTIF(Vertices[Closeness Centrality],"&gt;="&amp;L14)</f>
        <v>0</v>
      </c>
      <c r="N13" s="41">
        <f t="shared" si="6"/>
        <v>0.0363578</v>
      </c>
      <c r="O13" s="42">
        <f>COUNTIF(Vertices[Eigenvector Centrality],"&gt;= "&amp;N13)-COUNTIF(Vertices[Eigenvector Centrality],"&gt;="&amp;N14)</f>
        <v>0</v>
      </c>
      <c r="P13" s="41">
        <f t="shared" si="7"/>
        <v>0.8534647999999998</v>
      </c>
      <c r="Q13" s="42">
        <f>COUNTIF(Vertices[PageRank],"&gt;= "&amp;P13)-COUNTIF(Vertices[PageRank],"&gt;="&amp;P14)</f>
        <v>0</v>
      </c>
      <c r="R13" s="41">
        <f t="shared" si="8"/>
        <v>0.10000000000000002</v>
      </c>
      <c r="S13" s="46">
        <f>COUNTIF(Vertices[Clustering Coefficient],"&gt;= "&amp;R13)-COUNTIF(Vertices[Clustering Coefficient],"&gt;="&amp;R14)</f>
        <v>1</v>
      </c>
      <c r="T13" s="41" t="e">
        <f ca="1" t="shared" si="9"/>
        <v>#REF!</v>
      </c>
      <c r="U13" s="42" t="e">
        <f ca="1" t="shared" si="0"/>
        <v>#REF!</v>
      </c>
    </row>
    <row r="14" spans="1:21" ht="15">
      <c r="A14" s="129"/>
      <c r="B14" s="129"/>
      <c r="D14" s="34">
        <f t="shared" si="1"/>
        <v>0</v>
      </c>
      <c r="E14" s="3">
        <f>COUNTIF(Vertices[Degree],"&gt;= "&amp;D14)-COUNTIF(Vertices[Degree],"&gt;="&amp;D15)</f>
        <v>0</v>
      </c>
      <c r="F14" s="39">
        <f t="shared" si="2"/>
        <v>1.3090909090909093</v>
      </c>
      <c r="G14" s="40">
        <f>COUNTIF(Vertices[In-Degree],"&gt;= "&amp;F14)-COUNTIF(Vertices[In-Degree],"&gt;="&amp;F15)</f>
        <v>0</v>
      </c>
      <c r="H14" s="39">
        <f t="shared" si="3"/>
        <v>1.3090909090909093</v>
      </c>
      <c r="I14" s="40">
        <f>COUNTIF(Vertices[Out-Degree],"&gt;= "&amp;H14)-COUNTIF(Vertices[Out-Degree],"&gt;="&amp;H15)</f>
        <v>0</v>
      </c>
      <c r="J14" s="39">
        <f t="shared" si="4"/>
        <v>30.327272727272728</v>
      </c>
      <c r="K14" s="40">
        <f>COUNTIF(Vertices[Betweenness Centrality],"&gt;= "&amp;J14)-COUNTIF(Vertices[Betweenness Centrality],"&gt;="&amp;J15)</f>
        <v>0</v>
      </c>
      <c r="L14" s="39">
        <f t="shared" si="5"/>
        <v>0.0727272</v>
      </c>
      <c r="M14" s="40">
        <f>COUNTIF(Vertices[Closeness Centrality],"&gt;= "&amp;L14)-COUNTIF(Vertices[Closeness Centrality],"&gt;="&amp;L15)</f>
        <v>0</v>
      </c>
      <c r="N14" s="39">
        <f t="shared" si="6"/>
        <v>0.039663054545454546</v>
      </c>
      <c r="O14" s="40">
        <f>COUNTIF(Vertices[Eigenvector Centrality],"&gt;= "&amp;N14)-COUNTIF(Vertices[Eigenvector Centrality],"&gt;="&amp;N15)</f>
        <v>0</v>
      </c>
      <c r="P14" s="39">
        <f t="shared" si="7"/>
        <v>0.8925579636363634</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36" t="s">
        <v>151</v>
      </c>
      <c r="B15" s="36">
        <v>11</v>
      </c>
      <c r="D15" s="34">
        <f t="shared" si="1"/>
        <v>0</v>
      </c>
      <c r="E15" s="3">
        <f>COUNTIF(Vertices[Degree],"&gt;= "&amp;D15)-COUNTIF(Vertices[Degree],"&gt;="&amp;D16)</f>
        <v>0</v>
      </c>
      <c r="F15" s="41">
        <f t="shared" si="2"/>
        <v>1.4181818181818184</v>
      </c>
      <c r="G15" s="42">
        <f>COUNTIF(Vertices[In-Degree],"&gt;= "&amp;F15)-COUNTIF(Vertices[In-Degree],"&gt;="&amp;F16)</f>
        <v>0</v>
      </c>
      <c r="H15" s="41">
        <f t="shared" si="3"/>
        <v>1.4181818181818184</v>
      </c>
      <c r="I15" s="42">
        <f>COUNTIF(Vertices[Out-Degree],"&gt;= "&amp;H15)-COUNTIF(Vertices[Out-Degree],"&gt;="&amp;H16)</f>
        <v>0</v>
      </c>
      <c r="J15" s="41">
        <f t="shared" si="4"/>
        <v>32.85454545454546</v>
      </c>
      <c r="K15" s="42">
        <f>COUNTIF(Vertices[Betweenness Centrality],"&gt;= "&amp;J15)-COUNTIF(Vertices[Betweenness Centrality],"&gt;="&amp;J16)</f>
        <v>0</v>
      </c>
      <c r="L15" s="41">
        <f t="shared" si="5"/>
        <v>0.0787878</v>
      </c>
      <c r="M15" s="42">
        <f>COUNTIF(Vertices[Closeness Centrality],"&gt;= "&amp;L15)-COUNTIF(Vertices[Closeness Centrality],"&gt;="&amp;L16)</f>
        <v>0</v>
      </c>
      <c r="N15" s="41">
        <f t="shared" si="6"/>
        <v>0.04296830909090909</v>
      </c>
      <c r="O15" s="42">
        <f>COUNTIF(Vertices[Eigenvector Centrality],"&gt;= "&amp;N15)-COUNTIF(Vertices[Eigenvector Centrality],"&gt;="&amp;N16)</f>
        <v>2</v>
      </c>
      <c r="P15" s="41">
        <f t="shared" si="7"/>
        <v>0.931651127272727</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129"/>
      <c r="B16" s="129"/>
      <c r="D16" s="34">
        <f t="shared" si="1"/>
        <v>0</v>
      </c>
      <c r="E16" s="3">
        <f>COUNTIF(Vertices[Degree],"&gt;= "&amp;D16)-COUNTIF(Vertices[Degree],"&gt;="&amp;D17)</f>
        <v>0</v>
      </c>
      <c r="F16" s="39">
        <f t="shared" si="2"/>
        <v>1.5272727272727276</v>
      </c>
      <c r="G16" s="40">
        <f>COUNTIF(Vertices[In-Degree],"&gt;= "&amp;F16)-COUNTIF(Vertices[In-Degree],"&gt;="&amp;F17)</f>
        <v>0</v>
      </c>
      <c r="H16" s="39">
        <f t="shared" si="3"/>
        <v>1.5272727272727276</v>
      </c>
      <c r="I16" s="40">
        <f>COUNTIF(Vertices[Out-Degree],"&gt;= "&amp;H16)-COUNTIF(Vertices[Out-Degree],"&gt;="&amp;H17)</f>
        <v>0</v>
      </c>
      <c r="J16" s="39">
        <f t="shared" si="4"/>
        <v>35.38181818181819</v>
      </c>
      <c r="K16" s="40">
        <f>COUNTIF(Vertices[Betweenness Centrality],"&gt;= "&amp;J16)-COUNTIF(Vertices[Betweenness Centrality],"&gt;="&amp;J17)</f>
        <v>0</v>
      </c>
      <c r="L16" s="39">
        <f t="shared" si="5"/>
        <v>0.0848484</v>
      </c>
      <c r="M16" s="40">
        <f>COUNTIF(Vertices[Closeness Centrality],"&gt;= "&amp;L16)-COUNTIF(Vertices[Closeness Centrality],"&gt;="&amp;L17)</f>
        <v>0</v>
      </c>
      <c r="N16" s="39">
        <f t="shared" si="6"/>
        <v>0.04627356363636363</v>
      </c>
      <c r="O16" s="40">
        <f>COUNTIF(Vertices[Eigenvector Centrality],"&gt;= "&amp;N16)-COUNTIF(Vertices[Eigenvector Centrality],"&gt;="&amp;N17)</f>
        <v>0</v>
      </c>
      <c r="P16" s="39">
        <f t="shared" si="7"/>
        <v>0.9707442909090906</v>
      </c>
      <c r="Q16" s="40">
        <f>COUNTIF(Vertices[PageRank],"&gt;= "&amp;P16)-COUNTIF(Vertices[PageRank],"&gt;="&amp;P17)</f>
        <v>5</v>
      </c>
      <c r="R16" s="39">
        <f t="shared" si="8"/>
        <v>0.1272727272727273</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1.6363636363636367</v>
      </c>
      <c r="G17" s="42">
        <f>COUNTIF(Vertices[In-Degree],"&gt;= "&amp;F17)-COUNTIF(Vertices[In-Degree],"&gt;="&amp;F18)</f>
        <v>0</v>
      </c>
      <c r="H17" s="41">
        <f t="shared" si="3"/>
        <v>1.6363636363636367</v>
      </c>
      <c r="I17" s="42">
        <f>COUNTIF(Vertices[Out-Degree],"&gt;= "&amp;H17)-COUNTIF(Vertices[Out-Degree],"&gt;="&amp;H18)</f>
        <v>0</v>
      </c>
      <c r="J17" s="41">
        <f t="shared" si="4"/>
        <v>37.90909090909092</v>
      </c>
      <c r="K17" s="42">
        <f>COUNTIF(Vertices[Betweenness Centrality],"&gt;= "&amp;J17)-COUNTIF(Vertices[Betweenness Centrality],"&gt;="&amp;J18)</f>
        <v>0</v>
      </c>
      <c r="L17" s="41">
        <f t="shared" si="5"/>
        <v>0.090909</v>
      </c>
      <c r="M17" s="42">
        <f>COUNTIF(Vertices[Closeness Centrality],"&gt;= "&amp;L17)-COUNTIF(Vertices[Closeness Centrality],"&gt;="&amp;L18)</f>
        <v>0</v>
      </c>
      <c r="N17" s="41">
        <f t="shared" si="6"/>
        <v>0.049578818181818175</v>
      </c>
      <c r="O17" s="42">
        <f>COUNTIF(Vertices[Eigenvector Centrality],"&gt;= "&amp;N17)-COUNTIF(Vertices[Eigenvector Centrality],"&gt;="&amp;N18)</f>
        <v>1</v>
      </c>
      <c r="P17" s="41">
        <f t="shared" si="7"/>
        <v>1.0098374545454543</v>
      </c>
      <c r="Q17" s="42">
        <f>COUNTIF(Vertices[PageRank],"&gt;= "&amp;P17)-COUNTIF(Vertices[PageRank],"&gt;="&amp;P18)</f>
        <v>1</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1.7454545454545458</v>
      </c>
      <c r="G18" s="40">
        <f>COUNTIF(Vertices[In-Degree],"&gt;= "&amp;F18)-COUNTIF(Vertices[In-Degree],"&gt;="&amp;F19)</f>
        <v>0</v>
      </c>
      <c r="H18" s="39">
        <f t="shared" si="3"/>
        <v>1.7454545454545458</v>
      </c>
      <c r="I18" s="40">
        <f>COUNTIF(Vertices[Out-Degree],"&gt;= "&amp;H18)-COUNTIF(Vertices[Out-Degree],"&gt;="&amp;H19)</f>
        <v>0</v>
      </c>
      <c r="J18" s="39">
        <f t="shared" si="4"/>
        <v>40.43636363636365</v>
      </c>
      <c r="K18" s="40">
        <f>COUNTIF(Vertices[Betweenness Centrality],"&gt;= "&amp;J18)-COUNTIF(Vertices[Betweenness Centrality],"&gt;="&amp;J19)</f>
        <v>0</v>
      </c>
      <c r="L18" s="39">
        <f t="shared" si="5"/>
        <v>0.0969696</v>
      </c>
      <c r="M18" s="40">
        <f>COUNTIF(Vertices[Closeness Centrality],"&gt;= "&amp;L18)-COUNTIF(Vertices[Closeness Centrality],"&gt;="&amp;L19)</f>
        <v>0</v>
      </c>
      <c r="N18" s="39">
        <f t="shared" si="6"/>
        <v>0.05288407272727272</v>
      </c>
      <c r="O18" s="40">
        <f>COUNTIF(Vertices[Eigenvector Centrality],"&gt;= "&amp;N18)-COUNTIF(Vertices[Eigenvector Centrality],"&gt;="&amp;N19)</f>
        <v>0</v>
      </c>
      <c r="P18" s="39">
        <f t="shared" si="7"/>
        <v>1.0489306181818179</v>
      </c>
      <c r="Q18" s="40">
        <f>COUNTIF(Vertices[PageRank],"&gt;= "&amp;P18)-COUNTIF(Vertices[PageRank],"&gt;="&amp;P19)</f>
        <v>2</v>
      </c>
      <c r="R18" s="39">
        <f t="shared" si="8"/>
        <v>0.14545454545454548</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1.854545454545455</v>
      </c>
      <c r="G19" s="42">
        <f>COUNTIF(Vertices[In-Degree],"&gt;= "&amp;F19)-COUNTIF(Vertices[In-Degree],"&gt;="&amp;F20)</f>
        <v>0</v>
      </c>
      <c r="H19" s="41">
        <f t="shared" si="3"/>
        <v>1.854545454545455</v>
      </c>
      <c r="I19" s="42">
        <f>COUNTIF(Vertices[Out-Degree],"&gt;= "&amp;H19)-COUNTIF(Vertices[Out-Degree],"&gt;="&amp;H20)</f>
        <v>0</v>
      </c>
      <c r="J19" s="41">
        <f t="shared" si="4"/>
        <v>42.96363636363638</v>
      </c>
      <c r="K19" s="42">
        <f>COUNTIF(Vertices[Betweenness Centrality],"&gt;= "&amp;J19)-COUNTIF(Vertices[Betweenness Centrality],"&gt;="&amp;J20)</f>
        <v>0</v>
      </c>
      <c r="L19" s="41">
        <f t="shared" si="5"/>
        <v>0.1030302</v>
      </c>
      <c r="M19" s="42">
        <f>COUNTIF(Vertices[Closeness Centrality],"&gt;= "&amp;L19)-COUNTIF(Vertices[Closeness Centrality],"&gt;="&amp;L20)</f>
        <v>0</v>
      </c>
      <c r="N19" s="41">
        <f t="shared" si="6"/>
        <v>0.05618932727272726</v>
      </c>
      <c r="O19" s="42">
        <f>COUNTIF(Vertices[Eigenvector Centrality],"&gt;= "&amp;N19)-COUNTIF(Vertices[Eigenvector Centrality],"&gt;="&amp;N20)</f>
        <v>0</v>
      </c>
      <c r="P19" s="41">
        <f t="shared" si="7"/>
        <v>1.0880237818181815</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152</v>
      </c>
      <c r="B20" s="36">
        <v>6</v>
      </c>
      <c r="D20" s="34">
        <f t="shared" si="1"/>
        <v>0</v>
      </c>
      <c r="E20" s="3">
        <f>COUNTIF(Vertices[Degree],"&gt;= "&amp;D20)-COUNTIF(Vertices[Degree],"&gt;="&amp;D21)</f>
        <v>0</v>
      </c>
      <c r="F20" s="39">
        <f t="shared" si="2"/>
        <v>1.963636363636364</v>
      </c>
      <c r="G20" s="40">
        <f>COUNTIF(Vertices[In-Degree],"&gt;= "&amp;F20)-COUNTIF(Vertices[In-Degree],"&gt;="&amp;F21)</f>
        <v>5</v>
      </c>
      <c r="H20" s="39">
        <f t="shared" si="3"/>
        <v>1.963636363636364</v>
      </c>
      <c r="I20" s="40">
        <f>COUNTIF(Vertices[Out-Degree],"&gt;= "&amp;H20)-COUNTIF(Vertices[Out-Degree],"&gt;="&amp;H21)</f>
        <v>4</v>
      </c>
      <c r="J20" s="39">
        <f t="shared" si="4"/>
        <v>45.49090909090911</v>
      </c>
      <c r="K20" s="40">
        <f>COUNTIF(Vertices[Betweenness Centrality],"&gt;= "&amp;J20)-COUNTIF(Vertices[Betweenness Centrality],"&gt;="&amp;J21)</f>
        <v>0</v>
      </c>
      <c r="L20" s="39">
        <f t="shared" si="5"/>
        <v>0.1090908</v>
      </c>
      <c r="M20" s="40">
        <f>COUNTIF(Vertices[Closeness Centrality],"&gt;= "&amp;L20)-COUNTIF(Vertices[Closeness Centrality],"&gt;="&amp;L21)</f>
        <v>0</v>
      </c>
      <c r="N20" s="39">
        <f t="shared" si="6"/>
        <v>0.059494581818181805</v>
      </c>
      <c r="O20" s="40">
        <f>COUNTIF(Vertices[Eigenvector Centrality],"&gt;= "&amp;N20)-COUNTIF(Vertices[Eigenvector Centrality],"&gt;="&amp;N21)</f>
        <v>0</v>
      </c>
      <c r="P20" s="39">
        <f t="shared" si="7"/>
        <v>1.127116945454545</v>
      </c>
      <c r="Q20" s="40">
        <f>COUNTIF(Vertices[PageRank],"&gt;= "&amp;P20)-COUNTIF(Vertices[PageRank],"&gt;="&amp;P21)</f>
        <v>0</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153</v>
      </c>
      <c r="B21" s="36">
        <v>4</v>
      </c>
      <c r="D21" s="34">
        <f t="shared" si="1"/>
        <v>0</v>
      </c>
      <c r="E21" s="3">
        <f>COUNTIF(Vertices[Degree],"&gt;= "&amp;D21)-COUNTIF(Vertices[Degree],"&gt;="&amp;D22)</f>
        <v>0</v>
      </c>
      <c r="F21" s="41">
        <f t="shared" si="2"/>
        <v>2.072727272727273</v>
      </c>
      <c r="G21" s="42">
        <f>COUNTIF(Vertices[In-Degree],"&gt;= "&amp;F21)-COUNTIF(Vertices[In-Degree],"&gt;="&amp;F22)</f>
        <v>0</v>
      </c>
      <c r="H21" s="41">
        <f t="shared" si="3"/>
        <v>2.072727272727273</v>
      </c>
      <c r="I21" s="42">
        <f>COUNTIF(Vertices[Out-Degree],"&gt;= "&amp;H21)-COUNTIF(Vertices[Out-Degree],"&gt;="&amp;H22)</f>
        <v>0</v>
      </c>
      <c r="J21" s="41">
        <f t="shared" si="4"/>
        <v>48.018181818181844</v>
      </c>
      <c r="K21" s="42">
        <f>COUNTIF(Vertices[Betweenness Centrality],"&gt;= "&amp;J21)-COUNTIF(Vertices[Betweenness Centrality],"&gt;="&amp;J22)</f>
        <v>0</v>
      </c>
      <c r="L21" s="41">
        <f t="shared" si="5"/>
        <v>0.1151514</v>
      </c>
      <c r="M21" s="42">
        <f>COUNTIF(Vertices[Closeness Centrality],"&gt;= "&amp;L21)-COUNTIF(Vertices[Closeness Centrality],"&gt;="&amp;L22)</f>
        <v>0</v>
      </c>
      <c r="N21" s="41">
        <f t="shared" si="6"/>
        <v>0.06279983636363635</v>
      </c>
      <c r="O21" s="42">
        <f>COUNTIF(Vertices[Eigenvector Centrality],"&gt;= "&amp;N21)-COUNTIF(Vertices[Eigenvector Centrality],"&gt;="&amp;N22)</f>
        <v>0</v>
      </c>
      <c r="P21" s="41">
        <f t="shared" si="7"/>
        <v>1.1662101090909087</v>
      </c>
      <c r="Q21" s="42">
        <f>COUNTIF(Vertices[PageRank],"&gt;= "&amp;P21)-COUNTIF(Vertices[PageRank],"&gt;="&amp;P22)</f>
        <v>2</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154</v>
      </c>
      <c r="B22" s="36">
        <v>16</v>
      </c>
      <c r="D22" s="34">
        <f t="shared" si="1"/>
        <v>0</v>
      </c>
      <c r="E22" s="3">
        <f>COUNTIF(Vertices[Degree],"&gt;= "&amp;D22)-COUNTIF(Vertices[Degree],"&gt;="&amp;D23)</f>
        <v>0</v>
      </c>
      <c r="F22" s="39">
        <f t="shared" si="2"/>
        <v>2.181818181818182</v>
      </c>
      <c r="G22" s="40">
        <f>COUNTIF(Vertices[In-Degree],"&gt;= "&amp;F22)-COUNTIF(Vertices[In-Degree],"&gt;="&amp;F23)</f>
        <v>0</v>
      </c>
      <c r="H22" s="39">
        <f t="shared" si="3"/>
        <v>2.181818181818182</v>
      </c>
      <c r="I22" s="40">
        <f>COUNTIF(Vertices[Out-Degree],"&gt;= "&amp;H22)-COUNTIF(Vertices[Out-Degree],"&gt;="&amp;H23)</f>
        <v>0</v>
      </c>
      <c r="J22" s="39">
        <f t="shared" si="4"/>
        <v>50.545454545454575</v>
      </c>
      <c r="K22" s="40">
        <f>COUNTIF(Vertices[Betweenness Centrality],"&gt;= "&amp;J22)-COUNTIF(Vertices[Betweenness Centrality],"&gt;="&amp;J23)</f>
        <v>0</v>
      </c>
      <c r="L22" s="39">
        <f t="shared" si="5"/>
        <v>0.121212</v>
      </c>
      <c r="M22" s="40">
        <f>COUNTIF(Vertices[Closeness Centrality],"&gt;= "&amp;L22)-COUNTIF(Vertices[Closeness Centrality],"&gt;="&amp;L23)</f>
        <v>0</v>
      </c>
      <c r="N22" s="39">
        <f t="shared" si="6"/>
        <v>0.0661050909090909</v>
      </c>
      <c r="O22" s="40">
        <f>COUNTIF(Vertices[Eigenvector Centrality],"&gt;= "&amp;N22)-COUNTIF(Vertices[Eigenvector Centrality],"&gt;="&amp;N23)</f>
        <v>1</v>
      </c>
      <c r="P22" s="39">
        <f t="shared" si="7"/>
        <v>1.2053032727272723</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155</v>
      </c>
      <c r="B23" s="36">
        <v>28</v>
      </c>
      <c r="D23" s="34">
        <f t="shared" si="1"/>
        <v>0</v>
      </c>
      <c r="E23" s="3">
        <f>COUNTIF(Vertices[Degree],"&gt;= "&amp;D23)-COUNTIF(Vertices[Degree],"&gt;="&amp;D24)</f>
        <v>0</v>
      </c>
      <c r="F23" s="41">
        <f t="shared" si="2"/>
        <v>2.290909090909091</v>
      </c>
      <c r="G23" s="42">
        <f>COUNTIF(Vertices[In-Degree],"&gt;= "&amp;F23)-COUNTIF(Vertices[In-Degree],"&gt;="&amp;F24)</f>
        <v>0</v>
      </c>
      <c r="H23" s="41">
        <f t="shared" si="3"/>
        <v>2.290909090909091</v>
      </c>
      <c r="I23" s="42">
        <f>COUNTIF(Vertices[Out-Degree],"&gt;= "&amp;H23)-COUNTIF(Vertices[Out-Degree],"&gt;="&amp;H24)</f>
        <v>0</v>
      </c>
      <c r="J23" s="41">
        <f t="shared" si="4"/>
        <v>53.072727272727306</v>
      </c>
      <c r="K23" s="42">
        <f>COUNTIF(Vertices[Betweenness Centrality],"&gt;= "&amp;J23)-COUNTIF(Vertices[Betweenness Centrality],"&gt;="&amp;J24)</f>
        <v>0</v>
      </c>
      <c r="L23" s="41">
        <f t="shared" si="5"/>
        <v>0.1272726</v>
      </c>
      <c r="M23" s="42">
        <f>COUNTIF(Vertices[Closeness Centrality],"&gt;= "&amp;L23)-COUNTIF(Vertices[Closeness Centrality],"&gt;="&amp;L24)</f>
        <v>0</v>
      </c>
      <c r="N23" s="41">
        <f t="shared" si="6"/>
        <v>0.06941034545454546</v>
      </c>
      <c r="O23" s="42">
        <f>COUNTIF(Vertices[Eigenvector Centrality],"&gt;= "&amp;N23)-COUNTIF(Vertices[Eigenvector Centrality],"&gt;="&amp;N24)</f>
        <v>0</v>
      </c>
      <c r="P23" s="41">
        <f t="shared" si="7"/>
        <v>1.244396436363636</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129"/>
      <c r="B24" s="129"/>
      <c r="D24" s="34">
        <f t="shared" si="1"/>
        <v>0</v>
      </c>
      <c r="E24" s="3">
        <f>COUNTIF(Vertices[Degree],"&gt;= "&amp;D24)-COUNTIF(Vertices[Degree],"&gt;="&amp;D25)</f>
        <v>0</v>
      </c>
      <c r="F24" s="39">
        <f t="shared" si="2"/>
        <v>2.4</v>
      </c>
      <c r="G24" s="40">
        <f>COUNTIF(Vertices[In-Degree],"&gt;= "&amp;F24)-COUNTIF(Vertices[In-Degree],"&gt;="&amp;F25)</f>
        <v>0</v>
      </c>
      <c r="H24" s="39">
        <f t="shared" si="3"/>
        <v>2.4</v>
      </c>
      <c r="I24" s="40">
        <f>COUNTIF(Vertices[Out-Degree],"&gt;= "&amp;H24)-COUNTIF(Vertices[Out-Degree],"&gt;="&amp;H25)</f>
        <v>0</v>
      </c>
      <c r="J24" s="39">
        <f t="shared" si="4"/>
        <v>55.60000000000004</v>
      </c>
      <c r="K24" s="40">
        <f>COUNTIF(Vertices[Betweenness Centrality],"&gt;= "&amp;J24)-COUNTIF(Vertices[Betweenness Centrality],"&gt;="&amp;J25)</f>
        <v>0</v>
      </c>
      <c r="L24" s="39">
        <f t="shared" si="5"/>
        <v>0.1333332</v>
      </c>
      <c r="M24" s="40">
        <f>COUNTIF(Vertices[Closeness Centrality],"&gt;= "&amp;L24)-COUNTIF(Vertices[Closeness Centrality],"&gt;="&amp;L25)</f>
        <v>0</v>
      </c>
      <c r="N24" s="39">
        <f t="shared" si="6"/>
        <v>0.0727156</v>
      </c>
      <c r="O24" s="40">
        <f>COUNTIF(Vertices[Eigenvector Centrality],"&gt;= "&amp;N24)-COUNTIF(Vertices[Eigenvector Centrality],"&gt;="&amp;N25)</f>
        <v>0</v>
      </c>
      <c r="P24" s="39">
        <f t="shared" si="7"/>
        <v>1.2834895999999996</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36" t="s">
        <v>156</v>
      </c>
      <c r="B25" s="36">
        <v>5</v>
      </c>
      <c r="D25" s="34">
        <f t="shared" si="1"/>
        <v>0</v>
      </c>
      <c r="E25" s="3">
        <f>COUNTIF(Vertices[Degree],"&gt;= "&amp;D25)-COUNTIF(Vertices[Degree],"&gt;="&amp;D26)</f>
        <v>0</v>
      </c>
      <c r="F25" s="41">
        <f t="shared" si="2"/>
        <v>2.509090909090909</v>
      </c>
      <c r="G25" s="42">
        <f>COUNTIF(Vertices[In-Degree],"&gt;= "&amp;F25)-COUNTIF(Vertices[In-Degree],"&gt;="&amp;F26)</f>
        <v>0</v>
      </c>
      <c r="H25" s="41">
        <f t="shared" si="3"/>
        <v>2.509090909090909</v>
      </c>
      <c r="I25" s="42">
        <f>COUNTIF(Vertices[Out-Degree],"&gt;= "&amp;H25)-COUNTIF(Vertices[Out-Degree],"&gt;="&amp;H26)</f>
        <v>0</v>
      </c>
      <c r="J25" s="41">
        <f t="shared" si="4"/>
        <v>58.12727272727277</v>
      </c>
      <c r="K25" s="42">
        <f>COUNTIF(Vertices[Betweenness Centrality],"&gt;= "&amp;J25)-COUNTIF(Vertices[Betweenness Centrality],"&gt;="&amp;J26)</f>
        <v>0</v>
      </c>
      <c r="L25" s="41">
        <f t="shared" si="5"/>
        <v>0.1393938</v>
      </c>
      <c r="M25" s="42">
        <f>COUNTIF(Vertices[Closeness Centrality],"&gt;= "&amp;L25)-COUNTIF(Vertices[Closeness Centrality],"&gt;="&amp;L26)</f>
        <v>0</v>
      </c>
      <c r="N25" s="41">
        <f t="shared" si="6"/>
        <v>0.07602085454545456</v>
      </c>
      <c r="O25" s="42">
        <f>COUNTIF(Vertices[Eigenvector Centrality],"&gt;= "&amp;N25)-COUNTIF(Vertices[Eigenvector Centrality],"&gt;="&amp;N26)</f>
        <v>1</v>
      </c>
      <c r="P25" s="41">
        <f t="shared" si="7"/>
        <v>1.3225827636363632</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157</v>
      </c>
      <c r="B26" s="36">
        <v>2.318841</v>
      </c>
      <c r="D26" s="34">
        <f t="shared" si="1"/>
        <v>0</v>
      </c>
      <c r="E26" s="3">
        <f>COUNTIF(Vertices[Degree],"&gt;= "&amp;D26)-COUNTIF(Vertices[Degree],"&gt;="&amp;D28)</f>
        <v>0</v>
      </c>
      <c r="F26" s="39">
        <f t="shared" si="2"/>
        <v>2.6181818181818177</v>
      </c>
      <c r="G26" s="40">
        <f>COUNTIF(Vertices[In-Degree],"&gt;= "&amp;F26)-COUNTIF(Vertices[In-Degree],"&gt;="&amp;F28)</f>
        <v>0</v>
      </c>
      <c r="H26" s="39">
        <f t="shared" si="3"/>
        <v>2.6181818181818177</v>
      </c>
      <c r="I26" s="40">
        <f>COUNTIF(Vertices[Out-Degree],"&gt;= "&amp;H26)-COUNTIF(Vertices[Out-Degree],"&gt;="&amp;H28)</f>
        <v>0</v>
      </c>
      <c r="J26" s="39">
        <f t="shared" si="4"/>
        <v>60.6545454545455</v>
      </c>
      <c r="K26" s="40">
        <f>COUNTIF(Vertices[Betweenness Centrality],"&gt;= "&amp;J26)-COUNTIF(Vertices[Betweenness Centrality],"&gt;="&amp;J28)</f>
        <v>0</v>
      </c>
      <c r="L26" s="39">
        <f t="shared" si="5"/>
        <v>0.1454544</v>
      </c>
      <c r="M26" s="40">
        <f>COUNTIF(Vertices[Closeness Centrality],"&gt;= "&amp;L26)-COUNTIF(Vertices[Closeness Centrality],"&gt;="&amp;L28)</f>
        <v>0</v>
      </c>
      <c r="N26" s="39">
        <f t="shared" si="6"/>
        <v>0.0793261090909091</v>
      </c>
      <c r="O26" s="40">
        <f>COUNTIF(Vertices[Eigenvector Centrality],"&gt;= "&amp;N26)-COUNTIF(Vertices[Eigenvector Centrality],"&gt;="&amp;N28)</f>
        <v>2</v>
      </c>
      <c r="P26" s="39">
        <f t="shared" si="7"/>
        <v>1.3616759272727268</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8"/>
      <c r="G27" s="79">
        <f>COUNTIF(Vertices[In-Degree],"&gt;= "&amp;F27)-COUNTIF(Vertices[In-Degree],"&gt;="&amp;F28)</f>
        <v>-4</v>
      </c>
      <c r="H27" s="78"/>
      <c r="I27" s="79">
        <f>COUNTIF(Vertices[Out-Degree],"&gt;= "&amp;H27)-COUNTIF(Vertices[Out-Degree],"&gt;="&amp;H28)</f>
        <v>-4</v>
      </c>
      <c r="J27" s="78"/>
      <c r="K27" s="79">
        <f>COUNTIF(Vertices[Betweenness Centrality],"&gt;= "&amp;J27)-COUNTIF(Vertices[Betweenness Centrality],"&gt;="&amp;J28)</f>
        <v>-3</v>
      </c>
      <c r="L27" s="78"/>
      <c r="M27" s="79">
        <f>COUNTIF(Vertices[Closeness Centrality],"&gt;= "&amp;L27)-COUNTIF(Vertices[Closeness Centrality],"&gt;="&amp;L28)</f>
        <v>-4</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-11</v>
      </c>
      <c r="T27" s="78"/>
      <c r="U27" s="79">
        <f ca="1">COUNTIF(Vertices[Clustering Coefficient],"&gt;= "&amp;T27)-COUNTIF(Vertices[Clustering Coefficient],"&gt;="&amp;T28)</f>
        <v>0</v>
      </c>
    </row>
    <row r="28" spans="1:21" ht="15">
      <c r="A28" s="36" t="s">
        <v>158</v>
      </c>
      <c r="B28" s="36">
        <v>0.04710144927536232</v>
      </c>
      <c r="D28" s="34">
        <f>D26+($D$57-$D$2)/BinDivisor</f>
        <v>0</v>
      </c>
      <c r="E28" s="3">
        <f>COUNTIF(Vertices[Degree],"&gt;= "&amp;D28)-COUNTIF(Vertices[Degree],"&gt;="&amp;D40)</f>
        <v>0</v>
      </c>
      <c r="F28" s="41">
        <f>F26+($F$57-$F$2)/BinDivisor</f>
        <v>2.7272727272727266</v>
      </c>
      <c r="G28" s="42">
        <f>COUNTIF(Vertices[In-Degree],"&gt;= "&amp;F28)-COUNTIF(Vertices[In-Degree],"&gt;="&amp;F40)</f>
        <v>0</v>
      </c>
      <c r="H28" s="41">
        <f>H26+($H$57-$H$2)/BinDivisor</f>
        <v>2.7272727272727266</v>
      </c>
      <c r="I28" s="42">
        <f>COUNTIF(Vertices[Out-Degree],"&gt;= "&amp;H28)-COUNTIF(Vertices[Out-Degree],"&gt;="&amp;H40)</f>
        <v>0</v>
      </c>
      <c r="J28" s="41">
        <f>J26+($J$57-$J$2)/BinDivisor</f>
        <v>63.18181818181823</v>
      </c>
      <c r="K28" s="42">
        <f>COUNTIF(Vertices[Betweenness Centrality],"&gt;= "&amp;J28)-COUNTIF(Vertices[Betweenness Centrality],"&gt;="&amp;J40)</f>
        <v>0</v>
      </c>
      <c r="L28" s="41">
        <f>L26+($L$57-$L$2)/BinDivisor</f>
        <v>0.151515</v>
      </c>
      <c r="M28" s="42">
        <f>COUNTIF(Vertices[Closeness Centrality],"&gt;= "&amp;L28)-COUNTIF(Vertices[Closeness Centrality],"&gt;="&amp;L40)</f>
        <v>0</v>
      </c>
      <c r="N28" s="41">
        <f>N26+($N$57-$N$2)/BinDivisor</f>
        <v>0.08263136363636366</v>
      </c>
      <c r="O28" s="42">
        <f>COUNTIF(Vertices[Eigenvector Centrality],"&gt;= "&amp;N28)-COUNTIF(Vertices[Eigenvector Centrality],"&gt;="&amp;N40)</f>
        <v>0</v>
      </c>
      <c r="P28" s="41">
        <f>P26+($P$57-$P$2)/BinDivisor</f>
        <v>1.4007690909090904</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642</v>
      </c>
      <c r="B29" s="36">
        <v>0.534517</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29"/>
      <c r="B30" s="129"/>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643</v>
      </c>
      <c r="B31" s="36" t="s">
        <v>644</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-4</v>
      </c>
      <c r="H38" s="78"/>
      <c r="I38" s="79">
        <f>COUNTIF(Vertices[Out-Degree],"&gt;= "&amp;H38)-COUNTIF(Vertices[Out-Degree],"&gt;="&amp;H40)</f>
        <v>-4</v>
      </c>
      <c r="J38" s="78"/>
      <c r="K38" s="79">
        <f>COUNTIF(Vertices[Betweenness Centrality],"&gt;= "&amp;J38)-COUNTIF(Vertices[Betweenness Centrality],"&gt;="&amp;J40)</f>
        <v>-3</v>
      </c>
      <c r="L38" s="78"/>
      <c r="M38" s="79">
        <f>COUNTIF(Vertices[Closeness Centrality],"&gt;= "&amp;L38)-COUNTIF(Vertices[Closeness Centrality],"&gt;="&amp;L40)</f>
        <v>-4</v>
      </c>
      <c r="N38" s="78"/>
      <c r="O38" s="79">
        <f>COUNTIF(Vertices[Eigenvector Centrality],"&gt;= "&amp;N38)-COUNTIF(Vertices[Eigenvector Centrality],"&gt;="&amp;N40)</f>
        <v>-3</v>
      </c>
      <c r="P38" s="78"/>
      <c r="Q38" s="79">
        <f>COUNTIF(Vertices[Eigenvector Centrality],"&gt;= "&amp;P38)-COUNTIF(Vertices[Eigenvector Centrality],"&gt;="&amp;P40)</f>
        <v>0</v>
      </c>
      <c r="R38" s="78"/>
      <c r="S38" s="80">
        <f>COUNTIF(Vertices[Clustering Coefficient],"&gt;= "&amp;R38)-COUNTIF(Vertices[Clustering Coefficient],"&gt;="&amp;R40)</f>
        <v>-11</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-4</v>
      </c>
      <c r="H39" s="78"/>
      <c r="I39" s="79">
        <f>COUNTIF(Vertices[Out-Degree],"&gt;= "&amp;H39)-COUNTIF(Vertices[Out-Degree],"&gt;="&amp;H40)</f>
        <v>-4</v>
      </c>
      <c r="J39" s="78"/>
      <c r="K39" s="79">
        <f>COUNTIF(Vertices[Betweenness Centrality],"&gt;= "&amp;J39)-COUNTIF(Vertices[Betweenness Centrality],"&gt;="&amp;J40)</f>
        <v>-3</v>
      </c>
      <c r="L39" s="78"/>
      <c r="M39" s="79">
        <f>COUNTIF(Vertices[Closeness Centrality],"&gt;= "&amp;L39)-COUNTIF(Vertices[Closeness Centrality],"&gt;="&amp;L40)</f>
        <v>-4</v>
      </c>
      <c r="N39" s="78"/>
      <c r="O39" s="79">
        <f>COUNTIF(Vertices[Eigenvector Centrality],"&gt;= "&amp;N39)-COUNTIF(Vertices[Eigenvector Centrality],"&gt;="&amp;N40)</f>
        <v>-3</v>
      </c>
      <c r="P39" s="78"/>
      <c r="Q39" s="79">
        <f>COUNTIF(Vertices[Eigenvector Centrality],"&gt;= "&amp;P39)-COUNTIF(Vertices[Eigenvector Centrality],"&gt;="&amp;P40)</f>
        <v>0</v>
      </c>
      <c r="R39" s="78"/>
      <c r="S39" s="80">
        <f>COUNTIF(Vertices[Clustering Coefficient],"&gt;= "&amp;R39)-COUNTIF(Vertices[Clustering Coefficient],"&gt;="&amp;R40)</f>
        <v>-11</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2.8363636363636355</v>
      </c>
      <c r="G40" s="40">
        <f>COUNTIF(Vertices[In-Degree],"&gt;= "&amp;F40)-COUNTIF(Vertices[In-Degree],"&gt;="&amp;F41)</f>
        <v>0</v>
      </c>
      <c r="H40" s="39">
        <f>H28+($H$57-$H$2)/BinDivisor</f>
        <v>2.8363636363636355</v>
      </c>
      <c r="I40" s="40">
        <f>COUNTIF(Vertices[Out-Degree],"&gt;= "&amp;H40)-COUNTIF(Vertices[Out-Degree],"&gt;="&amp;H41)</f>
        <v>0</v>
      </c>
      <c r="J40" s="39">
        <f>J28+($J$57-$J$2)/BinDivisor</f>
        <v>65.70909090909096</v>
      </c>
      <c r="K40" s="40">
        <f>COUNTIF(Vertices[Betweenness Centrality],"&gt;= "&amp;J40)-COUNTIF(Vertices[Betweenness Centrality],"&gt;="&amp;J41)</f>
        <v>0</v>
      </c>
      <c r="L40" s="39">
        <f>L28+($L$57-$L$2)/BinDivisor</f>
        <v>0.1575756</v>
      </c>
      <c r="M40" s="40">
        <f>COUNTIF(Vertices[Closeness Centrality],"&gt;= "&amp;L40)-COUNTIF(Vertices[Closeness Centrality],"&gt;="&amp;L41)</f>
        <v>0</v>
      </c>
      <c r="N40" s="39">
        <f>N28+($N$57-$N$2)/BinDivisor</f>
        <v>0.0859366181818182</v>
      </c>
      <c r="O40" s="40">
        <f>COUNTIF(Vertices[Eigenvector Centrality],"&gt;= "&amp;N40)-COUNTIF(Vertices[Eigenvector Centrality],"&gt;="&amp;N41)</f>
        <v>0</v>
      </c>
      <c r="P40" s="39">
        <f>P28+($P$57-$P$2)/BinDivisor</f>
        <v>1.439862254545454</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2.9454545454545444</v>
      </c>
      <c r="G41" s="42">
        <f>COUNTIF(Vertices[In-Degree],"&gt;= "&amp;F41)-COUNTIF(Vertices[In-Degree],"&gt;="&amp;F42)</f>
        <v>2</v>
      </c>
      <c r="H41" s="41">
        <f aca="true" t="shared" si="12" ref="H41:H56">H40+($H$57-$H$2)/BinDivisor</f>
        <v>2.9454545454545444</v>
      </c>
      <c r="I41" s="42">
        <f>COUNTIF(Vertices[Out-Degree],"&gt;= "&amp;H41)-COUNTIF(Vertices[Out-Degree],"&gt;="&amp;H42)</f>
        <v>2</v>
      </c>
      <c r="J41" s="41">
        <f aca="true" t="shared" si="13" ref="J41:J56">J40+($J$57-$J$2)/BinDivisor</f>
        <v>68.23636363636369</v>
      </c>
      <c r="K41" s="42">
        <f>COUNTIF(Vertices[Betweenness Centrality],"&gt;= "&amp;J41)-COUNTIF(Vertices[Betweenness Centrality],"&gt;="&amp;J42)</f>
        <v>1</v>
      </c>
      <c r="L41" s="41">
        <f aca="true" t="shared" si="14" ref="L41:L56">L40+($L$57-$L$2)/BinDivisor</f>
        <v>0.1636362</v>
      </c>
      <c r="M41" s="42">
        <f>COUNTIF(Vertices[Closeness Centrality],"&gt;= "&amp;L41)-COUNTIF(Vertices[Closeness Centrality],"&gt;="&amp;L42)</f>
        <v>0</v>
      </c>
      <c r="N41" s="41">
        <f aca="true" t="shared" si="15" ref="N41:N56">N40+($N$57-$N$2)/BinDivisor</f>
        <v>0.08924187272727276</v>
      </c>
      <c r="O41" s="42">
        <f>COUNTIF(Vertices[Eigenvector Centrality],"&gt;= "&amp;N41)-COUNTIF(Vertices[Eigenvector Centrality],"&gt;="&amp;N42)</f>
        <v>0</v>
      </c>
      <c r="P41" s="41">
        <f aca="true" t="shared" si="16" ref="P41:P56">P40+($P$57-$P$2)/BinDivisor</f>
        <v>1.4789554181818176</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3.0545454545454533</v>
      </c>
      <c r="G42" s="40">
        <f>COUNTIF(Vertices[In-Degree],"&gt;= "&amp;F42)-COUNTIF(Vertices[In-Degree],"&gt;="&amp;F43)</f>
        <v>0</v>
      </c>
      <c r="H42" s="39">
        <f t="shared" si="12"/>
        <v>3.0545454545454533</v>
      </c>
      <c r="I42" s="40">
        <f>COUNTIF(Vertices[Out-Degree],"&gt;= "&amp;H42)-COUNTIF(Vertices[Out-Degree],"&gt;="&amp;H43)</f>
        <v>0</v>
      </c>
      <c r="J42" s="39">
        <f t="shared" si="13"/>
        <v>70.76363636363642</v>
      </c>
      <c r="K42" s="40">
        <f>COUNTIF(Vertices[Betweenness Centrality],"&gt;= "&amp;J42)-COUNTIF(Vertices[Betweenness Centrality],"&gt;="&amp;J43)</f>
        <v>0</v>
      </c>
      <c r="L42" s="39">
        <f t="shared" si="14"/>
        <v>0.1696968</v>
      </c>
      <c r="M42" s="40">
        <f>COUNTIF(Vertices[Closeness Centrality],"&gt;= "&amp;L42)-COUNTIF(Vertices[Closeness Centrality],"&gt;="&amp;L43)</f>
        <v>0</v>
      </c>
      <c r="N42" s="39">
        <f t="shared" si="15"/>
        <v>0.0925471272727273</v>
      </c>
      <c r="O42" s="40">
        <f>COUNTIF(Vertices[Eigenvector Centrality],"&gt;= "&amp;N42)-COUNTIF(Vertices[Eigenvector Centrality],"&gt;="&amp;N43)</f>
        <v>0</v>
      </c>
      <c r="P42" s="39">
        <f t="shared" si="16"/>
        <v>1.5180485818181813</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3.1636363636363622</v>
      </c>
      <c r="G43" s="42">
        <f>COUNTIF(Vertices[In-Degree],"&gt;= "&amp;F43)-COUNTIF(Vertices[In-Degree],"&gt;="&amp;F44)</f>
        <v>0</v>
      </c>
      <c r="H43" s="41">
        <f t="shared" si="12"/>
        <v>3.1636363636363622</v>
      </c>
      <c r="I43" s="42">
        <f>COUNTIF(Vertices[Out-Degree],"&gt;= "&amp;H43)-COUNTIF(Vertices[Out-Degree],"&gt;="&amp;H44)</f>
        <v>0</v>
      </c>
      <c r="J43" s="41">
        <f t="shared" si="13"/>
        <v>73.29090909090915</v>
      </c>
      <c r="K43" s="42">
        <f>COUNTIF(Vertices[Betweenness Centrality],"&gt;= "&amp;J43)-COUNTIF(Vertices[Betweenness Centrality],"&gt;="&amp;J44)</f>
        <v>0</v>
      </c>
      <c r="L43" s="41">
        <f t="shared" si="14"/>
        <v>0.1757574</v>
      </c>
      <c r="M43" s="42">
        <f>COUNTIF(Vertices[Closeness Centrality],"&gt;= "&amp;L43)-COUNTIF(Vertices[Closeness Centrality],"&gt;="&amp;L44)</f>
        <v>0</v>
      </c>
      <c r="N43" s="41">
        <f t="shared" si="15"/>
        <v>0.09585238181818186</v>
      </c>
      <c r="O43" s="42">
        <f>COUNTIF(Vertices[Eigenvector Centrality],"&gt;= "&amp;N43)-COUNTIF(Vertices[Eigenvector Centrality],"&gt;="&amp;N44)</f>
        <v>1</v>
      </c>
      <c r="P43" s="41">
        <f t="shared" si="16"/>
        <v>1.5571417454545449</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3.272727272727271</v>
      </c>
      <c r="G44" s="40">
        <f>COUNTIF(Vertices[In-Degree],"&gt;= "&amp;F44)-COUNTIF(Vertices[In-Degree],"&gt;="&amp;F45)</f>
        <v>0</v>
      </c>
      <c r="H44" s="39">
        <f t="shared" si="12"/>
        <v>3.272727272727271</v>
      </c>
      <c r="I44" s="40">
        <f>COUNTIF(Vertices[Out-Degree],"&gt;= "&amp;H44)-COUNTIF(Vertices[Out-Degree],"&gt;="&amp;H45)</f>
        <v>0</v>
      </c>
      <c r="J44" s="39">
        <f t="shared" si="13"/>
        <v>75.81818181818188</v>
      </c>
      <c r="K44" s="40">
        <f>COUNTIF(Vertices[Betweenness Centrality],"&gt;= "&amp;J44)-COUNTIF(Vertices[Betweenness Centrality],"&gt;="&amp;J45)</f>
        <v>0</v>
      </c>
      <c r="L44" s="39">
        <f t="shared" si="14"/>
        <v>0.181818</v>
      </c>
      <c r="M44" s="40">
        <f>COUNTIF(Vertices[Closeness Centrality],"&gt;= "&amp;L44)-COUNTIF(Vertices[Closeness Centrality],"&gt;="&amp;L45)</f>
        <v>0</v>
      </c>
      <c r="N44" s="39">
        <f t="shared" si="15"/>
        <v>0.0991576363636364</v>
      </c>
      <c r="O44" s="40">
        <f>COUNTIF(Vertices[Eigenvector Centrality],"&gt;= "&amp;N44)-COUNTIF(Vertices[Eigenvector Centrality],"&gt;="&amp;N45)</f>
        <v>0</v>
      </c>
      <c r="P44" s="39">
        <f t="shared" si="16"/>
        <v>1.5962349090909085</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3.38181818181818</v>
      </c>
      <c r="G45" s="42">
        <f>COUNTIF(Vertices[In-Degree],"&gt;= "&amp;F45)-COUNTIF(Vertices[In-Degree],"&gt;="&amp;F46)</f>
        <v>0</v>
      </c>
      <c r="H45" s="41">
        <f t="shared" si="12"/>
        <v>3.38181818181818</v>
      </c>
      <c r="I45" s="42">
        <f>COUNTIF(Vertices[Out-Degree],"&gt;= "&amp;H45)-COUNTIF(Vertices[Out-Degree],"&gt;="&amp;H46)</f>
        <v>0</v>
      </c>
      <c r="J45" s="41">
        <f t="shared" si="13"/>
        <v>78.34545454545461</v>
      </c>
      <c r="K45" s="42">
        <f>COUNTIF(Vertices[Betweenness Centrality],"&gt;= "&amp;J45)-COUNTIF(Vertices[Betweenness Centrality],"&gt;="&amp;J46)</f>
        <v>0</v>
      </c>
      <c r="L45" s="41">
        <f t="shared" si="14"/>
        <v>0.1878786</v>
      </c>
      <c r="M45" s="42">
        <f>COUNTIF(Vertices[Closeness Centrality],"&gt;= "&amp;L45)-COUNTIF(Vertices[Closeness Centrality],"&gt;="&amp;L46)</f>
        <v>0</v>
      </c>
      <c r="N45" s="41">
        <f t="shared" si="15"/>
        <v>0.10246289090909096</v>
      </c>
      <c r="O45" s="42">
        <f>COUNTIF(Vertices[Eigenvector Centrality],"&gt;= "&amp;N45)-COUNTIF(Vertices[Eigenvector Centrality],"&gt;="&amp;N46)</f>
        <v>0</v>
      </c>
      <c r="P45" s="41">
        <f t="shared" si="16"/>
        <v>1.635328072727272</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3.490909090909089</v>
      </c>
      <c r="G46" s="40">
        <f>COUNTIF(Vertices[In-Degree],"&gt;= "&amp;F46)-COUNTIF(Vertices[In-Degree],"&gt;="&amp;F47)</f>
        <v>0</v>
      </c>
      <c r="H46" s="39">
        <f t="shared" si="12"/>
        <v>3.490909090909089</v>
      </c>
      <c r="I46" s="40">
        <f>COUNTIF(Vertices[Out-Degree],"&gt;= "&amp;H46)-COUNTIF(Vertices[Out-Degree],"&gt;="&amp;H47)</f>
        <v>0</v>
      </c>
      <c r="J46" s="39">
        <f t="shared" si="13"/>
        <v>80.87272727272735</v>
      </c>
      <c r="K46" s="40">
        <f>COUNTIF(Vertices[Betweenness Centrality],"&gt;= "&amp;J46)-COUNTIF(Vertices[Betweenness Centrality],"&gt;="&amp;J47)</f>
        <v>0</v>
      </c>
      <c r="L46" s="39">
        <f t="shared" si="14"/>
        <v>0.1939392</v>
      </c>
      <c r="M46" s="40">
        <f>COUNTIF(Vertices[Closeness Centrality],"&gt;= "&amp;L46)-COUNTIF(Vertices[Closeness Centrality],"&gt;="&amp;L47)</f>
        <v>0</v>
      </c>
      <c r="N46" s="39">
        <f t="shared" si="15"/>
        <v>0.1057681454545455</v>
      </c>
      <c r="O46" s="40">
        <f>COUNTIF(Vertices[Eigenvector Centrality],"&gt;= "&amp;N46)-COUNTIF(Vertices[Eigenvector Centrality],"&gt;="&amp;N47)</f>
        <v>0</v>
      </c>
      <c r="P46" s="39">
        <f t="shared" si="16"/>
        <v>1.6744212363636357</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3.599999999999998</v>
      </c>
      <c r="G47" s="42">
        <f>COUNTIF(Vertices[In-Degree],"&gt;= "&amp;F47)-COUNTIF(Vertices[In-Degree],"&gt;="&amp;F48)</f>
        <v>0</v>
      </c>
      <c r="H47" s="41">
        <f t="shared" si="12"/>
        <v>3.599999999999998</v>
      </c>
      <c r="I47" s="42">
        <f>COUNTIF(Vertices[Out-Degree],"&gt;= "&amp;H47)-COUNTIF(Vertices[Out-Degree],"&gt;="&amp;H48)</f>
        <v>0</v>
      </c>
      <c r="J47" s="41">
        <f t="shared" si="13"/>
        <v>83.40000000000008</v>
      </c>
      <c r="K47" s="42">
        <f>COUNTIF(Vertices[Betweenness Centrality],"&gt;= "&amp;J47)-COUNTIF(Vertices[Betweenness Centrality],"&gt;="&amp;J48)</f>
        <v>0</v>
      </c>
      <c r="L47" s="41">
        <f t="shared" si="14"/>
        <v>0.1999998</v>
      </c>
      <c r="M47" s="42">
        <f>COUNTIF(Vertices[Closeness Centrality],"&gt;= "&amp;L47)-COUNTIF(Vertices[Closeness Centrality],"&gt;="&amp;L48)</f>
        <v>0</v>
      </c>
      <c r="N47" s="41">
        <f t="shared" si="15"/>
        <v>0.10907340000000006</v>
      </c>
      <c r="O47" s="42">
        <f>COUNTIF(Vertices[Eigenvector Centrality],"&gt;= "&amp;N47)-COUNTIF(Vertices[Eigenvector Centrality],"&gt;="&amp;N48)</f>
        <v>0</v>
      </c>
      <c r="P47" s="41">
        <f t="shared" si="16"/>
        <v>1.7135143999999993</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3.7090909090909068</v>
      </c>
      <c r="G48" s="40">
        <f>COUNTIF(Vertices[In-Degree],"&gt;= "&amp;F48)-COUNTIF(Vertices[In-Degree],"&gt;="&amp;F49)</f>
        <v>0</v>
      </c>
      <c r="H48" s="39">
        <f t="shared" si="12"/>
        <v>3.7090909090909068</v>
      </c>
      <c r="I48" s="40">
        <f>COUNTIF(Vertices[Out-Degree],"&gt;= "&amp;H48)-COUNTIF(Vertices[Out-Degree],"&gt;="&amp;H49)</f>
        <v>0</v>
      </c>
      <c r="J48" s="39">
        <f t="shared" si="13"/>
        <v>85.92727272727281</v>
      </c>
      <c r="K48" s="40">
        <f>COUNTIF(Vertices[Betweenness Centrality],"&gt;= "&amp;J48)-COUNTIF(Vertices[Betweenness Centrality],"&gt;="&amp;J49)</f>
        <v>0</v>
      </c>
      <c r="L48" s="39">
        <f t="shared" si="14"/>
        <v>0.2060604</v>
      </c>
      <c r="M48" s="40">
        <f>COUNTIF(Vertices[Closeness Centrality],"&gt;= "&amp;L48)-COUNTIF(Vertices[Closeness Centrality],"&gt;="&amp;L49)</f>
        <v>0</v>
      </c>
      <c r="N48" s="39">
        <f t="shared" si="15"/>
        <v>0.1123786545454546</v>
      </c>
      <c r="O48" s="40">
        <f>COUNTIF(Vertices[Eigenvector Centrality],"&gt;= "&amp;N48)-COUNTIF(Vertices[Eigenvector Centrality],"&gt;="&amp;N49)</f>
        <v>0</v>
      </c>
      <c r="P48" s="39">
        <f t="shared" si="16"/>
        <v>1.752607563636363</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3.8181818181818157</v>
      </c>
      <c r="G49" s="42">
        <f>COUNTIF(Vertices[In-Degree],"&gt;= "&amp;F49)-COUNTIF(Vertices[In-Degree],"&gt;="&amp;F50)</f>
        <v>0</v>
      </c>
      <c r="H49" s="41">
        <f t="shared" si="12"/>
        <v>3.8181818181818157</v>
      </c>
      <c r="I49" s="42">
        <f>COUNTIF(Vertices[Out-Degree],"&gt;= "&amp;H49)-COUNTIF(Vertices[Out-Degree],"&gt;="&amp;H50)</f>
        <v>0</v>
      </c>
      <c r="J49" s="41">
        <f t="shared" si="13"/>
        <v>88.45454545454554</v>
      </c>
      <c r="K49" s="42">
        <f>COUNTIF(Vertices[Betweenness Centrality],"&gt;= "&amp;J49)-COUNTIF(Vertices[Betweenness Centrality],"&gt;="&amp;J50)</f>
        <v>0</v>
      </c>
      <c r="L49" s="41">
        <f t="shared" si="14"/>
        <v>0.212121</v>
      </c>
      <c r="M49" s="42">
        <f>COUNTIF(Vertices[Closeness Centrality],"&gt;= "&amp;L49)-COUNTIF(Vertices[Closeness Centrality],"&gt;="&amp;L50)</f>
        <v>0</v>
      </c>
      <c r="N49" s="41">
        <f t="shared" si="15"/>
        <v>0.11568390909090916</v>
      </c>
      <c r="O49" s="42">
        <f>COUNTIF(Vertices[Eigenvector Centrality],"&gt;= "&amp;N49)-COUNTIF(Vertices[Eigenvector Centrality],"&gt;="&amp;N50)</f>
        <v>0</v>
      </c>
      <c r="P49" s="41">
        <f t="shared" si="16"/>
        <v>1.7917007272727266</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3.9272727272727246</v>
      </c>
      <c r="G50" s="40">
        <f>COUNTIF(Vertices[In-Degree],"&gt;= "&amp;F50)-COUNTIF(Vertices[In-Degree],"&gt;="&amp;F51)</f>
        <v>0</v>
      </c>
      <c r="H50" s="39">
        <f t="shared" si="12"/>
        <v>3.9272727272727246</v>
      </c>
      <c r="I50" s="40">
        <f>COUNTIF(Vertices[Out-Degree],"&gt;= "&amp;H50)-COUNTIF(Vertices[Out-Degree],"&gt;="&amp;H51)</f>
        <v>1</v>
      </c>
      <c r="J50" s="39">
        <f t="shared" si="13"/>
        <v>90.98181818181827</v>
      </c>
      <c r="K50" s="40">
        <f>COUNTIF(Vertices[Betweenness Centrality],"&gt;= "&amp;J50)-COUNTIF(Vertices[Betweenness Centrality],"&gt;="&amp;J51)</f>
        <v>0</v>
      </c>
      <c r="L50" s="39">
        <f t="shared" si="14"/>
        <v>0.2181816</v>
      </c>
      <c r="M50" s="40">
        <f>COUNTIF(Vertices[Closeness Centrality],"&gt;= "&amp;L50)-COUNTIF(Vertices[Closeness Centrality],"&gt;="&amp;L51)</f>
        <v>0</v>
      </c>
      <c r="N50" s="39">
        <f t="shared" si="15"/>
        <v>0.1189891636363637</v>
      </c>
      <c r="O50" s="40">
        <f>COUNTIF(Vertices[Eigenvector Centrality],"&gt;= "&amp;N50)-COUNTIF(Vertices[Eigenvector Centrality],"&gt;="&amp;N51)</f>
        <v>0</v>
      </c>
      <c r="P50" s="39">
        <f t="shared" si="16"/>
        <v>1.8307938909090902</v>
      </c>
      <c r="Q50" s="40">
        <f>COUNTIF(Vertices[PageRank],"&gt;= "&amp;P50)-COUNTIF(Vertices[PageRank],"&gt;="&amp;P51)</f>
        <v>0</v>
      </c>
      <c r="R50" s="39">
        <f t="shared" si="17"/>
        <v>0.3272727272727273</v>
      </c>
      <c r="S50" s="45">
        <f>COUNTIF(Vertices[Clustering Coefficient],"&gt;= "&amp;R50)-COUNTIF(Vertices[Clustering Coefficient],"&gt;="&amp;R51)</f>
        <v>5</v>
      </c>
      <c r="T50" s="39" t="e">
        <f ca="1" t="shared" si="18"/>
        <v>#REF!</v>
      </c>
      <c r="U50" s="40" t="e">
        <f ca="1" t="shared" si="0"/>
        <v>#REF!</v>
      </c>
    </row>
    <row r="51" spans="4:21" ht="15">
      <c r="D51" s="34">
        <f t="shared" si="10"/>
        <v>0</v>
      </c>
      <c r="E51" s="3">
        <f>COUNTIF(Vertices[Degree],"&gt;= "&amp;D51)-COUNTIF(Vertices[Degree],"&gt;="&amp;D52)</f>
        <v>0</v>
      </c>
      <c r="F51" s="41">
        <f t="shared" si="11"/>
        <v>4.0363636363636335</v>
      </c>
      <c r="G51" s="42">
        <f>COUNTIF(Vertices[In-Degree],"&gt;= "&amp;F51)-COUNTIF(Vertices[In-Degree],"&gt;="&amp;F52)</f>
        <v>0</v>
      </c>
      <c r="H51" s="41">
        <f t="shared" si="12"/>
        <v>4.0363636363636335</v>
      </c>
      <c r="I51" s="42">
        <f>COUNTIF(Vertices[Out-Degree],"&gt;= "&amp;H51)-COUNTIF(Vertices[Out-Degree],"&gt;="&amp;H52)</f>
        <v>0</v>
      </c>
      <c r="J51" s="41">
        <f t="shared" si="13"/>
        <v>93.509090909091</v>
      </c>
      <c r="K51" s="42">
        <f>COUNTIF(Vertices[Betweenness Centrality],"&gt;= "&amp;J51)-COUNTIF(Vertices[Betweenness Centrality],"&gt;="&amp;J52)</f>
        <v>0</v>
      </c>
      <c r="L51" s="41">
        <f t="shared" si="14"/>
        <v>0.2242422</v>
      </c>
      <c r="M51" s="42">
        <f>COUNTIF(Vertices[Closeness Centrality],"&gt;= "&amp;L51)-COUNTIF(Vertices[Closeness Centrality],"&gt;="&amp;L52)</f>
        <v>0</v>
      </c>
      <c r="N51" s="41">
        <f t="shared" si="15"/>
        <v>0.12229441818181826</v>
      </c>
      <c r="O51" s="42">
        <f>COUNTIF(Vertices[Eigenvector Centrality],"&gt;= "&amp;N51)-COUNTIF(Vertices[Eigenvector Centrality],"&gt;="&amp;N52)</f>
        <v>0</v>
      </c>
      <c r="P51" s="41">
        <f t="shared" si="16"/>
        <v>1.8698870545454538</v>
      </c>
      <c r="Q51" s="42">
        <f>COUNTIF(Vertices[PageRank],"&gt;= "&amp;P51)-COUNTIF(Vertices[PageRank],"&gt;="&amp;P52)</f>
        <v>1</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4.145454545454543</v>
      </c>
      <c r="G52" s="40">
        <f>COUNTIF(Vertices[In-Degree],"&gt;= "&amp;F52)-COUNTIF(Vertices[In-Degree],"&gt;="&amp;F53)</f>
        <v>0</v>
      </c>
      <c r="H52" s="39">
        <f t="shared" si="12"/>
        <v>4.145454545454543</v>
      </c>
      <c r="I52" s="40">
        <f>COUNTIF(Vertices[Out-Degree],"&gt;= "&amp;H52)-COUNTIF(Vertices[Out-Degree],"&gt;="&amp;H53)</f>
        <v>0</v>
      </c>
      <c r="J52" s="39">
        <f t="shared" si="13"/>
        <v>96.03636363636373</v>
      </c>
      <c r="K52" s="40">
        <f>COUNTIF(Vertices[Betweenness Centrality],"&gt;= "&amp;J52)-COUNTIF(Vertices[Betweenness Centrality],"&gt;="&amp;J53)</f>
        <v>0</v>
      </c>
      <c r="L52" s="39">
        <f t="shared" si="14"/>
        <v>0.2303028</v>
      </c>
      <c r="M52" s="40">
        <f>COUNTIF(Vertices[Closeness Centrality],"&gt;= "&amp;L52)-COUNTIF(Vertices[Closeness Centrality],"&gt;="&amp;L53)</f>
        <v>0</v>
      </c>
      <c r="N52" s="39">
        <f t="shared" si="15"/>
        <v>0.1255996727272728</v>
      </c>
      <c r="O52" s="40">
        <f>COUNTIF(Vertices[Eigenvector Centrality],"&gt;= "&amp;N52)-COUNTIF(Vertices[Eigenvector Centrality],"&gt;="&amp;N53)</f>
        <v>0</v>
      </c>
      <c r="P52" s="39">
        <f t="shared" si="16"/>
        <v>1.9089802181818174</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4.254545454545452</v>
      </c>
      <c r="G53" s="42">
        <f>COUNTIF(Vertices[In-Degree],"&gt;= "&amp;F53)-COUNTIF(Vertices[In-Degree],"&gt;="&amp;F54)</f>
        <v>0</v>
      </c>
      <c r="H53" s="41">
        <f t="shared" si="12"/>
        <v>4.254545454545452</v>
      </c>
      <c r="I53" s="42">
        <f>COUNTIF(Vertices[Out-Degree],"&gt;= "&amp;H53)-COUNTIF(Vertices[Out-Degree],"&gt;="&amp;H54)</f>
        <v>0</v>
      </c>
      <c r="J53" s="41">
        <f t="shared" si="13"/>
        <v>98.56363636363646</v>
      </c>
      <c r="K53" s="42">
        <f>COUNTIF(Vertices[Betweenness Centrality],"&gt;= "&amp;J53)-COUNTIF(Vertices[Betweenness Centrality],"&gt;="&amp;J54)</f>
        <v>0</v>
      </c>
      <c r="L53" s="41">
        <f t="shared" si="14"/>
        <v>0.2363634</v>
      </c>
      <c r="M53" s="42">
        <f>COUNTIF(Vertices[Closeness Centrality],"&gt;= "&amp;L53)-COUNTIF(Vertices[Closeness Centrality],"&gt;="&amp;L54)</f>
        <v>0</v>
      </c>
      <c r="N53" s="41">
        <f t="shared" si="15"/>
        <v>0.12890492727272734</v>
      </c>
      <c r="O53" s="42">
        <f>COUNTIF(Vertices[Eigenvector Centrality],"&gt;= "&amp;N53)-COUNTIF(Vertices[Eigenvector Centrality],"&gt;="&amp;N54)</f>
        <v>0</v>
      </c>
      <c r="P53" s="41">
        <f t="shared" si="16"/>
        <v>1.948073381818181</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4.3636363636363615</v>
      </c>
      <c r="G54" s="40">
        <f>COUNTIF(Vertices[In-Degree],"&gt;= "&amp;F54)-COUNTIF(Vertices[In-Degree],"&gt;="&amp;F55)</f>
        <v>0</v>
      </c>
      <c r="H54" s="39">
        <f t="shared" si="12"/>
        <v>4.3636363636363615</v>
      </c>
      <c r="I54" s="40">
        <f>COUNTIF(Vertices[Out-Degree],"&gt;= "&amp;H54)-COUNTIF(Vertices[Out-Degree],"&gt;="&amp;H55)</f>
        <v>0</v>
      </c>
      <c r="J54" s="39">
        <f t="shared" si="13"/>
        <v>101.0909090909092</v>
      </c>
      <c r="K54" s="40">
        <f>COUNTIF(Vertices[Betweenness Centrality],"&gt;= "&amp;J54)-COUNTIF(Vertices[Betweenness Centrality],"&gt;="&amp;J55)</f>
        <v>0</v>
      </c>
      <c r="L54" s="39">
        <f t="shared" si="14"/>
        <v>0.242424</v>
      </c>
      <c r="M54" s="40">
        <f>COUNTIF(Vertices[Closeness Centrality],"&gt;= "&amp;L54)-COUNTIF(Vertices[Closeness Centrality],"&gt;="&amp;L55)</f>
        <v>0</v>
      </c>
      <c r="N54" s="39">
        <f t="shared" si="15"/>
        <v>0.1322101818181819</v>
      </c>
      <c r="O54" s="40">
        <f>COUNTIF(Vertices[Eigenvector Centrality],"&gt;= "&amp;N54)-COUNTIF(Vertices[Eigenvector Centrality],"&gt;="&amp;N55)</f>
        <v>0</v>
      </c>
      <c r="P54" s="39">
        <f t="shared" si="16"/>
        <v>1.9871665454545446</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4.472727272727271</v>
      </c>
      <c r="G55" s="42">
        <f>COUNTIF(Vertices[In-Degree],"&gt;= "&amp;F55)-COUNTIF(Vertices[In-Degree],"&gt;="&amp;F56)</f>
        <v>0</v>
      </c>
      <c r="H55" s="41">
        <f t="shared" si="12"/>
        <v>4.472727272727271</v>
      </c>
      <c r="I55" s="42">
        <f>COUNTIF(Vertices[Out-Degree],"&gt;= "&amp;H55)-COUNTIF(Vertices[Out-Degree],"&gt;="&amp;H56)</f>
        <v>0</v>
      </c>
      <c r="J55" s="41">
        <f t="shared" si="13"/>
        <v>103.61818181818192</v>
      </c>
      <c r="K55" s="42">
        <f>COUNTIF(Vertices[Betweenness Centrality],"&gt;= "&amp;J55)-COUNTIF(Vertices[Betweenness Centrality],"&gt;="&amp;J56)</f>
        <v>0</v>
      </c>
      <c r="L55" s="41">
        <f t="shared" si="14"/>
        <v>0.2484846</v>
      </c>
      <c r="M55" s="42">
        <f>COUNTIF(Vertices[Closeness Centrality],"&gt;= "&amp;L55)-COUNTIF(Vertices[Closeness Centrality],"&gt;="&amp;L56)</f>
        <v>2</v>
      </c>
      <c r="N55" s="41">
        <f t="shared" si="15"/>
        <v>0.13551543636363644</v>
      </c>
      <c r="O55" s="42">
        <f>COUNTIF(Vertices[Eigenvector Centrality],"&gt;= "&amp;N55)-COUNTIF(Vertices[Eigenvector Centrality],"&gt;="&amp;N56)</f>
        <v>0</v>
      </c>
      <c r="P55" s="41">
        <f t="shared" si="16"/>
        <v>2.0262597090909082</v>
      </c>
      <c r="Q55" s="42">
        <f>COUNTIF(Vertices[PageRank],"&gt;= "&amp;P55)-COUNTIF(Vertices[PageRank],"&gt;="&amp;P56)</f>
        <v>1</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4.58181818181818</v>
      </c>
      <c r="G56" s="40">
        <f>COUNTIF(Vertices[In-Degree],"&gt;= "&amp;F56)-COUNTIF(Vertices[In-Degree],"&gt;="&amp;F57)</f>
        <v>1</v>
      </c>
      <c r="H56" s="39">
        <f t="shared" si="12"/>
        <v>4.58181818181818</v>
      </c>
      <c r="I56" s="40">
        <f>COUNTIF(Vertices[Out-Degree],"&gt;= "&amp;H56)-COUNTIF(Vertices[Out-Degree],"&gt;="&amp;H57)</f>
        <v>0</v>
      </c>
      <c r="J56" s="39">
        <f t="shared" si="13"/>
        <v>106.14545454545465</v>
      </c>
      <c r="K56" s="40">
        <f>COUNTIF(Vertices[Betweenness Centrality],"&gt;= "&amp;J56)-COUNTIF(Vertices[Betweenness Centrality],"&gt;="&amp;J57)</f>
        <v>1</v>
      </c>
      <c r="L56" s="39">
        <f t="shared" si="14"/>
        <v>0.2545452</v>
      </c>
      <c r="M56" s="40">
        <f>COUNTIF(Vertices[Closeness Centrality],"&gt;= "&amp;L56)-COUNTIF(Vertices[Closeness Centrality],"&gt;="&amp;L57)</f>
        <v>0</v>
      </c>
      <c r="N56" s="39">
        <f t="shared" si="15"/>
        <v>0.138820690909091</v>
      </c>
      <c r="O56" s="40">
        <f>COUNTIF(Vertices[Eigenvector Centrality],"&gt;= "&amp;N56)-COUNTIF(Vertices[Eigenvector Centrality],"&gt;="&amp;N57)</f>
        <v>1</v>
      </c>
      <c r="P56" s="39">
        <f t="shared" si="16"/>
        <v>2.065352872727272</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6</v>
      </c>
      <c r="G57" s="44">
        <f>COUNTIF(Vertices[In-Degree],"&gt;= "&amp;F57)-COUNTIF(Vertices[In-Degree],"&gt;="&amp;F58)</f>
        <v>1</v>
      </c>
      <c r="H57" s="43">
        <f>MAX(Vertices[Out-Degree])</f>
        <v>6</v>
      </c>
      <c r="I57" s="44">
        <f>COUNTIF(Vertices[Out-Degree],"&gt;= "&amp;H57)-COUNTIF(Vertices[Out-Degree],"&gt;="&amp;H58)</f>
        <v>1</v>
      </c>
      <c r="J57" s="43">
        <f>MAX(Vertices[Betweenness Centrality])</f>
        <v>139</v>
      </c>
      <c r="K57" s="44">
        <f>COUNTIF(Vertices[Betweenness Centrality],"&gt;= "&amp;J57)-COUNTIF(Vertices[Betweenness Centrality],"&gt;="&amp;J58)</f>
        <v>1</v>
      </c>
      <c r="L57" s="43">
        <f>MAX(Vertices[Closeness Centrality])</f>
        <v>0.333333</v>
      </c>
      <c r="M57" s="44">
        <f>COUNTIF(Vertices[Closeness Centrality],"&gt;= "&amp;L57)-COUNTIF(Vertices[Closeness Centrality],"&gt;="&amp;L58)</f>
        <v>2</v>
      </c>
      <c r="N57" s="43">
        <f>MAX(Vertices[Eigenvector Centrality])</f>
        <v>0.181789</v>
      </c>
      <c r="O57" s="44">
        <f>COUNTIF(Vertices[Eigenvector Centrality],"&gt;= "&amp;N57)-COUNTIF(Vertices[Eigenvector Centrality],"&gt;="&amp;N58)</f>
        <v>1</v>
      </c>
      <c r="P57" s="43">
        <f>MAX(Vertices[PageRank])</f>
        <v>2.573564</v>
      </c>
      <c r="Q57" s="44">
        <f>COUNTIF(Vertices[PageRank],"&gt;= "&amp;P57)-COUNTIF(Vertices[PageRank],"&gt;="&amp;P58)</f>
        <v>1</v>
      </c>
      <c r="R57" s="43">
        <f>MAX(Vertices[Clustering Coefficient])</f>
        <v>0.5</v>
      </c>
      <c r="S57" s="47">
        <f>COUNTIF(Vertices[Clustering Coefficient],"&gt;= "&amp;R57)-COUNTIF(Vertices[Clustering Coefficient],"&gt;="&amp;R58)</f>
        <v>6</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6</v>
      </c>
    </row>
    <row r="71" spans="1:2" ht="15">
      <c r="A71" s="35" t="s">
        <v>90</v>
      </c>
      <c r="B71" s="49">
        <f>_xlfn.IFERROR(AVERAGE(Vertices[In-Degree]),NoMetricMessage)</f>
        <v>1.4166666666666667</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6</v>
      </c>
    </row>
    <row r="85" spans="1:2" ht="15">
      <c r="A85" s="35" t="s">
        <v>96</v>
      </c>
      <c r="B85" s="49">
        <f>_xlfn.IFERROR(AVERAGE(Vertices[Out-Degree]),NoMetricMessage)</f>
        <v>1.4166666666666667</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139</v>
      </c>
    </row>
    <row r="99" spans="1:2" ht="15">
      <c r="A99" s="35" t="s">
        <v>102</v>
      </c>
      <c r="B99" s="49">
        <f>_xlfn.IFERROR(AVERAGE(Vertices[Betweenness Centrality]),NoMetricMessage)</f>
        <v>16.166666666666668</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0.333333</v>
      </c>
    </row>
    <row r="113" spans="1:2" ht="15">
      <c r="A113" s="35" t="s">
        <v>108</v>
      </c>
      <c r="B113" s="49">
        <f>_xlfn.IFERROR(AVERAGE(Vertices[Closeness Centrality]),NoMetricMessage)</f>
        <v>0.06632337499999998</v>
      </c>
    </row>
    <row r="114" spans="1:2" ht="15">
      <c r="A114" s="35" t="s">
        <v>109</v>
      </c>
      <c r="B114" s="49">
        <f>_xlfn.IFERROR(MEDIAN(Vertices[Closeness Centrality]),NoMetricMessage)</f>
        <v>0.025</v>
      </c>
    </row>
    <row r="125" spans="1:2" ht="15">
      <c r="A125" s="35" t="s">
        <v>112</v>
      </c>
      <c r="B125" s="49">
        <f>IF(COUNT(Vertices[Eigenvector Centrality])&gt;0,N2,NoMetricMessage)</f>
        <v>0</v>
      </c>
    </row>
    <row r="126" spans="1:2" ht="15">
      <c r="A126" s="35" t="s">
        <v>113</v>
      </c>
      <c r="B126" s="49">
        <f>IF(COUNT(Vertices[Eigenvector Centrality])&gt;0,N57,NoMetricMessage)</f>
        <v>0.181789</v>
      </c>
    </row>
    <row r="127" spans="1:2" ht="15">
      <c r="A127" s="35" t="s">
        <v>114</v>
      </c>
      <c r="B127" s="49">
        <f>_xlfn.IFERROR(AVERAGE(Vertices[Eigenvector Centrality]),NoMetricMessage)</f>
        <v>0.04166666666666666</v>
      </c>
    </row>
    <row r="128" spans="1:2" ht="15">
      <c r="A128" s="35" t="s">
        <v>115</v>
      </c>
      <c r="B128" s="49">
        <f>_xlfn.IFERROR(MEDIAN(Vertices[Eigenvector Centrality]),NoMetricMessage)</f>
        <v>0.02525</v>
      </c>
    </row>
    <row r="139" spans="1:2" ht="15">
      <c r="A139" s="35" t="s">
        <v>140</v>
      </c>
      <c r="B139" s="49">
        <f>IF(COUNT(Vertices[PageRank])&gt;0,P2,NoMetricMessage)</f>
        <v>0.42344</v>
      </c>
    </row>
    <row r="140" spans="1:2" ht="15">
      <c r="A140" s="35" t="s">
        <v>141</v>
      </c>
      <c r="B140" s="49">
        <f>IF(COUNT(Vertices[PageRank])&gt;0,P57,NoMetricMessage)</f>
        <v>2.573564</v>
      </c>
    </row>
    <row r="141" spans="1:2" ht="15">
      <c r="A141" s="35" t="s">
        <v>142</v>
      </c>
      <c r="B141" s="49">
        <f>_xlfn.IFERROR(AVERAGE(Vertices[PageRank]),NoMetricMessage)</f>
        <v>0.9999790416666664</v>
      </c>
    </row>
    <row r="142" spans="1:2" ht="15">
      <c r="A142" s="35" t="s">
        <v>143</v>
      </c>
      <c r="B142" s="49">
        <f>_xlfn.IFERROR(MEDIAN(Vertices[PageRank]),NoMetricMessage)</f>
        <v>0.9940095</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0.20466269841269843</v>
      </c>
    </row>
    <row r="156" spans="1:2" ht="15">
      <c r="A156" s="35" t="s">
        <v>121</v>
      </c>
      <c r="B156" s="49">
        <f>_xlfn.IFERROR(MEDIAN(Vertices[Clustering Coefficient]),NoMetricMessage)</f>
        <v>0.09761904761904762</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587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588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589</v>
      </c>
      <c r="K7" s="13" t="s">
        <v>590</v>
      </c>
    </row>
    <row r="8" spans="1:11" ht="409.5">
      <c r="A8"/>
      <c r="B8">
        <v>2</v>
      </c>
      <c r="C8">
        <v>2</v>
      </c>
      <c r="D8" t="s">
        <v>61</v>
      </c>
      <c r="E8" t="s">
        <v>61</v>
      </c>
      <c r="H8" t="s">
        <v>73</v>
      </c>
      <c r="J8" t="s">
        <v>591</v>
      </c>
      <c r="K8" s="13" t="s">
        <v>592</v>
      </c>
    </row>
    <row r="9" spans="1:11" ht="409.5">
      <c r="A9"/>
      <c r="B9">
        <v>3</v>
      </c>
      <c r="C9">
        <v>4</v>
      </c>
      <c r="D9" t="s">
        <v>62</v>
      </c>
      <c r="E9" t="s">
        <v>62</v>
      </c>
      <c r="H9" t="s">
        <v>74</v>
      </c>
      <c r="J9" t="s">
        <v>593</v>
      </c>
      <c r="K9" s="13" t="s">
        <v>594</v>
      </c>
    </row>
    <row r="10" spans="1:11" ht="409.5">
      <c r="A10"/>
      <c r="B10">
        <v>4</v>
      </c>
      <c r="D10" t="s">
        <v>63</v>
      </c>
      <c r="E10" t="s">
        <v>63</v>
      </c>
      <c r="H10" t="s">
        <v>75</v>
      </c>
      <c r="J10" t="s">
        <v>595</v>
      </c>
      <c r="K10" s="13" t="s">
        <v>596</v>
      </c>
    </row>
    <row r="11" spans="1:11" ht="15">
      <c r="A11"/>
      <c r="B11">
        <v>5</v>
      </c>
      <c r="D11" t="s">
        <v>46</v>
      </c>
      <c r="E11">
        <v>1</v>
      </c>
      <c r="H11" t="s">
        <v>76</v>
      </c>
      <c r="J11" t="s">
        <v>597</v>
      </c>
      <c r="K11" t="s">
        <v>598</v>
      </c>
    </row>
    <row r="12" spans="1:11" ht="15">
      <c r="A12"/>
      <c r="B12"/>
      <c r="D12" t="s">
        <v>64</v>
      </c>
      <c r="E12">
        <v>2</v>
      </c>
      <c r="H12">
        <v>0</v>
      </c>
      <c r="J12" t="s">
        <v>599</v>
      </c>
      <c r="K12" t="s">
        <v>600</v>
      </c>
    </row>
    <row r="13" spans="1:11" ht="15">
      <c r="A13"/>
      <c r="B13"/>
      <c r="D13">
        <v>1</v>
      </c>
      <c r="E13">
        <v>3</v>
      </c>
      <c r="H13">
        <v>1</v>
      </c>
      <c r="J13" t="s">
        <v>601</v>
      </c>
      <c r="K13" t="s">
        <v>602</v>
      </c>
    </row>
    <row r="14" spans="4:11" ht="15">
      <c r="D14">
        <v>2</v>
      </c>
      <c r="E14">
        <v>4</v>
      </c>
      <c r="H14">
        <v>2</v>
      </c>
      <c r="J14" t="s">
        <v>603</v>
      </c>
      <c r="K14" t="s">
        <v>604</v>
      </c>
    </row>
    <row r="15" spans="4:11" ht="15">
      <c r="D15">
        <v>3</v>
      </c>
      <c r="E15">
        <v>5</v>
      </c>
      <c r="H15">
        <v>3</v>
      </c>
      <c r="J15" t="s">
        <v>605</v>
      </c>
      <c r="K15" t="s">
        <v>606</v>
      </c>
    </row>
    <row r="16" spans="4:11" ht="15">
      <c r="D16">
        <v>4</v>
      </c>
      <c r="E16">
        <v>6</v>
      </c>
      <c r="H16">
        <v>4</v>
      </c>
      <c r="J16" t="s">
        <v>607</v>
      </c>
      <c r="K16" t="s">
        <v>608</v>
      </c>
    </row>
    <row r="17" spans="4:11" ht="15">
      <c r="D17">
        <v>5</v>
      </c>
      <c r="E17">
        <v>7</v>
      </c>
      <c r="H17">
        <v>5</v>
      </c>
      <c r="J17" t="s">
        <v>609</v>
      </c>
      <c r="K17" t="s">
        <v>610</v>
      </c>
    </row>
    <row r="18" spans="4:11" ht="15">
      <c r="D18">
        <v>6</v>
      </c>
      <c r="E18">
        <v>8</v>
      </c>
      <c r="H18">
        <v>6</v>
      </c>
      <c r="J18" t="s">
        <v>611</v>
      </c>
      <c r="K18" t="s">
        <v>612</v>
      </c>
    </row>
    <row r="19" spans="4:11" ht="15">
      <c r="D19">
        <v>7</v>
      </c>
      <c r="E19">
        <v>9</v>
      </c>
      <c r="H19">
        <v>7</v>
      </c>
      <c r="J19" t="s">
        <v>613</v>
      </c>
      <c r="K19" t="s">
        <v>614</v>
      </c>
    </row>
    <row r="20" spans="4:11" ht="15">
      <c r="D20">
        <v>8</v>
      </c>
      <c r="H20">
        <v>8</v>
      </c>
      <c r="J20" t="s">
        <v>615</v>
      </c>
      <c r="K20" t="s">
        <v>616</v>
      </c>
    </row>
    <row r="21" spans="4:11" ht="409.5">
      <c r="D21">
        <v>9</v>
      </c>
      <c r="H21">
        <v>9</v>
      </c>
      <c r="J21" t="s">
        <v>617</v>
      </c>
      <c r="K21" s="13" t="s">
        <v>618</v>
      </c>
    </row>
    <row r="22" spans="4:11" ht="409.5">
      <c r="D22">
        <v>10</v>
      </c>
      <c r="J22" t="s">
        <v>619</v>
      </c>
      <c r="K22" s="13" t="s">
        <v>620</v>
      </c>
    </row>
    <row r="23" spans="4:11" ht="409.5">
      <c r="D23">
        <v>11</v>
      </c>
      <c r="J23" t="s">
        <v>621</v>
      </c>
      <c r="K23" s="13" t="s">
        <v>622</v>
      </c>
    </row>
    <row r="24" spans="10:11" ht="409.5">
      <c r="J24" t="s">
        <v>623</v>
      </c>
      <c r="K24" s="13" t="s">
        <v>965</v>
      </c>
    </row>
    <row r="25" spans="10:11" ht="15">
      <c r="J25" t="s">
        <v>624</v>
      </c>
      <c r="K25" t="b">
        <v>0</v>
      </c>
    </row>
    <row r="26" spans="10:11" ht="15">
      <c r="J26" t="s">
        <v>963</v>
      </c>
      <c r="K26" t="s">
        <v>964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637</v>
      </c>
      <c r="B2" s="128" t="s">
        <v>638</v>
      </c>
      <c r="C2" s="67" t="s">
        <v>639</v>
      </c>
    </row>
    <row r="3" spans="1:3" ht="15">
      <c r="A3" s="127" t="s">
        <v>626</v>
      </c>
      <c r="B3" s="127" t="s">
        <v>626</v>
      </c>
      <c r="C3" s="36">
        <v>19</v>
      </c>
    </row>
    <row r="4" spans="1:3" ht="15">
      <c r="A4" s="127" t="s">
        <v>626</v>
      </c>
      <c r="B4" s="127" t="s">
        <v>627</v>
      </c>
      <c r="C4" s="36">
        <v>1</v>
      </c>
    </row>
    <row r="5" spans="1:3" ht="15">
      <c r="A5" s="127" t="s">
        <v>627</v>
      </c>
      <c r="B5" s="127" t="s">
        <v>627</v>
      </c>
      <c r="C5" s="36">
        <v>8</v>
      </c>
    </row>
    <row r="6" spans="1:3" ht="15">
      <c r="A6" s="127" t="s">
        <v>628</v>
      </c>
      <c r="B6" s="127" t="s">
        <v>628</v>
      </c>
      <c r="C6" s="36">
        <v>5</v>
      </c>
    </row>
    <row r="7" spans="1:3" ht="15">
      <c r="A7" s="127" t="s">
        <v>629</v>
      </c>
      <c r="B7" s="127" t="s">
        <v>629</v>
      </c>
      <c r="C7" s="36">
        <v>6</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645</v>
      </c>
      <c r="B1" s="13" t="s">
        <v>646</v>
      </c>
      <c r="C1" s="13" t="s">
        <v>647</v>
      </c>
      <c r="D1" s="13" t="s">
        <v>649</v>
      </c>
      <c r="E1" s="13" t="s">
        <v>648</v>
      </c>
      <c r="F1" s="13" t="s">
        <v>651</v>
      </c>
      <c r="G1" s="13" t="s">
        <v>650</v>
      </c>
      <c r="H1" s="13" t="s">
        <v>653</v>
      </c>
      <c r="I1" s="13" t="s">
        <v>652</v>
      </c>
      <c r="J1" s="13" t="s">
        <v>654</v>
      </c>
    </row>
    <row r="2" spans="1:10" ht="15">
      <c r="A2" s="89" t="s">
        <v>271</v>
      </c>
      <c r="B2" s="85">
        <v>3</v>
      </c>
      <c r="C2" s="89" t="s">
        <v>271</v>
      </c>
      <c r="D2" s="85">
        <v>3</v>
      </c>
      <c r="E2" s="89" t="s">
        <v>264</v>
      </c>
      <c r="F2" s="85">
        <v>2</v>
      </c>
      <c r="G2" s="89" t="s">
        <v>262</v>
      </c>
      <c r="H2" s="85">
        <v>1</v>
      </c>
      <c r="I2" s="89" t="s">
        <v>268</v>
      </c>
      <c r="J2" s="85">
        <v>2</v>
      </c>
    </row>
    <row r="3" spans="1:10" ht="15">
      <c r="A3" s="89" t="s">
        <v>268</v>
      </c>
      <c r="B3" s="85">
        <v>2</v>
      </c>
      <c r="C3" s="89" t="s">
        <v>272</v>
      </c>
      <c r="D3" s="85">
        <v>1</v>
      </c>
      <c r="E3" s="89" t="s">
        <v>265</v>
      </c>
      <c r="F3" s="85">
        <v>1</v>
      </c>
      <c r="G3" s="85"/>
      <c r="H3" s="85"/>
      <c r="I3" s="89" t="s">
        <v>261</v>
      </c>
      <c r="J3" s="85">
        <v>1</v>
      </c>
    </row>
    <row r="4" spans="1:10" ht="15">
      <c r="A4" s="89" t="s">
        <v>264</v>
      </c>
      <c r="B4" s="85">
        <v>2</v>
      </c>
      <c r="C4" s="89" t="s">
        <v>267</v>
      </c>
      <c r="D4" s="85">
        <v>1</v>
      </c>
      <c r="E4" s="85"/>
      <c r="F4" s="85"/>
      <c r="G4" s="85"/>
      <c r="H4" s="85"/>
      <c r="I4" s="89" t="s">
        <v>263</v>
      </c>
      <c r="J4" s="85">
        <v>1</v>
      </c>
    </row>
    <row r="5" spans="1:10" ht="15">
      <c r="A5" s="89" t="s">
        <v>270</v>
      </c>
      <c r="B5" s="85">
        <v>1</v>
      </c>
      <c r="C5" s="89" t="s">
        <v>266</v>
      </c>
      <c r="D5" s="85">
        <v>1</v>
      </c>
      <c r="E5" s="85"/>
      <c r="F5" s="85"/>
      <c r="G5" s="85"/>
      <c r="H5" s="85"/>
      <c r="I5" s="89" t="s">
        <v>269</v>
      </c>
      <c r="J5" s="85">
        <v>1</v>
      </c>
    </row>
    <row r="6" spans="1:10" ht="15">
      <c r="A6" s="89" t="s">
        <v>269</v>
      </c>
      <c r="B6" s="85">
        <v>1</v>
      </c>
      <c r="C6" s="85"/>
      <c r="D6" s="85"/>
      <c r="E6" s="85"/>
      <c r="F6" s="85"/>
      <c r="G6" s="85"/>
      <c r="H6" s="85"/>
      <c r="I6" s="89" t="s">
        <v>270</v>
      </c>
      <c r="J6" s="85">
        <v>1</v>
      </c>
    </row>
    <row r="7" spans="1:10" ht="15">
      <c r="A7" s="89" t="s">
        <v>267</v>
      </c>
      <c r="B7" s="85">
        <v>1</v>
      </c>
      <c r="C7" s="85"/>
      <c r="D7" s="85"/>
      <c r="E7" s="85"/>
      <c r="F7" s="85"/>
      <c r="G7" s="85"/>
      <c r="H7" s="85"/>
      <c r="I7" s="85"/>
      <c r="J7" s="85"/>
    </row>
    <row r="8" spans="1:10" ht="15">
      <c r="A8" s="89" t="s">
        <v>266</v>
      </c>
      <c r="B8" s="85">
        <v>1</v>
      </c>
      <c r="C8" s="85"/>
      <c r="D8" s="85"/>
      <c r="E8" s="85"/>
      <c r="F8" s="85"/>
      <c r="G8" s="85"/>
      <c r="H8" s="85"/>
      <c r="I8" s="85"/>
      <c r="J8" s="85"/>
    </row>
    <row r="9" spans="1:10" ht="15">
      <c r="A9" s="89" t="s">
        <v>263</v>
      </c>
      <c r="B9" s="85">
        <v>1</v>
      </c>
      <c r="C9" s="85"/>
      <c r="D9" s="85"/>
      <c r="E9" s="85"/>
      <c r="F9" s="85"/>
      <c r="G9" s="85"/>
      <c r="H9" s="85"/>
      <c r="I9" s="85"/>
      <c r="J9" s="85"/>
    </row>
    <row r="10" spans="1:10" ht="15">
      <c r="A10" s="89" t="s">
        <v>262</v>
      </c>
      <c r="B10" s="85">
        <v>1</v>
      </c>
      <c r="C10" s="85"/>
      <c r="D10" s="85"/>
      <c r="E10" s="85"/>
      <c r="F10" s="85"/>
      <c r="G10" s="85"/>
      <c r="H10" s="85"/>
      <c r="I10" s="85"/>
      <c r="J10" s="85"/>
    </row>
    <row r="11" spans="1:10" ht="15">
      <c r="A11" s="89" t="s">
        <v>265</v>
      </c>
      <c r="B11" s="85">
        <v>1</v>
      </c>
      <c r="C11" s="85"/>
      <c r="D11" s="85"/>
      <c r="E11" s="85"/>
      <c r="F11" s="85"/>
      <c r="G11" s="85"/>
      <c r="H11" s="85"/>
      <c r="I11" s="85"/>
      <c r="J11" s="85"/>
    </row>
    <row r="14" spans="1:10" ht="15" customHeight="1">
      <c r="A14" s="13" t="s">
        <v>659</v>
      </c>
      <c r="B14" s="13" t="s">
        <v>646</v>
      </c>
      <c r="C14" s="13" t="s">
        <v>660</v>
      </c>
      <c r="D14" s="13" t="s">
        <v>649</v>
      </c>
      <c r="E14" s="13" t="s">
        <v>661</v>
      </c>
      <c r="F14" s="13" t="s">
        <v>651</v>
      </c>
      <c r="G14" s="13" t="s">
        <v>662</v>
      </c>
      <c r="H14" s="13" t="s">
        <v>653</v>
      </c>
      <c r="I14" s="13" t="s">
        <v>663</v>
      </c>
      <c r="J14" s="13" t="s">
        <v>654</v>
      </c>
    </row>
    <row r="15" spans="1:10" ht="15">
      <c r="A15" s="85" t="s">
        <v>279</v>
      </c>
      <c r="B15" s="85">
        <v>4</v>
      </c>
      <c r="C15" s="85" t="s">
        <v>279</v>
      </c>
      <c r="D15" s="85">
        <v>4</v>
      </c>
      <c r="E15" s="85" t="s">
        <v>276</v>
      </c>
      <c r="F15" s="85">
        <v>3</v>
      </c>
      <c r="G15" s="85" t="s">
        <v>274</v>
      </c>
      <c r="H15" s="85">
        <v>1</v>
      </c>
      <c r="I15" s="85" t="s">
        <v>277</v>
      </c>
      <c r="J15" s="85">
        <v>2</v>
      </c>
    </row>
    <row r="16" spans="1:10" ht="15">
      <c r="A16" s="85" t="s">
        <v>273</v>
      </c>
      <c r="B16" s="85">
        <v>3</v>
      </c>
      <c r="C16" s="85" t="s">
        <v>273</v>
      </c>
      <c r="D16" s="85">
        <v>2</v>
      </c>
      <c r="E16" s="85"/>
      <c r="F16" s="85"/>
      <c r="G16" s="85"/>
      <c r="H16" s="85"/>
      <c r="I16" s="85" t="s">
        <v>273</v>
      </c>
      <c r="J16" s="85">
        <v>1</v>
      </c>
    </row>
    <row r="17" spans="1:10" ht="15">
      <c r="A17" s="85" t="s">
        <v>276</v>
      </c>
      <c r="B17" s="85">
        <v>3</v>
      </c>
      <c r="C17" s="85"/>
      <c r="D17" s="85"/>
      <c r="E17" s="85"/>
      <c r="F17" s="85"/>
      <c r="G17" s="85"/>
      <c r="H17" s="85"/>
      <c r="I17" s="85" t="s">
        <v>275</v>
      </c>
      <c r="J17" s="85">
        <v>1</v>
      </c>
    </row>
    <row r="18" spans="1:10" ht="15">
      <c r="A18" s="85" t="s">
        <v>277</v>
      </c>
      <c r="B18" s="85">
        <v>2</v>
      </c>
      <c r="C18" s="85"/>
      <c r="D18" s="85"/>
      <c r="E18" s="85"/>
      <c r="F18" s="85"/>
      <c r="G18" s="85"/>
      <c r="H18" s="85"/>
      <c r="I18" s="85" t="s">
        <v>274</v>
      </c>
      <c r="J18" s="85">
        <v>1</v>
      </c>
    </row>
    <row r="19" spans="1:10" ht="15">
      <c r="A19" s="85" t="s">
        <v>274</v>
      </c>
      <c r="B19" s="85">
        <v>2</v>
      </c>
      <c r="C19" s="85"/>
      <c r="D19" s="85"/>
      <c r="E19" s="85"/>
      <c r="F19" s="85"/>
      <c r="G19" s="85"/>
      <c r="H19" s="85"/>
      <c r="I19" s="85" t="s">
        <v>278</v>
      </c>
      <c r="J19" s="85">
        <v>1</v>
      </c>
    </row>
    <row r="20" spans="1:10" ht="15">
      <c r="A20" s="85" t="s">
        <v>278</v>
      </c>
      <c r="B20" s="85">
        <v>1</v>
      </c>
      <c r="C20" s="85"/>
      <c r="D20" s="85"/>
      <c r="E20" s="85"/>
      <c r="F20" s="85"/>
      <c r="G20" s="85"/>
      <c r="H20" s="85"/>
      <c r="I20" s="85"/>
      <c r="J20" s="85"/>
    </row>
    <row r="21" spans="1:10" ht="15">
      <c r="A21" s="85" t="s">
        <v>275</v>
      </c>
      <c r="B21" s="85">
        <v>1</v>
      </c>
      <c r="C21" s="85"/>
      <c r="D21" s="85"/>
      <c r="E21" s="85"/>
      <c r="F21" s="85"/>
      <c r="G21" s="85"/>
      <c r="H21" s="85"/>
      <c r="I21" s="85"/>
      <c r="J21" s="85"/>
    </row>
    <row r="24" spans="1:10" ht="15" customHeight="1">
      <c r="A24" s="13" t="s">
        <v>667</v>
      </c>
      <c r="B24" s="13" t="s">
        <v>646</v>
      </c>
      <c r="C24" s="13" t="s">
        <v>674</v>
      </c>
      <c r="D24" s="13" t="s">
        <v>649</v>
      </c>
      <c r="E24" s="13" t="s">
        <v>678</v>
      </c>
      <c r="F24" s="13" t="s">
        <v>651</v>
      </c>
      <c r="G24" s="13" t="s">
        <v>681</v>
      </c>
      <c r="H24" s="13" t="s">
        <v>653</v>
      </c>
      <c r="I24" s="13" t="s">
        <v>686</v>
      </c>
      <c r="J24" s="13" t="s">
        <v>654</v>
      </c>
    </row>
    <row r="25" spans="1:10" ht="15">
      <c r="A25" s="85" t="s">
        <v>281</v>
      </c>
      <c r="B25" s="85">
        <v>7</v>
      </c>
      <c r="C25" s="85" t="s">
        <v>281</v>
      </c>
      <c r="D25" s="85">
        <v>7</v>
      </c>
      <c r="E25" s="85" t="s">
        <v>282</v>
      </c>
      <c r="F25" s="85">
        <v>3</v>
      </c>
      <c r="G25" s="85" t="s">
        <v>682</v>
      </c>
      <c r="H25" s="85">
        <v>2</v>
      </c>
      <c r="I25" s="85" t="s">
        <v>292</v>
      </c>
      <c r="J25" s="85">
        <v>2</v>
      </c>
    </row>
    <row r="26" spans="1:10" ht="15">
      <c r="A26" s="85" t="s">
        <v>668</v>
      </c>
      <c r="B26" s="85">
        <v>4</v>
      </c>
      <c r="C26" s="85" t="s">
        <v>668</v>
      </c>
      <c r="D26" s="85">
        <v>4</v>
      </c>
      <c r="E26" s="85" t="s">
        <v>287</v>
      </c>
      <c r="F26" s="85">
        <v>3</v>
      </c>
      <c r="G26" s="85" t="s">
        <v>683</v>
      </c>
      <c r="H26" s="85">
        <v>2</v>
      </c>
      <c r="I26" s="85" t="s">
        <v>280</v>
      </c>
      <c r="J26" s="85">
        <v>1</v>
      </c>
    </row>
    <row r="27" spans="1:10" ht="15">
      <c r="A27" s="85" t="s">
        <v>669</v>
      </c>
      <c r="B27" s="85">
        <v>4</v>
      </c>
      <c r="C27" s="85" t="s">
        <v>671</v>
      </c>
      <c r="D27" s="85">
        <v>3</v>
      </c>
      <c r="E27" s="85" t="s">
        <v>679</v>
      </c>
      <c r="F27" s="85">
        <v>1</v>
      </c>
      <c r="G27" s="85" t="s">
        <v>684</v>
      </c>
      <c r="H27" s="85">
        <v>1</v>
      </c>
      <c r="I27" s="85" t="s">
        <v>687</v>
      </c>
      <c r="J27" s="85">
        <v>1</v>
      </c>
    </row>
    <row r="28" spans="1:10" ht="15">
      <c r="A28" s="85" t="s">
        <v>670</v>
      </c>
      <c r="B28" s="85">
        <v>4</v>
      </c>
      <c r="C28" s="85" t="s">
        <v>672</v>
      </c>
      <c r="D28" s="85">
        <v>3</v>
      </c>
      <c r="E28" s="85" t="s">
        <v>669</v>
      </c>
      <c r="F28" s="85">
        <v>1</v>
      </c>
      <c r="G28" s="85" t="s">
        <v>685</v>
      </c>
      <c r="H28" s="85">
        <v>1</v>
      </c>
      <c r="I28" s="85" t="s">
        <v>670</v>
      </c>
      <c r="J28" s="85">
        <v>1</v>
      </c>
    </row>
    <row r="29" spans="1:10" ht="15">
      <c r="A29" s="85" t="s">
        <v>287</v>
      </c>
      <c r="B29" s="85">
        <v>4</v>
      </c>
      <c r="C29" s="85" t="s">
        <v>673</v>
      </c>
      <c r="D29" s="85">
        <v>3</v>
      </c>
      <c r="E29" s="85" t="s">
        <v>670</v>
      </c>
      <c r="F29" s="85">
        <v>1</v>
      </c>
      <c r="G29" s="85" t="s">
        <v>670</v>
      </c>
      <c r="H29" s="85">
        <v>1</v>
      </c>
      <c r="I29" s="85" t="s">
        <v>688</v>
      </c>
      <c r="J29" s="85">
        <v>1</v>
      </c>
    </row>
    <row r="30" spans="1:10" ht="15">
      <c r="A30" s="85" t="s">
        <v>671</v>
      </c>
      <c r="B30" s="85">
        <v>3</v>
      </c>
      <c r="C30" s="85" t="s">
        <v>669</v>
      </c>
      <c r="D30" s="85">
        <v>3</v>
      </c>
      <c r="E30" s="85" t="s">
        <v>280</v>
      </c>
      <c r="F30" s="85">
        <v>1</v>
      </c>
      <c r="G30" s="85"/>
      <c r="H30" s="85"/>
      <c r="I30" s="85" t="s">
        <v>689</v>
      </c>
      <c r="J30" s="85">
        <v>1</v>
      </c>
    </row>
    <row r="31" spans="1:10" ht="15">
      <c r="A31" s="85" t="s">
        <v>672</v>
      </c>
      <c r="B31" s="85">
        <v>3</v>
      </c>
      <c r="C31" s="85" t="s">
        <v>675</v>
      </c>
      <c r="D31" s="85">
        <v>2</v>
      </c>
      <c r="E31" s="85" t="s">
        <v>680</v>
      </c>
      <c r="F31" s="85">
        <v>1</v>
      </c>
      <c r="G31" s="85"/>
      <c r="H31" s="85"/>
      <c r="I31" s="85" t="s">
        <v>690</v>
      </c>
      <c r="J31" s="85">
        <v>1</v>
      </c>
    </row>
    <row r="32" spans="1:10" ht="15">
      <c r="A32" s="85" t="s">
        <v>673</v>
      </c>
      <c r="B32" s="85">
        <v>3</v>
      </c>
      <c r="C32" s="85" t="s">
        <v>676</v>
      </c>
      <c r="D32" s="85">
        <v>2</v>
      </c>
      <c r="E32" s="85"/>
      <c r="F32" s="85"/>
      <c r="G32" s="85"/>
      <c r="H32" s="85"/>
      <c r="I32" s="85"/>
      <c r="J32" s="85"/>
    </row>
    <row r="33" spans="1:10" ht="15">
      <c r="A33" s="85" t="s">
        <v>280</v>
      </c>
      <c r="B33" s="85">
        <v>3</v>
      </c>
      <c r="C33" s="85" t="s">
        <v>290</v>
      </c>
      <c r="D33" s="85">
        <v>2</v>
      </c>
      <c r="E33" s="85"/>
      <c r="F33" s="85"/>
      <c r="G33" s="85"/>
      <c r="H33" s="85"/>
      <c r="I33" s="85"/>
      <c r="J33" s="85"/>
    </row>
    <row r="34" spans="1:10" ht="15">
      <c r="A34" s="85" t="s">
        <v>282</v>
      </c>
      <c r="B34" s="85">
        <v>3</v>
      </c>
      <c r="C34" s="85" t="s">
        <v>677</v>
      </c>
      <c r="D34" s="85">
        <v>1</v>
      </c>
      <c r="E34" s="85"/>
      <c r="F34" s="85"/>
      <c r="G34" s="85"/>
      <c r="H34" s="85"/>
      <c r="I34" s="85"/>
      <c r="J34" s="85"/>
    </row>
    <row r="37" spans="1:10" ht="15" customHeight="1">
      <c r="A37" s="13" t="s">
        <v>695</v>
      </c>
      <c r="B37" s="13" t="s">
        <v>646</v>
      </c>
      <c r="C37" s="13" t="s">
        <v>704</v>
      </c>
      <c r="D37" s="13" t="s">
        <v>649</v>
      </c>
      <c r="E37" s="13" t="s">
        <v>709</v>
      </c>
      <c r="F37" s="13" t="s">
        <v>651</v>
      </c>
      <c r="G37" s="13" t="s">
        <v>717</v>
      </c>
      <c r="H37" s="13" t="s">
        <v>653</v>
      </c>
      <c r="I37" s="13" t="s">
        <v>725</v>
      </c>
      <c r="J37" s="13" t="s">
        <v>654</v>
      </c>
    </row>
    <row r="38" spans="1:10" ht="15">
      <c r="A38" s="91" t="s">
        <v>696</v>
      </c>
      <c r="B38" s="91">
        <v>24</v>
      </c>
      <c r="C38" s="91" t="s">
        <v>701</v>
      </c>
      <c r="D38" s="91">
        <v>8</v>
      </c>
      <c r="E38" s="91" t="s">
        <v>710</v>
      </c>
      <c r="F38" s="91">
        <v>5</v>
      </c>
      <c r="G38" s="91" t="s">
        <v>718</v>
      </c>
      <c r="H38" s="91">
        <v>2</v>
      </c>
      <c r="I38" s="91" t="s">
        <v>703</v>
      </c>
      <c r="J38" s="91">
        <v>4</v>
      </c>
    </row>
    <row r="39" spans="1:10" ht="15">
      <c r="A39" s="91" t="s">
        <v>697</v>
      </c>
      <c r="B39" s="91">
        <v>5</v>
      </c>
      <c r="C39" s="91" t="s">
        <v>281</v>
      </c>
      <c r="D39" s="91">
        <v>7</v>
      </c>
      <c r="E39" s="91" t="s">
        <v>221</v>
      </c>
      <c r="F39" s="91">
        <v>4</v>
      </c>
      <c r="G39" s="91" t="s">
        <v>719</v>
      </c>
      <c r="H39" s="91">
        <v>2</v>
      </c>
      <c r="I39" s="91" t="s">
        <v>726</v>
      </c>
      <c r="J39" s="91">
        <v>3</v>
      </c>
    </row>
    <row r="40" spans="1:10" ht="15">
      <c r="A40" s="91" t="s">
        <v>698</v>
      </c>
      <c r="B40" s="91">
        <v>0</v>
      </c>
      <c r="C40" s="91" t="s">
        <v>702</v>
      </c>
      <c r="D40" s="91">
        <v>6</v>
      </c>
      <c r="E40" s="91" t="s">
        <v>711</v>
      </c>
      <c r="F40" s="91">
        <v>3</v>
      </c>
      <c r="G40" s="91" t="s">
        <v>720</v>
      </c>
      <c r="H40" s="91">
        <v>2</v>
      </c>
      <c r="I40" s="91" t="s">
        <v>727</v>
      </c>
      <c r="J40" s="91">
        <v>2</v>
      </c>
    </row>
    <row r="41" spans="1:10" ht="15">
      <c r="A41" s="91" t="s">
        <v>699</v>
      </c>
      <c r="B41" s="91">
        <v>581</v>
      </c>
      <c r="C41" s="91" t="s">
        <v>705</v>
      </c>
      <c r="D41" s="91">
        <v>6</v>
      </c>
      <c r="E41" s="91" t="s">
        <v>703</v>
      </c>
      <c r="F41" s="91">
        <v>3</v>
      </c>
      <c r="G41" s="91" t="s">
        <v>721</v>
      </c>
      <c r="H41" s="91">
        <v>2</v>
      </c>
      <c r="I41" s="91" t="s">
        <v>292</v>
      </c>
      <c r="J41" s="91">
        <v>2</v>
      </c>
    </row>
    <row r="42" spans="1:10" ht="15">
      <c r="A42" s="91" t="s">
        <v>700</v>
      </c>
      <c r="B42" s="91">
        <v>610</v>
      </c>
      <c r="C42" s="91" t="s">
        <v>227</v>
      </c>
      <c r="D42" s="91">
        <v>5</v>
      </c>
      <c r="E42" s="91" t="s">
        <v>282</v>
      </c>
      <c r="F42" s="91">
        <v>3</v>
      </c>
      <c r="G42" s="91" t="s">
        <v>722</v>
      </c>
      <c r="H42" s="91">
        <v>2</v>
      </c>
      <c r="I42" s="91" t="s">
        <v>712</v>
      </c>
      <c r="J42" s="91">
        <v>2</v>
      </c>
    </row>
    <row r="43" spans="1:10" ht="15">
      <c r="A43" s="91" t="s">
        <v>701</v>
      </c>
      <c r="B43" s="91">
        <v>9</v>
      </c>
      <c r="C43" s="91" t="s">
        <v>706</v>
      </c>
      <c r="D43" s="91">
        <v>5</v>
      </c>
      <c r="E43" s="91" t="s">
        <v>712</v>
      </c>
      <c r="F43" s="91">
        <v>3</v>
      </c>
      <c r="G43" s="91" t="s">
        <v>723</v>
      </c>
      <c r="H43" s="91">
        <v>2</v>
      </c>
      <c r="I43" s="91" t="s">
        <v>728</v>
      </c>
      <c r="J43" s="91">
        <v>2</v>
      </c>
    </row>
    <row r="44" spans="1:10" ht="15">
      <c r="A44" s="91" t="s">
        <v>702</v>
      </c>
      <c r="B44" s="91">
        <v>9</v>
      </c>
      <c r="C44" s="91" t="s">
        <v>707</v>
      </c>
      <c r="D44" s="91">
        <v>5</v>
      </c>
      <c r="E44" s="91" t="s">
        <v>713</v>
      </c>
      <c r="F44" s="91">
        <v>3</v>
      </c>
      <c r="G44" s="91" t="s">
        <v>682</v>
      </c>
      <c r="H44" s="91">
        <v>2</v>
      </c>
      <c r="I44" s="91" t="s">
        <v>729</v>
      </c>
      <c r="J44" s="91">
        <v>2</v>
      </c>
    </row>
    <row r="45" spans="1:10" ht="15">
      <c r="A45" s="91" t="s">
        <v>703</v>
      </c>
      <c r="B45" s="91">
        <v>8</v>
      </c>
      <c r="C45" s="91" t="s">
        <v>223</v>
      </c>
      <c r="D45" s="91">
        <v>5</v>
      </c>
      <c r="E45" s="91" t="s">
        <v>714</v>
      </c>
      <c r="F45" s="91">
        <v>3</v>
      </c>
      <c r="G45" s="91" t="s">
        <v>683</v>
      </c>
      <c r="H45" s="91">
        <v>2</v>
      </c>
      <c r="I45" s="91" t="s">
        <v>730</v>
      </c>
      <c r="J45" s="91">
        <v>2</v>
      </c>
    </row>
    <row r="46" spans="1:10" ht="15">
      <c r="A46" s="91" t="s">
        <v>281</v>
      </c>
      <c r="B46" s="91">
        <v>7</v>
      </c>
      <c r="C46" s="91" t="s">
        <v>708</v>
      </c>
      <c r="D46" s="91">
        <v>4</v>
      </c>
      <c r="E46" s="91" t="s">
        <v>715</v>
      </c>
      <c r="F46" s="91">
        <v>3</v>
      </c>
      <c r="G46" s="91" t="s">
        <v>724</v>
      </c>
      <c r="H46" s="91">
        <v>2</v>
      </c>
      <c r="I46" s="91" t="s">
        <v>731</v>
      </c>
      <c r="J46" s="91">
        <v>2</v>
      </c>
    </row>
    <row r="47" spans="1:10" ht="15">
      <c r="A47" s="91" t="s">
        <v>223</v>
      </c>
      <c r="B47" s="91">
        <v>6</v>
      </c>
      <c r="C47" s="91" t="s">
        <v>668</v>
      </c>
      <c r="D47" s="91">
        <v>4</v>
      </c>
      <c r="E47" s="91" t="s">
        <v>716</v>
      </c>
      <c r="F47" s="91">
        <v>3</v>
      </c>
      <c r="G47" s="91" t="s">
        <v>702</v>
      </c>
      <c r="H47" s="91">
        <v>2</v>
      </c>
      <c r="I47" s="91" t="s">
        <v>732</v>
      </c>
      <c r="J47" s="91">
        <v>2</v>
      </c>
    </row>
    <row r="50" spans="1:10" ht="15" customHeight="1">
      <c r="A50" s="13" t="s">
        <v>738</v>
      </c>
      <c r="B50" s="13" t="s">
        <v>646</v>
      </c>
      <c r="C50" s="13" t="s">
        <v>749</v>
      </c>
      <c r="D50" s="13" t="s">
        <v>649</v>
      </c>
      <c r="E50" s="13" t="s">
        <v>751</v>
      </c>
      <c r="F50" s="13" t="s">
        <v>651</v>
      </c>
      <c r="G50" s="13" t="s">
        <v>762</v>
      </c>
      <c r="H50" s="13" t="s">
        <v>653</v>
      </c>
      <c r="I50" s="13" t="s">
        <v>773</v>
      </c>
      <c r="J50" s="13" t="s">
        <v>654</v>
      </c>
    </row>
    <row r="51" spans="1:10" ht="15">
      <c r="A51" s="91" t="s">
        <v>739</v>
      </c>
      <c r="B51" s="91">
        <v>5</v>
      </c>
      <c r="C51" s="91" t="s">
        <v>739</v>
      </c>
      <c r="D51" s="91">
        <v>5</v>
      </c>
      <c r="E51" s="91" t="s">
        <v>752</v>
      </c>
      <c r="F51" s="91">
        <v>3</v>
      </c>
      <c r="G51" s="91" t="s">
        <v>763</v>
      </c>
      <c r="H51" s="91">
        <v>2</v>
      </c>
      <c r="I51" s="91" t="s">
        <v>774</v>
      </c>
      <c r="J51" s="91">
        <v>2</v>
      </c>
    </row>
    <row r="52" spans="1:10" ht="15">
      <c r="A52" s="91" t="s">
        <v>740</v>
      </c>
      <c r="B52" s="91">
        <v>5</v>
      </c>
      <c r="C52" s="91" t="s">
        <v>740</v>
      </c>
      <c r="D52" s="91">
        <v>5</v>
      </c>
      <c r="E52" s="91" t="s">
        <v>753</v>
      </c>
      <c r="F52" s="91">
        <v>3</v>
      </c>
      <c r="G52" s="91" t="s">
        <v>764</v>
      </c>
      <c r="H52" s="91">
        <v>2</v>
      </c>
      <c r="I52" s="91" t="s">
        <v>775</v>
      </c>
      <c r="J52" s="91">
        <v>2</v>
      </c>
    </row>
    <row r="53" spans="1:10" ht="15">
      <c r="A53" s="91" t="s">
        <v>741</v>
      </c>
      <c r="B53" s="91">
        <v>4</v>
      </c>
      <c r="C53" s="91" t="s">
        <v>742</v>
      </c>
      <c r="D53" s="91">
        <v>3</v>
      </c>
      <c r="E53" s="91" t="s">
        <v>754</v>
      </c>
      <c r="F53" s="91">
        <v>3</v>
      </c>
      <c r="G53" s="91" t="s">
        <v>765</v>
      </c>
      <c r="H53" s="91">
        <v>2</v>
      </c>
      <c r="I53" s="91" t="s">
        <v>776</v>
      </c>
      <c r="J53" s="91">
        <v>2</v>
      </c>
    </row>
    <row r="54" spans="1:10" ht="15">
      <c r="A54" s="91" t="s">
        <v>742</v>
      </c>
      <c r="B54" s="91">
        <v>3</v>
      </c>
      <c r="C54" s="91" t="s">
        <v>743</v>
      </c>
      <c r="D54" s="91">
        <v>3</v>
      </c>
      <c r="E54" s="91" t="s">
        <v>755</v>
      </c>
      <c r="F54" s="91">
        <v>3</v>
      </c>
      <c r="G54" s="91" t="s">
        <v>766</v>
      </c>
      <c r="H54" s="91">
        <v>2</v>
      </c>
      <c r="I54" s="91" t="s">
        <v>777</v>
      </c>
      <c r="J54" s="91">
        <v>2</v>
      </c>
    </row>
    <row r="55" spans="1:10" ht="15">
      <c r="A55" s="91" t="s">
        <v>743</v>
      </c>
      <c r="B55" s="91">
        <v>3</v>
      </c>
      <c r="C55" s="91" t="s">
        <v>744</v>
      </c>
      <c r="D55" s="91">
        <v>3</v>
      </c>
      <c r="E55" s="91" t="s">
        <v>756</v>
      </c>
      <c r="F55" s="91">
        <v>3</v>
      </c>
      <c r="G55" s="91" t="s">
        <v>767</v>
      </c>
      <c r="H55" s="91">
        <v>2</v>
      </c>
      <c r="I55" s="91" t="s">
        <v>778</v>
      </c>
      <c r="J55" s="91">
        <v>2</v>
      </c>
    </row>
    <row r="56" spans="1:10" ht="15">
      <c r="A56" s="91" t="s">
        <v>744</v>
      </c>
      <c r="B56" s="91">
        <v>3</v>
      </c>
      <c r="C56" s="91" t="s">
        <v>745</v>
      </c>
      <c r="D56" s="91">
        <v>3</v>
      </c>
      <c r="E56" s="91" t="s">
        <v>757</v>
      </c>
      <c r="F56" s="91">
        <v>3</v>
      </c>
      <c r="G56" s="91" t="s">
        <v>768</v>
      </c>
      <c r="H56" s="91">
        <v>2</v>
      </c>
      <c r="I56" s="91" t="s">
        <v>779</v>
      </c>
      <c r="J56" s="91">
        <v>2</v>
      </c>
    </row>
    <row r="57" spans="1:10" ht="15">
      <c r="A57" s="91" t="s">
        <v>745</v>
      </c>
      <c r="B57" s="91">
        <v>3</v>
      </c>
      <c r="C57" s="91" t="s">
        <v>746</v>
      </c>
      <c r="D57" s="91">
        <v>3</v>
      </c>
      <c r="E57" s="91" t="s">
        <v>758</v>
      </c>
      <c r="F57" s="91">
        <v>3</v>
      </c>
      <c r="G57" s="91" t="s">
        <v>769</v>
      </c>
      <c r="H57" s="91">
        <v>2</v>
      </c>
      <c r="I57" s="91" t="s">
        <v>780</v>
      </c>
      <c r="J57" s="91">
        <v>2</v>
      </c>
    </row>
    <row r="58" spans="1:10" ht="15">
      <c r="A58" s="91" t="s">
        <v>746</v>
      </c>
      <c r="B58" s="91">
        <v>3</v>
      </c>
      <c r="C58" s="91" t="s">
        <v>747</v>
      </c>
      <c r="D58" s="91">
        <v>3</v>
      </c>
      <c r="E58" s="91" t="s">
        <v>759</v>
      </c>
      <c r="F58" s="91">
        <v>3</v>
      </c>
      <c r="G58" s="91" t="s">
        <v>770</v>
      </c>
      <c r="H58" s="91">
        <v>2</v>
      </c>
      <c r="I58" s="91" t="s">
        <v>781</v>
      </c>
      <c r="J58" s="91">
        <v>2</v>
      </c>
    </row>
    <row r="59" spans="1:10" ht="15">
      <c r="A59" s="91" t="s">
        <v>747</v>
      </c>
      <c r="B59" s="91">
        <v>3</v>
      </c>
      <c r="C59" s="91" t="s">
        <v>748</v>
      </c>
      <c r="D59" s="91">
        <v>3</v>
      </c>
      <c r="E59" s="91" t="s">
        <v>760</v>
      </c>
      <c r="F59" s="91">
        <v>3</v>
      </c>
      <c r="G59" s="91" t="s">
        <v>771</v>
      </c>
      <c r="H59" s="91">
        <v>2</v>
      </c>
      <c r="I59" s="91" t="s">
        <v>782</v>
      </c>
      <c r="J59" s="91">
        <v>2</v>
      </c>
    </row>
    <row r="60" spans="1:10" ht="15">
      <c r="A60" s="91" t="s">
        <v>748</v>
      </c>
      <c r="B60" s="91">
        <v>3</v>
      </c>
      <c r="C60" s="91" t="s">
        <v>750</v>
      </c>
      <c r="D60" s="91">
        <v>3</v>
      </c>
      <c r="E60" s="91" t="s">
        <v>761</v>
      </c>
      <c r="F60" s="91">
        <v>2</v>
      </c>
      <c r="G60" s="91" t="s">
        <v>772</v>
      </c>
      <c r="H60" s="91">
        <v>2</v>
      </c>
      <c r="I60" s="91"/>
      <c r="J60" s="91"/>
    </row>
    <row r="63" spans="1:10" ht="15" customHeight="1">
      <c r="A63" s="85" t="s">
        <v>788</v>
      </c>
      <c r="B63" s="85" t="s">
        <v>646</v>
      </c>
      <c r="C63" s="85" t="s">
        <v>790</v>
      </c>
      <c r="D63" s="85" t="s">
        <v>649</v>
      </c>
      <c r="E63" s="85" t="s">
        <v>791</v>
      </c>
      <c r="F63" s="85" t="s">
        <v>651</v>
      </c>
      <c r="G63" s="85" t="s">
        <v>794</v>
      </c>
      <c r="H63" s="85" t="s">
        <v>653</v>
      </c>
      <c r="I63" s="85" t="s">
        <v>796</v>
      </c>
      <c r="J63" s="85" t="s">
        <v>654</v>
      </c>
    </row>
    <row r="64" spans="1:10" ht="15">
      <c r="A64" s="85"/>
      <c r="B64" s="85"/>
      <c r="C64" s="85"/>
      <c r="D64" s="85"/>
      <c r="E64" s="85"/>
      <c r="F64" s="85"/>
      <c r="G64" s="85"/>
      <c r="H64" s="85"/>
      <c r="I64" s="85"/>
      <c r="J64" s="85"/>
    </row>
    <row r="66" spans="1:10" ht="15" customHeight="1">
      <c r="A66" s="13" t="s">
        <v>789</v>
      </c>
      <c r="B66" s="13" t="s">
        <v>646</v>
      </c>
      <c r="C66" s="13" t="s">
        <v>792</v>
      </c>
      <c r="D66" s="13" t="s">
        <v>649</v>
      </c>
      <c r="E66" s="13" t="s">
        <v>793</v>
      </c>
      <c r="F66" s="13" t="s">
        <v>651</v>
      </c>
      <c r="G66" s="13" t="s">
        <v>795</v>
      </c>
      <c r="H66" s="13" t="s">
        <v>653</v>
      </c>
      <c r="I66" s="13" t="s">
        <v>797</v>
      </c>
      <c r="J66" s="13" t="s">
        <v>654</v>
      </c>
    </row>
    <row r="67" spans="1:10" ht="15">
      <c r="A67" s="85" t="s">
        <v>227</v>
      </c>
      <c r="B67" s="85">
        <v>5</v>
      </c>
      <c r="C67" s="85" t="s">
        <v>227</v>
      </c>
      <c r="D67" s="85">
        <v>5</v>
      </c>
      <c r="E67" s="85" t="s">
        <v>221</v>
      </c>
      <c r="F67" s="85">
        <v>4</v>
      </c>
      <c r="G67" s="85" t="s">
        <v>232</v>
      </c>
      <c r="H67" s="85">
        <v>2</v>
      </c>
      <c r="I67" s="85" t="s">
        <v>225</v>
      </c>
      <c r="J67" s="85">
        <v>1</v>
      </c>
    </row>
    <row r="68" spans="1:10" ht="15">
      <c r="A68" s="85" t="s">
        <v>221</v>
      </c>
      <c r="B68" s="85">
        <v>5</v>
      </c>
      <c r="C68" s="85" t="s">
        <v>230</v>
      </c>
      <c r="D68" s="85">
        <v>3</v>
      </c>
      <c r="E68" s="85" t="s">
        <v>233</v>
      </c>
      <c r="F68" s="85">
        <v>2</v>
      </c>
      <c r="G68" s="85" t="s">
        <v>231</v>
      </c>
      <c r="H68" s="85">
        <v>2</v>
      </c>
      <c r="I68" s="85"/>
      <c r="J68" s="85"/>
    </row>
    <row r="69" spans="1:10" ht="15">
      <c r="A69" s="85" t="s">
        <v>223</v>
      </c>
      <c r="B69" s="85">
        <v>3</v>
      </c>
      <c r="C69" s="85" t="s">
        <v>223</v>
      </c>
      <c r="D69" s="85">
        <v>3</v>
      </c>
      <c r="E69" s="85" t="s">
        <v>219</v>
      </c>
      <c r="F69" s="85">
        <v>1</v>
      </c>
      <c r="G69" s="85" t="s">
        <v>216</v>
      </c>
      <c r="H69" s="85">
        <v>1</v>
      </c>
      <c r="I69" s="85"/>
      <c r="J69" s="85"/>
    </row>
    <row r="70" spans="1:10" ht="15">
      <c r="A70" s="85" t="s">
        <v>230</v>
      </c>
      <c r="B70" s="85">
        <v>3</v>
      </c>
      <c r="C70" s="85" t="s">
        <v>235</v>
      </c>
      <c r="D70" s="85">
        <v>2</v>
      </c>
      <c r="E70" s="85"/>
      <c r="F70" s="85"/>
      <c r="G70" s="85"/>
      <c r="H70" s="85"/>
      <c r="I70" s="85"/>
      <c r="J70" s="85"/>
    </row>
    <row r="71" spans="1:10" ht="15">
      <c r="A71" s="85" t="s">
        <v>235</v>
      </c>
      <c r="B71" s="85">
        <v>2</v>
      </c>
      <c r="C71" s="85" t="s">
        <v>234</v>
      </c>
      <c r="D71" s="85">
        <v>2</v>
      </c>
      <c r="E71" s="85"/>
      <c r="F71" s="85"/>
      <c r="G71" s="85"/>
      <c r="H71" s="85"/>
      <c r="I71" s="85"/>
      <c r="J71" s="85"/>
    </row>
    <row r="72" spans="1:10" ht="15">
      <c r="A72" s="85" t="s">
        <v>234</v>
      </c>
      <c r="B72" s="85">
        <v>2</v>
      </c>
      <c r="C72" s="85" t="s">
        <v>221</v>
      </c>
      <c r="D72" s="85">
        <v>1</v>
      </c>
      <c r="E72" s="85"/>
      <c r="F72" s="85"/>
      <c r="G72" s="85"/>
      <c r="H72" s="85"/>
      <c r="I72" s="85"/>
      <c r="J72" s="85"/>
    </row>
    <row r="73" spans="1:10" ht="15">
      <c r="A73" s="85" t="s">
        <v>233</v>
      </c>
      <c r="B73" s="85">
        <v>2</v>
      </c>
      <c r="C73" s="85"/>
      <c r="D73" s="85"/>
      <c r="E73" s="85"/>
      <c r="F73" s="85"/>
      <c r="G73" s="85"/>
      <c r="H73" s="85"/>
      <c r="I73" s="85"/>
      <c r="J73" s="85"/>
    </row>
    <row r="74" spans="1:10" ht="15">
      <c r="A74" s="85" t="s">
        <v>232</v>
      </c>
      <c r="B74" s="85">
        <v>2</v>
      </c>
      <c r="C74" s="85"/>
      <c r="D74" s="85"/>
      <c r="E74" s="85"/>
      <c r="F74" s="85"/>
      <c r="G74" s="85"/>
      <c r="H74" s="85"/>
      <c r="I74" s="85"/>
      <c r="J74" s="85"/>
    </row>
    <row r="75" spans="1:10" ht="15">
      <c r="A75" s="85" t="s">
        <v>231</v>
      </c>
      <c r="B75" s="85">
        <v>2</v>
      </c>
      <c r="C75" s="85"/>
      <c r="D75" s="85"/>
      <c r="E75" s="85"/>
      <c r="F75" s="85"/>
      <c r="G75" s="85"/>
      <c r="H75" s="85"/>
      <c r="I75" s="85"/>
      <c r="J75" s="85"/>
    </row>
    <row r="76" spans="1:10" ht="15">
      <c r="A76" s="85" t="s">
        <v>225</v>
      </c>
      <c r="B76" s="85">
        <v>1</v>
      </c>
      <c r="C76" s="85"/>
      <c r="D76" s="85"/>
      <c r="E76" s="85"/>
      <c r="F76" s="85"/>
      <c r="G76" s="85"/>
      <c r="H76" s="85"/>
      <c r="I76" s="85"/>
      <c r="J76" s="85"/>
    </row>
    <row r="79" spans="1:10" ht="15" customHeight="1">
      <c r="A79" s="13" t="s">
        <v>803</v>
      </c>
      <c r="B79" s="13" t="s">
        <v>646</v>
      </c>
      <c r="C79" s="13" t="s">
        <v>804</v>
      </c>
      <c r="D79" s="13" t="s">
        <v>649</v>
      </c>
      <c r="E79" s="13" t="s">
        <v>805</v>
      </c>
      <c r="F79" s="13" t="s">
        <v>651</v>
      </c>
      <c r="G79" s="13" t="s">
        <v>806</v>
      </c>
      <c r="H79" s="13" t="s">
        <v>653</v>
      </c>
      <c r="I79" s="13" t="s">
        <v>807</v>
      </c>
      <c r="J79" s="13" t="s">
        <v>654</v>
      </c>
    </row>
    <row r="80" spans="1:10" ht="15">
      <c r="A80" s="124" t="s">
        <v>230</v>
      </c>
      <c r="B80" s="85">
        <v>525050</v>
      </c>
      <c r="C80" s="124" t="s">
        <v>230</v>
      </c>
      <c r="D80" s="85">
        <v>525050</v>
      </c>
      <c r="E80" s="124" t="s">
        <v>221</v>
      </c>
      <c r="F80" s="85">
        <v>12964</v>
      </c>
      <c r="G80" s="124" t="s">
        <v>231</v>
      </c>
      <c r="H80" s="85">
        <v>25685</v>
      </c>
      <c r="I80" s="124" t="s">
        <v>226</v>
      </c>
      <c r="J80" s="85">
        <v>89935</v>
      </c>
    </row>
    <row r="81" spans="1:10" ht="15">
      <c r="A81" s="124" t="s">
        <v>228</v>
      </c>
      <c r="B81" s="85">
        <v>178154</v>
      </c>
      <c r="C81" s="124" t="s">
        <v>228</v>
      </c>
      <c r="D81" s="85">
        <v>178154</v>
      </c>
      <c r="E81" s="124" t="s">
        <v>219</v>
      </c>
      <c r="F81" s="85">
        <v>11891</v>
      </c>
      <c r="G81" s="124" t="s">
        <v>217</v>
      </c>
      <c r="H81" s="85">
        <v>18320</v>
      </c>
      <c r="I81" s="124" t="s">
        <v>225</v>
      </c>
      <c r="J81" s="85">
        <v>4301</v>
      </c>
    </row>
    <row r="82" spans="1:10" ht="15">
      <c r="A82" s="124" t="s">
        <v>226</v>
      </c>
      <c r="B82" s="85">
        <v>89935</v>
      </c>
      <c r="C82" s="124" t="s">
        <v>229</v>
      </c>
      <c r="D82" s="85">
        <v>50249</v>
      </c>
      <c r="E82" s="124" t="s">
        <v>233</v>
      </c>
      <c r="F82" s="85">
        <v>3318</v>
      </c>
      <c r="G82" s="124" t="s">
        <v>216</v>
      </c>
      <c r="H82" s="85">
        <v>9640</v>
      </c>
      <c r="I82" s="124" t="s">
        <v>218</v>
      </c>
      <c r="J82" s="85">
        <v>3614</v>
      </c>
    </row>
    <row r="83" spans="1:10" ht="15">
      <c r="A83" s="124" t="s">
        <v>229</v>
      </c>
      <c r="B83" s="85">
        <v>50249</v>
      </c>
      <c r="C83" s="124" t="s">
        <v>222</v>
      </c>
      <c r="D83" s="85">
        <v>15978</v>
      </c>
      <c r="E83" s="124" t="s">
        <v>220</v>
      </c>
      <c r="F83" s="85">
        <v>3197</v>
      </c>
      <c r="G83" s="124" t="s">
        <v>232</v>
      </c>
      <c r="H83" s="85">
        <v>67</v>
      </c>
      <c r="I83" s="124" t="s">
        <v>212</v>
      </c>
      <c r="J83" s="85">
        <v>3028</v>
      </c>
    </row>
    <row r="84" spans="1:10" ht="15">
      <c r="A84" s="124" t="s">
        <v>231</v>
      </c>
      <c r="B84" s="85">
        <v>25685</v>
      </c>
      <c r="C84" s="124" t="s">
        <v>213</v>
      </c>
      <c r="D84" s="85">
        <v>9403</v>
      </c>
      <c r="E84" s="124" t="s">
        <v>214</v>
      </c>
      <c r="F84" s="85">
        <v>2232</v>
      </c>
      <c r="G84" s="124"/>
      <c r="H84" s="85"/>
      <c r="I84" s="124"/>
      <c r="J84" s="85"/>
    </row>
    <row r="85" spans="1:10" ht="15">
      <c r="A85" s="124" t="s">
        <v>217</v>
      </c>
      <c r="B85" s="85">
        <v>18320</v>
      </c>
      <c r="C85" s="124" t="s">
        <v>234</v>
      </c>
      <c r="D85" s="85">
        <v>8899</v>
      </c>
      <c r="E85" s="124" t="s">
        <v>215</v>
      </c>
      <c r="F85" s="85">
        <v>501</v>
      </c>
      <c r="G85" s="124"/>
      <c r="H85" s="85"/>
      <c r="I85" s="124"/>
      <c r="J85" s="85"/>
    </row>
    <row r="86" spans="1:10" ht="15">
      <c r="A86" s="124" t="s">
        <v>222</v>
      </c>
      <c r="B86" s="85">
        <v>15978</v>
      </c>
      <c r="C86" s="124" t="s">
        <v>227</v>
      </c>
      <c r="D86" s="85">
        <v>7059</v>
      </c>
      <c r="E86" s="124"/>
      <c r="F86" s="85"/>
      <c r="G86" s="124"/>
      <c r="H86" s="85"/>
      <c r="I86" s="124"/>
      <c r="J86" s="85"/>
    </row>
    <row r="87" spans="1:10" ht="15">
      <c r="A87" s="124" t="s">
        <v>221</v>
      </c>
      <c r="B87" s="85">
        <v>12964</v>
      </c>
      <c r="C87" s="124" t="s">
        <v>235</v>
      </c>
      <c r="D87" s="85">
        <v>6588</v>
      </c>
      <c r="E87" s="124"/>
      <c r="F87" s="85"/>
      <c r="G87" s="124"/>
      <c r="H87" s="85"/>
      <c r="I87" s="124"/>
      <c r="J87" s="85"/>
    </row>
    <row r="88" spans="1:10" ht="15">
      <c r="A88" s="124" t="s">
        <v>219</v>
      </c>
      <c r="B88" s="85">
        <v>11891</v>
      </c>
      <c r="C88" s="124" t="s">
        <v>224</v>
      </c>
      <c r="D88" s="85">
        <v>2481</v>
      </c>
      <c r="E88" s="124"/>
      <c r="F88" s="85"/>
      <c r="G88" s="124"/>
      <c r="H88" s="85"/>
      <c r="I88" s="124"/>
      <c r="J88" s="85"/>
    </row>
    <row r="89" spans="1:10" ht="15">
      <c r="A89" s="124" t="s">
        <v>216</v>
      </c>
      <c r="B89" s="85">
        <v>9640</v>
      </c>
      <c r="C89" s="124" t="s">
        <v>223</v>
      </c>
      <c r="D89" s="85">
        <v>472</v>
      </c>
      <c r="E89" s="124"/>
      <c r="F89" s="85"/>
      <c r="G89" s="124"/>
      <c r="H89" s="85"/>
      <c r="I89" s="124"/>
      <c r="J89" s="85"/>
    </row>
  </sheetData>
  <hyperlinks>
    <hyperlink ref="A2" r:id="rId1" display="https://events.ensembleiq.com/rcas-2019/208595"/>
    <hyperlink ref="A3" r:id="rId2" display="https://ensembleiq.dragonforms.com/init.do?omedasite=StoreBrands_prefnew"/>
    <hyperlink ref="A4" r:id="rId3" display="https://risnews.com/nrf-show-coverage-ensembleiq-2019"/>
    <hyperlink ref="A5" r:id="rId4" display="https://www.pehub.com/2019/02/pe-backed-ensembleiq-taps-jadown-as-chief-human-resources-officer/?utm_source=dlvr.it&amp;utm_medium=twitter"/>
    <hyperlink ref="A6" r:id="rId5" display="https://www.nxtbook.com/nxtbooks/ensembleiq/storebrands_201901/"/>
    <hyperlink ref="A7" r:id="rId6" display="https://twitter.com/i/web/status/1090987148159995906"/>
    <hyperlink ref="A8" r:id="rId7" display="https://twitter.com/i/web/status/1088497674473689090"/>
    <hyperlink ref="A9" r:id="rId8" display="https://lnkd.in/ePc-jUN"/>
    <hyperlink ref="A10" r:id="rId9" display="https://www.nxtbook.com/nxtbooks/ensembleiq/pg_201901/index.php#/0"/>
    <hyperlink ref="A11" r:id="rId10" display="https://risnews.com/nrf-show-coverage-ensembleiq-2019?ajs_uid=6577H0150145A3A&amp;oly_enc_id=6577H0150145A3A&amp;ajs_trait_oebid=5235H5701912B7O"/>
    <hyperlink ref="C2" r:id="rId11" display="https://events.ensembleiq.com/rcas-2019/208595"/>
    <hyperlink ref="C3" r:id="rId12" display="https://events.ensembleiq.com/rcas-2019"/>
    <hyperlink ref="C4" r:id="rId13" display="https://twitter.com/i/web/status/1090987148159995906"/>
    <hyperlink ref="C5" r:id="rId14" display="https://twitter.com/i/web/status/1088497674473689090"/>
    <hyperlink ref="E2" r:id="rId15" display="https://risnews.com/nrf-show-coverage-ensembleiq-2019"/>
    <hyperlink ref="E3" r:id="rId16" display="https://risnews.com/nrf-show-coverage-ensembleiq-2019?ajs_uid=6577H0150145A3A&amp;oly_enc_id=6577H0150145A3A&amp;ajs_trait_oebid=5235H5701912B7O"/>
    <hyperlink ref="G2" r:id="rId17" display="https://www.nxtbook.com/nxtbooks/ensembleiq/pg_201901/index.php#/0"/>
    <hyperlink ref="I2" r:id="rId18" display="https://ensembleiq.dragonforms.com/init.do?omedasite=StoreBrands_prefnew"/>
    <hyperlink ref="I3" r:id="rId19" display="https://twitter.com/i/web/status/1088416988198780928"/>
    <hyperlink ref="I4" r:id="rId20" display="https://lnkd.in/ePc-jUN"/>
    <hyperlink ref="I5" r:id="rId21" display="https://www.nxtbook.com/nxtbooks/ensembleiq/storebrands_201901/"/>
    <hyperlink ref="I6" r:id="rId22" display="https://www.pehub.com/2019/02/pe-backed-ensembleiq-taps-jadown-as-chief-human-resources-officer/?utm_source=dlvr.it&amp;utm_medium=twitter"/>
  </hyperlinks>
  <printOptions/>
  <pageMargins left="0.7" right="0.7" top="0.75" bottom="0.75" header="0.3" footer="0.3"/>
  <pageSetup orientation="portrait" paperSize="9"/>
  <tableParts>
    <tablePart r:id="rId24"/>
    <tablePart r:id="rId28"/>
    <tablePart r:id="rId26"/>
    <tablePart r:id="rId29"/>
    <tablePart r:id="rId25"/>
    <tablePart r:id="rId30"/>
    <tablePart r:id="rId23"/>
    <tablePart r:id="rId27"/>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2019-02-06T11:17:46Z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