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<sst xmlns="http://schemas.openxmlformats.org/spreadsheetml/2006/main" count="4395" uniqueCount="1181">
  <si>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</si>
  <si>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</si>
  <si>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</si>
  <si>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</si>
  <si>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</si>
  <si>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</si>
  <si>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</si>
  <si>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</si>
  <si>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</si>
  <si>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</si>
  <si>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</si>
  <si>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</si>
  <si>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</si>
  <si>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</si>
  <si>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</si>
  <si>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</si>
  <si>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</si>
  <si>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</si>
  <si>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</si>
  <si>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</si>
  <si>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</si>
  <si>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</si>
  <si>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</si>
  <si>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</si>
  <si>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</si>
  <si>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</si>
  <si>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</si>
  <si>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</si>
  <si>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</si>
  <si>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</si>
  <si>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</si>
  <si>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</si>
  <si>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</si>
  <si>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</si>
  <si>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</si>
  <si>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</si>
  <si>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</si>
  <si>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</si>
  <si>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</si>
  <si>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</si>
  <si>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</si>
  <si>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</si>
  <si>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</si>
  <si>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</si>
  <si>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</si>
  <si>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</si>
  <si>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</si>
  <si>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</si>
  <si>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</si>
  <si>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</si>
  <si>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</si>
  <si>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</si>
  <si>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</si>
  <si>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</si>
  <si>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</si>
  <si>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</si>
  <si>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</si>
  <si>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</si>
  <si>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</si>
  <si>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</si>
  <si>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</si>
  <si>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</si>
  <si>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</si>
  <si>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</si>
  <si>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</si>
  <si>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</si>
  <si>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</si>
  <si>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</si>
  <si>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</si>
  <si>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</si>
  <si>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</si>
  <si>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</si>
  <si>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</si>
  <si>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</si>
  <si>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</si>
  <si>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</si>
  <si>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</si>
  <si>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</si>
  <si>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</si>
  <si>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</si>
  <si>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</si>
  <si>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</si>
  <si>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</si>
  <si>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</si>
  <si>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</si>
  <si>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</si>
  <si>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</si>
  <si>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</si>
  <si>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</si>
  <si>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</si>
  <si>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</si>
  <si>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</si>
  <si>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</si>
  <si>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</si>
  <si>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</si>
  <si>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</si>
  <si>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</si>
  <si>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</si>
  <si>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</si>
  <si>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</si>
  <si>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</si>
  <si>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</si>
  <si>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</si>
  <si>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</si>
  <si>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</si>
  <si>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</si>
  <si>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</si>
  <si>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</si>
  <si>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</si>
  <si>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</si>
  <si>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</si>
  <si>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</si>
  <si>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</si>
  <si>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</si>
  <si>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</si>
  <si>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</si>
  <si>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</si>
  <si>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</si>
  <si>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</si>
  <si>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</si>
  <si>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</si>
  <si>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</si>
  <si>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</si>
  <si>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</si>
  <si>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</si>
  <si>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</si>
  <si>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</si>
  <si>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</si>
  <si>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</si>
  <si>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</si>
  <si>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</si>
  <si>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</si>
  <si>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</si>
  <si>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</si>
  <si>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</si>
  <si>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</si>
  <si>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</si>
  <si>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</si>
  <si>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</si>
  <si>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</si>
  <si>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</si>
  <si>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</si>
  <si>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</si>
  <si>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</si>
  <si>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</si>
  <si>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</si>
  <si>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</si>
  <si>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</si>
  <si>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</si>
  <si>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</si>
  <si>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</si>
  <si>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</si>
  <si>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</si>
  <si>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</si>
  <si>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</si>
  <si>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</si>
  <si>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</si>
  <si>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</si>
  <si>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</si>
  <si>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</si>
  <si>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</si>
  <si>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</si>
  <si>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</si>
  <si>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</si>
  <si>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</si>
  <si>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</si>
  <si>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</si>
  <si>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</si>
  <si>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</si>
  <si>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</si>
  <si>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</si>
  <si>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</si>
  <si>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</si>
  <si>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</si>
  <si>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</si>
  <si>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</si>
  <si>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</si>
  <si>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</si>
  <si>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</si>
  <si>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</si>
  <si>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</si>
  <si>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</si>
  <si>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</si>
  <si>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</si>
  <si>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</si>
  <si>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</si>
  <si>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</si>
  <si>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</si>
  <si>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</si>
  <si>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</si>
  <si>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</si>
  <si>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</si>
  <si>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</si>
  <si>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</si>
  <si>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</si>
  <si>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</si>
  <si>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</si>
  <si>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</si>
  <si>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</si>
  <si>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</si>
  <si>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</si>
  <si>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</si>
  <si>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</si>
  <si>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</si>
  <si>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</si>
  <si>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</si>
  <si>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</si>
  <si>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</si>
  <si>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</si>
  <si>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</si>
  <si>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</si>
  <si>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</si>
  <si>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ashot_</t>
  </si>
  <si>
    <t>footcarexpress</t>
  </si>
  <si>
    <t>floydrag</t>
  </si>
  <si>
    <t>reventionpos1</t>
  </si>
  <si>
    <t>mcre1</t>
  </si>
  <si>
    <t>healthcare_abc</t>
  </si>
  <si>
    <t>briley_rick</t>
  </si>
  <si>
    <t>ensembleiq</t>
  </si>
  <si>
    <t>paulmilner9</t>
  </si>
  <si>
    <t>path2purchaseiq</t>
  </si>
  <si>
    <t>retailaggregate</t>
  </si>
  <si>
    <t>unishopit</t>
  </si>
  <si>
    <t>jimdudlicek</t>
  </si>
  <si>
    <t>freshneasybuzz</t>
  </si>
  <si>
    <t>4twenty2tweets</t>
  </si>
  <si>
    <t>davidshanker</t>
  </si>
  <si>
    <t>tonycdonofrio</t>
  </si>
  <si>
    <t>joeskorupa</t>
  </si>
  <si>
    <t>risnewsinsights</t>
  </si>
  <si>
    <t>simoneknaap</t>
  </si>
  <si>
    <t>cgtmagazine</t>
  </si>
  <si>
    <t>store_brands</t>
  </si>
  <si>
    <t>walmart</t>
  </si>
  <si>
    <t>drugstorenews</t>
  </si>
  <si>
    <t>chobani</t>
  </si>
  <si>
    <t>kroger</t>
  </si>
  <si>
    <t>cocacolaco</t>
  </si>
  <si>
    <t>pgrocer</t>
  </si>
  <si>
    <t>albertsonscos</t>
  </si>
  <si>
    <t>nrfbigshow</t>
  </si>
  <si>
    <t>marsglobal</t>
  </si>
  <si>
    <t>sandeepdadlani</t>
  </si>
  <si>
    <t>Mentions</t>
  </si>
  <si>
    <t>Replies to</t>
  </si>
  <si>
    <t>RT @EnsembleIQ: _xD83D__xDEA8_ @Walmart announced as opening keynote speaker @ #RCAS19! Join us &amp;amp; learn How Walmart is Designing the Intelligent Enterpr…</t>
  </si>
  <si>
    <t>We got a little press in Drug Store News.... check out the following link
https://t.co/FQ3A6UYlV5 https://t.co/FQ3A6UYlV5</t>
  </si>
  <si>
    <t>Drug Store News, Thanks for the plug on Footcare Express, and Insite Precision Insoles. Always making moves. #WearWhatTheProsWear #footcareXpress #insiteinsoles https://t.co/FQ3A6UYlV5</t>
  </si>
  <si>
    <t>Check out the articles on my Team at FootcareXpress. #wearwhattheproswear #nfl #nba #mlb #carsandsports 
@FootcareXpress
https://t.co/uzBk8FS3wc https://t.co/Oj3UtROlMO</t>
  </si>
  <si>
    <t>@ReventionPOS1 is excited to meet you all at our #workshop at the #Murtec #executive summit (product by #EnsembleIQ… https://t.co/01B7xNeTrc</t>
  </si>
  <si>
    <t>RT @ReventionPOS1: @ReventionPOS1 is excited to meet you all at our #workshop at the #Murtec #executive summit (product by #EnsembleIQ and…</t>
  </si>
  <si>
    <t>The start of the new year could mean new insurance policies for patients. Pharmacists can support patients as they navigate new plans or changes in existing coverage with these tips: https://t.co/uAMrPTKOkO @DrugStoreNews https://t.co/PDxpNYwOxJ</t>
  </si>
  <si>
    <t>@EnsembleIQ @CocaColaCo @kroger @Chobani https://t.co/7JX49M4AfX</t>
  </si>
  <si>
    <t>_xD83C__xDF89_ Congratulations to our 2019 P2PI Hall of Fame honorees! 
April Carlisle, VP, Shopper Marketing  @CocaColaCo 
Jody… https://t.co/NPVqyEWTYN</t>
  </si>
  <si>
    <t>Fun Fact: 17% is the average spend on #innovation for both business and IT programs as a % of retailer’s total reve… https://t.co/smzsPCheq4</t>
  </si>
  <si>
    <t>Sister brand @CGTMagazine announces #Walmart for their opening keynote at the Retail &amp;amp; Consumer Goods Analytics Summit! For more information about #RCAS19 visit https://t.co/Nb0aepYZjL 
#technology #data #analytics #community https://t.co/J5MzF8RMlj</t>
  </si>
  <si>
    <t>RT @CGTMagazine: #RCAS19 is happy to announce Andy Walter as a 2019 speaker! Andy will interview Clay Johnson of @Walmart during the openin…</t>
  </si>
  <si>
    <t>RT @risnewsinsights: Catch up on all the #retailer news you might have missed with extended coverage from RIS and our sister brands https:/…</t>
  </si>
  <si>
    <t>Read about my visit to @AlbertsonsCos' next-generation store, #labor &amp;amp; #foodservice outlooks, and more in @pgrocer'… https://t.co/VVnfi9dMRQ</t>
  </si>
  <si>
    <t>RT @jimdudlicek: Read about my visit to @AlbertsonsCos' next-generation store, #labor &amp;amp; #foodservice outlooks, and more in @pgrocer's Janua…</t>
  </si>
  <si>
    <t>Kicking off our programme with EnsembleIQ this week. Better wrap up warm!! https://t.co/7OUMldOuDx</t>
  </si>
  <si>
    <t>It is alway great to be able to announce a great conference with great speakers.  In this case, Clay Johnson, CIO of Walmart.  Please let me know if you would like more info.
#CPG #Retail #Shopper #retailtechnology #RCAS https://t.co/ucmvJ91dlP</t>
  </si>
  <si>
    <t>Good list of links from @risnewsinsights on their coverage of #NRF2019 @NRFBigShow in NY https://t.co/URErtT6MYf See many of you next year. #retail #innovation #leadership</t>
  </si>
  <si>
    <t>RT @tonycdonofrio: Good list of links from @risnewsinsights on their coverage of #NRF2019 @NRFBigShow in NY https://t.co/URErtT6MYf See man…</t>
  </si>
  <si>
    <t>Catch up on all the #retailer news you might have missed with extended coverage from RIS and our sister brands https://t.co/jJcUjSTxoy #retailnews #nrf2019 #retailtech https://t.co/PvsP4AAtmG</t>
  </si>
  <si>
    <t>NRF Show Coverage From EnsembleIQ in 2019. #retail #NRF2019 @EnsembleIQ @risnewsinsights #technology #insights… https://t.co/TuDy5siJ42</t>
  </si>
  <si>
    <t>_xD83D__xDEA8_ @Walmart announced as opening keynote speaker @ #RCAS19! Join us &amp;amp; learn How Walmart is Designing the Intelligent… https://t.co/G2kHAMnmAa</t>
  </si>
  <si>
    <t>Don't miss RIS’ annual look at the key sessions, events and trends from #NRF2019 ! https://t.co/eoAnA6sO1q #retail… https://t.co/J7X9RVvvW0</t>
  </si>
  <si>
    <t>Today's #commerce landscape is complex. Join us at #P2PSummit on May 15-17 in Ft. Lauderdale to unravel the complexity and learn how to #collaborate for success! Register today at https://t.co/4mzC6ttQVc 
#shoppermarketing #retail #consumergoods #community https://t.co/nOGkG4ez1W</t>
  </si>
  <si>
    <t>The 2019 Path to Purchase Hall of Fame honorees have been chosen... who do you think we will be honoring? #leaders #shoppermarketing #HallOfFame https://t.co/8x8mhS8ePt</t>
  </si>
  <si>
    <t>RT @EnsembleIQ: Today's #commerce landscape is complex. Join us at #P2PSummit on May 15-17 in Ft. Lauderdale to unravel the complexity and…</t>
  </si>
  <si>
    <t>RT @EnsembleIQ: The 2019 Path to Purchase Hall of Fame honorees have been chosen... who do you think we will be honoring? #leaders #shopper…</t>
  </si>
  <si>
    <t>#RCAS19 is happy to announce Andy Walter as a 2019 speaker! Andy will interview Clay Johnson of @Walmart during the opening keynote session &amp;amp; moderate a general session panel on Designing the Intelligent Enterprise! For more info visit https://t.co/nZJWnWXKA8
#retailtech #data https://t.co/sEWP3Ji2JW</t>
  </si>
  <si>
    <t>#RCAS19 is happy to announce @SandeepDadlani of @MarsGlobal as a 2019 co-chair! To learn more &amp;amp; to register visit ➡️ https://t.co/nZJWnWXKA8
#retailtech #data #analytics #technology https://t.co/jgfpXgRnEB</t>
  </si>
  <si>
    <t>RT @CGTMagazine: #RCAS19 is happy to announce @SandeepDadlani of @MarsGlobal as a 2019 co-chair! To learn more &amp;amp; to register visit ➡️ https…</t>
  </si>
  <si>
    <t>To keep up with #StoreBrands news, sign up for our newsletter using the link below!
https://t.co/vEs9nE19En https://t.co/a5WgkQf71C</t>
  </si>
  <si>
    <t>Check out our latest issue featuring a cover story on Albertsons Companies Own Brands.
https://t.co/T8ZZ14deYo https://t.co/XX0L1LhiWt</t>
  </si>
  <si>
    <t>http://www.nxtbook.com/nxtbooks/ensembleiq/dsn_201812/index.php#/38 http://www.nxtbook.com/nxtbooks/ensembleiq/dsn_201812/index.php#/38</t>
  </si>
  <si>
    <t>http://www.nxtbook.com/nxtbooks/ensembleiq/dsn_201812/index.php#/38</t>
  </si>
  <si>
    <t>https://www.footcarexpress.com/ https://lnkd.in/eTKaRNC</t>
  </si>
  <si>
    <t>https://twitter.com/i/web/status/1052612225054269440</t>
  </si>
  <si>
    <t>http://www.nxtbook.com/nxtbooks/ensembleiq/dsn_201901/index.php#/26</t>
  </si>
  <si>
    <t>https://twitter.com/i/web/status/1087805874821885954</t>
  </si>
  <si>
    <t>https://twitter.com/i/web/status/1088416988198780928</t>
  </si>
  <si>
    <t>https://www.consumergoods.com/analytics-summit http://www.prweb.com/releases/2019/1/prweb16036834.htm</t>
  </si>
  <si>
    <t>https://twitter.com/i/web/status/1086153331003641856</t>
  </si>
  <si>
    <t>https://lnkd.in/ePc-jUN</t>
  </si>
  <si>
    <t>https://risnews.com/nrf-show-coverage-ensembleiq-2019</t>
  </si>
  <si>
    <t>https://risnews.com/nrf-show-coverage-ensembleiq-2019?ajs_uid=6577H0150145A3A&amp;oly_enc_id=6577H0150145A3A&amp;ajs_trait_oebid=5235H5701912B7O</t>
  </si>
  <si>
    <t>https://twitter.com/i/web/status/1088497674473689090</t>
  </si>
  <si>
    <t>https://twitter.com/i/web/status/1085635369436151809</t>
  </si>
  <si>
    <t>https://risnews.com/best-nrf-2019-top-10-takeaways https://twitter.com/i/web/status/1085939810941001728</t>
  </si>
  <si>
    <t>https://www.path2purchasesummit.com/</t>
  </si>
  <si>
    <t>https://events.ensembleiq.com/rcas-2019/208595</t>
  </si>
  <si>
    <t>https://ensembleiq.dragonforms.com/init.do?omedasite=StoreBrands_prefnew</t>
  </si>
  <si>
    <t>https://www.nxtbook.com/nxtbooks/ensembleiq/storebrands_201901/</t>
  </si>
  <si>
    <t>nxtbook.com nxtbook.com</t>
  </si>
  <si>
    <t>nxtbook.com</t>
  </si>
  <si>
    <t>footcarexpress.com lnkd.in</t>
  </si>
  <si>
    <t>twitter.com</t>
  </si>
  <si>
    <t>consumergoods.com prweb.com</t>
  </si>
  <si>
    <t>lnkd.in</t>
  </si>
  <si>
    <t>risnews.com</t>
  </si>
  <si>
    <t>risnews.com twitter.com</t>
  </si>
  <si>
    <t>path2purchasesummit.com</t>
  </si>
  <si>
    <t>ensembleiq.com</t>
  </si>
  <si>
    <t>dragonforms.com</t>
  </si>
  <si>
    <t>rcas19</t>
  </si>
  <si>
    <t>wearwhattheproswear footcarexpress insiteinsoles</t>
  </si>
  <si>
    <t>wearwhattheproswear nfl nba mlb carsandsports</t>
  </si>
  <si>
    <t>workshop murtec executive ensembleiq</t>
  </si>
  <si>
    <t>innovation</t>
  </si>
  <si>
    <t>walmart rcas19 technology data analytics community</t>
  </si>
  <si>
    <t>retailer</t>
  </si>
  <si>
    <t>labor foodservice</t>
  </si>
  <si>
    <t>cpg retail shopper retailtechnology rcas</t>
  </si>
  <si>
    <t>nrf2019 retail innovation leadership</t>
  </si>
  <si>
    <t>nrf2019</t>
  </si>
  <si>
    <t>retailer retailnews nrf2019 retailtech</t>
  </si>
  <si>
    <t>retail nrf2019 technology insights</t>
  </si>
  <si>
    <t>nrf2019 retail</t>
  </si>
  <si>
    <t>commerce p2psummit collaborate shoppermarketing retail consumergoods community</t>
  </si>
  <si>
    <t>leaders shoppermarketing halloffame</t>
  </si>
  <si>
    <t>commerce p2psummit</t>
  </si>
  <si>
    <t>leaders</t>
  </si>
  <si>
    <t>rcas19 retailtech data</t>
  </si>
  <si>
    <t>rcas19 retailtech data analytics technology</t>
  </si>
  <si>
    <t>storebrands</t>
  </si>
  <si>
    <t>https://pbs.twimg.com/media/DxiprKlW0AAjCYi.jpg</t>
  </si>
  <si>
    <t>https://pbs.twimg.com/media/Dxjbv-9VYAEPsjI.jpg</t>
  </si>
  <si>
    <t>https://pbs.twimg.com/media/Dx_KX3IWwAAJ1cx.jpg</t>
  </si>
  <si>
    <t>https://pbs.twimg.com/media/DxspIRMWwAIfcqu.jpg</t>
  </si>
  <si>
    <t>https://pbs.twimg.com/media/DxhlCSfWkAYSFQ9.jpg</t>
  </si>
  <si>
    <t>https://pbs.twimg.com/media/DximS1ZX0AIf1pC.jpg</t>
  </si>
  <si>
    <t>https://pbs.twimg.com/media/Dxm1O3aX0AAf3l4.jpg</t>
  </si>
  <si>
    <t>https://pbs.twimg.com/media/DyK4XDqXgAAICXO.jpg</t>
  </si>
  <si>
    <t>https://pbs.twimg.com/media/DyGSD1nWsAEH7rj.jpg</t>
  </si>
  <si>
    <t>https://pbs.twimg.com/media/DyLcfZ7X0AANHVC.jpg</t>
  </si>
  <si>
    <t>http://pbs.twimg.com/profile_images/969331682179502081/vYy7er_C_normal.jpg</t>
  </si>
  <si>
    <t>http://pbs.twimg.com/profile_images/2937705486/7f3eeacdb4f46e604da953381ceb19ba_normal.jpeg</t>
  </si>
  <si>
    <t>http://pbs.twimg.com/profile_images/575552783966990336/DhPXzN_I_normal.jpeg</t>
  </si>
  <si>
    <t>http://pbs.twimg.com/profile_images/1031602329219346432/pvDKZRf-_normal.jpg</t>
  </si>
  <si>
    <t>http://pbs.twimg.com/profile_images/728423696080101376/1fzChLu3_normal.jpg</t>
  </si>
  <si>
    <t>http://pbs.twimg.com/profile_images/763785096436461568/Gmu9I3qZ_normal.jpg</t>
  </si>
  <si>
    <t>http://pbs.twimg.com/profile_images/700410755473149952/9br6ZoAf_normal.jpg</t>
  </si>
  <si>
    <t>http://pbs.twimg.com/profile_images/877962175997812736/iyfQEmTp_normal.jpg</t>
  </si>
  <si>
    <t>http://pbs.twimg.com/profile_images/1077011815769538560/Fx6mhqpj_normal.jpg</t>
  </si>
  <si>
    <t>http://pbs.twimg.com/profile_images/1085483960896012288/iaycRW4V_normal.jpg</t>
  </si>
  <si>
    <t>http://pbs.twimg.com/profile_images/1085679539261329409/f_yNlzO__normal.jpg</t>
  </si>
  <si>
    <t>http://pbs.twimg.com/profile_images/291447557/Grocer_pic_normal.bmp</t>
  </si>
  <si>
    <t>http://pbs.twimg.com/profile_images/459409141228777472/RfDnn7bb_normal.jpeg</t>
  </si>
  <si>
    <t>http://pbs.twimg.com/profile_images/422495246325280769/IFO_uUuA_normal.jpeg</t>
  </si>
  <si>
    <t>http://pbs.twimg.com/profile_images/958799440466255872/5rd9264q_normal.jpg</t>
  </si>
  <si>
    <t>http://pbs.twimg.com/profile_images/785535689819561984/X5KiijPc_normal.jpg</t>
  </si>
  <si>
    <t>https://twitter.com/#!/ashot_/status/1085729943638720517</t>
  </si>
  <si>
    <t>https://twitter.com/#!/footcarexpress/status/1085749479595261952</t>
  </si>
  <si>
    <t>https://twitter.com/#!/footcarexpress/status/1085894522687680512</t>
  </si>
  <si>
    <t>https://twitter.com/#!/floydrag/status/1085895128370184193</t>
  </si>
  <si>
    <t>https://twitter.com/#!/reventionpos1/status/1052612225054269440</t>
  </si>
  <si>
    <t>https://twitter.com/#!/mcre1/status/1086105310434156544</t>
  </si>
  <si>
    <t>https://twitter.com/#!/healthcare_abc/status/1087805870866661376</t>
  </si>
  <si>
    <t>https://twitter.com/#!/briley_rick/status/1087860933769207808</t>
  </si>
  <si>
    <t>https://twitter.com/#!/ensembleiq/status/1087805874821885954</t>
  </si>
  <si>
    <t>https://twitter.com/#!/paulmilner9/status/1088416988198780928</t>
  </si>
  <si>
    <t>https://twitter.com/#!/path2purchaseiq/status/1086003188120064001</t>
  </si>
  <si>
    <t>https://twitter.com/#!/path2purchaseiq/status/1088471515597819904</t>
  </si>
  <si>
    <t>https://twitter.com/#!/retailaggregate/status/1088509134687948805</t>
  </si>
  <si>
    <t>https://twitter.com/#!/unishopit/status/1088684483627311105</t>
  </si>
  <si>
    <t>https://twitter.com/#!/jimdudlicek/status/1086153331003641856</t>
  </si>
  <si>
    <t>https://twitter.com/#!/freshneasybuzz/status/1088937180079173632</t>
  </si>
  <si>
    <t>https://twitter.com/#!/4twenty2tweets/status/1089812152263811072</t>
  </si>
  <si>
    <t>https://twitter.com/#!/davidshanker/status/1089852756117123074</t>
  </si>
  <si>
    <t>https://twitter.com/#!/tonycdonofrio/status/1089932450095079424</t>
  </si>
  <si>
    <t>https://twitter.com/#!/joeskorupa/status/1090276153665806336</t>
  </si>
  <si>
    <t>https://twitter.com/#!/risnewsinsights/status/1088508958657183746</t>
  </si>
  <si>
    <t>https://twitter.com/#!/simoneknaap/status/1088497674473689090</t>
  </si>
  <si>
    <t>https://twitter.com/#!/ensembleiq/status/1085635369436151809</t>
  </si>
  <si>
    <t>https://twitter.com/#!/ensembleiq/status/1085939810941001728</t>
  </si>
  <si>
    <t>https://twitter.com/#!/ensembleiq/status/1087730402742161415</t>
  </si>
  <si>
    <t>https://twitter.com/#!/ensembleiq/status/1087802154532986883</t>
  </si>
  <si>
    <t>https://twitter.com/#!/simoneknaap/status/1087849895522983936</t>
  </si>
  <si>
    <t>https://twitter.com/#!/simoneknaap/status/1088165220722315264</t>
  </si>
  <si>
    <t>https://twitter.com/#!/cgtmagazine/status/1088100053519089664</t>
  </si>
  <si>
    <t>https://twitter.com/#!/simoneknaap/status/1090386607365152768</t>
  </si>
  <si>
    <t>https://twitter.com/#!/cgtmagazine/status/1090636767965917185</t>
  </si>
  <si>
    <t>https://twitter.com/#!/simoneknaap/status/1090648590438023181</t>
  </si>
  <si>
    <t>https://twitter.com/#!/store_brands/status/1090313194399301632</t>
  </si>
  <si>
    <t>https://twitter.com/#!/store_brands/status/1090676525064695808</t>
  </si>
  <si>
    <t>1085729943638720517</t>
  </si>
  <si>
    <t>1085749479595261952</t>
  </si>
  <si>
    <t>1085894522687680512</t>
  </si>
  <si>
    <t>1085895128370184193</t>
  </si>
  <si>
    <t>1052612225054269440</t>
  </si>
  <si>
    <t>1086105310434156544</t>
  </si>
  <si>
    <t>1087805870866661376</t>
  </si>
  <si>
    <t>1087860933769207808</t>
  </si>
  <si>
    <t>1087805874821885954</t>
  </si>
  <si>
    <t>1088416988198780928</t>
  </si>
  <si>
    <t>1086003188120064001</t>
  </si>
  <si>
    <t>1088471515597819904</t>
  </si>
  <si>
    <t>1088509134687948805</t>
  </si>
  <si>
    <t>1088684483627311105</t>
  </si>
  <si>
    <t>1086153331003641856</t>
  </si>
  <si>
    <t>1088937180079173632</t>
  </si>
  <si>
    <t>1089812152263811072</t>
  </si>
  <si>
    <t>1089852756117123074</t>
  </si>
  <si>
    <t>1089932450095079424</t>
  </si>
  <si>
    <t>1090276153665806336</t>
  </si>
  <si>
    <t>1088508958657183746</t>
  </si>
  <si>
    <t>1088497674473689090</t>
  </si>
  <si>
    <t>1085635369436151809</t>
  </si>
  <si>
    <t>1085939810941001728</t>
  </si>
  <si>
    <t>1087730402742161415</t>
  </si>
  <si>
    <t>1087802154532986883</t>
  </si>
  <si>
    <t>1087849895522983936</t>
  </si>
  <si>
    <t>1088165220722315264</t>
  </si>
  <si>
    <t>1088100053519089664</t>
  </si>
  <si>
    <t>1090386607365152768</t>
  </si>
  <si>
    <t>1090636767965917185</t>
  </si>
  <si>
    <t>1090648590438023181</t>
  </si>
  <si>
    <t>1090313194399301632</t>
  </si>
  <si>
    <t>1090676525064695808</t>
  </si>
  <si>
    <t/>
  </si>
  <si>
    <t>376837849</t>
  </si>
  <si>
    <t>763778486146310145</t>
  </si>
  <si>
    <t>en</t>
  </si>
  <si>
    <t>und</t>
  </si>
  <si>
    <t>Media_Post_V_1</t>
  </si>
  <si>
    <t>Facebook</t>
  </si>
  <si>
    <t>LinkedIn</t>
  </si>
  <si>
    <t>Twitter for iPhone</t>
  </si>
  <si>
    <t>Twitter Web Client</t>
  </si>
  <si>
    <t>Hootsuite Inc.</t>
  </si>
  <si>
    <t>Buffer</t>
  </si>
  <si>
    <t>HubSpot</t>
  </si>
  <si>
    <t>PRWeb</t>
  </si>
  <si>
    <t>Business Retail Aggregate</t>
  </si>
  <si>
    <t>Twitter for Android</t>
  </si>
  <si>
    <t>Twitter Web App</t>
  </si>
  <si>
    <t>TweetDeck</t>
  </si>
  <si>
    <t>Retweet</t>
  </si>
  <si>
    <t>-118.429843,33.901804 
-118.429843,33.931493 
-118.370685,33.931493 
-118.370685,33.901804</t>
  </si>
  <si>
    <t>United States</t>
  </si>
  <si>
    <t>US</t>
  </si>
  <si>
    <t>El Segundo, CA</t>
  </si>
  <si>
    <t>0654b676d0359a31</t>
  </si>
  <si>
    <t>El Segundo</t>
  </si>
  <si>
    <t>city</t>
  </si>
  <si>
    <t>https://api.twitter.com/1.1/geo/id/0654b676d0359a31.json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</si>
  <si>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</si>
  <si>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</si>
  <si>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</si>
  <si>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</si>
  <si>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</si>
  <si>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</si>
  <si>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</si>
  <si>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</si>
  <si>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</si>
  <si>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</si>
  <si>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</si>
  <si>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</si>
  <si>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</si>
  <si>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</si>
  <si>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</si>
  <si>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</si>
  <si>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</si>
  <si>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</si>
  <si>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</si>
  <si>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</si>
  <si>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</si>
  <si>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Ashot Nalbandyan</t>
  </si>
  <si>
    <t>Walmart</t>
  </si>
  <si>
    <t>EnsembleIQ</t>
  </si>
  <si>
    <t>Footcare Express</t>
  </si>
  <si>
    <t>FLOYD RAG</t>
  </si>
  <si>
    <t>Revention POS</t>
  </si>
  <si>
    <t>Henry McClure</t>
  </si>
  <si>
    <t>AmerisourceBergen</t>
  </si>
  <si>
    <t>Drug Store News</t>
  </si>
  <si>
    <t>Rick Briley</t>
  </si>
  <si>
    <t>Chobani</t>
  </si>
  <si>
    <t>Kroger</t>
  </si>
  <si>
    <t>The Coca-Cola Co.</t>
  </si>
  <si>
    <t>Paul Milner</t>
  </si>
  <si>
    <t>Path to Purchase Ins</t>
  </si>
  <si>
    <t>CGT</t>
  </si>
  <si>
    <t>Retail Aggregate</t>
  </si>
  <si>
    <t>RIS News Insights</t>
  </si>
  <si>
    <t>UniShopIT</t>
  </si>
  <si>
    <t>Jim Dudlicek</t>
  </si>
  <si>
    <t>Progressive Grocer</t>
  </si>
  <si>
    <t>Grocery_Retail_Insight</t>
  </si>
  <si>
    <t>Albertsons Companies</t>
  </si>
  <si>
    <t>4twenty2</t>
  </si>
  <si>
    <t>david shanker</t>
  </si>
  <si>
    <t>Tony D'Onofrio</t>
  </si>
  <si>
    <t>NRF Big Show</t>
  </si>
  <si>
    <t>Joe Skorupa</t>
  </si>
  <si>
    <t>Simone Knaap</t>
  </si>
  <si>
    <t>Mars, Incorporated</t>
  </si>
  <si>
    <t>sandeep dadlani</t>
  </si>
  <si>
    <t>Store Brands</t>
  </si>
  <si>
    <t>Code Monkey For Life. White Hat By Night.</t>
  </si>
  <si>
    <t>Where real people go for real good stuff. Save Money. Live Better. Customer support questions? @WalmartHelp</t>
  </si>
  <si>
    <t>EnsembleIQ is a premier business intelligence resource that connects people, businesses, and organizations to retail markets and helps them succeed.</t>
  </si>
  <si>
    <t>Footcare Express - a full service custom foot orthotic lab.  Our super team consists of physicians, pedorthists &amp; biomechanical experts. Go Where the Pros Go!</t>
  </si>
  <si>
    <t>https://t.co/4peZYFpQ64</t>
  </si>
  <si>
    <t>Revention #POS is the most powerful #pointofsale software for #restaurant and #hospitality experts. We have 10,000 customers in #pizza #fastcasual #quickserve</t>
  </si>
  <si>
    <t>Deal Maker - Real Estate Broker - Site Selector - Developer - Life is fun</t>
  </si>
  <si>
    <t>United in our responsibility to create healthier futures, we provide pharmaceutical products and business solutions that improve access to care.</t>
  </si>
  <si>
    <t>Reporting on the retail pharmacy industry</t>
  </si>
  <si>
    <t>Better food for more people. #Chobani</t>
  </si>
  <si>
    <t>Fresh food. Low prices. Follow us for special offers, digital coupons, community updates, recipes and more.</t>
  </si>
  <si>
    <t>The Coca-Cola Company is a total beverage company, offering over 500 brands in more than 200 countries and territories.</t>
  </si>
  <si>
    <t>Directing #Marketing at @Displaydata: a pioneering ESL technology company revolutionising the #Retail sector. Tweets on #IoT #BLE #Bigdata #chroma. Views = mine</t>
  </si>
  <si>
    <t>The Path to Purchase Institute = global assoc serving needs of retailers, brands &amp; entire ecosystem of solution providers along the p2p. Division of EnsembleIQ.</t>
  </si>
  <si>
    <t>CGT (Consumer Goods Technology) helps consumer goods executives improve business performance through content that matters in print, in person and online.</t>
  </si>
  <si>
    <t>Aggregated account of retail news. Made for the team at the Morning Brew</t>
  </si>
  <si>
    <t>RIS News delivers exclusive insights into the business/technology trends shaping the retail market.</t>
  </si>
  <si>
    <t>Retail Technology -- ready to launch soon | #RetailTech #Retail #OmniChannel #eCommerce #RetailAI #RetailVR #AI #VR #shopping</t>
  </si>
  <si>
    <t>Editorial Director of Progressive Grocer / Lover of roadfood &amp; retail</t>
  </si>
  <si>
    <t>Progressive Grocer, the voice of the retail food industry for nearly 100 years.</t>
  </si>
  <si>
    <t>Victor Martino. CEO, Third Wave Strategies. Retail Analyst. Columnist-Writer @just_food, @PSFK. [Fresh&amp;Easy Buzz=Fresh&amp;Easy: Tesco, 2007-13. Yuciapa, 2013-15.]</t>
  </si>
  <si>
    <t>The home of client interaction</t>
  </si>
  <si>
    <t>NJ born and raised, father, husband &amp; soccer coach for my daughters - Life long NY Yankee fan &amp; Bruce fan. Exit 63. CEO EnsembleIQ.</t>
  </si>
  <si>
    <t>Private Equity, Board of Directors, 155,000+ LinkedIn Followers, Consulting, Speaker, CEO/CCO, Top 100 Retail Influencer, Social Media Leader. Views are my own.</t>
  </si>
  <si>
    <t>The official account for all things NRF: Retail's Big Show. #nrf2019</t>
  </si>
  <si>
    <t>Editorial Director RIS News</t>
  </si>
  <si>
    <t>Senior Account Executive for RIS News</t>
  </si>
  <si>
    <t>Mars is a family-owned business with 100+ years of history making diverse products &amp; offering services for people &amp; the pets they love.
http://mars.com/legal</t>
  </si>
  <si>
    <t>Chief Digital Officer @MarsGlobal.Views are just mine.</t>
  </si>
  <si>
    <t>Store Brands delivers the strategic information retailers need to develop and support compelling, differentiated store brand programs.</t>
  </si>
  <si>
    <t>Jax,FL</t>
  </si>
  <si>
    <t>Bentonville, Arkansas</t>
  </si>
  <si>
    <t>Chicago, IL</t>
  </si>
  <si>
    <t>Miami, FL</t>
  </si>
  <si>
    <t xml:space="preserve"> FLORIDA</t>
  </si>
  <si>
    <t>Houston, Texas</t>
  </si>
  <si>
    <t>Topeka, Kansas</t>
  </si>
  <si>
    <t>Valley Forge, PA</t>
  </si>
  <si>
    <t>New York, NY</t>
  </si>
  <si>
    <t>Atlanta, Georgia, USA</t>
  </si>
  <si>
    <t>Worldwide. Head office: UK.</t>
  </si>
  <si>
    <t>Randolph, NJ</t>
  </si>
  <si>
    <t>London, England NW1 4LJ</t>
  </si>
  <si>
    <t>Chicago, IL and New York NY</t>
  </si>
  <si>
    <t>USA and UK</t>
  </si>
  <si>
    <t>Boise, ID</t>
  </si>
  <si>
    <t>UK</t>
  </si>
  <si>
    <t>iPhone: 40.762726,-73.990387</t>
  </si>
  <si>
    <t>Greenville, SC</t>
  </si>
  <si>
    <t>Santa Barbara, CA</t>
  </si>
  <si>
    <t>Greater New York Area</t>
  </si>
  <si>
    <t>McLean, VA</t>
  </si>
  <si>
    <t>New Jersey, USA</t>
  </si>
  <si>
    <t>Deerfield, IL</t>
  </si>
  <si>
    <t>http://ashot.org/links.php</t>
  </si>
  <si>
    <t>https://t.co/8VJ0n5Evel</t>
  </si>
  <si>
    <t>http://www.ensembleiq.com</t>
  </si>
  <si>
    <t>http://t.co/OMpytKJiMI</t>
  </si>
  <si>
    <t>https://t.co/lrtS3VPSMe</t>
  </si>
  <si>
    <t>https://t.co/NBkc787Dpa</t>
  </si>
  <si>
    <t>https://www.youtube.com/watch?v=GQ33gPB8T9U</t>
  </si>
  <si>
    <t>http://t.co/LXW60XDkkc</t>
  </si>
  <si>
    <t>http://t.co/veXGlfJbtu</t>
  </si>
  <si>
    <t>https://t.co/bUXtrjhwkk</t>
  </si>
  <si>
    <t>http://t.co/4HKQ5HmWcJ</t>
  </si>
  <si>
    <t>https://t.co/6rx1mSy4km</t>
  </si>
  <si>
    <t>http://www.displaydata.com/</t>
  </si>
  <si>
    <t>http://www.p2pi.org</t>
  </si>
  <si>
    <t>http://t.co/NchSXvwAIj</t>
  </si>
  <si>
    <t>http://t.co/QNnB52XXOz</t>
  </si>
  <si>
    <t>https://t.co/MPvFp79hdR</t>
  </si>
  <si>
    <t>http://t.co/XxGniIMQic</t>
  </si>
  <si>
    <t>http://www.freshneasybuzz.blogspot.com</t>
  </si>
  <si>
    <t>http://t.co/ca1hbqzxae</t>
  </si>
  <si>
    <t>http://4twenty2.co.uk</t>
  </si>
  <si>
    <t>http://t.co/W9x9P0FSan</t>
  </si>
  <si>
    <t>https://t.co/UTWdMk1UcL</t>
  </si>
  <si>
    <t>http://t.co/k7Icm8IwfJ</t>
  </si>
  <si>
    <t>https://t.co/RPkd494Zac</t>
  </si>
  <si>
    <t>http://www.mars.com</t>
  </si>
  <si>
    <t>http://storebrands.com</t>
  </si>
  <si>
    <t>https://pbs.twimg.com/profile_banners/218379543/1508776388</t>
  </si>
  <si>
    <t>https://pbs.twimg.com/profile_banners/17137891/1544133712</t>
  </si>
  <si>
    <t>https://pbs.twimg.com/profile_banners/763778486146310145/1524498989</t>
  </si>
  <si>
    <t>https://pbs.twimg.com/profile_banners/22723455/1354759792</t>
  </si>
  <si>
    <t>https://pbs.twimg.com/profile_banners/26286295/1398114836</t>
  </si>
  <si>
    <t>https://pbs.twimg.com/profile_banners/376837849/1534787530</t>
  </si>
  <si>
    <t>https://pbs.twimg.com/profile_banners/20604097/1489967402</t>
  </si>
  <si>
    <t>https://pbs.twimg.com/profile_banners/288863891/1506455488</t>
  </si>
  <si>
    <t>https://pbs.twimg.com/profile_banners/20067285/1520860857</t>
  </si>
  <si>
    <t>https://pbs.twimg.com/profile_banners/928114799782912000/1546528610</t>
  </si>
  <si>
    <t>https://pbs.twimg.com/profile_banners/175576528/1547830739</t>
  </si>
  <si>
    <t>https://pbs.twimg.com/profile_banners/36359791/1546524425</t>
  </si>
  <si>
    <t>https://pbs.twimg.com/profile_banners/23482357/1507308726</t>
  </si>
  <si>
    <t>https://pbs.twimg.com/profile_banners/1842259873/1404297461</t>
  </si>
  <si>
    <t>https://pbs.twimg.com/profile_banners/17539499/1539608936</t>
  </si>
  <si>
    <t>https://pbs.twimg.com/profile_banners/106752032/1401392666</t>
  </si>
  <si>
    <t>https://pbs.twimg.com/profile_banners/1077009064826208257/1545614632</t>
  </si>
  <si>
    <t>https://pbs.twimg.com/profile_banners/19007524/1407874528</t>
  </si>
  <si>
    <t>https://pbs.twimg.com/profile_banners/1085464147754696705/1547634983</t>
  </si>
  <si>
    <t>https://pbs.twimg.com/profile_banners/1157737459/1396988347</t>
  </si>
  <si>
    <t>https://pbs.twimg.com/profile_banners/25840746/1544544248</t>
  </si>
  <si>
    <t>https://pbs.twimg.com/profile_banners/15487326/1532614871</t>
  </si>
  <si>
    <t>https://pbs.twimg.com/profile_banners/1960420423/1505897969</t>
  </si>
  <si>
    <t>https://pbs.twimg.com/profile_banners/14253334/1398379152</t>
  </si>
  <si>
    <t>https://pbs.twimg.com/profile_banners/103012986/1511268493</t>
  </si>
  <si>
    <t>https://pbs.twimg.com/profile_banners/85728742/1538681705</t>
  </si>
  <si>
    <t>https://pbs.twimg.com/profile_banners/282134662/1382118237</t>
  </si>
  <si>
    <t>https://pbs.twimg.com/profile_banners/300360969/1516738328</t>
  </si>
  <si>
    <t>http://abs.twimg.com/images/themes/theme1/bg.png</t>
  </si>
  <si>
    <t>http://abs.twimg.com/images/themes/theme2/bg.gif</t>
  </si>
  <si>
    <t>http://abs.twimg.com/images/themes/theme14/bg.gif</t>
  </si>
  <si>
    <t>http://abs.twimg.com/images/themes/theme15/bg.png</t>
  </si>
  <si>
    <t>http://abs.twimg.com/images/themes/theme9/bg.gif</t>
  </si>
  <si>
    <t>http://pbs.twimg.com/profile_images/1087396420141731840/c18XRlag_normal.jpg</t>
  </si>
  <si>
    <t>http://pbs.twimg.com/profile_images/474272166427381760/Cw4lQ8Sr_normal.png</t>
  </si>
  <si>
    <t>http://pbs.twimg.com/profile_images/1083053808211636225/AKM88ubf_normal.jpg</t>
  </si>
  <si>
    <t>http://pbs.twimg.com/profile_images/1080845618682023936/wv_LgvFd_normal.jpg</t>
  </si>
  <si>
    <t>http://pbs.twimg.com/profile_images/935478685527834624/CYXI7e-I_normal.jpg</t>
  </si>
  <si>
    <t>http://pbs.twimg.com/profile_images/829112544921006082/rfcZbBI5_normal.jpg</t>
  </si>
  <si>
    <t>http://pbs.twimg.com/profile_images/777321007099088897/5tkZ2z5W_normal.jpg</t>
  </si>
  <si>
    <t>http://pbs.twimg.com/profile_images/472101385899483136/Hiey8bNM_normal.jpeg</t>
  </si>
  <si>
    <t>http://pbs.twimg.com/profile_images/71209706/rlogo_normal.jpg</t>
  </si>
  <si>
    <t>http://pbs.twimg.com/profile_images/941402228732186624/ujSMhmvZ_normal.jpg</t>
  </si>
  <si>
    <t>http://pbs.twimg.com/profile_images/825498128585330688/XXXe6BFV_normal.jpg</t>
  </si>
  <si>
    <t>http://pbs.twimg.com/profile_images/910429933096308736/avrLtIVO_normal.jpg</t>
  </si>
  <si>
    <t>http://pbs.twimg.com/profile_images/1047933196090978308/5XrfZm31_normal.jpg</t>
  </si>
  <si>
    <t>http://pbs.twimg.com/profile_images/654468191314309120/45vCNMrH_normal.jpg</t>
  </si>
  <si>
    <t>http://pbs.twimg.com/profile_images/980116812577886209/FURbEYEm_normal.jpg</t>
  </si>
  <si>
    <t>http://pbs.twimg.com/profile_images/855090703004688384/SCTTDMV5_normal.jpg</t>
  </si>
  <si>
    <t>Open Twitter Page for This Person</t>
  </si>
  <si>
    <t>https://twitter.com/ashot_</t>
  </si>
  <si>
    <t>https://twitter.com/walmart</t>
  </si>
  <si>
    <t>https://twitter.com/ensembleiq</t>
  </si>
  <si>
    <t>https://twitter.com/footcarexpress</t>
  </si>
  <si>
    <t>https://twitter.com/floydrag</t>
  </si>
  <si>
    <t>https://twitter.com/reventionpos1</t>
  </si>
  <si>
    <t>https://twitter.com/mcre1</t>
  </si>
  <si>
    <t>https://twitter.com/healthcare_abc</t>
  </si>
  <si>
    <t>https://twitter.com/drugstorenews</t>
  </si>
  <si>
    <t>https://twitter.com/briley_rick</t>
  </si>
  <si>
    <t>https://twitter.com/chobani</t>
  </si>
  <si>
    <t>https://twitter.com/kroger</t>
  </si>
  <si>
    <t>https://twitter.com/cocacolaco</t>
  </si>
  <si>
    <t>https://twitter.com/paulmilner9</t>
  </si>
  <si>
    <t>https://twitter.com/path2purchaseiq</t>
  </si>
  <si>
    <t>https://twitter.com/cgtmagazine</t>
  </si>
  <si>
    <t>https://twitter.com/retailaggregate</t>
  </si>
  <si>
    <t>https://twitter.com/risnewsinsights</t>
  </si>
  <si>
    <t>https://twitter.com/unishopit</t>
  </si>
  <si>
    <t>https://twitter.com/jimdudlicek</t>
  </si>
  <si>
    <t>https://twitter.com/pgrocer</t>
  </si>
  <si>
    <t>https://twitter.com/freshneasybuzz</t>
  </si>
  <si>
    <t>https://twitter.com/albertsonscos</t>
  </si>
  <si>
    <t>https://twitter.com/4twenty2tweets</t>
  </si>
  <si>
    <t>https://twitter.com/davidshanker</t>
  </si>
  <si>
    <t>https://twitter.com/tonycdonofrio</t>
  </si>
  <si>
    <t>https://twitter.com/nrfbigshow</t>
  </si>
  <si>
    <t>https://twitter.com/joeskorupa</t>
  </si>
  <si>
    <t>https://twitter.com/simoneknaap</t>
  </si>
  <si>
    <t>https://twitter.com/marsglobal</t>
  </si>
  <si>
    <t>https://twitter.com/sandeepdadlani</t>
  </si>
  <si>
    <t>https://twitter.com/store_brands</t>
  </si>
  <si>
    <t>ashot_
RT @EnsembleIQ: _xD83D__xDEA8_ @Walmart announced
as opening keynote speaker @ #RCAS19!
Join us &amp;amp; learn How Walmart
is Designing the Intelligent Enterpr…</t>
  </si>
  <si>
    <t xml:space="preserve">walmart
</t>
  </si>
  <si>
    <t>ensembleiq
_xD83C__xDF89_ Congratulations to our 2019
P2PI Hall of Fame honorees! April
Carlisle, VP, Shopper Marketing
@CocaColaCo Jody… https://t.co/NPVqyEWTYN</t>
  </si>
  <si>
    <t>footcarexpress
Drug Store News, Thanks for the
plug on Footcare Express, and Insite
Precision Insoles. Always making
moves. #WearWhatTheProsWear #footcareXpress
#insiteinsoles https://t.co/FQ3A6UYlV5</t>
  </si>
  <si>
    <t>floydrag
Check out the articles on my Team
at FootcareXpress. #wearwhattheproswear
#nfl #nba #mlb #carsandsports @FootcareXpress
https://t.co/uzBk8FS3wc https://t.co/Oj3UtROlMO</t>
  </si>
  <si>
    <t>reventionpos1
@ReventionPOS1 is excited to meet
you all at our #workshop at the
#Murtec #executive summit (product
by #EnsembleIQ… https://t.co/01B7xNeTrc</t>
  </si>
  <si>
    <t>mcre1
RT @ReventionPOS1: @ReventionPOS1
is excited to meet you all at our
#workshop at the #Murtec #executive
summit (product by #EnsembleIQ
and…</t>
  </si>
  <si>
    <t>healthcare_abc
The start of the new year could
mean new insurance policies for
patients. Pharmacists can support
patients as they navigate new plans
or changes in existing coverage
with these tips: https://t.co/uAMrPTKOkO
@DrugStoreNews https://t.co/PDxpNYwOxJ</t>
  </si>
  <si>
    <t xml:space="preserve">drugstorenews
</t>
  </si>
  <si>
    <t>briley_rick
@EnsembleIQ @CocaColaCo @kroger
@Chobani https://t.co/7JX49M4AfX</t>
  </si>
  <si>
    <t xml:space="preserve">chobani
</t>
  </si>
  <si>
    <t xml:space="preserve">kroger
</t>
  </si>
  <si>
    <t xml:space="preserve">cocacolaco
</t>
  </si>
  <si>
    <t>paulmilner9
Fun Fact: 17% is the average spend
on #innovation for both business
and IT programs as a % of retailer’s
total reve… https://t.co/smzsPCheq4</t>
  </si>
  <si>
    <t>path2purchaseiq
RT @CGTMagazine: #RCAS19 is happy
to announce Andy Walter as a 2019
speaker! Andy will interview Clay
Johnson of @Walmart during the
openin…</t>
  </si>
  <si>
    <t>cgtmagazine
#RCAS19 is happy to announce @SandeepDadlani
of @MarsGlobal as a 2019 co-chair!
To learn more &amp;amp; to register
visit ➡️ https://t.co/nZJWnWXKA8
#retailtech #data #analytics #technology
https://t.co/jgfpXgRnEB</t>
  </si>
  <si>
    <t>retailaggregate
RT @risnewsinsights: Catch up on
all the #retailer news you might
have missed with extended coverage
from RIS and our sister brands
https:/…</t>
  </si>
  <si>
    <t>risnewsinsights
Catch up on all the #retailer news
you might have missed with extended
coverage from RIS and our sister
brands https://t.co/jJcUjSTxoy
#retailnews #nrf2019 #retailtech
https://t.co/PvsP4AAtmG</t>
  </si>
  <si>
    <t>unishopit
RT @risnewsinsights: Catch up on
all the #retailer news you might
have missed with extended coverage
from RIS and our sister brands
https:/…</t>
  </si>
  <si>
    <t>jimdudlicek
Read about my visit to @AlbertsonsCos'
next-generation store, #labor &amp;amp;
#foodservice outlooks, and more
in @pgrocer'… https://t.co/VVnfi9dMRQ</t>
  </si>
  <si>
    <t xml:space="preserve">pgrocer
</t>
  </si>
  <si>
    <t>freshneasybuzz
RT @jimdudlicek: Read about my
visit to @AlbertsonsCos' next-generation
store, #labor &amp;amp; #foodservice
outlooks, and more in @pgrocer's
Janua…</t>
  </si>
  <si>
    <t xml:space="preserve">albertsonscos
</t>
  </si>
  <si>
    <t>4twenty2tweets
Kicking off our programme with
EnsembleIQ this week. Better wrap
up warm!! https://t.co/7OUMldOuDx</t>
  </si>
  <si>
    <t>davidshanker
It is alway great to be able to
announce a great conference with
great speakers. In this case, Clay
Johnson, CIO of Walmart. Please
let me know if you would like more
info. #CPG #Retail #Shopper #retailtechnology
#RCAS https://t.co/ucmvJ91dlP</t>
  </si>
  <si>
    <t>tonycdonofrio
Good list of links from @risnewsinsights
on their coverage of #NRF2019 @NRFBigShow
in NY https://t.co/URErtT6MYf See
many of you next year. #retail
#innovation #leadership</t>
  </si>
  <si>
    <t xml:space="preserve">nrfbigshow
</t>
  </si>
  <si>
    <t>joeskorupa
RT @tonycdonofrio: Good list of
links from @risnewsinsights on
their coverage of #NRF2019 @NRFBigShow
in NY https://t.co/URErtT6MYf See
man…</t>
  </si>
  <si>
    <t>simoneknaap
RT @CGTMagazine: #RCAS19 is happy
to announce @SandeepDadlani of
@MarsGlobal as a 2019 co-chair!
To learn more &amp;amp; to register
visit ➡️ https…</t>
  </si>
  <si>
    <t xml:space="preserve">marsglobal
</t>
  </si>
  <si>
    <t xml:space="preserve">sandeepdadlani
</t>
  </si>
  <si>
    <t>store_brands
Check out our latest issue featuring
a cover story on Albertsons Companies
Own Brands. https://t.co/T8ZZ14deYo
https://t.co/XX0L1LhiWt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</si>
  <si>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</si>
  <si>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</si>
  <si>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</si>
  <si>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</si>
  <si>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</si>
  <si>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</si>
  <si>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</si>
  <si>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</si>
  <si>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</si>
  <si>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</si>
  <si>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</si>
  <si>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</si>
  <si>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</si>
  <si>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</si>
  <si>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</si>
  <si>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</si>
  <si>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</si>
  <si>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</si>
  <si>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</si>
  <si>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</si>
  <si>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</si>
  <si>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</si>
  <si>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</si>
  <si>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</si>
  <si>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</si>
  <si>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</si>
  <si>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</si>
  <si>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</si>
  <si>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</si>
  <si>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</si>
  <si>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</si>
  <si>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</si>
  <si>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</si>
  <si>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</si>
  <si>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</si>
  <si>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</si>
  <si>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</si>
  <si>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</si>
  <si>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</si>
  <si>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</si>
  <si>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</si>
  <si>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</si>
  <si>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</si>
  <si>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</si>
  <si>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</si>
  <si>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</si>
  <si>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</si>
  <si>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</si>
  <si>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</si>
  <si>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</si>
  <si>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</si>
  <si>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</si>
  <si>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</si>
  <si>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</si>
  <si>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</si>
  <si>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</si>
  <si>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</si>
  <si>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</si>
  <si>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</si>
  <si>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</si>
  <si>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</si>
  <si>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</si>
  <si>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Number of Edge Types</t>
  </si>
  <si>
    <t>Modularity</t>
  </si>
  <si>
    <t>NodeXL Version</t>
  </si>
  <si>
    <t>1.0.1.408</t>
  </si>
  <si>
    <t>Top URLs in Tweet in Entire Graph</t>
  </si>
  <si>
    <t>https://www.consumergoods.com/analytics-summit</t>
  </si>
  <si>
    <t>Entire Graph Count</t>
  </si>
  <si>
    <t>Top URLs in Tweet in G1</t>
  </si>
  <si>
    <t>https://risnews.com/best-nrf-2019-top-10-takeaways</t>
  </si>
  <si>
    <t>https://twitter.com/i/web/status/1085939810941001728</t>
  </si>
  <si>
    <t>http://www.prweb.com/releases/2019/1/prweb16036834.htm</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</si>
  <si>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</si>
  <si>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</si>
  <si>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</si>
  <si>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</si>
  <si>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</si>
  <si>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</si>
  <si>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</si>
  <si>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</si>
  <si>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</si>
  <si>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</si>
  <si>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</si>
  <si>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</si>
  <si>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</si>
  <si>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</si>
  <si>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https://www.footcarexpress.com/</t>
  </si>
  <si>
    <t>https://lnkd.in/eTKaRNC</t>
  </si>
  <si>
    <t>G8 Count</t>
  </si>
  <si>
    <t>Top URLs in Tweet</t>
  </si>
  <si>
    <t>https://events.ensembleiq.com/rcas-2019/208595 https://twitter.com/i/web/status/1088497674473689090 https://twitter.com/i/web/status/1087805874821885954 https://twitter.com/i/web/status/1085635369436151809 https://risnews.com/best-nrf-2019-top-10-takeaways https://twitter.com/i/web/status/1085939810941001728 https://www.path2purchasesummit.com/ https://www.consumergoods.com/analytics-summit http://www.prweb.com/releases/2019/1/prweb16036834.htm</t>
  </si>
  <si>
    <t>https://risnews.com/nrf-show-coverage-ensembleiq-2019 https://risnews.com/nrf-show-coverage-ensembleiq-2019?ajs_uid=6577H0150145A3A&amp;oly_enc_id=6577H0150145A3A&amp;ajs_trait_oebid=5235H5701912B7O</t>
  </si>
  <si>
    <t>https://twitter.com/i/web/status/1088416988198780928 https://lnkd.in/ePc-jUN https://www.nxtbook.com/nxtbooks/ensembleiq/storebrands_201901/ https://ensembleiq.dragonforms.com/init.do?omedasite=StoreBrands_prefnew</t>
  </si>
  <si>
    <t>http://www.nxtbook.com/nxtbooks/ensembleiq/dsn_201812/index.php#/38 https://www.footcarexpress.com/ https://lnkd.in/eTKaRNC</t>
  </si>
  <si>
    <t>Top Domains in Tweet in Entire Graph</t>
  </si>
  <si>
    <t>consumergoods.com</t>
  </si>
  <si>
    <t>prweb.com</t>
  </si>
  <si>
    <t>footcarexpress.com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</si>
  <si>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</si>
  <si>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</si>
  <si>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</si>
  <si>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</si>
  <si>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</si>
  <si>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</si>
  <si>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</si>
  <si>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</si>
  <si>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</si>
  <si>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ensembleiq.com risnews.com path2purchasesummit.com consumergoods.com prweb.com</t>
  </si>
  <si>
    <t>twitter.com lnkd.in nxtbook.com dragonforms.com</t>
  </si>
  <si>
    <t>nxtbook.com footcarexpress.com lnkd.in</t>
  </si>
  <si>
    <t>Top Hashtags in Tweet in Entire Graph</t>
  </si>
  <si>
    <t>retail</t>
  </si>
  <si>
    <t>retailtech</t>
  </si>
  <si>
    <t>data</t>
  </si>
  <si>
    <t>technology</t>
  </si>
  <si>
    <t>analytics</t>
  </si>
  <si>
    <t>commerce</t>
  </si>
  <si>
    <t>Top Hashtags in Tweet in G1</t>
  </si>
  <si>
    <t>p2psummit</t>
  </si>
  <si>
    <t>Top Hashtags in Tweet in G2</t>
  </si>
  <si>
    <t>retailnews</t>
  </si>
  <si>
    <t>leadership</t>
  </si>
  <si>
    <t>Top Hashtags in Tweet in G3</t>
  </si>
  <si>
    <t>labor</t>
  </si>
  <si>
    <t>foodservice</t>
  </si>
  <si>
    <t>Top Hashtags in Tweet in G4</t>
  </si>
  <si>
    <t>Top Hashtags in Tweet in G5</t>
  </si>
  <si>
    <t>cpg</t>
  </si>
  <si>
    <t>shopper</t>
  </si>
  <si>
    <t>retailtechnology</t>
  </si>
  <si>
    <t>rcas</t>
  </si>
  <si>
    <t>Top Hashtags in Tweet in G6</t>
  </si>
  <si>
    <t>Top Hashtags in Tweet in G7</t>
  </si>
  <si>
    <t>workshop</t>
  </si>
  <si>
    <t>murtec</t>
  </si>
  <si>
    <t>executive</t>
  </si>
  <si>
    <t>Top Hashtags in Tweet in G8</t>
  </si>
  <si>
    <t>wearwhattheproswear</t>
  </si>
  <si>
    <t>nfl</t>
  </si>
  <si>
    <t>nba</t>
  </si>
  <si>
    <t>mlb</t>
  </si>
  <si>
    <t>carsandsports</t>
  </si>
  <si>
    <t>insiteinsoles</t>
  </si>
  <si>
    <t>Top Hashtags in Tweet</t>
  </si>
  <si>
    <t>rcas19 retail technology data commerce p2psummit leaders nrf2019 retailtech analytics</t>
  </si>
  <si>
    <t>retailer nrf2019 retailnews retailtech retail innovation leadership</t>
  </si>
  <si>
    <t>innovation cpg retail shopper retailtechnology rcas storebrands</t>
  </si>
  <si>
    <t>wearwhattheproswear nfl nba mlb carsandsports footcarexpress insiteinsoles</t>
  </si>
  <si>
    <t>Top Words in Tweet in Entire Graph</t>
  </si>
  <si>
    <t>Words in Sentiment List#1: Positive</t>
  </si>
  <si>
    <t>Words in Sentiment List#2: Negative</t>
  </si>
  <si>
    <t>Words in Sentiment List#3: Angry/Violent</t>
  </si>
  <si>
    <t>Non-categorized Words</t>
  </si>
  <si>
    <t>Total Words</t>
  </si>
  <si>
    <t>2019</t>
  </si>
  <si>
    <t>more</t>
  </si>
  <si>
    <t>Top Words in Tweet in G1</t>
  </si>
  <si>
    <t>andy</t>
  </si>
  <si>
    <t>happy</t>
  </si>
  <si>
    <t>announce</t>
  </si>
  <si>
    <t>learn</t>
  </si>
  <si>
    <t>speaker</t>
  </si>
  <si>
    <t>Top Words in Tweet in G2</t>
  </si>
  <si>
    <t>coverage</t>
  </si>
  <si>
    <t>catch</t>
  </si>
  <si>
    <t>up</t>
  </si>
  <si>
    <t>news</t>
  </si>
  <si>
    <t>missed</t>
  </si>
  <si>
    <t>extended</t>
  </si>
  <si>
    <t>ris</t>
  </si>
  <si>
    <t>sister</t>
  </si>
  <si>
    <t>Top Words in Tweet in G3</t>
  </si>
  <si>
    <t>read</t>
  </si>
  <si>
    <t>visit</t>
  </si>
  <si>
    <t>albertsonscos'</t>
  </si>
  <si>
    <t>next</t>
  </si>
  <si>
    <t>generation</t>
  </si>
  <si>
    <t>store</t>
  </si>
  <si>
    <t>outlooks</t>
  </si>
  <si>
    <t>Top Words in Tweet in G4</t>
  </si>
  <si>
    <t>Top Words in Tweet in G5</t>
  </si>
  <si>
    <t>great</t>
  </si>
  <si>
    <t>Top Words in Tweet in G6</t>
  </si>
  <si>
    <t>new</t>
  </si>
  <si>
    <t>patients</t>
  </si>
  <si>
    <t>Top Words in Tweet in G7</t>
  </si>
  <si>
    <t>excited</t>
  </si>
  <si>
    <t>meet</t>
  </si>
  <si>
    <t>summit</t>
  </si>
  <si>
    <t>product</t>
  </si>
  <si>
    <t>Top Words in Tweet in G8</t>
  </si>
  <si>
    <t>check</t>
  </si>
  <si>
    <t>out</t>
  </si>
  <si>
    <t>drug</t>
  </si>
  <si>
    <t>Top Words in Tweet</t>
  </si>
  <si>
    <t>2019 rcas19 walmart andy happy announce learn ensembleiq speaker cgtmagazine</t>
  </si>
  <si>
    <t>coverage risnewsinsights catch up retailer news missed extended ris sister</t>
  </si>
  <si>
    <t>read visit albertsonscos' next generation store labor foodservice outlooks more</t>
  </si>
  <si>
    <t>up great</t>
  </si>
  <si>
    <t>new patients</t>
  </si>
  <si>
    <t>reventionpos1 excited meet workshop murtec executive summit product ensembleiq</t>
  </si>
  <si>
    <t>footcarexpress check out wearwhattheproswear drug store news</t>
  </si>
  <si>
    <t>Top Word Pairs in Tweet in Entire Graph</t>
  </si>
  <si>
    <t>rcas19,happy</t>
  </si>
  <si>
    <t>happy,announce</t>
  </si>
  <si>
    <t>clay,johnson</t>
  </si>
  <si>
    <t>opening,keynote</t>
  </si>
  <si>
    <t>check,out</t>
  </si>
  <si>
    <t>cgtmagazine,rcas19</t>
  </si>
  <si>
    <t>announce,andy</t>
  </si>
  <si>
    <t>andy,walter</t>
  </si>
  <si>
    <t>walter,2019</t>
  </si>
  <si>
    <t>2019,speaker</t>
  </si>
  <si>
    <t>Top Word Pairs in Tweet in G1</t>
  </si>
  <si>
    <t>hall,fame</t>
  </si>
  <si>
    <t>fame,honorees</t>
  </si>
  <si>
    <t>Top Word Pairs in Tweet in G2</t>
  </si>
  <si>
    <t>catch,up</t>
  </si>
  <si>
    <t>up,retailer</t>
  </si>
  <si>
    <t>retailer,news</t>
  </si>
  <si>
    <t>news,missed</t>
  </si>
  <si>
    <t>missed,extended</t>
  </si>
  <si>
    <t>extended,coverage</t>
  </si>
  <si>
    <t>coverage,ris</t>
  </si>
  <si>
    <t>ris,sister</t>
  </si>
  <si>
    <t>sister,brands</t>
  </si>
  <si>
    <t>good,list</t>
  </si>
  <si>
    <t>Top Word Pairs in Tweet in G3</t>
  </si>
  <si>
    <t>read,visit</t>
  </si>
  <si>
    <t>visit,albertsonscos'</t>
  </si>
  <si>
    <t>albertsonscos',next</t>
  </si>
  <si>
    <t>next,generation</t>
  </si>
  <si>
    <t>generation,store</t>
  </si>
  <si>
    <t>store,labor</t>
  </si>
  <si>
    <t>labor,foodservice</t>
  </si>
  <si>
    <t>foodservice,outlooks</t>
  </si>
  <si>
    <t>outlooks,more</t>
  </si>
  <si>
    <t>Top Word Pairs in Tweet in G4</t>
  </si>
  <si>
    <t>Top Word Pairs in Tweet in G5</t>
  </si>
  <si>
    <t>Top Word Pairs in Tweet in G6</t>
  </si>
  <si>
    <t>Top Word Pairs in Tweet in G7</t>
  </si>
  <si>
    <t>reventionpos1,excited</t>
  </si>
  <si>
    <t>excited,meet</t>
  </si>
  <si>
    <t>meet,workshop</t>
  </si>
  <si>
    <t>workshop,murtec</t>
  </si>
  <si>
    <t>murtec,executive</t>
  </si>
  <si>
    <t>executive,summit</t>
  </si>
  <si>
    <t>summit,product</t>
  </si>
  <si>
    <t>product,ensembleiq</t>
  </si>
  <si>
    <t>Top Word Pairs in Tweet in G8</t>
  </si>
  <si>
    <t>drug,store</t>
  </si>
  <si>
    <t>store,news</t>
  </si>
  <si>
    <t>Top Word Pairs in Tweet</t>
  </si>
  <si>
    <t>rcas19,happy  happy,announce  opening,keynote  cgtmagazine,rcas19  hall,fame  fame,honorees  announce,andy  andy,walter  walter,2019  2019,speaker</t>
  </si>
  <si>
    <t>catch,up  up,retailer  retailer,news  news,missed  missed,extended  extended,coverage  coverage,ris  ris,sister  sister,brands  good,list</t>
  </si>
  <si>
    <t>read,visit  visit,albertsonscos'  albertsonscos',next  next,generation  generation,store  store,labor  labor,foodservice  foodservice,outlooks  outlooks,more</t>
  </si>
  <si>
    <t>reventionpos1,excited  excited,meet  meet,workshop  workshop,murtec  murtec,executive  executive,summit  summit,product  product,ensembleiq</t>
  </si>
  <si>
    <t>check,out  drug,store  store,news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</si>
  <si>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</si>
  <si>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</si>
  <si>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</si>
  <si>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</si>
  <si>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</si>
  <si>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</si>
  <si>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</si>
  <si>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</si>
  <si>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</si>
  <si>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</si>
  <si>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</si>
  <si>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</si>
  <si>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</si>
  <si>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</si>
  <si>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</si>
  <si>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</si>
  <si>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</si>
  <si>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</si>
  <si>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</si>
  <si>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</si>
  <si>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walmart cgtmagazine ensembleiq sandeepdadlani marsglobal risnewsinsights cocacolaco</t>
  </si>
  <si>
    <t>risnewsinsights nrfbigshow tonycdonofrio</t>
  </si>
  <si>
    <t>albertsonscos pgrocer jimdudlicek</t>
  </si>
  <si>
    <t>cocacolaco kroger chobani</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</si>
  <si>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</si>
  <si>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</si>
  <si>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</si>
  <si>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</si>
  <si>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</si>
  <si>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</si>
  <si>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</si>
  <si>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</si>
  <si>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</si>
  <si>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</si>
  <si>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walmart ashot_ simoneknaap path2purchaseiq marsglobal cgtmagazine sandeepdadlani ensembleiq</t>
  </si>
  <si>
    <t>risnewsinsights tonycdonofrio nrfbigshow joeskorupa retailaggregate unishopit</t>
  </si>
  <si>
    <t>pgrocer freshneasybuzz jimdudlicek albertsonscos</t>
  </si>
  <si>
    <t>chobani kroger cocacolaco briley_rick</t>
  </si>
  <si>
    <t>store_brands davidshanker paulmilner9 4twenty2tweets</t>
  </si>
  <si>
    <t>drugstorenews healthcare_abc</t>
  </si>
  <si>
    <t>mcre1 reventionpos1</t>
  </si>
  <si>
    <t>floydrag footcarexpress</t>
  </si>
  <si>
    <t>Top URLs in Tweet by Count</t>
  </si>
  <si>
    <t>https://twitter.com/i/web/status/1087805874821885954 https://www.path2purchasesummit.com/ https://risnews.com/best-nrf-2019-top-10-takeaways https://twitter.com/i/web/status/1085939810941001728 https://twitter.com/i/web/status/1085635369436151809</t>
  </si>
  <si>
    <t>https://www.nxtbook.com/nxtbooks/ensembleiq/storebrands_201901/ https://ensembleiq.dragonforms.com/init.do?omedasite=StoreBrands_prefnew</t>
  </si>
  <si>
    <t>Top URLs in Tweet by Salience</t>
  </si>
  <si>
    <t>Top Domains in Tweet by Count</t>
  </si>
  <si>
    <t>twitter.com path2purchasesummit.com risnews.com</t>
  </si>
  <si>
    <t>nxtbook.com dragonforms.com</t>
  </si>
  <si>
    <t>Top Domains in Tweet by Salience</t>
  </si>
  <si>
    <t>path2purchasesummit.com risnews.com twitter.com</t>
  </si>
  <si>
    <t>Top Hashtags in Tweet by Count</t>
  </si>
  <si>
    <t>shoppermarketing retail leaders halloffame commerce p2psummit collaborate consumergoods community nrf2019</t>
  </si>
  <si>
    <t>rcas19 walmart technology data analytics community</t>
  </si>
  <si>
    <t>rcas19 retail nrf2019 technology insights leaders commerce p2psummit</t>
  </si>
  <si>
    <t>Top Hashtags in Tweet by Salience</t>
  </si>
  <si>
    <t>walmart technology data analytics community rcas19</t>
  </si>
  <si>
    <t>analytics technology rcas19 retailtech data</t>
  </si>
  <si>
    <t>Top Words in Tweet by Count</t>
  </si>
  <si>
    <t>walmart announced opening keynote speaker rcas19 join learn designing intelligent</t>
  </si>
  <si>
    <t>2019 hall fame honorees shoppermarketing join learn retail walmart congratulations</t>
  </si>
  <si>
    <t>drug store news thanks plug footcare express insite precision insoles</t>
  </si>
  <si>
    <t>footcarexpress check out articles team wearwhattheproswear nfl nba mlb carsandsports</t>
  </si>
  <si>
    <t>reventionpos1 excited meet workshop murtec executive summit product</t>
  </si>
  <si>
    <t>new patients start year mean insurance policies pharmacists support navigate</t>
  </si>
  <si>
    <t>fun fact 17 average spend innovation both business programs retailer</t>
  </si>
  <si>
    <t>cgtmagazine rcas19 andy walmart analytics happy announce walter 2019 speaker</t>
  </si>
  <si>
    <t>rcas19 happy announce 2019 more visit retailtech data andy session</t>
  </si>
  <si>
    <t>risnewsinsights catch up retailer news missed extended coverage ris sister</t>
  </si>
  <si>
    <t>catch up retailer news missed extended coverage ris sister brands</t>
  </si>
  <si>
    <t>jimdudlicek read visit albertsonscos' next generation store labor foodservice outlooks</t>
  </si>
  <si>
    <t>kicking programme week better wrap up warm</t>
  </si>
  <si>
    <t>great alway announce conference speakers case clay johnson cio walmart</t>
  </si>
  <si>
    <t>good list links risnewsinsights coverage nrf2019 nrfbigshow ny see many</t>
  </si>
  <si>
    <t>tonycdonofrio good list links risnewsinsights coverage nrf2019 nrfbigshow ny see</t>
  </si>
  <si>
    <t>2019 cgtmagazine rcas19 happy announce andy sandeepdadlani marsglobal co chair</t>
  </si>
  <si>
    <t>up check out latest issue featuring cover story albertsons companies</t>
  </si>
  <si>
    <t>Top Words in Tweet by Salience</t>
  </si>
  <si>
    <t>walmart 2019 hall fame honorees shoppermarketing join learn retail congratulations</t>
  </si>
  <si>
    <t>thanks plug footcare express insite precision insoles always making moves</t>
  </si>
  <si>
    <t>andy analytics happy announce walter 2019 speaker interview clay johnson</t>
  </si>
  <si>
    <t>andy session sandeepdadlani marsglobal co chair learn register analytics technology</t>
  </si>
  <si>
    <t>andy cgtmagazine rcas19 happy announce sandeepdadlani marsglobal co chair learn</t>
  </si>
  <si>
    <t>Top Word Pairs in Tweet by Count</t>
  </si>
  <si>
    <t>ensembleiq,walmart  walmart,announced  announced,opening  opening,keynote  keynote,speaker  speaker,rcas19  rcas19,join  join,learn  learn,walmart  walmart,designing</t>
  </si>
  <si>
    <t>hall,fame  fame,honorees  congratulations,2019  2019,p2pi  p2pi,hall  honorees,april  april,carlisle  carlisle,vp  vp,shopper  shopper,marketing</t>
  </si>
  <si>
    <t>drug,store  store,news  news,thanks  thanks,plug  plug,footcare  footcare,express  express,insite  insite,precision  precision,insoles  insoles,always</t>
  </si>
  <si>
    <t>check,out  out,articles  articles,team  team,footcarexpress  footcarexpress,wearwhattheproswear  wearwhattheproswear,nfl  nfl,nba  nba,mlb  mlb,carsandsports  carsandsports,footcarexpress</t>
  </si>
  <si>
    <t>reventionpos1,reventionpos1  reventionpos1,excited  excited,meet  meet,workshop  workshop,murtec  murtec,executive  executive,summit  summit,product  product,ensembleiq</t>
  </si>
  <si>
    <t>start,new  new,year  year,mean  mean,new  new,insurance  insurance,policies  policies,patients  patients,pharmacists  pharmacists,support  support,patients</t>
  </si>
  <si>
    <t>ensembleiq,cocacolaco  cocacolaco,kroger  kroger,chobani</t>
  </si>
  <si>
    <t>fun,fact  fact,17  17,average  average,spend  spend,innovation  innovation,both  both,business  business,programs  programs,retailer  retailer,s</t>
  </si>
  <si>
    <t>cgtmagazine,rcas19  rcas19,happy  happy,announce  announce,andy  andy,walter  walter,2019  2019,speaker  speaker,andy  andy,interview  interview,clay</t>
  </si>
  <si>
    <t>rcas19,happy  happy,announce  visit,retailtech  retailtech,data  announce,sandeepdadlani  sandeepdadlani,marsglobal  marsglobal,2019  2019,co  co,chair  chair,learn</t>
  </si>
  <si>
    <t>risnewsinsights,catch  catch,up  up,retailer  retailer,news  news,missed  missed,extended  extended,coverage  coverage,ris  ris,sister  sister,brands</t>
  </si>
  <si>
    <t>catch,up  up,retailer  retailer,news  news,missed  missed,extended  extended,coverage  coverage,ris  ris,sister  sister,brands  brands,retailnews</t>
  </si>
  <si>
    <t>read,visit  visit,albertsonscos'  albertsonscos',next  next,generation  generation,store  store,labor  labor,foodservice  foodservice,outlooks  outlooks,more  more,pgrocer'</t>
  </si>
  <si>
    <t>jimdudlicek,read  read,visit  visit,albertsonscos'  albertsonscos',next  next,generation  generation,store  store,labor  labor,foodservice  foodservice,outlooks  outlooks,more</t>
  </si>
  <si>
    <t>kicking,programme  programme,ensembleiq  ensembleiq,week  week,better  better,wrap  wrap,up  up,warm</t>
  </si>
  <si>
    <t>alway,great  great,announce  announce,great  great,conference  conference,great  great,speakers  speakers,case  case,clay  clay,johnson  johnson,cio</t>
  </si>
  <si>
    <t>good,list  list,links  links,risnewsinsights  risnewsinsights,coverage  coverage,nrf2019  nrf2019,nrfbigshow  nrfbigshow,ny  ny,see  see,many  many,next</t>
  </si>
  <si>
    <t>tonycdonofrio,good  good,list  list,links  links,risnewsinsights  risnewsinsights,coverage  coverage,nrf2019  nrf2019,nrfbigshow  nrfbigshow,ny  ny,see  see,man</t>
  </si>
  <si>
    <t>cgtmagazine,rcas19  rcas19,happy  happy,announce  ensembleiq,2019  announce,sandeepdadlani  sandeepdadlani,marsglobal  marsglobal,2019  2019,co  co,chair  chair,learn</t>
  </si>
  <si>
    <t>check,out  out,latest  latest,issue  issue,featuring  featuring,cover  cover,story  story,albertsons  albertsons,companies  companies,brands  keep,up</t>
  </si>
  <si>
    <t>Top Word Pairs in Tweet by Salience</t>
  </si>
  <si>
    <t>news,thanks  thanks,plug  plug,footcare  footcare,express  express,insite  insite,precision  precision,insoles  insoles,always  always,making  making,moves</t>
  </si>
  <si>
    <t>announce,sandeepdadlani  sandeepdadlani,marsglobal  marsglobal,2019  2019,co  co,chair  chair,learn  learn,more  more,register  register,visit  data,analytics</t>
  </si>
  <si>
    <t>Word</t>
  </si>
  <si>
    <t>brands</t>
  </si>
  <si>
    <t>clay</t>
  </si>
  <si>
    <t>johnson</t>
  </si>
  <si>
    <t>join</t>
  </si>
  <si>
    <t>opening</t>
  </si>
  <si>
    <t>keynote</t>
  </si>
  <si>
    <t>register</t>
  </si>
  <si>
    <t>https</t>
  </si>
  <si>
    <t>walter</t>
  </si>
  <si>
    <t>interview</t>
  </si>
  <si>
    <t>during</t>
  </si>
  <si>
    <t>hall</t>
  </si>
  <si>
    <t>fame</t>
  </si>
  <si>
    <t>honorees</t>
  </si>
  <si>
    <t>17</t>
  </si>
  <si>
    <t>designing</t>
  </si>
  <si>
    <t>intelligent</t>
  </si>
  <si>
    <t>link</t>
  </si>
  <si>
    <t>co</t>
  </si>
  <si>
    <t>chair</t>
  </si>
  <si>
    <t>openin</t>
  </si>
  <si>
    <t>path</t>
  </si>
  <si>
    <t>purchase</t>
  </si>
  <si>
    <t>chosen</t>
  </si>
  <si>
    <t>think</t>
  </si>
  <si>
    <t>honoring</t>
  </si>
  <si>
    <t>today's</t>
  </si>
  <si>
    <t>landscape</t>
  </si>
  <si>
    <t>complex</t>
  </si>
  <si>
    <t>15</t>
  </si>
  <si>
    <t>ft</t>
  </si>
  <si>
    <t>lauderdale</t>
  </si>
  <si>
    <t>unravel</t>
  </si>
  <si>
    <t>complexity</t>
  </si>
  <si>
    <t>good</t>
  </si>
  <si>
    <t>list</t>
  </si>
  <si>
    <t>links</t>
  </si>
  <si>
    <t>ny</t>
  </si>
  <si>
    <t>see</t>
  </si>
  <si>
    <t>year</t>
  </si>
  <si>
    <t>info</t>
  </si>
  <si>
    <t>session</t>
  </si>
  <si>
    <t>community</t>
  </si>
  <si>
    <t>shoppermarketing</t>
  </si>
  <si>
    <t>announced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</si>
  <si>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</si>
  <si>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</si>
  <si>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</si>
  <si>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</si>
  <si>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</si>
  <si>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</si>
  <si>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</si>
  <si>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</si>
  <si>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</si>
  <si>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</si>
  <si>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</si>
  <si>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</si>
  <si>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</si>
  <si>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</si>
  <si>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</si>
  <si>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</si>
  <si>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</si>
  <si>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</si>
  <si>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</si>
  <si>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</si>
  <si>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</si>
  <si>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</si>
  <si>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</si>
  <si>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</si>
  <si>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</si>
  <si>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</si>
  <si>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</si>
  <si>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</si>
  <si>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</si>
  <si>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</si>
  <si>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</si>
  <si>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</si>
  <si>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Oct</t>
  </si>
  <si>
    <t>17-Oct</t>
  </si>
  <si>
    <t>5 PM</t>
  </si>
  <si>
    <t>Jan</t>
  </si>
  <si>
    <t>16-Jan</t>
  </si>
  <si>
    <t>8 PM</t>
  </si>
  <si>
    <t>17-Jan</t>
  </si>
  <si>
    <t>2 AM</t>
  </si>
  <si>
    <t>4 AM</t>
  </si>
  <si>
    <t>1 PM</t>
  </si>
  <si>
    <t>4 PM</t>
  </si>
  <si>
    <t>18-Jan</t>
  </si>
  <si>
    <t>3 AM</t>
  </si>
  <si>
    <t>6 AM</t>
  </si>
  <si>
    <t>22-Jan</t>
  </si>
  <si>
    <t>3 PM</t>
  </si>
  <si>
    <t>11 PM</t>
  </si>
  <si>
    <t>23-Jan</t>
  </si>
  <si>
    <t>24-Jan</t>
  </si>
  <si>
    <t>12 PM</t>
  </si>
  <si>
    <t>6 PM</t>
  </si>
  <si>
    <t>25-Jan</t>
  </si>
  <si>
    <t>28-Jan</t>
  </si>
  <si>
    <t>9 AM</t>
  </si>
  <si>
    <t>11 AM</t>
  </si>
  <si>
    <t>29-Jan</t>
  </si>
  <si>
    <t>30-Jan</t>
  </si>
  <si>
    <t>128, 128, 128</t>
  </si>
  <si>
    <t>Red</t>
  </si>
  <si>
    <t>G1: 2019 rcas19 walmart andy happy announce learn ensembleiq speaker cgtmagazine</t>
  </si>
  <si>
    <t>G2: coverage risnewsinsights catch up retailer news missed extended ris sister</t>
  </si>
  <si>
    <t>G3: read visit albertsonscos' next generation store labor foodservice outlooks more</t>
  </si>
  <si>
    <t>G5: up great</t>
  </si>
  <si>
    <t>G6: new patients</t>
  </si>
  <si>
    <t>G7: reventionpos1 excited meet workshop murtec executive summit product ensembleiq</t>
  </si>
  <si>
    <t>G8: footcarexpress check out wearwhattheproswear drug store news</t>
  </si>
  <si>
    <t>Autofill Workbook Results</t>
  </si>
  <si>
    <t>Edge Weight▓1▓2▓0▓True▓Gray▓Red▓▓Edge Weight▓1▓2▓0▓3▓10▓False▓Edge Weight▓1▓2▓0▓35▓12▓False▓▓0▓0▓0▓True▓Black▓Black▓▓Followers▓12▓142978▓0▓162▓1000▓False▓▓0▓0▓0▓0▓0▓False▓▓0▓0▓0▓0▓0▓False▓▓0▓0▓0▓0▓0▓False</t>
  </si>
  <si>
    <t>GraphSource░GraphServerTwitterSearch▓GraphTerm░EnsembleIQ▓ImportDescription░The graph represents a network of 32 Twitter users whose tweets in the requested range contained "EnsembleIQ", or who were replied to or mentioned in those tweets.  The network was obtained from the NodeXL Graph Server on Thursday, 31 January 2019 at 10:24 UTC.
The requested start date was Thursday, 31 January 2019 at 01:01 UTC and the maximum number of days (going backward) was 14.
The maximum number of tweets collected was 5,000.
The tweets in the network were tweeted over the 13-day, 15-hour, 35-minute period from Thursday, 17 January 2019 at 02:46 UTC to Wednesday, 30 January 2019 at 18:22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</si>
</sst>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3"/>
      <tableStyleElement type="headerRow" dxfId="462"/>
    </tableStyle>
    <tableStyle name="NodeXL Table" pivot="0" count="1">
      <tableStyleElement type="headerRow" dxfId="46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8046619"/>
        <c:axId val="52657524"/>
      </c:barChart>
      <c:catAx>
        <c:axId val="580466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657524"/>
        <c:crosses val="autoZero"/>
        <c:auto val="1"/>
        <c:lblOffset val="100"/>
        <c:noMultiLvlLbl val="0"/>
      </c:catAx>
      <c:valAx>
        <c:axId val="52657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46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EnsembleIQ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8"/>
                <c:pt idx="0">
                  <c:v>5 PM
17-Oct
Oct
2018</c:v>
                </c:pt>
                <c:pt idx="1">
                  <c:v>8 PM
16-Jan
Jan
2019</c:v>
                </c:pt>
                <c:pt idx="2">
                  <c:v>2 AM
17-Jan</c:v>
                </c:pt>
                <c:pt idx="3">
                  <c:v>4 AM</c:v>
                </c:pt>
                <c:pt idx="4">
                  <c:v>1 PM</c:v>
                </c:pt>
                <c:pt idx="5">
                  <c:v>4 PM</c:v>
                </c:pt>
                <c:pt idx="6">
                  <c:v>8 PM</c:v>
                </c:pt>
                <c:pt idx="7">
                  <c:v>3 AM
18-Jan</c:v>
                </c:pt>
                <c:pt idx="8">
                  <c:v>6 AM</c:v>
                </c:pt>
                <c:pt idx="9">
                  <c:v>3 PM
22-Jan</c:v>
                </c:pt>
                <c:pt idx="10">
                  <c:v>8 PM</c:v>
                </c:pt>
                <c:pt idx="11">
                  <c:v>11 PM</c:v>
                </c:pt>
                <c:pt idx="12">
                  <c:v>3 PM
23-Jan</c:v>
                </c:pt>
                <c:pt idx="13">
                  <c:v>8 PM</c:v>
                </c:pt>
                <c:pt idx="14">
                  <c:v>12 PM
24-Jan</c:v>
                </c:pt>
                <c:pt idx="15">
                  <c:v>4 PM</c:v>
                </c:pt>
                <c:pt idx="16">
                  <c:v>6 PM</c:v>
                </c:pt>
                <c:pt idx="17">
                  <c:v>6 AM
25-Jan</c:v>
                </c:pt>
                <c:pt idx="18">
                  <c:v>11 PM</c:v>
                </c:pt>
                <c:pt idx="19">
                  <c:v>9 AM
28-Jan</c:v>
                </c:pt>
                <c:pt idx="20">
                  <c:v>11 AM</c:v>
                </c:pt>
                <c:pt idx="21">
                  <c:v>5 PM</c:v>
                </c:pt>
                <c:pt idx="22">
                  <c:v>3 PM
29-Jan</c:v>
                </c:pt>
                <c:pt idx="23">
                  <c:v>6 PM</c:v>
                </c:pt>
                <c:pt idx="24">
                  <c:v>11 PM</c:v>
                </c:pt>
                <c:pt idx="25">
                  <c:v>3 PM
30-Jan</c:v>
                </c:pt>
                <c:pt idx="26">
                  <c:v>4 PM</c:v>
                </c:pt>
                <c:pt idx="27">
                  <c:v>6 PM</c:v>
                </c:pt>
              </c:strCache>
            </c:strRef>
          </c:cat>
          <c:val>
            <c:numRef>
              <c:f>'Time Series'!$B$26:$B$69</c:f>
              <c:numCache>
                <c:formatCode>General</c:formatCode>
                <c:ptCount val="28"/>
                <c:pt idx="0">
                  <c:v>1</c:v>
                </c:pt>
                <c:pt idx="1">
                  <c:v>1</c:v>
                </c:pt>
                <c:pt idx="2">
                  <c:v>1</c:v>
                </c:pt>
                <c:pt idx="3">
                  <c:v>1</c:v>
                </c:pt>
                <c:pt idx="4">
                  <c:v>2</c:v>
                </c:pt>
                <c:pt idx="5">
                  <c:v>1</c:v>
                </c:pt>
                <c:pt idx="6">
                  <c:v>1</c:v>
                </c:pt>
                <c:pt idx="7">
                  <c:v>1</c:v>
                </c:pt>
                <c:pt idx="8">
                  <c:v>1</c:v>
                </c:pt>
                <c:pt idx="9">
                  <c:v>1</c:v>
                </c:pt>
                <c:pt idx="10">
                  <c:v>3</c:v>
                </c:pt>
                <c:pt idx="11">
                  <c:v>2</c:v>
                </c:pt>
                <c:pt idx="12">
                  <c:v>1</c:v>
                </c:pt>
                <c:pt idx="13">
                  <c:v>1</c:v>
                </c:pt>
                <c:pt idx="14">
                  <c:v>1</c:v>
                </c:pt>
                <c:pt idx="15">
                  <c:v>1</c:v>
                </c:pt>
                <c:pt idx="16">
                  <c:v>3</c:v>
                </c:pt>
                <c:pt idx="17">
                  <c:v>1</c:v>
                </c:pt>
                <c:pt idx="18">
                  <c:v>1</c:v>
                </c:pt>
                <c:pt idx="19">
                  <c:v>1</c:v>
                </c:pt>
                <c:pt idx="20">
                  <c:v>1</c:v>
                </c:pt>
                <c:pt idx="21">
                  <c:v>1</c:v>
                </c:pt>
                <c:pt idx="22">
                  <c:v>1</c:v>
                </c:pt>
                <c:pt idx="23">
                  <c:v>1</c:v>
                </c:pt>
                <c:pt idx="24">
                  <c:v>1</c:v>
                </c:pt>
                <c:pt idx="25">
                  <c:v>1</c:v>
                </c:pt>
                <c:pt idx="26">
                  <c:v>1</c:v>
                </c:pt>
                <c:pt idx="27">
                  <c:v>1</c:v>
                </c:pt>
              </c:numCache>
            </c:numRef>
          </c:val>
        </c:ser>
        <c:axId val="35705189"/>
        <c:axId val="52911246"/>
      </c:barChart>
      <c:catAx>
        <c:axId val="35705189"/>
        <c:scaling>
          <c:orientation val="minMax"/>
        </c:scaling>
        <c:axPos val="b"/>
        <c:delete val="0"/>
        <c:numFmt formatCode="General" sourceLinked="1"/>
        <c:majorTickMark val="out"/>
        <c:minorTickMark val="none"/>
        <c:tickLblPos val="nextTo"/>
        <c:crossAx val="52911246"/>
        <c:crosses val="autoZero"/>
        <c:auto val="1"/>
        <c:lblOffset val="100"/>
        <c:noMultiLvlLbl val="0"/>
      </c:catAx>
      <c:valAx>
        <c:axId val="52911246"/>
        <c:scaling>
          <c:orientation val="minMax"/>
        </c:scaling>
        <c:axPos val="l"/>
        <c:majorGridlines/>
        <c:delete val="0"/>
        <c:numFmt formatCode="General" sourceLinked="1"/>
        <c:majorTickMark val="out"/>
        <c:minorTickMark val="none"/>
        <c:tickLblPos val="nextTo"/>
        <c:crossAx val="357051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155669"/>
        <c:axId val="37401022"/>
      </c:barChart>
      <c:catAx>
        <c:axId val="41556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401022"/>
        <c:crosses val="autoZero"/>
        <c:auto val="1"/>
        <c:lblOffset val="100"/>
        <c:noMultiLvlLbl val="0"/>
      </c:catAx>
      <c:valAx>
        <c:axId val="37401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5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64879"/>
        <c:axId val="9583912"/>
      </c:barChart>
      <c:catAx>
        <c:axId val="10648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583912"/>
        <c:crosses val="autoZero"/>
        <c:auto val="1"/>
        <c:lblOffset val="100"/>
        <c:noMultiLvlLbl val="0"/>
      </c:catAx>
      <c:valAx>
        <c:axId val="9583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4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146345"/>
        <c:axId val="38099378"/>
      </c:barChart>
      <c:catAx>
        <c:axId val="191463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099378"/>
        <c:crosses val="autoZero"/>
        <c:auto val="1"/>
        <c:lblOffset val="100"/>
        <c:noMultiLvlLbl val="0"/>
      </c:catAx>
      <c:valAx>
        <c:axId val="38099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46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350083"/>
        <c:axId val="66150748"/>
      </c:barChart>
      <c:catAx>
        <c:axId val="73500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150748"/>
        <c:crosses val="autoZero"/>
        <c:auto val="1"/>
        <c:lblOffset val="100"/>
        <c:noMultiLvlLbl val="0"/>
      </c:catAx>
      <c:valAx>
        <c:axId val="66150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50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8485821"/>
        <c:axId val="56610342"/>
      </c:barChart>
      <c:catAx>
        <c:axId val="584858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610342"/>
        <c:crosses val="autoZero"/>
        <c:auto val="1"/>
        <c:lblOffset val="100"/>
        <c:noMultiLvlLbl val="0"/>
      </c:catAx>
      <c:valAx>
        <c:axId val="56610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858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9731031"/>
        <c:axId val="22034960"/>
      </c:barChart>
      <c:catAx>
        <c:axId val="397310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034960"/>
        <c:crosses val="autoZero"/>
        <c:auto val="1"/>
        <c:lblOffset val="100"/>
        <c:noMultiLvlLbl val="0"/>
      </c:catAx>
      <c:valAx>
        <c:axId val="22034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31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4096913"/>
        <c:axId val="40001306"/>
      </c:barChart>
      <c:catAx>
        <c:axId val="640969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001306"/>
        <c:crosses val="autoZero"/>
        <c:auto val="1"/>
        <c:lblOffset val="100"/>
        <c:noMultiLvlLbl val="0"/>
      </c:catAx>
      <c:valAx>
        <c:axId val="40001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96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467435"/>
        <c:axId val="18880324"/>
      </c:barChart>
      <c:catAx>
        <c:axId val="24467435"/>
        <c:scaling>
          <c:orientation val="minMax"/>
        </c:scaling>
        <c:axPos val="b"/>
        <c:delete val="1"/>
        <c:majorTickMark val="out"/>
        <c:minorTickMark val="none"/>
        <c:tickLblPos val="none"/>
        <c:crossAx val="18880324"/>
        <c:crosses val="autoZero"/>
        <c:auto val="1"/>
        <c:lblOffset val="100"/>
        <c:noMultiLvlLbl val="0"/>
      </c:catAx>
      <c:valAx>
        <c:axId val="18880324"/>
        <c:scaling>
          <c:orientation val="minMax"/>
        </c:scaling>
        <c:axPos val="l"/>
        <c:delete val="1"/>
        <c:majorTickMark val="out"/>
        <c:minorTickMark val="none"/>
        <c:tickLblPos val="none"/>
        <c:crossAx val="244674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Smith" refreshedVersion="5">
  <cacheSource type="worksheet">
    <worksheetSource ref="A2:BL3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rcas19"/>
        <m/>
        <s v="wearwhattheproswear footcarexpress insiteinsoles"/>
        <s v="wearwhattheproswear nfl nba mlb carsandsports"/>
        <s v="workshop murtec executive ensembleiq"/>
        <s v="innovation"/>
        <s v="walmart rcas19 technology data analytics community"/>
        <s v="retailer"/>
        <s v="labor foodservice"/>
        <s v="cpg retail shopper retailtechnology rcas"/>
        <s v="nrf2019 retail innovation leadership"/>
        <s v="nrf2019"/>
        <s v="retailer retailnews nrf2019 retailtech"/>
        <s v="retail nrf2019 technology insights"/>
        <s v="nrf2019 retail"/>
        <s v="commerce p2psummit collaborate shoppermarketing retail consumergoods community"/>
        <s v="leaders shoppermarketing halloffame"/>
        <s v="commerce p2psummit"/>
        <s v="leaders"/>
        <s v="rcas19 retailtech data"/>
        <s v="rcas19 retailtech data analytics technology"/>
        <s v="storebran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19-01-17T02:46:05.000"/>
        <d v="2019-01-17T04:03:42.000"/>
        <d v="2019-01-17T13:40:03.000"/>
        <d v="2019-01-17T13:42:28.000"/>
        <d v="2018-10-17T17:28:05.000"/>
        <d v="2019-01-18T03:37:39.000"/>
        <d v="2019-01-22T20:15:04.000"/>
        <d v="2019-01-22T23:53:52.000"/>
        <d v="2019-01-22T20:15:05.000"/>
        <d v="2019-01-24T12:43:26.000"/>
        <d v="2019-01-17T20:51:51.000"/>
        <d v="2019-01-24T16:20:06.000"/>
        <d v="2019-01-24T18:49:35.000"/>
        <d v="2019-01-25T06:26:22.000"/>
        <d v="2019-01-18T06:48:28.000"/>
        <d v="2019-01-25T23:10:29.000"/>
        <d v="2019-01-28T09:07:19.000"/>
        <d v="2019-01-28T11:48:40.000"/>
        <d v="2019-01-28T17:05:20.000"/>
        <d v="2019-01-29T15:51:06.000"/>
        <d v="2019-01-24T18:48:53.000"/>
        <d v="2019-01-24T18:04:03.000"/>
        <d v="2019-01-16T20:30:16.000"/>
        <d v="2019-01-17T16:40:01.000"/>
        <d v="2019-01-22T15:15:11.000"/>
        <d v="2019-01-22T20:00:18.000"/>
        <d v="2019-01-22T23:10:01.000"/>
        <d v="2019-01-23T20:03:00.000"/>
        <d v="2019-01-23T15:44:03.000"/>
        <d v="2019-01-29T23:10:00.000"/>
        <d v="2019-01-30T15:44:03.000"/>
        <d v="2019-01-30T16:31:01.000"/>
        <d v="2019-01-29T18:18:17.000"/>
        <d v="2019-01-30T18:22:02.000"/>
      </sharedItems>
      <fieldGroup par="66" base="22">
        <rangePr groupBy="hours" autoEnd="1" autoStart="1" startDate="2018-10-17T17:28:05.000" endDate="2019-01-30T18:22:02.000"/>
        <groupItems count="26">
          <s v="&lt;10/17/2018"/>
          <s v="12 AM"/>
          <s v="1 AM"/>
          <s v="2 AM"/>
          <s v="3 AM"/>
          <s v="4 AM"/>
          <s v="5 AM"/>
          <s v="6 AM"/>
          <s v="7 AM"/>
          <s v="8 AM"/>
          <s v="9 AM"/>
          <s v="10 AM"/>
          <s v="11 AM"/>
          <s v="12 PM"/>
          <s v="1 PM"/>
          <s v="2 PM"/>
          <s v="3 PM"/>
          <s v="4 PM"/>
          <s v="5 PM"/>
          <s v="6 PM"/>
          <s v="7 PM"/>
          <s v="8 PM"/>
          <s v="9 PM"/>
          <s v="10 PM"/>
          <s v="11 PM"/>
          <s v="&gt;1/3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17T17:28:05.000" endDate="2019-01-30T18:22:02.000"/>
        <groupItems count="368">
          <s v="&lt;10/1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30/2019"/>
        </groupItems>
      </fieldGroup>
    </cacheField>
    <cacheField name="Months" databaseField="0">
      <sharedItems containsMixedTypes="0" count="0"/>
      <fieldGroup base="22">
        <rangePr groupBy="months" autoEnd="1" autoStart="1" startDate="2018-10-17T17:28:05.000" endDate="2019-01-30T18:22:02.000"/>
        <groupItems count="14">
          <s v="&lt;10/17/2018"/>
          <s v="Jan"/>
          <s v="Feb"/>
          <s v="Mar"/>
          <s v="Apr"/>
          <s v="May"/>
          <s v="Jun"/>
          <s v="Jul"/>
          <s v="Aug"/>
          <s v="Sep"/>
          <s v="Oct"/>
          <s v="Nov"/>
          <s v="Dec"/>
          <s v="&gt;1/30/2019"/>
        </groupItems>
      </fieldGroup>
    </cacheField>
    <cacheField name="Years" databaseField="0">
      <sharedItems containsMixedTypes="0" count="0"/>
      <fieldGroup base="22">
        <rangePr groupBy="years" autoEnd="1" autoStart="1" startDate="2018-10-17T17:28:05.000" endDate="2019-01-30T18:22:02.000"/>
        <groupItems count="4">
          <s v="&lt;10/17/2018"/>
          <s v="2018"/>
          <s v="2019"/>
          <s v="&gt;1/3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ashot_"/>
    <s v="walmart"/>
    <m/>
    <m/>
    <m/>
    <m/>
    <m/>
    <m/>
    <m/>
    <m/>
    <s v="No"/>
    <n v="3"/>
    <m/>
    <m/>
    <x v="0"/>
    <d v="2019-01-17T02:46:05.000"/>
    <s v="RT @EnsembleIQ: 🚨 @Walmart announced as opening keynote speaker @ #RCAS19! Join us &amp;amp; learn How Walmart is Designing the Intelligent Enterpr…"/>
    <m/>
    <m/>
    <x v="0"/>
    <m/>
    <s v="http://pbs.twimg.com/profile_images/969331682179502081/vYy7er_C_normal.jpg"/>
    <x v="0"/>
    <s v="https://twitter.com/#!/ashot_/status/1085729943638720517"/>
    <m/>
    <m/>
    <s v="1085729943638720517"/>
    <m/>
    <b v="0"/>
    <n v="0"/>
    <s v=""/>
    <b v="0"/>
    <s v="en"/>
    <m/>
    <s v=""/>
    <b v="0"/>
    <n v="0"/>
    <s v="1085635369436151809"/>
    <s v="Media_Post_V_1"/>
    <b v="0"/>
    <s v="1085635369436151809"/>
    <s v="Tweet"/>
    <n v="0"/>
    <n v="0"/>
    <m/>
    <m/>
    <m/>
    <m/>
    <m/>
    <m/>
    <m/>
    <m/>
    <n v="1"/>
    <s v="1"/>
    <s v="1"/>
    <m/>
    <m/>
    <m/>
    <m/>
    <m/>
    <m/>
    <m/>
    <m/>
    <m/>
  </r>
  <r>
    <s v="footcarexpress"/>
    <s v="footcarexpress"/>
    <m/>
    <m/>
    <m/>
    <m/>
    <m/>
    <m/>
    <m/>
    <m/>
    <s v="No"/>
    <n v="5"/>
    <m/>
    <m/>
    <x v="1"/>
    <d v="2019-01-17T04:03:42.000"/>
    <s v="We got a little press in Drug Store News.... check out the following link_x000a__x000a_https://t.co/FQ3A6UYlV5 https://t.co/FQ3A6UYlV5"/>
    <s v="http://www.nxtbook.com/nxtbooks/ensembleiq/dsn_201812/index.php#/38 http://www.nxtbook.com/nxtbooks/ensembleiq/dsn_201812/index.php#/38"/>
    <s v="nxtbook.com nxtbook.com"/>
    <x v="1"/>
    <m/>
    <s v="http://pbs.twimg.com/profile_images/2937705486/7f3eeacdb4f46e604da953381ceb19ba_normal.jpeg"/>
    <x v="1"/>
    <s v="https://twitter.com/#!/footcarexpress/status/1085749479595261952"/>
    <m/>
    <m/>
    <s v="1085749479595261952"/>
    <m/>
    <b v="0"/>
    <n v="0"/>
    <s v=""/>
    <b v="0"/>
    <s v="en"/>
    <m/>
    <s v=""/>
    <b v="0"/>
    <n v="0"/>
    <s v=""/>
    <s v="Facebook"/>
    <b v="0"/>
    <s v="1085749479595261952"/>
    <s v="Tweet"/>
    <n v="0"/>
    <n v="0"/>
    <m/>
    <m/>
    <m/>
    <m/>
    <m/>
    <m/>
    <m/>
    <m/>
    <n v="2"/>
    <s v="8"/>
    <s v="8"/>
    <n v="0"/>
    <n v="0"/>
    <n v="0"/>
    <n v="0"/>
    <n v="0"/>
    <n v="0"/>
    <n v="14"/>
    <n v="100"/>
    <n v="14"/>
  </r>
  <r>
    <s v="footcarexpress"/>
    <s v="footcarexpress"/>
    <m/>
    <m/>
    <m/>
    <m/>
    <m/>
    <m/>
    <m/>
    <m/>
    <s v="No"/>
    <n v="6"/>
    <m/>
    <m/>
    <x v="1"/>
    <d v="2019-01-17T13:40:03.000"/>
    <s v="Drug Store News, Thanks for the plug on Footcare Express, and Insite Precision Insoles. Always making moves. #WearWhatTheProsWear #footcareXpress #insiteinsoles https://t.co/FQ3A6UYlV5"/>
    <s v="http://www.nxtbook.com/nxtbooks/ensembleiq/dsn_201812/index.php#/38"/>
    <s v="nxtbook.com"/>
    <x v="2"/>
    <m/>
    <s v="http://pbs.twimg.com/profile_images/2937705486/7f3eeacdb4f46e604da953381ceb19ba_normal.jpeg"/>
    <x v="2"/>
    <s v="https://twitter.com/#!/footcarexpress/status/1085894522687680512"/>
    <m/>
    <m/>
    <s v="1085894522687680512"/>
    <m/>
    <b v="0"/>
    <n v="0"/>
    <s v=""/>
    <b v="0"/>
    <s v="en"/>
    <m/>
    <s v=""/>
    <b v="0"/>
    <n v="0"/>
    <s v=""/>
    <s v="Facebook"/>
    <b v="0"/>
    <s v="1085894522687680512"/>
    <s v="Tweet"/>
    <n v="0"/>
    <n v="0"/>
    <m/>
    <m/>
    <m/>
    <m/>
    <m/>
    <m/>
    <m/>
    <m/>
    <n v="2"/>
    <s v="8"/>
    <s v="8"/>
    <n v="0"/>
    <n v="0"/>
    <n v="0"/>
    <n v="0"/>
    <n v="0"/>
    <n v="0"/>
    <n v="20"/>
    <n v="100"/>
    <n v="20"/>
  </r>
  <r>
    <s v="floydrag"/>
    <s v="footcarexpress"/>
    <m/>
    <m/>
    <m/>
    <m/>
    <m/>
    <m/>
    <m/>
    <m/>
    <s v="No"/>
    <n v="7"/>
    <m/>
    <m/>
    <x v="0"/>
    <d v="2019-01-17T13:42:28.000"/>
    <s v="Check out the articles on my Team at FootcareXpress. #wearwhattheproswear #nfl #nba #mlb #carsandsports _x000a_@FootcareXpress_x000a_https://t.co/uzBk8FS3wc https://t.co/Oj3UtROlMO"/>
    <s v="https://www.footcarexpress.com/ https://lnkd.in/eTKaRNC"/>
    <s v="footcarexpress.com lnkd.in"/>
    <x v="3"/>
    <m/>
    <s v="http://pbs.twimg.com/profile_images/575552783966990336/DhPXzN_I_normal.jpeg"/>
    <x v="3"/>
    <s v="https://twitter.com/#!/floydrag/status/1085895128370184193"/>
    <m/>
    <m/>
    <s v="1085895128370184193"/>
    <m/>
    <b v="0"/>
    <n v="0"/>
    <s v=""/>
    <b v="0"/>
    <s v="en"/>
    <m/>
    <s v=""/>
    <b v="0"/>
    <n v="0"/>
    <s v=""/>
    <s v="LinkedIn"/>
    <b v="0"/>
    <s v="1085895128370184193"/>
    <s v="Tweet"/>
    <n v="0"/>
    <n v="0"/>
    <m/>
    <m/>
    <m/>
    <m/>
    <m/>
    <m/>
    <m/>
    <m/>
    <n v="1"/>
    <s v="8"/>
    <s v="8"/>
    <n v="0"/>
    <n v="0"/>
    <n v="0"/>
    <n v="0"/>
    <n v="0"/>
    <n v="0"/>
    <n v="15"/>
    <n v="100"/>
    <n v="15"/>
  </r>
  <r>
    <s v="reventionpos1"/>
    <s v="reventionpos1"/>
    <m/>
    <m/>
    <m/>
    <m/>
    <m/>
    <m/>
    <m/>
    <m/>
    <s v="No"/>
    <n v="8"/>
    <m/>
    <m/>
    <x v="1"/>
    <d v="2018-10-17T17:28:05.000"/>
    <s v="@ReventionPOS1 is excited to meet you all at our #workshop at the #Murtec #executive summit (product by #EnsembleIQ… https://t.co/01B7xNeTrc"/>
    <s v="https://twitter.com/i/web/status/1052612225054269440"/>
    <s v="twitter.com"/>
    <x v="4"/>
    <m/>
    <s v="http://pbs.twimg.com/profile_images/1031602329219346432/pvDKZRf-_normal.jpg"/>
    <x v="4"/>
    <s v="https://twitter.com/#!/reventionpos1/status/1052612225054269440"/>
    <m/>
    <m/>
    <s v="1052612225054269440"/>
    <m/>
    <b v="0"/>
    <n v="0"/>
    <s v="376837849"/>
    <b v="0"/>
    <s v="en"/>
    <m/>
    <s v=""/>
    <b v="0"/>
    <n v="1"/>
    <s v=""/>
    <s v="Twitter for iPhone"/>
    <b v="1"/>
    <s v="1052612225054269440"/>
    <s v="Retweet"/>
    <n v="0"/>
    <n v="0"/>
    <m/>
    <m/>
    <m/>
    <m/>
    <m/>
    <m/>
    <m/>
    <m/>
    <n v="1"/>
    <s v="7"/>
    <s v="7"/>
    <n v="1"/>
    <n v="5.555555555555555"/>
    <n v="0"/>
    <n v="0"/>
    <n v="0"/>
    <n v="0"/>
    <n v="17"/>
    <n v="94.44444444444444"/>
    <n v="18"/>
  </r>
  <r>
    <s v="mcre1"/>
    <s v="reventionpos1"/>
    <m/>
    <m/>
    <m/>
    <m/>
    <m/>
    <m/>
    <m/>
    <m/>
    <s v="No"/>
    <n v="9"/>
    <m/>
    <m/>
    <x v="0"/>
    <d v="2019-01-18T03:37:39.000"/>
    <s v="RT @ReventionPOS1: @ReventionPOS1 is excited to meet you all at our #workshop at the #Murtec #executive summit (product by #EnsembleIQ and…"/>
    <m/>
    <m/>
    <x v="4"/>
    <m/>
    <s v="http://pbs.twimg.com/profile_images/728423696080101376/1fzChLu3_normal.jpg"/>
    <x v="5"/>
    <s v="https://twitter.com/#!/mcre1/status/1086105310434156544"/>
    <m/>
    <m/>
    <s v="1086105310434156544"/>
    <m/>
    <b v="0"/>
    <n v="0"/>
    <s v=""/>
    <b v="0"/>
    <s v="en"/>
    <m/>
    <s v=""/>
    <b v="0"/>
    <n v="0"/>
    <s v="1052612225054269440"/>
    <s v="Twitter Web Client"/>
    <b v="0"/>
    <s v="1052612225054269440"/>
    <s v="Tweet"/>
    <n v="0"/>
    <n v="0"/>
    <m/>
    <m/>
    <m/>
    <m/>
    <m/>
    <m/>
    <m/>
    <m/>
    <n v="1"/>
    <s v="7"/>
    <s v="7"/>
    <n v="1"/>
    <n v="4.761904761904762"/>
    <n v="0"/>
    <n v="0"/>
    <n v="0"/>
    <n v="0"/>
    <n v="20"/>
    <n v="95.23809523809524"/>
    <n v="21"/>
  </r>
  <r>
    <s v="healthcare_abc"/>
    <s v="drugstorenews"/>
    <m/>
    <m/>
    <m/>
    <m/>
    <m/>
    <m/>
    <m/>
    <m/>
    <s v="No"/>
    <n v="10"/>
    <m/>
    <m/>
    <x v="0"/>
    <d v="2019-01-22T20:15:04.000"/>
    <s v="The start of the new year could mean new insurance policies for patients. Pharmacists can support patients as they navigate new plans or changes in existing coverage with these tips: https://t.co/uAMrPTKOkO @DrugStoreNews https://t.co/PDxpNYwOxJ"/>
    <s v="http://www.nxtbook.com/nxtbooks/ensembleiq/dsn_201901/index.php#/26"/>
    <s v="nxtbook.com"/>
    <x v="1"/>
    <s v="https://pbs.twimg.com/media/DxiprKlW0AAjCYi.jpg"/>
    <s v="https://pbs.twimg.com/media/DxiprKlW0AAjCYi.jpg"/>
    <x v="6"/>
    <s v="https://twitter.com/#!/healthcare_abc/status/1087805870866661376"/>
    <m/>
    <m/>
    <s v="1087805870866661376"/>
    <m/>
    <b v="0"/>
    <n v="0"/>
    <s v=""/>
    <b v="0"/>
    <s v="en"/>
    <m/>
    <s v=""/>
    <b v="0"/>
    <n v="0"/>
    <s v=""/>
    <s v="Hootsuite Inc."/>
    <b v="0"/>
    <s v="1087805870866661376"/>
    <s v="Tweet"/>
    <n v="0"/>
    <n v="0"/>
    <m/>
    <m/>
    <m/>
    <m/>
    <m/>
    <m/>
    <m/>
    <m/>
    <n v="1"/>
    <s v="6"/>
    <s v="6"/>
    <n v="1"/>
    <n v="3.225806451612903"/>
    <n v="0"/>
    <n v="0"/>
    <n v="0"/>
    <n v="0"/>
    <n v="30"/>
    <n v="96.7741935483871"/>
    <n v="31"/>
  </r>
  <r>
    <s v="briley_rick"/>
    <s v="chobani"/>
    <m/>
    <m/>
    <m/>
    <m/>
    <m/>
    <m/>
    <m/>
    <m/>
    <s v="No"/>
    <n v="11"/>
    <m/>
    <m/>
    <x v="0"/>
    <d v="2019-01-22T23:53:52.000"/>
    <s v="@EnsembleIQ @CocaColaCo @kroger @Chobani https://t.co/7JX49M4AfX"/>
    <m/>
    <m/>
    <x v="1"/>
    <s v="https://pbs.twimg.com/media/Dxjbv-9VYAEPsjI.jpg"/>
    <s v="https://pbs.twimg.com/media/Dxjbv-9VYAEPsjI.jpg"/>
    <x v="7"/>
    <s v="https://twitter.com/#!/briley_rick/status/1087860933769207808"/>
    <m/>
    <m/>
    <s v="1087860933769207808"/>
    <s v="1087805874821885954"/>
    <b v="0"/>
    <n v="0"/>
    <s v="763778486146310145"/>
    <b v="0"/>
    <s v="und"/>
    <m/>
    <s v=""/>
    <b v="0"/>
    <n v="0"/>
    <s v=""/>
    <s v="Twitter Web Client"/>
    <b v="0"/>
    <s v="1087805874821885954"/>
    <s v="Tweet"/>
    <n v="0"/>
    <n v="0"/>
    <m/>
    <m/>
    <m/>
    <m/>
    <m/>
    <m/>
    <m/>
    <m/>
    <n v="1"/>
    <s v="4"/>
    <s v="4"/>
    <m/>
    <m/>
    <m/>
    <m/>
    <m/>
    <m/>
    <m/>
    <m/>
    <m/>
  </r>
  <r>
    <s v="ensembleiq"/>
    <s v="cocacolaco"/>
    <m/>
    <m/>
    <m/>
    <m/>
    <m/>
    <m/>
    <m/>
    <m/>
    <s v="No"/>
    <n v="13"/>
    <m/>
    <m/>
    <x v="0"/>
    <d v="2019-01-22T20:15:05.000"/>
    <s v="🎉 Congratulations to our 2019 P2PI Hall of Fame honorees! _x000a_April Carlisle, VP, Shopper Marketing  @CocaColaCo _x000a_Jody… https://t.co/NPVqyEWTYN"/>
    <s v="https://twitter.com/i/web/status/1087805874821885954"/>
    <s v="twitter.com"/>
    <x v="1"/>
    <m/>
    <s v="http://pbs.twimg.com/profile_images/763785096436461568/Gmu9I3qZ_normal.jpg"/>
    <x v="8"/>
    <s v="https://twitter.com/#!/ensembleiq/status/1087805874821885954"/>
    <m/>
    <m/>
    <s v="1087805874821885954"/>
    <m/>
    <b v="0"/>
    <n v="0"/>
    <s v=""/>
    <b v="0"/>
    <s v="en"/>
    <m/>
    <s v=""/>
    <b v="0"/>
    <n v="0"/>
    <s v=""/>
    <s v="Buffer"/>
    <b v="1"/>
    <s v="1087805874821885954"/>
    <s v="Tweet"/>
    <n v="0"/>
    <n v="0"/>
    <m/>
    <m/>
    <m/>
    <m/>
    <m/>
    <m/>
    <m/>
    <m/>
    <n v="1"/>
    <s v="1"/>
    <s v="4"/>
    <n v="2"/>
    <n v="12.5"/>
    <n v="0"/>
    <n v="0"/>
    <n v="0"/>
    <n v="0"/>
    <n v="14"/>
    <n v="87.5"/>
    <n v="16"/>
  </r>
  <r>
    <s v="paulmilner9"/>
    <s v="paulmilner9"/>
    <m/>
    <m/>
    <m/>
    <m/>
    <m/>
    <m/>
    <m/>
    <m/>
    <s v="No"/>
    <n v="16"/>
    <m/>
    <m/>
    <x v="1"/>
    <d v="2019-01-24T12:43:26.000"/>
    <s v="Fun Fact: 17% is the average spend on #innovation for both business and IT programs as a % of retailer’s total reve… https://t.co/smzsPCheq4"/>
    <s v="https://twitter.com/i/web/status/1088416988198780928"/>
    <s v="twitter.com"/>
    <x v="5"/>
    <m/>
    <s v="http://pbs.twimg.com/profile_images/700410755473149952/9br6ZoAf_normal.jpg"/>
    <x v="9"/>
    <s v="https://twitter.com/#!/paulmilner9/status/1088416988198780928"/>
    <m/>
    <m/>
    <s v="1088416988198780928"/>
    <m/>
    <b v="0"/>
    <n v="0"/>
    <s v=""/>
    <b v="0"/>
    <s v="en"/>
    <m/>
    <s v=""/>
    <b v="0"/>
    <n v="0"/>
    <s v=""/>
    <s v="HubSpot"/>
    <b v="1"/>
    <s v="1088416988198780928"/>
    <s v="Tweet"/>
    <n v="0"/>
    <n v="0"/>
    <m/>
    <m/>
    <m/>
    <m/>
    <m/>
    <m/>
    <m/>
    <m/>
    <n v="1"/>
    <s v="5"/>
    <s v="5"/>
    <n v="2"/>
    <n v="9.090909090909092"/>
    <n v="0"/>
    <n v="0"/>
    <n v="0"/>
    <n v="0"/>
    <n v="20"/>
    <n v="90.9090909090909"/>
    <n v="22"/>
  </r>
  <r>
    <s v="path2purchaseiq"/>
    <s v="cgtmagazine"/>
    <m/>
    <m/>
    <m/>
    <m/>
    <m/>
    <m/>
    <m/>
    <m/>
    <s v="No"/>
    <n v="17"/>
    <m/>
    <m/>
    <x v="0"/>
    <d v="2019-01-17T20:51:51.000"/>
    <s v="Sister brand @CGTMagazine announces #Walmart for their opening keynote at the Retail &amp;amp; Consumer Goods Analytics Summit! For more information about #RCAS19 visit https://t.co/Nb0aepYZjL _x000a_#technology #data #analytics #community https://t.co/J5MzF8RMlj"/>
    <s v="https://www.consumergoods.com/analytics-summit http://www.prweb.com/releases/2019/1/prweb16036834.htm"/>
    <s v="consumergoods.com prweb.com"/>
    <x v="6"/>
    <m/>
    <s v="http://pbs.twimg.com/profile_images/877962175997812736/iyfQEmTp_normal.jpg"/>
    <x v="10"/>
    <s v="https://twitter.com/#!/path2purchaseiq/status/1086003188120064001"/>
    <m/>
    <m/>
    <s v="1086003188120064001"/>
    <m/>
    <b v="0"/>
    <n v="1"/>
    <s v=""/>
    <b v="0"/>
    <s v="en"/>
    <m/>
    <s v=""/>
    <b v="0"/>
    <n v="0"/>
    <s v=""/>
    <s v="PRWeb"/>
    <b v="0"/>
    <s v="1086003188120064001"/>
    <s v="Tweet"/>
    <n v="0"/>
    <n v="0"/>
    <m/>
    <m/>
    <m/>
    <m/>
    <m/>
    <m/>
    <m/>
    <m/>
    <n v="2"/>
    <s v="1"/>
    <s v="1"/>
    <n v="0"/>
    <n v="0"/>
    <n v="0"/>
    <n v="0"/>
    <n v="0"/>
    <n v="0"/>
    <n v="27"/>
    <n v="100"/>
    <n v="27"/>
  </r>
  <r>
    <s v="path2purchaseiq"/>
    <s v="walmart"/>
    <m/>
    <m/>
    <m/>
    <m/>
    <m/>
    <m/>
    <m/>
    <m/>
    <s v="No"/>
    <n v="18"/>
    <m/>
    <m/>
    <x v="0"/>
    <d v="2019-01-24T16:20:06.000"/>
    <s v="RT @CGTMagazine: #RCAS19 is happy to announce Andy Walter as a 2019 speaker! Andy will interview Clay Johnson of @Walmart during the openin…"/>
    <m/>
    <m/>
    <x v="0"/>
    <m/>
    <s v="http://pbs.twimg.com/profile_images/877962175997812736/iyfQEmTp_normal.jpg"/>
    <x v="11"/>
    <s v="https://twitter.com/#!/path2purchaseiq/status/1088471515597819904"/>
    <m/>
    <m/>
    <s v="1088471515597819904"/>
    <m/>
    <b v="0"/>
    <n v="0"/>
    <s v=""/>
    <b v="0"/>
    <s v="en"/>
    <m/>
    <s v=""/>
    <b v="0"/>
    <n v="1"/>
    <s v="1088100053519089664"/>
    <s v="Twitter Web Client"/>
    <b v="0"/>
    <s v="1088100053519089664"/>
    <s v="Tweet"/>
    <n v="0"/>
    <n v="0"/>
    <m/>
    <m/>
    <m/>
    <m/>
    <m/>
    <m/>
    <m/>
    <m/>
    <n v="1"/>
    <s v="1"/>
    <s v="1"/>
    <m/>
    <m/>
    <m/>
    <m/>
    <m/>
    <m/>
    <m/>
    <m/>
    <m/>
  </r>
  <r>
    <s v="retailaggregate"/>
    <s v="risnewsinsights"/>
    <m/>
    <m/>
    <m/>
    <m/>
    <m/>
    <m/>
    <m/>
    <m/>
    <s v="No"/>
    <n v="20"/>
    <m/>
    <m/>
    <x v="0"/>
    <d v="2019-01-24T18:49:35.000"/>
    <s v="RT @risnewsinsights: Catch up on all the #retailer news you might have missed with extended coverage from RIS and our sister brands https:/…"/>
    <m/>
    <m/>
    <x v="7"/>
    <m/>
    <s v="http://pbs.twimg.com/profile_images/1077011815769538560/Fx6mhqpj_normal.jpg"/>
    <x v="12"/>
    <s v="https://twitter.com/#!/retailaggregate/status/1088509134687948805"/>
    <m/>
    <m/>
    <s v="1088509134687948805"/>
    <m/>
    <b v="0"/>
    <n v="0"/>
    <s v=""/>
    <b v="0"/>
    <s v="en"/>
    <m/>
    <s v=""/>
    <b v="0"/>
    <n v="1"/>
    <s v="1088508958657183746"/>
    <s v="Business Retail Aggregate"/>
    <b v="0"/>
    <s v="1088508958657183746"/>
    <s v="Tweet"/>
    <n v="0"/>
    <n v="0"/>
    <m/>
    <m/>
    <m/>
    <m/>
    <m/>
    <m/>
    <m/>
    <m/>
    <n v="1"/>
    <s v="2"/>
    <s v="2"/>
    <n v="0"/>
    <n v="0"/>
    <n v="1"/>
    <n v="4.3478260869565215"/>
    <n v="0"/>
    <n v="0"/>
    <n v="22"/>
    <n v="95.65217391304348"/>
    <n v="23"/>
  </r>
  <r>
    <s v="unishopit"/>
    <s v="risnewsinsights"/>
    <m/>
    <m/>
    <m/>
    <m/>
    <m/>
    <m/>
    <m/>
    <m/>
    <s v="No"/>
    <n v="21"/>
    <m/>
    <m/>
    <x v="0"/>
    <d v="2019-01-25T06:26:22.000"/>
    <s v="RT @risnewsinsights: Catch up on all the #retailer news you might have missed with extended coverage from RIS and our sister brands https:/…"/>
    <m/>
    <m/>
    <x v="7"/>
    <m/>
    <s v="http://pbs.twimg.com/profile_images/1085483960896012288/iaycRW4V_normal.jpg"/>
    <x v="13"/>
    <s v="https://twitter.com/#!/unishopit/status/1088684483627311105"/>
    <m/>
    <m/>
    <s v="1088684483627311105"/>
    <m/>
    <b v="0"/>
    <n v="0"/>
    <s v=""/>
    <b v="0"/>
    <s v="en"/>
    <m/>
    <s v=""/>
    <b v="0"/>
    <n v="2"/>
    <s v="1088508958657183746"/>
    <s v="Twitter for iPhone"/>
    <b v="0"/>
    <s v="1088508958657183746"/>
    <s v="Tweet"/>
    <n v="0"/>
    <n v="0"/>
    <m/>
    <m/>
    <m/>
    <m/>
    <m/>
    <m/>
    <m/>
    <m/>
    <n v="1"/>
    <s v="2"/>
    <s v="2"/>
    <n v="0"/>
    <n v="0"/>
    <n v="1"/>
    <n v="4.3478260869565215"/>
    <n v="0"/>
    <n v="0"/>
    <n v="22"/>
    <n v="95.65217391304348"/>
    <n v="23"/>
  </r>
  <r>
    <s v="jimdudlicek"/>
    <s v="pgrocer"/>
    <m/>
    <m/>
    <m/>
    <m/>
    <m/>
    <m/>
    <m/>
    <m/>
    <s v="No"/>
    <n v="22"/>
    <m/>
    <m/>
    <x v="0"/>
    <d v="2019-01-18T06:48:28.000"/>
    <s v="Read about my visit to @AlbertsonsCos' next-generation store, #labor &amp;amp; #foodservice outlooks, and more in @pgrocer'… https://t.co/VVnfi9dMRQ"/>
    <s v="https://twitter.com/i/web/status/1086153331003641856"/>
    <s v="twitter.com"/>
    <x v="8"/>
    <m/>
    <s v="http://pbs.twimg.com/profile_images/1085679539261329409/f_yNlzO__normal.jpg"/>
    <x v="14"/>
    <s v="https://twitter.com/#!/jimdudlicek/status/1086153331003641856"/>
    <m/>
    <m/>
    <s v="1086153331003641856"/>
    <m/>
    <b v="0"/>
    <n v="0"/>
    <s v=""/>
    <b v="0"/>
    <s v="en"/>
    <m/>
    <s v=""/>
    <b v="0"/>
    <n v="0"/>
    <s v=""/>
    <s v="Twitter for Android"/>
    <b v="1"/>
    <s v="1086153331003641856"/>
    <s v="Tweet"/>
    <n v="0"/>
    <n v="0"/>
    <s v="-118.429843,33.901804 _x000a_-118.429843,33.931493 _x000a_-118.370685,33.931493 _x000a_-118.370685,33.901804"/>
    <s v="United States"/>
    <s v="US"/>
    <s v="El Segundo, CA"/>
    <s v="0654b676d0359a31"/>
    <s v="El Segundo"/>
    <s v="city"/>
    <s v="https://api.twitter.com/1.1/geo/id/0654b676d0359a31.json"/>
    <n v="1"/>
    <s v="3"/>
    <s v="3"/>
    <m/>
    <m/>
    <m/>
    <m/>
    <m/>
    <m/>
    <m/>
    <m/>
    <m/>
  </r>
  <r>
    <s v="freshneasybuzz"/>
    <s v="pgrocer"/>
    <m/>
    <m/>
    <m/>
    <m/>
    <m/>
    <m/>
    <m/>
    <m/>
    <s v="No"/>
    <n v="23"/>
    <m/>
    <m/>
    <x v="0"/>
    <d v="2019-01-25T23:10:29.000"/>
    <s v="RT @jimdudlicek: Read about my visit to @AlbertsonsCos' next-generation store, #labor &amp;amp; #foodservice outlooks, and more in @pgrocer's Janua…"/>
    <m/>
    <m/>
    <x v="8"/>
    <m/>
    <s v="http://pbs.twimg.com/profile_images/291447557/Grocer_pic_normal.bmp"/>
    <x v="15"/>
    <s v="https://twitter.com/#!/freshneasybuzz/status/1088937180079173632"/>
    <m/>
    <m/>
    <s v="1088937180079173632"/>
    <m/>
    <b v="0"/>
    <n v="0"/>
    <s v=""/>
    <b v="0"/>
    <s v="en"/>
    <m/>
    <s v=""/>
    <b v="0"/>
    <n v="1"/>
    <s v="1086153331003641856"/>
    <s v="Twitter Web App"/>
    <b v="0"/>
    <s v="1086153331003641856"/>
    <s v="Tweet"/>
    <n v="0"/>
    <n v="0"/>
    <m/>
    <m/>
    <m/>
    <m/>
    <m/>
    <m/>
    <m/>
    <m/>
    <n v="1"/>
    <s v="3"/>
    <s v="3"/>
    <m/>
    <m/>
    <m/>
    <m/>
    <m/>
    <m/>
    <m/>
    <m/>
    <m/>
  </r>
  <r>
    <s v="4twenty2tweets"/>
    <s v="4twenty2tweets"/>
    <m/>
    <m/>
    <m/>
    <m/>
    <m/>
    <m/>
    <m/>
    <m/>
    <s v="No"/>
    <n v="27"/>
    <m/>
    <m/>
    <x v="1"/>
    <d v="2019-01-28T09:07:19.000"/>
    <s v="Kicking off our programme with EnsembleIQ this week. Better wrap up warm!! https://t.co/7OUMldOuDx"/>
    <m/>
    <m/>
    <x v="1"/>
    <s v="https://pbs.twimg.com/media/Dx_KX3IWwAAJ1cx.jpg"/>
    <s v="https://pbs.twimg.com/media/Dx_KX3IWwAAJ1cx.jpg"/>
    <x v="16"/>
    <s v="https://twitter.com/#!/4twenty2tweets/status/1089812152263811072"/>
    <m/>
    <m/>
    <s v="1089812152263811072"/>
    <m/>
    <b v="0"/>
    <n v="0"/>
    <s v=""/>
    <b v="0"/>
    <s v="en"/>
    <m/>
    <s v=""/>
    <b v="0"/>
    <n v="0"/>
    <s v=""/>
    <s v="Twitter for iPhone"/>
    <b v="0"/>
    <s v="1089812152263811072"/>
    <s v="Tweet"/>
    <n v="0"/>
    <n v="0"/>
    <m/>
    <m/>
    <m/>
    <m/>
    <m/>
    <m/>
    <m/>
    <m/>
    <n v="1"/>
    <s v="5"/>
    <s v="5"/>
    <n v="2"/>
    <n v="16.666666666666668"/>
    <n v="0"/>
    <n v="0"/>
    <n v="0"/>
    <n v="0"/>
    <n v="10"/>
    <n v="83.33333333333333"/>
    <n v="12"/>
  </r>
  <r>
    <s v="davidshanker"/>
    <s v="davidshanker"/>
    <m/>
    <m/>
    <m/>
    <m/>
    <m/>
    <m/>
    <m/>
    <m/>
    <s v="No"/>
    <n v="28"/>
    <m/>
    <m/>
    <x v="1"/>
    <d v="2019-01-28T11:48:40.000"/>
    <s v="It is alway great to be able to announce a great conference with great speakers.  In this case, Clay Johnson, CIO of Walmart.  Please let me know if you would like more info._x000a_#CPG #Retail #Shopper #retailtechnology #RCAS https://t.co/ucmvJ91dlP"/>
    <s v="https://lnkd.in/ePc-jUN"/>
    <s v="lnkd.in"/>
    <x v="9"/>
    <m/>
    <s v="http://pbs.twimg.com/profile_images/459409141228777472/RfDnn7bb_normal.jpeg"/>
    <x v="17"/>
    <s v="https://twitter.com/#!/davidshanker/status/1089852756117123074"/>
    <m/>
    <m/>
    <s v="1089852756117123074"/>
    <m/>
    <b v="0"/>
    <n v="0"/>
    <s v=""/>
    <b v="0"/>
    <s v="en"/>
    <m/>
    <s v=""/>
    <b v="0"/>
    <n v="0"/>
    <s v=""/>
    <s v="LinkedIn"/>
    <b v="0"/>
    <s v="1089852756117123074"/>
    <s v="Tweet"/>
    <n v="0"/>
    <n v="0"/>
    <m/>
    <m/>
    <m/>
    <m/>
    <m/>
    <m/>
    <m/>
    <m/>
    <n v="1"/>
    <s v="5"/>
    <s v="5"/>
    <n v="4"/>
    <n v="10.526315789473685"/>
    <n v="0"/>
    <n v="0"/>
    <n v="0"/>
    <n v="0"/>
    <n v="34"/>
    <n v="89.47368421052632"/>
    <n v="38"/>
  </r>
  <r>
    <s v="tonycdonofrio"/>
    <s v="nrfbigshow"/>
    <m/>
    <m/>
    <m/>
    <m/>
    <m/>
    <m/>
    <m/>
    <m/>
    <s v="No"/>
    <n v="29"/>
    <m/>
    <m/>
    <x v="0"/>
    <d v="2019-01-28T17:05:20.000"/>
    <s v="Good list of links from @risnewsinsights on their coverage of #NRF2019 @NRFBigShow in NY https://t.co/URErtT6MYf See many of you next year. #retail #innovation #leadership"/>
    <s v="https://risnews.com/nrf-show-coverage-ensembleiq-2019"/>
    <s v="risnews.com"/>
    <x v="10"/>
    <m/>
    <s v="http://pbs.twimg.com/profile_images/422495246325280769/IFO_uUuA_normal.jpeg"/>
    <x v="18"/>
    <s v="https://twitter.com/#!/tonycdonofrio/status/1089932450095079424"/>
    <m/>
    <m/>
    <s v="1089932450095079424"/>
    <m/>
    <b v="0"/>
    <n v="0"/>
    <s v=""/>
    <b v="0"/>
    <s v="en"/>
    <m/>
    <s v=""/>
    <b v="0"/>
    <n v="0"/>
    <s v=""/>
    <s v="Hootsuite Inc."/>
    <b v="0"/>
    <s v="1089932450095079424"/>
    <s v="Tweet"/>
    <n v="0"/>
    <n v="0"/>
    <m/>
    <m/>
    <m/>
    <m/>
    <m/>
    <m/>
    <m/>
    <m/>
    <n v="1"/>
    <s v="2"/>
    <s v="2"/>
    <n v="2"/>
    <n v="8.695652173913043"/>
    <n v="0"/>
    <n v="0"/>
    <n v="0"/>
    <n v="0"/>
    <n v="21"/>
    <n v="91.30434782608695"/>
    <n v="23"/>
  </r>
  <r>
    <s v="joeskorupa"/>
    <s v="nrfbigshow"/>
    <m/>
    <m/>
    <m/>
    <m/>
    <m/>
    <m/>
    <m/>
    <m/>
    <s v="No"/>
    <n v="30"/>
    <m/>
    <m/>
    <x v="0"/>
    <d v="2019-01-29T15:51:06.000"/>
    <s v="RT @tonycdonofrio: Good list of links from @risnewsinsights on their coverage of #NRF2019 @NRFBigShow in NY https://t.co/URErtT6MYf See man…"/>
    <s v="https://risnews.com/nrf-show-coverage-ensembleiq-2019"/>
    <s v="risnews.com"/>
    <x v="11"/>
    <m/>
    <s v="http://pbs.twimg.com/profile_images/958799440466255872/5rd9264q_normal.jpg"/>
    <x v="19"/>
    <s v="https://twitter.com/#!/joeskorupa/status/1090276153665806336"/>
    <m/>
    <m/>
    <s v="1090276153665806336"/>
    <m/>
    <b v="0"/>
    <n v="0"/>
    <s v=""/>
    <b v="0"/>
    <s v="en"/>
    <m/>
    <s v=""/>
    <b v="0"/>
    <n v="1"/>
    <s v="1089932450095079424"/>
    <s v="TweetDeck"/>
    <b v="0"/>
    <s v="1089932450095079424"/>
    <s v="Tweet"/>
    <n v="0"/>
    <n v="0"/>
    <m/>
    <m/>
    <m/>
    <m/>
    <m/>
    <m/>
    <m/>
    <m/>
    <n v="1"/>
    <s v="2"/>
    <s v="2"/>
    <m/>
    <m/>
    <m/>
    <m/>
    <m/>
    <m/>
    <m/>
    <m/>
    <m/>
  </r>
  <r>
    <s v="risnewsinsights"/>
    <s v="risnewsinsights"/>
    <m/>
    <m/>
    <m/>
    <m/>
    <m/>
    <m/>
    <m/>
    <m/>
    <s v="No"/>
    <n v="34"/>
    <m/>
    <m/>
    <x v="1"/>
    <d v="2019-01-24T18:48:53.000"/>
    <s v="Catch up on all the #retailer news you might have missed with extended coverage from RIS and our sister brands https://t.co/jJcUjSTxoy #retailnews #nrf2019 #retailtech https://t.co/PvsP4AAtmG"/>
    <s v="https://risnews.com/nrf-show-coverage-ensembleiq-2019?ajs_uid=6577H0150145A3A&amp;oly_enc_id=6577H0150145A3A&amp;ajs_trait_oebid=5235H5701912B7O"/>
    <s v="risnews.com"/>
    <x v="12"/>
    <s v="https://pbs.twimg.com/media/DxspIRMWwAIfcqu.jpg"/>
    <s v="https://pbs.twimg.com/media/DxspIRMWwAIfcqu.jpg"/>
    <x v="20"/>
    <s v="https://twitter.com/#!/risnewsinsights/status/1088508958657183746"/>
    <m/>
    <m/>
    <s v="1088508958657183746"/>
    <m/>
    <b v="0"/>
    <n v="0"/>
    <s v=""/>
    <b v="0"/>
    <s v="en"/>
    <m/>
    <s v=""/>
    <b v="0"/>
    <n v="1"/>
    <s v=""/>
    <s v="Buffer"/>
    <b v="0"/>
    <s v="1088508958657183746"/>
    <s v="Tweet"/>
    <n v="0"/>
    <n v="0"/>
    <m/>
    <m/>
    <m/>
    <m/>
    <m/>
    <m/>
    <m/>
    <m/>
    <n v="1"/>
    <s v="2"/>
    <s v="2"/>
    <n v="0"/>
    <n v="0"/>
    <n v="1"/>
    <n v="4.3478260869565215"/>
    <n v="0"/>
    <n v="0"/>
    <n v="22"/>
    <n v="95.65217391304348"/>
    <n v="23"/>
  </r>
  <r>
    <s v="simoneknaap"/>
    <s v="risnewsinsights"/>
    <m/>
    <m/>
    <m/>
    <m/>
    <m/>
    <m/>
    <m/>
    <m/>
    <s v="No"/>
    <n v="35"/>
    <m/>
    <m/>
    <x v="0"/>
    <d v="2019-01-24T18:04:03.000"/>
    <s v="NRF Show Coverage From EnsembleIQ in 2019. #retail #NRF2019 @EnsembleIQ @risnewsinsights #technology #insights… https://t.co/TuDy5siJ42"/>
    <s v="https://twitter.com/i/web/status/1088497674473689090"/>
    <s v="twitter.com"/>
    <x v="13"/>
    <m/>
    <s v="http://pbs.twimg.com/profile_images/785535689819561984/X5KiijPc_normal.jpg"/>
    <x v="21"/>
    <s v="https://twitter.com/#!/simoneknaap/status/1088497674473689090"/>
    <m/>
    <m/>
    <s v="1088497674473689090"/>
    <m/>
    <b v="0"/>
    <n v="0"/>
    <s v=""/>
    <b v="0"/>
    <s v="en"/>
    <m/>
    <s v=""/>
    <b v="0"/>
    <n v="0"/>
    <s v=""/>
    <s v="Buffer"/>
    <b v="1"/>
    <s v="1088497674473689090"/>
    <s v="Tweet"/>
    <n v="0"/>
    <n v="0"/>
    <m/>
    <m/>
    <m/>
    <m/>
    <m/>
    <m/>
    <m/>
    <m/>
    <n v="1"/>
    <s v="1"/>
    <s v="2"/>
    <m/>
    <m/>
    <m/>
    <m/>
    <m/>
    <m/>
    <m/>
    <m/>
    <m/>
  </r>
  <r>
    <s v="ensembleiq"/>
    <s v="walmart"/>
    <m/>
    <m/>
    <m/>
    <m/>
    <m/>
    <m/>
    <m/>
    <m/>
    <s v="No"/>
    <n v="36"/>
    <m/>
    <m/>
    <x v="0"/>
    <d v="2019-01-16T20:30:16.000"/>
    <s v="🚨 @Walmart announced as opening keynote speaker @ #RCAS19! Join us &amp;amp; learn How Walmart is Designing the Intelligent… https://t.co/G2kHAMnmAa"/>
    <s v="https://twitter.com/i/web/status/1085635369436151809"/>
    <s v="twitter.com"/>
    <x v="0"/>
    <m/>
    <s v="http://pbs.twimg.com/profile_images/763785096436461568/Gmu9I3qZ_normal.jpg"/>
    <x v="22"/>
    <s v="https://twitter.com/#!/ensembleiq/status/1085635369436151809"/>
    <m/>
    <m/>
    <s v="1085635369436151809"/>
    <m/>
    <b v="0"/>
    <n v="4"/>
    <s v=""/>
    <b v="0"/>
    <s v="en"/>
    <m/>
    <s v=""/>
    <b v="0"/>
    <n v="2"/>
    <s v=""/>
    <s v="Buffer"/>
    <b v="1"/>
    <s v="1085635369436151809"/>
    <s v="Retweet"/>
    <n v="0"/>
    <n v="0"/>
    <m/>
    <m/>
    <m/>
    <m/>
    <m/>
    <m/>
    <m/>
    <m/>
    <n v="1"/>
    <s v="1"/>
    <s v="1"/>
    <n v="1"/>
    <n v="5.882352941176471"/>
    <n v="0"/>
    <n v="0"/>
    <n v="0"/>
    <n v="0"/>
    <n v="16"/>
    <n v="94.11764705882354"/>
    <n v="17"/>
  </r>
  <r>
    <s v="ensembleiq"/>
    <s v="ensembleiq"/>
    <m/>
    <m/>
    <m/>
    <m/>
    <m/>
    <m/>
    <m/>
    <m/>
    <s v="No"/>
    <n v="37"/>
    <m/>
    <m/>
    <x v="1"/>
    <d v="2019-01-17T16:40:01.000"/>
    <s v="Don't miss RIS’ annual look at the key sessions, events and trends from #NRF2019 ! https://t.co/eoAnA6sO1q #retail… https://t.co/J7X9RVvvW0"/>
    <s v="https://risnews.com/best-nrf-2019-top-10-takeaways https://twitter.com/i/web/status/1085939810941001728"/>
    <s v="risnews.com twitter.com"/>
    <x v="14"/>
    <m/>
    <s v="http://pbs.twimg.com/profile_images/763785096436461568/Gmu9I3qZ_normal.jpg"/>
    <x v="23"/>
    <s v="https://twitter.com/#!/ensembleiq/status/1085939810941001728"/>
    <m/>
    <m/>
    <s v="1085939810941001728"/>
    <m/>
    <b v="0"/>
    <n v="0"/>
    <s v=""/>
    <b v="0"/>
    <s v="en"/>
    <m/>
    <s v=""/>
    <b v="0"/>
    <n v="0"/>
    <s v=""/>
    <s v="Buffer"/>
    <b v="1"/>
    <s v="1085939810941001728"/>
    <s v="Tweet"/>
    <n v="0"/>
    <n v="0"/>
    <m/>
    <m/>
    <m/>
    <m/>
    <m/>
    <m/>
    <m/>
    <m/>
    <n v="3"/>
    <s v="1"/>
    <s v="1"/>
    <n v="0"/>
    <n v="0"/>
    <n v="1"/>
    <n v="6.666666666666667"/>
    <n v="0"/>
    <n v="0"/>
    <n v="14"/>
    <n v="93.33333333333333"/>
    <n v="15"/>
  </r>
  <r>
    <s v="ensembleiq"/>
    <s v="ensembleiq"/>
    <m/>
    <m/>
    <m/>
    <m/>
    <m/>
    <m/>
    <m/>
    <m/>
    <s v="No"/>
    <n v="38"/>
    <m/>
    <m/>
    <x v="1"/>
    <d v="2019-01-22T15:15:11.000"/>
    <s v="Today's #commerce landscape is complex. Join us at #P2PSummit on May 15-17 in Ft. Lauderdale to unravel the complexity and learn how to #collaborate for success! Register today at https://t.co/4mzC6ttQVc _x000a_#shoppermarketing #retail #consumergoods #community https://t.co/nOGkG4ez1W"/>
    <s v="https://www.path2purchasesummit.com/"/>
    <s v="path2purchasesummit.com"/>
    <x v="15"/>
    <s v="https://pbs.twimg.com/media/DxhlCSfWkAYSFQ9.jpg"/>
    <s v="https://pbs.twimg.com/media/DxhlCSfWkAYSFQ9.jpg"/>
    <x v="24"/>
    <s v="https://twitter.com/#!/ensembleiq/status/1087730402742161415"/>
    <m/>
    <m/>
    <s v="1087730402742161415"/>
    <m/>
    <b v="0"/>
    <n v="1"/>
    <s v=""/>
    <b v="0"/>
    <s v="en"/>
    <m/>
    <s v=""/>
    <b v="0"/>
    <n v="1"/>
    <s v=""/>
    <s v="Buffer"/>
    <b v="0"/>
    <s v="1087730402742161415"/>
    <s v="Tweet"/>
    <n v="0"/>
    <n v="0"/>
    <m/>
    <m/>
    <m/>
    <m/>
    <m/>
    <m/>
    <m/>
    <m/>
    <n v="3"/>
    <s v="1"/>
    <s v="1"/>
    <n v="1"/>
    <n v="2.9411764705882355"/>
    <n v="2"/>
    <n v="5.882352941176471"/>
    <n v="0"/>
    <n v="0"/>
    <n v="31"/>
    <n v="91.17647058823529"/>
    <n v="34"/>
  </r>
  <r>
    <s v="ensembleiq"/>
    <s v="ensembleiq"/>
    <m/>
    <m/>
    <m/>
    <m/>
    <m/>
    <m/>
    <m/>
    <m/>
    <s v="No"/>
    <n v="39"/>
    <m/>
    <m/>
    <x v="1"/>
    <d v="2019-01-22T20:00:18.000"/>
    <s v="The 2019 Path to Purchase Hall of Fame honorees have been chosen... who do you think we will be honoring? #leaders #shoppermarketing #HallOfFame https://t.co/8x8mhS8ePt"/>
    <m/>
    <m/>
    <x v="16"/>
    <s v="https://pbs.twimg.com/media/DximS1ZX0AIf1pC.jpg"/>
    <s v="https://pbs.twimg.com/media/DximS1ZX0AIf1pC.jpg"/>
    <x v="25"/>
    <s v="https://twitter.com/#!/ensembleiq/status/1087802154532986883"/>
    <m/>
    <m/>
    <s v="1087802154532986883"/>
    <m/>
    <b v="0"/>
    <n v="2"/>
    <s v=""/>
    <b v="0"/>
    <s v="en"/>
    <m/>
    <s v=""/>
    <b v="0"/>
    <n v="0"/>
    <s v=""/>
    <s v="Buffer"/>
    <b v="0"/>
    <s v="1087802154532986883"/>
    <s v="Tweet"/>
    <n v="0"/>
    <n v="0"/>
    <m/>
    <m/>
    <m/>
    <m/>
    <m/>
    <m/>
    <m/>
    <m/>
    <n v="3"/>
    <s v="1"/>
    <s v="1"/>
    <n v="2"/>
    <n v="8.695652173913043"/>
    <n v="0"/>
    <n v="0"/>
    <n v="0"/>
    <n v="0"/>
    <n v="21"/>
    <n v="91.30434782608695"/>
    <n v="23"/>
  </r>
  <r>
    <s v="simoneknaap"/>
    <s v="ensembleiq"/>
    <m/>
    <m/>
    <m/>
    <m/>
    <m/>
    <m/>
    <m/>
    <m/>
    <s v="No"/>
    <n v="40"/>
    <m/>
    <m/>
    <x v="0"/>
    <d v="2019-01-22T23:10:01.000"/>
    <s v="RT @EnsembleIQ: Today's #commerce landscape is complex. Join us at #P2PSummit on May 15-17 in Ft. Lauderdale to unravel the complexity and…"/>
    <m/>
    <m/>
    <x v="17"/>
    <m/>
    <s v="http://pbs.twimg.com/profile_images/785535689819561984/X5KiijPc_normal.jpg"/>
    <x v="26"/>
    <s v="https://twitter.com/#!/simoneknaap/status/1087849895522983936"/>
    <m/>
    <m/>
    <s v="1087849895522983936"/>
    <m/>
    <b v="0"/>
    <n v="0"/>
    <s v=""/>
    <b v="0"/>
    <s v="en"/>
    <m/>
    <s v=""/>
    <b v="0"/>
    <n v="0"/>
    <s v="1087730402742161415"/>
    <s v="Buffer"/>
    <b v="0"/>
    <s v="1087730402742161415"/>
    <s v="Tweet"/>
    <n v="0"/>
    <n v="0"/>
    <m/>
    <m/>
    <m/>
    <m/>
    <m/>
    <m/>
    <m/>
    <m/>
    <n v="3"/>
    <s v="1"/>
    <s v="1"/>
    <n v="0"/>
    <n v="0"/>
    <n v="2"/>
    <n v="8.695652173913043"/>
    <n v="0"/>
    <n v="0"/>
    <n v="21"/>
    <n v="91.30434782608695"/>
    <n v="23"/>
  </r>
  <r>
    <s v="simoneknaap"/>
    <s v="ensembleiq"/>
    <m/>
    <m/>
    <m/>
    <m/>
    <m/>
    <m/>
    <m/>
    <m/>
    <s v="No"/>
    <n v="41"/>
    <m/>
    <m/>
    <x v="0"/>
    <d v="2019-01-23T20:03:00.000"/>
    <s v="RT @EnsembleIQ: The 2019 Path to Purchase Hall of Fame honorees have been chosen... who do you think we will be honoring? #leaders #shopper…"/>
    <m/>
    <m/>
    <x v="18"/>
    <m/>
    <s v="http://pbs.twimg.com/profile_images/785535689819561984/X5KiijPc_normal.jpg"/>
    <x v="27"/>
    <s v="https://twitter.com/#!/simoneknaap/status/1088165220722315264"/>
    <m/>
    <m/>
    <s v="1088165220722315264"/>
    <m/>
    <b v="0"/>
    <n v="0"/>
    <s v=""/>
    <b v="0"/>
    <s v="en"/>
    <m/>
    <s v=""/>
    <b v="0"/>
    <n v="1"/>
    <s v="1087802154532986883"/>
    <s v="Buffer"/>
    <b v="0"/>
    <s v="1087802154532986883"/>
    <s v="Tweet"/>
    <n v="0"/>
    <n v="0"/>
    <m/>
    <m/>
    <m/>
    <m/>
    <m/>
    <m/>
    <m/>
    <m/>
    <n v="3"/>
    <s v="1"/>
    <s v="1"/>
    <n v="2"/>
    <n v="8.333333333333334"/>
    <n v="0"/>
    <n v="0"/>
    <n v="0"/>
    <n v="0"/>
    <n v="22"/>
    <n v="91.66666666666667"/>
    <n v="24"/>
  </r>
  <r>
    <s v="cgtmagazine"/>
    <s v="walmart"/>
    <m/>
    <m/>
    <m/>
    <m/>
    <m/>
    <m/>
    <m/>
    <m/>
    <s v="No"/>
    <n v="43"/>
    <m/>
    <m/>
    <x v="0"/>
    <d v="2019-01-23T15:44:03.000"/>
    <s v="#RCAS19 is happy to announce Andy Walter as a 2019 speaker! Andy will interview Clay Johnson of @Walmart during the opening keynote session &amp;amp; moderate a general session panel on Designing the Intelligent Enterprise! For more info visit https://t.co/nZJWnWXKA8_x000a_#retailtech #data https://t.co/sEWP3Ji2JW"/>
    <s v="https://events.ensembleiq.com/rcas-2019/208595"/>
    <s v="ensembleiq.com"/>
    <x v="19"/>
    <s v="https://pbs.twimg.com/media/Dxm1O3aX0AAf3l4.jpg"/>
    <s v="https://pbs.twimg.com/media/Dxm1O3aX0AAf3l4.jpg"/>
    <x v="28"/>
    <s v="https://twitter.com/#!/cgtmagazine/status/1088100053519089664"/>
    <m/>
    <m/>
    <s v="1088100053519089664"/>
    <m/>
    <b v="0"/>
    <n v="1"/>
    <s v=""/>
    <b v="0"/>
    <s v="en"/>
    <m/>
    <s v=""/>
    <b v="0"/>
    <n v="0"/>
    <s v=""/>
    <s v="Buffer"/>
    <b v="0"/>
    <s v="1088100053519089664"/>
    <s v="Tweet"/>
    <n v="0"/>
    <n v="0"/>
    <m/>
    <m/>
    <m/>
    <m/>
    <m/>
    <m/>
    <m/>
    <m/>
    <n v="1"/>
    <s v="1"/>
    <s v="1"/>
    <n v="2"/>
    <n v="5"/>
    <n v="0"/>
    <n v="0"/>
    <n v="0"/>
    <n v="0"/>
    <n v="38"/>
    <n v="95"/>
    <n v="40"/>
  </r>
  <r>
    <s v="simoneknaap"/>
    <s v="walmart"/>
    <m/>
    <m/>
    <m/>
    <m/>
    <m/>
    <m/>
    <m/>
    <m/>
    <s v="No"/>
    <n v="44"/>
    <m/>
    <m/>
    <x v="0"/>
    <d v="2019-01-29T23:10:00.000"/>
    <s v="RT @CGTMagazine: #RCAS19 is happy to announce Andy Walter as a 2019 speaker! Andy will interview Clay Johnson of @Walmart during the openin…"/>
    <m/>
    <m/>
    <x v="0"/>
    <m/>
    <s v="http://pbs.twimg.com/profile_images/785535689819561984/X5KiijPc_normal.jpg"/>
    <x v="29"/>
    <s v="https://twitter.com/#!/simoneknaap/status/1090386607365152768"/>
    <m/>
    <m/>
    <s v="1090386607365152768"/>
    <m/>
    <b v="0"/>
    <n v="0"/>
    <s v=""/>
    <b v="0"/>
    <s v="en"/>
    <m/>
    <s v=""/>
    <b v="0"/>
    <n v="2"/>
    <s v="1088100053519089664"/>
    <s v="Buffer"/>
    <b v="0"/>
    <s v="1088100053519089664"/>
    <s v="Tweet"/>
    <n v="0"/>
    <n v="0"/>
    <m/>
    <m/>
    <m/>
    <m/>
    <m/>
    <m/>
    <m/>
    <m/>
    <n v="1"/>
    <s v="1"/>
    <s v="1"/>
    <m/>
    <m/>
    <m/>
    <m/>
    <m/>
    <m/>
    <m/>
    <m/>
    <m/>
  </r>
  <r>
    <s v="cgtmagazine"/>
    <s v="marsglobal"/>
    <m/>
    <m/>
    <m/>
    <m/>
    <m/>
    <m/>
    <m/>
    <m/>
    <s v="No"/>
    <n v="45"/>
    <m/>
    <m/>
    <x v="0"/>
    <d v="2019-01-30T15:44:03.000"/>
    <s v="#RCAS19 is happy to announce @SandeepDadlani of @MarsGlobal as a 2019 co-chair! To learn more &amp;amp; to register visit ➡️ https://t.co/nZJWnWXKA8_x000a_#retailtech #data #analytics #technology https://t.co/jgfpXgRnEB"/>
    <s v="https://events.ensembleiq.com/rcas-2019/208595"/>
    <s v="ensembleiq.com"/>
    <x v="20"/>
    <s v="https://pbs.twimg.com/media/DyK4XDqXgAAICXO.jpg"/>
    <s v="https://pbs.twimg.com/media/DyK4XDqXgAAICXO.jpg"/>
    <x v="30"/>
    <s v="https://twitter.com/#!/cgtmagazine/status/1090636767965917185"/>
    <m/>
    <m/>
    <s v="1090636767965917185"/>
    <m/>
    <b v="0"/>
    <n v="3"/>
    <s v=""/>
    <b v="0"/>
    <s v="en"/>
    <m/>
    <s v=""/>
    <b v="0"/>
    <n v="1"/>
    <s v=""/>
    <s v="Buffer"/>
    <b v="0"/>
    <s v="1090636767965917185"/>
    <s v="Tweet"/>
    <n v="0"/>
    <n v="0"/>
    <m/>
    <m/>
    <m/>
    <m/>
    <m/>
    <m/>
    <m/>
    <m/>
    <n v="1"/>
    <s v="1"/>
    <s v="1"/>
    <m/>
    <m/>
    <m/>
    <m/>
    <m/>
    <m/>
    <m/>
    <m/>
    <m/>
  </r>
  <r>
    <s v="simoneknaap"/>
    <s v="marsglobal"/>
    <m/>
    <m/>
    <m/>
    <m/>
    <m/>
    <m/>
    <m/>
    <m/>
    <s v="No"/>
    <n v="46"/>
    <m/>
    <m/>
    <x v="0"/>
    <d v="2019-01-30T16:31:01.000"/>
    <s v="RT @CGTMagazine: #RCAS19 is happy to announce @SandeepDadlani of @MarsGlobal as a 2019 co-chair! To learn more &amp;amp; to register visit ➡️ https…"/>
    <m/>
    <m/>
    <x v="0"/>
    <m/>
    <s v="http://pbs.twimg.com/profile_images/785535689819561984/X5KiijPc_normal.jpg"/>
    <x v="31"/>
    <s v="https://twitter.com/#!/simoneknaap/status/1090648590438023181"/>
    <m/>
    <m/>
    <s v="1090648590438023181"/>
    <m/>
    <b v="0"/>
    <n v="0"/>
    <s v=""/>
    <b v="0"/>
    <s v="en"/>
    <m/>
    <s v=""/>
    <b v="0"/>
    <n v="1"/>
    <s v="1090636767965917185"/>
    <s v="Twitter for Android"/>
    <b v="0"/>
    <s v="1090636767965917185"/>
    <s v="Tweet"/>
    <n v="0"/>
    <n v="0"/>
    <m/>
    <m/>
    <m/>
    <m/>
    <m/>
    <m/>
    <m/>
    <m/>
    <n v="1"/>
    <s v="1"/>
    <s v="1"/>
    <m/>
    <m/>
    <m/>
    <m/>
    <m/>
    <m/>
    <m/>
    <m/>
    <m/>
  </r>
  <r>
    <s v="store_brands"/>
    <s v="store_brands"/>
    <m/>
    <m/>
    <m/>
    <m/>
    <m/>
    <m/>
    <m/>
    <m/>
    <s v="No"/>
    <n v="51"/>
    <m/>
    <m/>
    <x v="1"/>
    <d v="2019-01-29T18:18:17.000"/>
    <s v="To keep up with #StoreBrands news, sign up for our newsletter using the link below!_x000a_https://t.co/vEs9nE19En https://t.co/a5WgkQf71C"/>
    <s v="https://ensembleiq.dragonforms.com/init.do?omedasite=StoreBrands_prefnew"/>
    <s v="dragonforms.com"/>
    <x v="21"/>
    <s v="https://pbs.twimg.com/media/DyGSD1nWsAEH7rj.jpg"/>
    <s v="https://pbs.twimg.com/media/DyGSD1nWsAEH7rj.jpg"/>
    <x v="32"/>
    <s v="https://twitter.com/#!/store_brands/status/1090313194399301632"/>
    <m/>
    <m/>
    <s v="1090313194399301632"/>
    <m/>
    <b v="0"/>
    <n v="0"/>
    <s v=""/>
    <b v="0"/>
    <s v="en"/>
    <m/>
    <s v=""/>
    <b v="0"/>
    <n v="0"/>
    <s v=""/>
    <s v="Twitter Web Client"/>
    <b v="0"/>
    <s v="1090313194399301632"/>
    <s v="Tweet"/>
    <n v="0"/>
    <n v="0"/>
    <m/>
    <m/>
    <m/>
    <m/>
    <m/>
    <m/>
    <m/>
    <m/>
    <n v="2"/>
    <s v="5"/>
    <s v="5"/>
    <n v="0"/>
    <n v="0"/>
    <n v="0"/>
    <n v="0"/>
    <n v="0"/>
    <n v="0"/>
    <n v="15"/>
    <n v="100"/>
    <n v="15"/>
  </r>
  <r>
    <s v="store_brands"/>
    <s v="store_brands"/>
    <m/>
    <m/>
    <m/>
    <m/>
    <m/>
    <m/>
    <m/>
    <m/>
    <s v="No"/>
    <n v="52"/>
    <m/>
    <m/>
    <x v="1"/>
    <d v="2019-01-30T18:22:02.000"/>
    <s v="Check out our latest issue featuring a cover story on Albertsons Companies Own Brands._x000a_https://t.co/T8ZZ14deYo https://t.co/XX0L1LhiWt"/>
    <s v="https://www.nxtbook.com/nxtbooks/ensembleiq/storebrands_201901/"/>
    <s v="nxtbook.com"/>
    <x v="1"/>
    <s v="https://pbs.twimg.com/media/DyLcfZ7X0AANHVC.jpg"/>
    <s v="https://pbs.twimg.com/media/DyLcfZ7X0AANHVC.jpg"/>
    <x v="33"/>
    <s v="https://twitter.com/#!/store_brands/status/1090676525064695808"/>
    <m/>
    <m/>
    <s v="1090676525064695808"/>
    <m/>
    <b v="0"/>
    <n v="0"/>
    <s v=""/>
    <b v="0"/>
    <s v="en"/>
    <m/>
    <s v=""/>
    <b v="0"/>
    <n v="0"/>
    <s v=""/>
    <s v="Twitter Web Client"/>
    <b v="0"/>
    <s v="1090676525064695808"/>
    <s v="Tweet"/>
    <n v="0"/>
    <n v="0"/>
    <m/>
    <m/>
    <m/>
    <m/>
    <m/>
    <m/>
    <m/>
    <m/>
    <n v="2"/>
    <s v="5"/>
    <s v="5"/>
    <n v="0"/>
    <n v="0"/>
    <n v="1"/>
    <n v="7.142857142857143"/>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44">
    <i>
      <x v="1"/>
    </i>
    <i r="1">
      <x v="10"/>
    </i>
    <i r="2">
      <x v="291"/>
    </i>
    <i r="3">
      <x v="18"/>
    </i>
    <i>
      <x v="2"/>
    </i>
    <i r="1">
      <x v="1"/>
    </i>
    <i r="2">
      <x v="16"/>
    </i>
    <i r="3">
      <x v="21"/>
    </i>
    <i r="2">
      <x v="17"/>
    </i>
    <i r="3">
      <x v="3"/>
    </i>
    <i r="3">
      <x v="5"/>
    </i>
    <i r="3">
      <x v="14"/>
    </i>
    <i r="3">
      <x v="17"/>
    </i>
    <i r="3">
      <x v="21"/>
    </i>
    <i r="2">
      <x v="18"/>
    </i>
    <i r="3">
      <x v="4"/>
    </i>
    <i r="3">
      <x v="7"/>
    </i>
    <i r="2">
      <x v="22"/>
    </i>
    <i r="3">
      <x v="16"/>
    </i>
    <i r="3">
      <x v="21"/>
    </i>
    <i r="3">
      <x v="24"/>
    </i>
    <i r="2">
      <x v="23"/>
    </i>
    <i r="3">
      <x v="16"/>
    </i>
    <i r="3">
      <x v="21"/>
    </i>
    <i r="2">
      <x v="24"/>
    </i>
    <i r="3">
      <x v="13"/>
    </i>
    <i r="3">
      <x v="17"/>
    </i>
    <i r="3">
      <x v="19"/>
    </i>
    <i r="2">
      <x v="25"/>
    </i>
    <i r="3">
      <x v="7"/>
    </i>
    <i r="3">
      <x v="24"/>
    </i>
    <i r="2">
      <x v="28"/>
    </i>
    <i r="3">
      <x v="10"/>
    </i>
    <i r="3">
      <x v="12"/>
    </i>
    <i r="3">
      <x v="18"/>
    </i>
    <i r="2">
      <x v="29"/>
    </i>
    <i r="3">
      <x v="16"/>
    </i>
    <i r="3">
      <x v="19"/>
    </i>
    <i r="3">
      <x v="24"/>
    </i>
    <i r="2">
      <x v="30"/>
    </i>
    <i r="3">
      <x v="16"/>
    </i>
    <i r="3">
      <x v="1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2">
        <i x="17" s="1"/>
        <i x="15" s="1"/>
        <i x="9" s="1"/>
        <i x="5" s="1"/>
        <i x="8" s="1"/>
        <i x="18" s="1"/>
        <i x="16" s="1"/>
        <i x="11" s="1"/>
        <i x="14" s="1"/>
        <i x="10" s="1"/>
        <i x="0" s="1"/>
        <i x="19" s="1"/>
        <i x="20" s="1"/>
        <i x="13" s="1"/>
        <i x="7" s="1"/>
        <i x="12" s="1"/>
        <i x="21" s="1"/>
        <i x="6" s="1"/>
        <i x="2" s="1"/>
        <i x="3"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2" totalsRowShown="0" headerRowDxfId="460" dataDxfId="459">
  <autoFilter ref="A2:BL52"/>
  <tableColumns count="64">
    <tableColumn id="1" name="Vertex 1" dataDxfId="458"/>
    <tableColumn id="2" name="Vertex 2" dataDxfId="457"/>
    <tableColumn id="3" name="Color" dataDxfId="456"/>
    <tableColumn id="4" name="Width" dataDxfId="455"/>
    <tableColumn id="11" name="Style" dataDxfId="454"/>
    <tableColumn id="5" name="Opacity" dataDxfId="453"/>
    <tableColumn id="6" name="Visibility" dataDxfId="452"/>
    <tableColumn id="10" name="Label" dataDxfId="451"/>
    <tableColumn id="12" name="Label Text Color" dataDxfId="450"/>
    <tableColumn id="13" name="Label Font Size" dataDxfId="449"/>
    <tableColumn id="14" name="Reciprocated?" dataDxfId="94"/>
    <tableColumn id="7" name="ID" dataDxfId="448"/>
    <tableColumn id="9" name="Dynamic Filter" dataDxfId="447"/>
    <tableColumn id="8" name="Add Your Own Columns Here" dataDxfId="446"/>
    <tableColumn id="15" name="Relationship" dataDxfId="445"/>
    <tableColumn id="16" name="Relationship Date (UTC)" dataDxfId="444"/>
    <tableColumn id="17" name="Tweet" dataDxfId="443"/>
    <tableColumn id="18" name="URLs in Tweet" dataDxfId="442"/>
    <tableColumn id="19" name="Domains in Tweet" dataDxfId="441"/>
    <tableColumn id="20" name="Hashtags in Tweet" dataDxfId="440"/>
    <tableColumn id="21" name="Media in Tweet" dataDxfId="439"/>
    <tableColumn id="22" name="Tweet Image File" dataDxfId="438"/>
    <tableColumn id="23" name="Tweet Date (UTC)" dataDxfId="437"/>
    <tableColumn id="24" name="Twitter Page for Tweet" dataDxfId="436"/>
    <tableColumn id="25" name="Latitude" dataDxfId="435"/>
    <tableColumn id="26" name="Longitude" dataDxfId="434"/>
    <tableColumn id="27" name="Imported ID" dataDxfId="433"/>
    <tableColumn id="28" name="In-Reply-To Tweet ID" dataDxfId="432"/>
    <tableColumn id="29" name="Favorited" dataDxfId="431"/>
    <tableColumn id="30" name="Favorite Count" dataDxfId="430"/>
    <tableColumn id="31" name="In-Reply-To User ID" dataDxfId="429"/>
    <tableColumn id="32" name="Is Quote Status" dataDxfId="428"/>
    <tableColumn id="33" name="Language" dataDxfId="427"/>
    <tableColumn id="34" name="Possibly Sensitive" dataDxfId="426"/>
    <tableColumn id="35" name="Quoted Status ID" dataDxfId="425"/>
    <tableColumn id="36" name="Retweeted" dataDxfId="424"/>
    <tableColumn id="37" name="Retweet Count" dataDxfId="423"/>
    <tableColumn id="38" name="Retweet ID" dataDxfId="422"/>
    <tableColumn id="39" name="Source" dataDxfId="421"/>
    <tableColumn id="40" name="Truncated" dataDxfId="420"/>
    <tableColumn id="41" name="Unified Twitter ID" dataDxfId="419"/>
    <tableColumn id="42" name="Imported Tweet Type" dataDxfId="418"/>
    <tableColumn id="43" name="Added By Extended Analysis" dataDxfId="417"/>
    <tableColumn id="44" name="Corrected By Extended Analysis" dataDxfId="416"/>
    <tableColumn id="45" name="Place Bounding Box" dataDxfId="415"/>
    <tableColumn id="46" name="Place Country" dataDxfId="414"/>
    <tableColumn id="47" name="Place Country Code" dataDxfId="413"/>
    <tableColumn id="48" name="Place Full Name" dataDxfId="412"/>
    <tableColumn id="49" name="Place ID" dataDxfId="411"/>
    <tableColumn id="50" name="Place Name" dataDxfId="410"/>
    <tableColumn id="51" name="Place Type" dataDxfId="409"/>
    <tableColumn id="52" name="Place URL" dataDxfId="408"/>
    <tableColumn id="53" name="Edge Weight"/>
    <tableColumn id="54" name="Vertex 1 Group" dataDxfId="33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3" totalsRowShown="0" headerRowDxfId="330" dataDxfId="329">
  <autoFilter ref="A2:C13"/>
  <tableColumns count="3">
    <tableColumn id="1" name="Group 1" dataDxfId="328"/>
    <tableColumn id="2" name="Group 2" dataDxfId="327"/>
    <tableColumn id="3" name="Edges" dataDxfId="32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11" totalsRowShown="0" headerRowDxfId="323" dataDxfId="322">
  <autoFilter ref="A1:R11"/>
  <tableColumns count="18">
    <tableColumn id="1" name="Top URLs in Tweet in Entire Graph" dataDxfId="321"/>
    <tableColumn id="2" name="Entire Graph Count" dataDxfId="320"/>
    <tableColumn id="3" name="Top URLs in Tweet in G1" dataDxfId="319"/>
    <tableColumn id="4" name="G1 Count" dataDxfId="318"/>
    <tableColumn id="5" name="Top URLs in Tweet in G2" dataDxfId="317"/>
    <tableColumn id="6" name="G2 Count" dataDxfId="316"/>
    <tableColumn id="7" name="Top URLs in Tweet in G3" dataDxfId="315"/>
    <tableColumn id="8" name="G3 Count" dataDxfId="314"/>
    <tableColumn id="9" name="Top URLs in Tweet in G4" dataDxfId="313"/>
    <tableColumn id="10" name="G4 Count" dataDxfId="312"/>
    <tableColumn id="11" name="Top URLs in Tweet in G5" dataDxfId="311"/>
    <tableColumn id="12" name="G5 Count" dataDxfId="310"/>
    <tableColumn id="13" name="Top URLs in Tweet in G6" dataDxfId="309"/>
    <tableColumn id="14" name="G6 Count" dataDxfId="308"/>
    <tableColumn id="15" name="Top URLs in Tweet in G7" dataDxfId="307"/>
    <tableColumn id="16" name="G7 Count" dataDxfId="306"/>
    <tableColumn id="17" name="Top URLs in Tweet in G8" dataDxfId="305"/>
    <tableColumn id="18" name="G8 Count" dataDxfId="30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R24" totalsRowShown="0" headerRowDxfId="303" dataDxfId="302">
  <autoFilter ref="A14:R24"/>
  <tableColumns count="18">
    <tableColumn id="1" name="Top Domains in Tweet in Entire Graph" dataDxfId="301"/>
    <tableColumn id="2" name="Entire Graph Count" dataDxfId="300"/>
    <tableColumn id="3" name="Top Domains in Tweet in G1" dataDxfId="299"/>
    <tableColumn id="4" name="G1 Count" dataDxfId="298"/>
    <tableColumn id="5" name="Top Domains in Tweet in G2" dataDxfId="297"/>
    <tableColumn id="6" name="G2 Count" dataDxfId="296"/>
    <tableColumn id="7" name="Top Domains in Tweet in G3" dataDxfId="295"/>
    <tableColumn id="8" name="G3 Count" dataDxfId="294"/>
    <tableColumn id="9" name="Top Domains in Tweet in G4" dataDxfId="293"/>
    <tableColumn id="10" name="G4 Count" dataDxfId="292"/>
    <tableColumn id="11" name="Top Domains in Tweet in G5" dataDxfId="291"/>
    <tableColumn id="12" name="G5 Count" dataDxfId="290"/>
    <tableColumn id="13" name="Top Domains in Tweet in G6" dataDxfId="289"/>
    <tableColumn id="14" name="G6 Count" dataDxfId="288"/>
    <tableColumn id="15" name="Top Domains in Tweet in G7" dataDxfId="287"/>
    <tableColumn id="16" name="G7 Count" dataDxfId="286"/>
    <tableColumn id="17" name="Top Domains in Tweet in G8" dataDxfId="285"/>
    <tableColumn id="18" name="G8 Count" dataDxfId="28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R37" totalsRowShown="0" headerRowDxfId="283" dataDxfId="282">
  <autoFilter ref="A27:R37"/>
  <tableColumns count="18">
    <tableColumn id="1" name="Top Hashtags in Tweet in Entire Graph" dataDxfId="281"/>
    <tableColumn id="2" name="Entire Graph Count" dataDxfId="280"/>
    <tableColumn id="3" name="Top Hashtags in Tweet in G1" dataDxfId="279"/>
    <tableColumn id="4" name="G1 Count" dataDxfId="278"/>
    <tableColumn id="5" name="Top Hashtags in Tweet in G2" dataDxfId="277"/>
    <tableColumn id="6" name="G2 Count" dataDxfId="276"/>
    <tableColumn id="7" name="Top Hashtags in Tweet in G3" dataDxfId="275"/>
    <tableColumn id="8" name="G3 Count" dataDxfId="274"/>
    <tableColumn id="9" name="Top Hashtags in Tweet in G4" dataDxfId="273"/>
    <tableColumn id="10" name="G4 Count" dataDxfId="272"/>
    <tableColumn id="11" name="Top Hashtags in Tweet in G5" dataDxfId="271"/>
    <tableColumn id="12" name="G5 Count" dataDxfId="270"/>
    <tableColumn id="13" name="Top Hashtags in Tweet in G6" dataDxfId="269"/>
    <tableColumn id="14" name="G6 Count" dataDxfId="268"/>
    <tableColumn id="15" name="Top Hashtags in Tweet in G7" dataDxfId="267"/>
    <tableColumn id="16" name="G7 Count" dataDxfId="266"/>
    <tableColumn id="17" name="Top Hashtags in Tweet in G8" dataDxfId="265"/>
    <tableColumn id="18" name="G8 Count" dataDxfId="2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R50" totalsRowShown="0" headerRowDxfId="262" dataDxfId="261">
  <autoFilter ref="A40:R50"/>
  <tableColumns count="18">
    <tableColumn id="1" name="Top Words in Tweet in Entire Graph" dataDxfId="260"/>
    <tableColumn id="2" name="Entire Graph Count" dataDxfId="259"/>
    <tableColumn id="3" name="Top Words in Tweet in G1" dataDxfId="258"/>
    <tableColumn id="4" name="G1 Count" dataDxfId="257"/>
    <tableColumn id="5" name="Top Words in Tweet in G2" dataDxfId="256"/>
    <tableColumn id="6" name="G2 Count" dataDxfId="255"/>
    <tableColumn id="7" name="Top Words in Tweet in G3" dataDxfId="254"/>
    <tableColumn id="8" name="G3 Count" dataDxfId="253"/>
    <tableColumn id="9" name="Top Words in Tweet in G4" dataDxfId="252"/>
    <tableColumn id="10" name="G4 Count" dataDxfId="251"/>
    <tableColumn id="11" name="Top Words in Tweet in G5" dataDxfId="250"/>
    <tableColumn id="12" name="G5 Count" dataDxfId="249"/>
    <tableColumn id="13" name="Top Words in Tweet in G6" dataDxfId="248"/>
    <tableColumn id="14" name="G6 Count" dataDxfId="247"/>
    <tableColumn id="15" name="Top Words in Tweet in G7" dataDxfId="246"/>
    <tableColumn id="16" name="G7 Count" dataDxfId="245"/>
    <tableColumn id="17" name="Top Words in Tweet in G8" dataDxfId="244"/>
    <tableColumn id="18" name="G8 Count" dataDxfId="2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R63" totalsRowShown="0" headerRowDxfId="241" dataDxfId="240">
  <autoFilter ref="A53:R63"/>
  <tableColumns count="18">
    <tableColumn id="1" name="Top Word Pairs in Tweet in Entire Graph" dataDxfId="239"/>
    <tableColumn id="2" name="Entire Graph Count" dataDxfId="238"/>
    <tableColumn id="3" name="Top Word Pairs in Tweet in G1" dataDxfId="237"/>
    <tableColumn id="4" name="G1 Count" dataDxfId="236"/>
    <tableColumn id="5" name="Top Word Pairs in Tweet in G2" dataDxfId="235"/>
    <tableColumn id="6" name="G2 Count" dataDxfId="234"/>
    <tableColumn id="7" name="Top Word Pairs in Tweet in G3" dataDxfId="233"/>
    <tableColumn id="8" name="G3 Count" dataDxfId="232"/>
    <tableColumn id="9" name="Top Word Pairs in Tweet in G4" dataDxfId="231"/>
    <tableColumn id="10" name="G4 Count" dataDxfId="230"/>
    <tableColumn id="11" name="Top Word Pairs in Tweet in G5" dataDxfId="229"/>
    <tableColumn id="12" name="G5 Count" dataDxfId="228"/>
    <tableColumn id="13" name="Top Word Pairs in Tweet in G6" dataDxfId="227"/>
    <tableColumn id="14" name="G6 Count" dataDxfId="226"/>
    <tableColumn id="15" name="Top Word Pairs in Tweet in G7" dataDxfId="225"/>
    <tableColumn id="16" name="G7 Count" dataDxfId="224"/>
    <tableColumn id="17" name="Top Word Pairs in Tweet in G8" dataDxfId="223"/>
    <tableColumn id="18" name="G8 Count" dataDxfId="22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R68" totalsRowShown="0" headerRowDxfId="220" dataDxfId="219">
  <autoFilter ref="A66:R68"/>
  <tableColumns count="18">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R81" totalsRowShown="0" headerRowDxfId="217" dataDxfId="216">
  <autoFilter ref="A71:R81"/>
  <tableColumns count="18">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3"/>
    <tableColumn id="17" name="Top Mentioned in G8" dataDxfId="182"/>
    <tableColumn id="18" name="G8 Count" dataDxfId="18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R94" totalsRowShown="0" headerRowDxfId="178" dataDxfId="177">
  <autoFilter ref="A84:R94"/>
  <tableColumns count="18">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 id="15" name="Top Tweeters in G7" dataDxfId="162"/>
    <tableColumn id="16" name="G7 Count" dataDxfId="161"/>
    <tableColumn id="17" name="Top Tweeters in G8" dataDxfId="160"/>
    <tableColumn id="18" name="G8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4" totalsRowShown="0" headerRowDxfId="407" dataDxfId="406">
  <autoFilter ref="A2:BS34"/>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20" totalsRowShown="0" headerRowDxfId="147" dataDxfId="146">
  <autoFilter ref="A1:G220"/>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94" totalsRowShown="0" headerRowDxfId="138" dataDxfId="137">
  <autoFilter ref="A1:L19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6" totalsRowShown="0" headerRowDxfId="64" dataDxfId="63">
  <autoFilter ref="A2:BL3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4">
  <autoFilter ref="A2:AO10"/>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63"/>
    <tableColumn id="27" name="Top Hashtags in Tweet" dataDxfId="242"/>
    <tableColumn id="28" name="Top Words in Tweet" dataDxfId="221"/>
    <tableColumn id="29" name="Top Word Pairs in Tweet" dataDxfId="180"/>
    <tableColumn id="30" name="Top Replied-To in Tweet" dataDxfId="17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61" dataDxfId="360">
  <autoFilter ref="A1:C33"/>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25"/>
    <tableColumn id="2" name="Value" dataDxfId="32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xtbook.com/nxtbooks/ensembleiq/dsn_201812/index.php#/38" TargetMode="External" /><Relationship Id="rId2" Type="http://schemas.openxmlformats.org/officeDocument/2006/relationships/hyperlink" Target="https://twitter.com/i/web/status/1052612225054269440" TargetMode="External" /><Relationship Id="rId3" Type="http://schemas.openxmlformats.org/officeDocument/2006/relationships/hyperlink" Target="http://www.nxtbook.com/nxtbooks/ensembleiq/dsn_201901/index.php#/26" TargetMode="External" /><Relationship Id="rId4" Type="http://schemas.openxmlformats.org/officeDocument/2006/relationships/hyperlink" Target="https://twitter.com/i/web/status/1087805874821885954" TargetMode="External" /><Relationship Id="rId5" Type="http://schemas.openxmlformats.org/officeDocument/2006/relationships/hyperlink" Target="https://twitter.com/i/web/status/1088416988198780928" TargetMode="External" /><Relationship Id="rId6" Type="http://schemas.openxmlformats.org/officeDocument/2006/relationships/hyperlink" Target="https://twitter.com/i/web/status/1086153331003641856" TargetMode="External" /><Relationship Id="rId7" Type="http://schemas.openxmlformats.org/officeDocument/2006/relationships/hyperlink" Target="https://twitter.com/i/web/status/1086153331003641856" TargetMode="External" /><Relationship Id="rId8" Type="http://schemas.openxmlformats.org/officeDocument/2006/relationships/hyperlink" Target="https://lnkd.in/ePc-jUN" TargetMode="External" /><Relationship Id="rId9" Type="http://schemas.openxmlformats.org/officeDocument/2006/relationships/hyperlink" Target="https://risnews.com/nrf-show-coverage-ensembleiq-2019" TargetMode="External" /><Relationship Id="rId10" Type="http://schemas.openxmlformats.org/officeDocument/2006/relationships/hyperlink" Target="https://risnews.com/nrf-show-coverage-ensembleiq-2019" TargetMode="External" /><Relationship Id="rId11" Type="http://schemas.openxmlformats.org/officeDocument/2006/relationships/hyperlink" Target="https://risnews.com/nrf-show-coverage-ensembleiq-2019" TargetMode="External" /><Relationship Id="rId12" Type="http://schemas.openxmlformats.org/officeDocument/2006/relationships/hyperlink" Target="https://risnews.com/nrf-show-coverage-ensembleiq-2019" TargetMode="External" /><Relationship Id="rId13" Type="http://schemas.openxmlformats.org/officeDocument/2006/relationships/hyperlink" Target="https://risnews.com/nrf-show-coverage-ensembleiq-2019" TargetMode="External" /><Relationship Id="rId14" Type="http://schemas.openxmlformats.org/officeDocument/2006/relationships/hyperlink" Target="https://risnews.com/nrf-show-coverage-ensembleiq-2019?ajs_uid=6577H0150145A3A&amp;oly_enc_id=6577H0150145A3A&amp;ajs_trait_oebid=5235H5701912B7O" TargetMode="External" /><Relationship Id="rId15" Type="http://schemas.openxmlformats.org/officeDocument/2006/relationships/hyperlink" Target="https://twitter.com/i/web/status/1088497674473689090" TargetMode="External" /><Relationship Id="rId16" Type="http://schemas.openxmlformats.org/officeDocument/2006/relationships/hyperlink" Target="https://twitter.com/i/web/status/1085635369436151809" TargetMode="External" /><Relationship Id="rId17" Type="http://schemas.openxmlformats.org/officeDocument/2006/relationships/hyperlink" Target="https://www.path2purchasesummit.com/" TargetMode="External" /><Relationship Id="rId18" Type="http://schemas.openxmlformats.org/officeDocument/2006/relationships/hyperlink" Target="https://twitter.com/i/web/status/1088497674473689090" TargetMode="External" /><Relationship Id="rId19" Type="http://schemas.openxmlformats.org/officeDocument/2006/relationships/hyperlink" Target="https://events.ensembleiq.com/rcas-2019/208595" TargetMode="External" /><Relationship Id="rId20" Type="http://schemas.openxmlformats.org/officeDocument/2006/relationships/hyperlink" Target="https://events.ensembleiq.com/rcas-2019/208595" TargetMode="External" /><Relationship Id="rId21" Type="http://schemas.openxmlformats.org/officeDocument/2006/relationships/hyperlink" Target="https://events.ensembleiq.com/rcas-2019/208595" TargetMode="External" /><Relationship Id="rId22" Type="http://schemas.openxmlformats.org/officeDocument/2006/relationships/hyperlink" Target="https://ensembleiq.dragonforms.com/init.do?omedasite=StoreBrands_prefnew" TargetMode="External" /><Relationship Id="rId23" Type="http://schemas.openxmlformats.org/officeDocument/2006/relationships/hyperlink" Target="https://www.nxtbook.com/nxtbooks/ensembleiq/storebrands_201901/" TargetMode="External" /><Relationship Id="rId24" Type="http://schemas.openxmlformats.org/officeDocument/2006/relationships/hyperlink" Target="https://pbs.twimg.com/media/DxiprKlW0AAjCYi.jpg" TargetMode="External" /><Relationship Id="rId25" Type="http://schemas.openxmlformats.org/officeDocument/2006/relationships/hyperlink" Target="https://pbs.twimg.com/media/Dxjbv-9VYAEPsjI.jpg" TargetMode="External" /><Relationship Id="rId26" Type="http://schemas.openxmlformats.org/officeDocument/2006/relationships/hyperlink" Target="https://pbs.twimg.com/media/Dxjbv-9VYAEPsjI.jpg" TargetMode="External" /><Relationship Id="rId27" Type="http://schemas.openxmlformats.org/officeDocument/2006/relationships/hyperlink" Target="https://pbs.twimg.com/media/Dxjbv-9VYAEPsjI.jpg" TargetMode="External" /><Relationship Id="rId28" Type="http://schemas.openxmlformats.org/officeDocument/2006/relationships/hyperlink" Target="https://pbs.twimg.com/media/Dxjbv-9VYAEPsjI.jpg" TargetMode="External" /><Relationship Id="rId29" Type="http://schemas.openxmlformats.org/officeDocument/2006/relationships/hyperlink" Target="https://pbs.twimg.com/media/Dx_KX3IWwAAJ1cx.jpg" TargetMode="External" /><Relationship Id="rId30" Type="http://schemas.openxmlformats.org/officeDocument/2006/relationships/hyperlink" Target="https://pbs.twimg.com/media/DxspIRMWwAIfcqu.jpg" TargetMode="External" /><Relationship Id="rId31" Type="http://schemas.openxmlformats.org/officeDocument/2006/relationships/hyperlink" Target="https://pbs.twimg.com/media/DxhlCSfWkAYSFQ9.jpg" TargetMode="External" /><Relationship Id="rId32" Type="http://schemas.openxmlformats.org/officeDocument/2006/relationships/hyperlink" Target="https://pbs.twimg.com/media/DximS1ZX0AIf1pC.jpg" TargetMode="External" /><Relationship Id="rId33" Type="http://schemas.openxmlformats.org/officeDocument/2006/relationships/hyperlink" Target="https://pbs.twimg.com/media/Dxm1O3aX0AAf3l4.jpg" TargetMode="External" /><Relationship Id="rId34" Type="http://schemas.openxmlformats.org/officeDocument/2006/relationships/hyperlink" Target="https://pbs.twimg.com/media/DyK4XDqXgAAICXO.jpg" TargetMode="External" /><Relationship Id="rId35" Type="http://schemas.openxmlformats.org/officeDocument/2006/relationships/hyperlink" Target="https://pbs.twimg.com/media/DyK4XDqXgAAICXO.jpg" TargetMode="External" /><Relationship Id="rId36" Type="http://schemas.openxmlformats.org/officeDocument/2006/relationships/hyperlink" Target="https://pbs.twimg.com/media/DyGSD1nWsAEH7rj.jpg" TargetMode="External" /><Relationship Id="rId37" Type="http://schemas.openxmlformats.org/officeDocument/2006/relationships/hyperlink" Target="https://pbs.twimg.com/media/DyLcfZ7X0AANHVC.jpg" TargetMode="External" /><Relationship Id="rId38" Type="http://schemas.openxmlformats.org/officeDocument/2006/relationships/hyperlink" Target="http://pbs.twimg.com/profile_images/969331682179502081/vYy7er_C_normal.jpg" TargetMode="External" /><Relationship Id="rId39" Type="http://schemas.openxmlformats.org/officeDocument/2006/relationships/hyperlink" Target="http://pbs.twimg.com/profile_images/969331682179502081/vYy7er_C_normal.jpg" TargetMode="External" /><Relationship Id="rId40" Type="http://schemas.openxmlformats.org/officeDocument/2006/relationships/hyperlink" Target="http://pbs.twimg.com/profile_images/2937705486/7f3eeacdb4f46e604da953381ceb19ba_normal.jpeg" TargetMode="External" /><Relationship Id="rId41" Type="http://schemas.openxmlformats.org/officeDocument/2006/relationships/hyperlink" Target="http://pbs.twimg.com/profile_images/2937705486/7f3eeacdb4f46e604da953381ceb19ba_normal.jpeg" TargetMode="External" /><Relationship Id="rId42" Type="http://schemas.openxmlformats.org/officeDocument/2006/relationships/hyperlink" Target="http://pbs.twimg.com/profile_images/575552783966990336/DhPXzN_I_normal.jpeg" TargetMode="External" /><Relationship Id="rId43" Type="http://schemas.openxmlformats.org/officeDocument/2006/relationships/hyperlink" Target="http://pbs.twimg.com/profile_images/1031602329219346432/pvDKZRf-_normal.jpg" TargetMode="External" /><Relationship Id="rId44" Type="http://schemas.openxmlformats.org/officeDocument/2006/relationships/hyperlink" Target="http://pbs.twimg.com/profile_images/728423696080101376/1fzChLu3_normal.jpg" TargetMode="External" /><Relationship Id="rId45" Type="http://schemas.openxmlformats.org/officeDocument/2006/relationships/hyperlink" Target="https://pbs.twimg.com/media/DxiprKlW0AAjCYi.jpg" TargetMode="External" /><Relationship Id="rId46" Type="http://schemas.openxmlformats.org/officeDocument/2006/relationships/hyperlink" Target="https://pbs.twimg.com/media/Dxjbv-9VYAEPsjI.jpg" TargetMode="External" /><Relationship Id="rId47" Type="http://schemas.openxmlformats.org/officeDocument/2006/relationships/hyperlink" Target="https://pbs.twimg.com/media/Dxjbv-9VYAEPsjI.jpg" TargetMode="External" /><Relationship Id="rId48" Type="http://schemas.openxmlformats.org/officeDocument/2006/relationships/hyperlink" Target="http://pbs.twimg.com/profile_images/763785096436461568/Gmu9I3qZ_normal.jpg" TargetMode="External" /><Relationship Id="rId49" Type="http://schemas.openxmlformats.org/officeDocument/2006/relationships/hyperlink" Target="https://pbs.twimg.com/media/Dxjbv-9VYAEPsjI.jpg" TargetMode="External" /><Relationship Id="rId50" Type="http://schemas.openxmlformats.org/officeDocument/2006/relationships/hyperlink" Target="https://pbs.twimg.com/media/Dxjbv-9VYAEPsjI.jpg" TargetMode="External" /><Relationship Id="rId51" Type="http://schemas.openxmlformats.org/officeDocument/2006/relationships/hyperlink" Target="http://pbs.twimg.com/profile_images/700410755473149952/9br6ZoAf_normal.jpg" TargetMode="External" /><Relationship Id="rId52" Type="http://schemas.openxmlformats.org/officeDocument/2006/relationships/hyperlink" Target="http://pbs.twimg.com/profile_images/877962175997812736/iyfQEmTp_normal.jpg" TargetMode="External" /><Relationship Id="rId53" Type="http://schemas.openxmlformats.org/officeDocument/2006/relationships/hyperlink" Target="http://pbs.twimg.com/profile_images/877962175997812736/iyfQEmTp_normal.jpg" TargetMode="External" /><Relationship Id="rId54" Type="http://schemas.openxmlformats.org/officeDocument/2006/relationships/hyperlink" Target="http://pbs.twimg.com/profile_images/877962175997812736/iyfQEmTp_normal.jpg" TargetMode="External" /><Relationship Id="rId55" Type="http://schemas.openxmlformats.org/officeDocument/2006/relationships/hyperlink" Target="http://pbs.twimg.com/profile_images/1077011815769538560/Fx6mhqpj_normal.jpg" TargetMode="External" /><Relationship Id="rId56" Type="http://schemas.openxmlformats.org/officeDocument/2006/relationships/hyperlink" Target="http://pbs.twimg.com/profile_images/1085483960896012288/iaycRW4V_normal.jpg" TargetMode="External" /><Relationship Id="rId57" Type="http://schemas.openxmlformats.org/officeDocument/2006/relationships/hyperlink" Target="http://pbs.twimg.com/profile_images/1085679539261329409/f_yNlzO__normal.jpg" TargetMode="External" /><Relationship Id="rId58" Type="http://schemas.openxmlformats.org/officeDocument/2006/relationships/hyperlink" Target="http://pbs.twimg.com/profile_images/291447557/Grocer_pic_normal.bmp" TargetMode="External" /><Relationship Id="rId59" Type="http://schemas.openxmlformats.org/officeDocument/2006/relationships/hyperlink" Target="http://pbs.twimg.com/profile_images/1085679539261329409/f_yNlzO__normal.jpg" TargetMode="External" /><Relationship Id="rId60" Type="http://schemas.openxmlformats.org/officeDocument/2006/relationships/hyperlink" Target="http://pbs.twimg.com/profile_images/291447557/Grocer_pic_normal.bmp" TargetMode="External" /><Relationship Id="rId61" Type="http://schemas.openxmlformats.org/officeDocument/2006/relationships/hyperlink" Target="http://pbs.twimg.com/profile_images/291447557/Grocer_pic_normal.bmp" TargetMode="External" /><Relationship Id="rId62" Type="http://schemas.openxmlformats.org/officeDocument/2006/relationships/hyperlink" Target="https://pbs.twimg.com/media/Dx_KX3IWwAAJ1cx.jpg" TargetMode="External" /><Relationship Id="rId63" Type="http://schemas.openxmlformats.org/officeDocument/2006/relationships/hyperlink" Target="http://pbs.twimg.com/profile_images/459409141228777472/RfDnn7bb_normal.jpeg" TargetMode="External" /><Relationship Id="rId64" Type="http://schemas.openxmlformats.org/officeDocument/2006/relationships/hyperlink" Target="http://pbs.twimg.com/profile_images/422495246325280769/IFO_uUuA_normal.jpeg" TargetMode="External" /><Relationship Id="rId65" Type="http://schemas.openxmlformats.org/officeDocument/2006/relationships/hyperlink" Target="http://pbs.twimg.com/profile_images/958799440466255872/5rd9264q_normal.jpg" TargetMode="External" /><Relationship Id="rId66" Type="http://schemas.openxmlformats.org/officeDocument/2006/relationships/hyperlink" Target="http://pbs.twimg.com/profile_images/422495246325280769/IFO_uUuA_normal.jpeg" TargetMode="External" /><Relationship Id="rId67" Type="http://schemas.openxmlformats.org/officeDocument/2006/relationships/hyperlink" Target="http://pbs.twimg.com/profile_images/958799440466255872/5rd9264q_normal.jpg" TargetMode="External" /><Relationship Id="rId68" Type="http://schemas.openxmlformats.org/officeDocument/2006/relationships/hyperlink" Target="http://pbs.twimg.com/profile_images/958799440466255872/5rd9264q_normal.jpg" TargetMode="External" /><Relationship Id="rId69" Type="http://schemas.openxmlformats.org/officeDocument/2006/relationships/hyperlink" Target="https://pbs.twimg.com/media/DxspIRMWwAIfcqu.jpg" TargetMode="External" /><Relationship Id="rId70" Type="http://schemas.openxmlformats.org/officeDocument/2006/relationships/hyperlink" Target="http://pbs.twimg.com/profile_images/785535689819561984/X5KiijPc_normal.jpg" TargetMode="External" /><Relationship Id="rId71" Type="http://schemas.openxmlformats.org/officeDocument/2006/relationships/hyperlink" Target="http://pbs.twimg.com/profile_images/763785096436461568/Gmu9I3qZ_normal.jpg" TargetMode="External" /><Relationship Id="rId72" Type="http://schemas.openxmlformats.org/officeDocument/2006/relationships/hyperlink" Target="http://pbs.twimg.com/profile_images/763785096436461568/Gmu9I3qZ_normal.jpg" TargetMode="External" /><Relationship Id="rId73" Type="http://schemas.openxmlformats.org/officeDocument/2006/relationships/hyperlink" Target="https://pbs.twimg.com/media/DxhlCSfWkAYSFQ9.jpg" TargetMode="External" /><Relationship Id="rId74" Type="http://schemas.openxmlformats.org/officeDocument/2006/relationships/hyperlink" Target="https://pbs.twimg.com/media/DximS1ZX0AIf1pC.jpg" TargetMode="External" /><Relationship Id="rId75" Type="http://schemas.openxmlformats.org/officeDocument/2006/relationships/hyperlink" Target="http://pbs.twimg.com/profile_images/785535689819561984/X5KiijPc_normal.jpg" TargetMode="External" /><Relationship Id="rId76" Type="http://schemas.openxmlformats.org/officeDocument/2006/relationships/hyperlink" Target="http://pbs.twimg.com/profile_images/785535689819561984/X5KiijPc_normal.jpg" TargetMode="External" /><Relationship Id="rId77" Type="http://schemas.openxmlformats.org/officeDocument/2006/relationships/hyperlink" Target="http://pbs.twimg.com/profile_images/785535689819561984/X5KiijPc_normal.jpg" TargetMode="External" /><Relationship Id="rId78" Type="http://schemas.openxmlformats.org/officeDocument/2006/relationships/hyperlink" Target="https://pbs.twimg.com/media/Dxm1O3aX0AAf3l4.jpg" TargetMode="External" /><Relationship Id="rId79" Type="http://schemas.openxmlformats.org/officeDocument/2006/relationships/hyperlink" Target="http://pbs.twimg.com/profile_images/785535689819561984/X5KiijPc_normal.jpg" TargetMode="External" /><Relationship Id="rId80" Type="http://schemas.openxmlformats.org/officeDocument/2006/relationships/hyperlink" Target="https://pbs.twimg.com/media/DyK4XDqXgAAICXO.jpg" TargetMode="External" /><Relationship Id="rId81" Type="http://schemas.openxmlformats.org/officeDocument/2006/relationships/hyperlink" Target="http://pbs.twimg.com/profile_images/785535689819561984/X5KiijPc_normal.jpg" TargetMode="External" /><Relationship Id="rId82" Type="http://schemas.openxmlformats.org/officeDocument/2006/relationships/hyperlink" Target="https://pbs.twimg.com/media/DyK4XDqXgAAICXO.jpg" TargetMode="External" /><Relationship Id="rId83" Type="http://schemas.openxmlformats.org/officeDocument/2006/relationships/hyperlink" Target="http://pbs.twimg.com/profile_images/785535689819561984/X5KiijPc_normal.jpg" TargetMode="External" /><Relationship Id="rId84" Type="http://schemas.openxmlformats.org/officeDocument/2006/relationships/hyperlink" Target="http://pbs.twimg.com/profile_images/785535689819561984/X5KiijPc_normal.jpg" TargetMode="External" /><Relationship Id="rId85" Type="http://schemas.openxmlformats.org/officeDocument/2006/relationships/hyperlink" Target="http://pbs.twimg.com/profile_images/785535689819561984/X5KiijPc_normal.jpg" TargetMode="External" /><Relationship Id="rId86" Type="http://schemas.openxmlformats.org/officeDocument/2006/relationships/hyperlink" Target="https://pbs.twimg.com/media/DyGSD1nWsAEH7rj.jpg" TargetMode="External" /><Relationship Id="rId87" Type="http://schemas.openxmlformats.org/officeDocument/2006/relationships/hyperlink" Target="https://pbs.twimg.com/media/DyLcfZ7X0AANHVC.jpg" TargetMode="External" /><Relationship Id="rId88" Type="http://schemas.openxmlformats.org/officeDocument/2006/relationships/hyperlink" Target="https://twitter.com/#!/ashot_/status/1085729943638720517" TargetMode="External" /><Relationship Id="rId89" Type="http://schemas.openxmlformats.org/officeDocument/2006/relationships/hyperlink" Target="https://twitter.com/#!/ashot_/status/1085729943638720517" TargetMode="External" /><Relationship Id="rId90" Type="http://schemas.openxmlformats.org/officeDocument/2006/relationships/hyperlink" Target="https://twitter.com/#!/footcarexpress/status/1085749479595261952" TargetMode="External" /><Relationship Id="rId91" Type="http://schemas.openxmlformats.org/officeDocument/2006/relationships/hyperlink" Target="https://twitter.com/#!/footcarexpress/status/1085894522687680512" TargetMode="External" /><Relationship Id="rId92" Type="http://schemas.openxmlformats.org/officeDocument/2006/relationships/hyperlink" Target="https://twitter.com/#!/floydrag/status/1085895128370184193" TargetMode="External" /><Relationship Id="rId93" Type="http://schemas.openxmlformats.org/officeDocument/2006/relationships/hyperlink" Target="https://twitter.com/#!/reventionpos1/status/1052612225054269440" TargetMode="External" /><Relationship Id="rId94" Type="http://schemas.openxmlformats.org/officeDocument/2006/relationships/hyperlink" Target="https://twitter.com/#!/mcre1/status/1086105310434156544" TargetMode="External" /><Relationship Id="rId95" Type="http://schemas.openxmlformats.org/officeDocument/2006/relationships/hyperlink" Target="https://twitter.com/#!/healthcare_abc/status/1087805870866661376" TargetMode="External" /><Relationship Id="rId96" Type="http://schemas.openxmlformats.org/officeDocument/2006/relationships/hyperlink" Target="https://twitter.com/#!/briley_rick/status/1087860933769207808" TargetMode="External" /><Relationship Id="rId97" Type="http://schemas.openxmlformats.org/officeDocument/2006/relationships/hyperlink" Target="https://twitter.com/#!/briley_rick/status/1087860933769207808" TargetMode="External" /><Relationship Id="rId98" Type="http://schemas.openxmlformats.org/officeDocument/2006/relationships/hyperlink" Target="https://twitter.com/#!/ensembleiq/status/1087805874821885954" TargetMode="External" /><Relationship Id="rId99" Type="http://schemas.openxmlformats.org/officeDocument/2006/relationships/hyperlink" Target="https://twitter.com/#!/briley_rick/status/1087860933769207808" TargetMode="External" /><Relationship Id="rId100" Type="http://schemas.openxmlformats.org/officeDocument/2006/relationships/hyperlink" Target="https://twitter.com/#!/briley_rick/status/1087860933769207808" TargetMode="External" /><Relationship Id="rId101" Type="http://schemas.openxmlformats.org/officeDocument/2006/relationships/hyperlink" Target="https://twitter.com/#!/paulmilner9/status/1088416988198780928" TargetMode="External" /><Relationship Id="rId102" Type="http://schemas.openxmlformats.org/officeDocument/2006/relationships/hyperlink" Target="https://twitter.com/#!/path2purchaseiq/status/1086003188120064001" TargetMode="External" /><Relationship Id="rId103" Type="http://schemas.openxmlformats.org/officeDocument/2006/relationships/hyperlink" Target="https://twitter.com/#!/path2purchaseiq/status/1088471515597819904" TargetMode="External" /><Relationship Id="rId104" Type="http://schemas.openxmlformats.org/officeDocument/2006/relationships/hyperlink" Target="https://twitter.com/#!/path2purchaseiq/status/1088471515597819904" TargetMode="External" /><Relationship Id="rId105" Type="http://schemas.openxmlformats.org/officeDocument/2006/relationships/hyperlink" Target="https://twitter.com/#!/retailaggregate/status/1088509134687948805" TargetMode="External" /><Relationship Id="rId106" Type="http://schemas.openxmlformats.org/officeDocument/2006/relationships/hyperlink" Target="https://twitter.com/#!/unishopit/status/1088684483627311105" TargetMode="External" /><Relationship Id="rId107" Type="http://schemas.openxmlformats.org/officeDocument/2006/relationships/hyperlink" Target="https://twitter.com/#!/jimdudlicek/status/1086153331003641856" TargetMode="External" /><Relationship Id="rId108" Type="http://schemas.openxmlformats.org/officeDocument/2006/relationships/hyperlink" Target="https://twitter.com/#!/freshneasybuzz/status/1088937180079173632" TargetMode="External" /><Relationship Id="rId109" Type="http://schemas.openxmlformats.org/officeDocument/2006/relationships/hyperlink" Target="https://twitter.com/#!/jimdudlicek/status/1086153331003641856" TargetMode="External" /><Relationship Id="rId110" Type="http://schemas.openxmlformats.org/officeDocument/2006/relationships/hyperlink" Target="https://twitter.com/#!/freshneasybuzz/status/1088937180079173632" TargetMode="External" /><Relationship Id="rId111" Type="http://schemas.openxmlformats.org/officeDocument/2006/relationships/hyperlink" Target="https://twitter.com/#!/freshneasybuzz/status/1088937180079173632" TargetMode="External" /><Relationship Id="rId112" Type="http://schemas.openxmlformats.org/officeDocument/2006/relationships/hyperlink" Target="https://twitter.com/#!/4twenty2tweets/status/1089812152263811072" TargetMode="External" /><Relationship Id="rId113" Type="http://schemas.openxmlformats.org/officeDocument/2006/relationships/hyperlink" Target="https://twitter.com/#!/davidshanker/status/1089852756117123074" TargetMode="External" /><Relationship Id="rId114" Type="http://schemas.openxmlformats.org/officeDocument/2006/relationships/hyperlink" Target="https://twitter.com/#!/tonycdonofrio/status/1089932450095079424" TargetMode="External" /><Relationship Id="rId115" Type="http://schemas.openxmlformats.org/officeDocument/2006/relationships/hyperlink" Target="https://twitter.com/#!/joeskorupa/status/1090276153665806336" TargetMode="External" /><Relationship Id="rId116" Type="http://schemas.openxmlformats.org/officeDocument/2006/relationships/hyperlink" Target="https://twitter.com/#!/tonycdonofrio/status/1089932450095079424" TargetMode="External" /><Relationship Id="rId117" Type="http://schemas.openxmlformats.org/officeDocument/2006/relationships/hyperlink" Target="https://twitter.com/#!/joeskorupa/status/1090276153665806336" TargetMode="External" /><Relationship Id="rId118" Type="http://schemas.openxmlformats.org/officeDocument/2006/relationships/hyperlink" Target="https://twitter.com/#!/joeskorupa/status/1090276153665806336" TargetMode="External" /><Relationship Id="rId119" Type="http://schemas.openxmlformats.org/officeDocument/2006/relationships/hyperlink" Target="https://twitter.com/#!/risnewsinsights/status/1088508958657183746" TargetMode="External" /><Relationship Id="rId120" Type="http://schemas.openxmlformats.org/officeDocument/2006/relationships/hyperlink" Target="https://twitter.com/#!/simoneknaap/status/1088497674473689090" TargetMode="External" /><Relationship Id="rId121" Type="http://schemas.openxmlformats.org/officeDocument/2006/relationships/hyperlink" Target="https://twitter.com/#!/ensembleiq/status/1085635369436151809" TargetMode="External" /><Relationship Id="rId122" Type="http://schemas.openxmlformats.org/officeDocument/2006/relationships/hyperlink" Target="https://twitter.com/#!/ensembleiq/status/1085939810941001728" TargetMode="External" /><Relationship Id="rId123" Type="http://schemas.openxmlformats.org/officeDocument/2006/relationships/hyperlink" Target="https://twitter.com/#!/ensembleiq/status/1087730402742161415" TargetMode="External" /><Relationship Id="rId124" Type="http://schemas.openxmlformats.org/officeDocument/2006/relationships/hyperlink" Target="https://twitter.com/#!/ensembleiq/status/1087802154532986883" TargetMode="External" /><Relationship Id="rId125" Type="http://schemas.openxmlformats.org/officeDocument/2006/relationships/hyperlink" Target="https://twitter.com/#!/simoneknaap/status/1087849895522983936" TargetMode="External" /><Relationship Id="rId126" Type="http://schemas.openxmlformats.org/officeDocument/2006/relationships/hyperlink" Target="https://twitter.com/#!/simoneknaap/status/1088165220722315264" TargetMode="External" /><Relationship Id="rId127" Type="http://schemas.openxmlformats.org/officeDocument/2006/relationships/hyperlink" Target="https://twitter.com/#!/simoneknaap/status/1088497674473689090" TargetMode="External" /><Relationship Id="rId128" Type="http://schemas.openxmlformats.org/officeDocument/2006/relationships/hyperlink" Target="https://twitter.com/#!/cgtmagazine/status/1088100053519089664" TargetMode="External" /><Relationship Id="rId129" Type="http://schemas.openxmlformats.org/officeDocument/2006/relationships/hyperlink" Target="https://twitter.com/#!/simoneknaap/status/1090386607365152768" TargetMode="External" /><Relationship Id="rId130" Type="http://schemas.openxmlformats.org/officeDocument/2006/relationships/hyperlink" Target="https://twitter.com/#!/cgtmagazine/status/1090636767965917185" TargetMode="External" /><Relationship Id="rId131" Type="http://schemas.openxmlformats.org/officeDocument/2006/relationships/hyperlink" Target="https://twitter.com/#!/simoneknaap/status/1090648590438023181" TargetMode="External" /><Relationship Id="rId132" Type="http://schemas.openxmlformats.org/officeDocument/2006/relationships/hyperlink" Target="https://twitter.com/#!/cgtmagazine/status/1090636767965917185" TargetMode="External" /><Relationship Id="rId133" Type="http://schemas.openxmlformats.org/officeDocument/2006/relationships/hyperlink" Target="https://twitter.com/#!/simoneknaap/status/1090648590438023181" TargetMode="External" /><Relationship Id="rId134" Type="http://schemas.openxmlformats.org/officeDocument/2006/relationships/hyperlink" Target="https://twitter.com/#!/simoneknaap/status/1090386607365152768" TargetMode="External" /><Relationship Id="rId135" Type="http://schemas.openxmlformats.org/officeDocument/2006/relationships/hyperlink" Target="https://twitter.com/#!/simoneknaap/status/1090648590438023181" TargetMode="External" /><Relationship Id="rId136" Type="http://schemas.openxmlformats.org/officeDocument/2006/relationships/hyperlink" Target="https://twitter.com/#!/store_brands/status/1090313194399301632" TargetMode="External" /><Relationship Id="rId137" Type="http://schemas.openxmlformats.org/officeDocument/2006/relationships/hyperlink" Target="https://twitter.com/#!/store_brands/status/1090676525064695808" TargetMode="External" /><Relationship Id="rId138" Type="http://schemas.openxmlformats.org/officeDocument/2006/relationships/hyperlink" Target="https://api.twitter.com/1.1/geo/id/0654b676d0359a31.json" TargetMode="External" /><Relationship Id="rId139" Type="http://schemas.openxmlformats.org/officeDocument/2006/relationships/hyperlink" Target="https://api.twitter.com/1.1/geo/id/0654b676d0359a31.json" TargetMode="External" /><Relationship Id="rId140" Type="http://schemas.openxmlformats.org/officeDocument/2006/relationships/comments" Target="../comments1.xml" /><Relationship Id="rId141" Type="http://schemas.openxmlformats.org/officeDocument/2006/relationships/vmlDrawing" Target="../drawings/vmlDrawing1.vml" /><Relationship Id="rId142" Type="http://schemas.openxmlformats.org/officeDocument/2006/relationships/table" Target="../tables/table1.xml" /><Relationship Id="rId14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nxtbook.com/nxtbooks/ensembleiq/dsn_201812/index.php#/38" TargetMode="External" /><Relationship Id="rId2" Type="http://schemas.openxmlformats.org/officeDocument/2006/relationships/hyperlink" Target="https://twitter.com/i/web/status/1052612225054269440" TargetMode="External" /><Relationship Id="rId3" Type="http://schemas.openxmlformats.org/officeDocument/2006/relationships/hyperlink" Target="http://www.nxtbook.com/nxtbooks/ensembleiq/dsn_201901/index.php#/26" TargetMode="External" /><Relationship Id="rId4" Type="http://schemas.openxmlformats.org/officeDocument/2006/relationships/hyperlink" Target="https://twitter.com/i/web/status/1087805874821885954" TargetMode="External" /><Relationship Id="rId5" Type="http://schemas.openxmlformats.org/officeDocument/2006/relationships/hyperlink" Target="https://twitter.com/i/web/status/1088416988198780928" TargetMode="External" /><Relationship Id="rId6" Type="http://schemas.openxmlformats.org/officeDocument/2006/relationships/hyperlink" Target="https://twitter.com/i/web/status/1086153331003641856" TargetMode="External" /><Relationship Id="rId7" Type="http://schemas.openxmlformats.org/officeDocument/2006/relationships/hyperlink" Target="https://lnkd.in/ePc-jUN" TargetMode="External" /><Relationship Id="rId8" Type="http://schemas.openxmlformats.org/officeDocument/2006/relationships/hyperlink" Target="https://risnews.com/nrf-show-coverage-ensembleiq-2019" TargetMode="External" /><Relationship Id="rId9" Type="http://schemas.openxmlformats.org/officeDocument/2006/relationships/hyperlink" Target="https://risnews.com/nrf-show-coverage-ensembleiq-2019" TargetMode="External" /><Relationship Id="rId10" Type="http://schemas.openxmlformats.org/officeDocument/2006/relationships/hyperlink" Target="https://risnews.com/nrf-show-coverage-ensembleiq-2019?ajs_uid=6577H0150145A3A&amp;oly_enc_id=6577H0150145A3A&amp;ajs_trait_oebid=5235H5701912B7O" TargetMode="External" /><Relationship Id="rId11" Type="http://schemas.openxmlformats.org/officeDocument/2006/relationships/hyperlink" Target="https://twitter.com/i/web/status/1088497674473689090" TargetMode="External" /><Relationship Id="rId12" Type="http://schemas.openxmlformats.org/officeDocument/2006/relationships/hyperlink" Target="https://twitter.com/i/web/status/1085635369436151809" TargetMode="External" /><Relationship Id="rId13" Type="http://schemas.openxmlformats.org/officeDocument/2006/relationships/hyperlink" Target="https://www.path2purchasesummit.com/" TargetMode="External" /><Relationship Id="rId14" Type="http://schemas.openxmlformats.org/officeDocument/2006/relationships/hyperlink" Target="https://events.ensembleiq.com/rcas-2019/208595" TargetMode="External" /><Relationship Id="rId15" Type="http://schemas.openxmlformats.org/officeDocument/2006/relationships/hyperlink" Target="https://events.ensembleiq.com/rcas-2019/208595" TargetMode="External" /><Relationship Id="rId16" Type="http://schemas.openxmlformats.org/officeDocument/2006/relationships/hyperlink" Target="https://ensembleiq.dragonforms.com/init.do?omedasite=StoreBrands_prefnew" TargetMode="External" /><Relationship Id="rId17" Type="http://schemas.openxmlformats.org/officeDocument/2006/relationships/hyperlink" Target="https://www.nxtbook.com/nxtbooks/ensembleiq/storebrands_201901/" TargetMode="External" /><Relationship Id="rId18" Type="http://schemas.openxmlformats.org/officeDocument/2006/relationships/hyperlink" Target="https://pbs.twimg.com/media/DxiprKlW0AAjCYi.jpg" TargetMode="External" /><Relationship Id="rId19" Type="http://schemas.openxmlformats.org/officeDocument/2006/relationships/hyperlink" Target="https://pbs.twimg.com/media/Dxjbv-9VYAEPsjI.jpg" TargetMode="External" /><Relationship Id="rId20" Type="http://schemas.openxmlformats.org/officeDocument/2006/relationships/hyperlink" Target="https://pbs.twimg.com/media/Dx_KX3IWwAAJ1cx.jpg" TargetMode="External" /><Relationship Id="rId21" Type="http://schemas.openxmlformats.org/officeDocument/2006/relationships/hyperlink" Target="https://pbs.twimg.com/media/DxspIRMWwAIfcqu.jpg" TargetMode="External" /><Relationship Id="rId22" Type="http://schemas.openxmlformats.org/officeDocument/2006/relationships/hyperlink" Target="https://pbs.twimg.com/media/DxhlCSfWkAYSFQ9.jpg" TargetMode="External" /><Relationship Id="rId23" Type="http://schemas.openxmlformats.org/officeDocument/2006/relationships/hyperlink" Target="https://pbs.twimg.com/media/DximS1ZX0AIf1pC.jpg" TargetMode="External" /><Relationship Id="rId24" Type="http://schemas.openxmlformats.org/officeDocument/2006/relationships/hyperlink" Target="https://pbs.twimg.com/media/Dxm1O3aX0AAf3l4.jpg" TargetMode="External" /><Relationship Id="rId25" Type="http://schemas.openxmlformats.org/officeDocument/2006/relationships/hyperlink" Target="https://pbs.twimg.com/media/DyK4XDqXgAAICXO.jpg" TargetMode="External" /><Relationship Id="rId26" Type="http://schemas.openxmlformats.org/officeDocument/2006/relationships/hyperlink" Target="https://pbs.twimg.com/media/DyGSD1nWsAEH7rj.jpg" TargetMode="External" /><Relationship Id="rId27" Type="http://schemas.openxmlformats.org/officeDocument/2006/relationships/hyperlink" Target="https://pbs.twimg.com/media/DyLcfZ7X0AANHVC.jpg" TargetMode="External" /><Relationship Id="rId28" Type="http://schemas.openxmlformats.org/officeDocument/2006/relationships/hyperlink" Target="http://pbs.twimg.com/profile_images/969331682179502081/vYy7er_C_normal.jpg" TargetMode="External" /><Relationship Id="rId29" Type="http://schemas.openxmlformats.org/officeDocument/2006/relationships/hyperlink" Target="http://pbs.twimg.com/profile_images/2937705486/7f3eeacdb4f46e604da953381ceb19ba_normal.jpeg" TargetMode="External" /><Relationship Id="rId30" Type="http://schemas.openxmlformats.org/officeDocument/2006/relationships/hyperlink" Target="http://pbs.twimg.com/profile_images/2937705486/7f3eeacdb4f46e604da953381ceb19ba_normal.jpeg" TargetMode="External" /><Relationship Id="rId31" Type="http://schemas.openxmlformats.org/officeDocument/2006/relationships/hyperlink" Target="http://pbs.twimg.com/profile_images/575552783966990336/DhPXzN_I_normal.jpeg" TargetMode="External" /><Relationship Id="rId32" Type="http://schemas.openxmlformats.org/officeDocument/2006/relationships/hyperlink" Target="http://pbs.twimg.com/profile_images/1031602329219346432/pvDKZRf-_normal.jpg" TargetMode="External" /><Relationship Id="rId33" Type="http://schemas.openxmlformats.org/officeDocument/2006/relationships/hyperlink" Target="http://pbs.twimg.com/profile_images/728423696080101376/1fzChLu3_normal.jpg" TargetMode="External" /><Relationship Id="rId34" Type="http://schemas.openxmlformats.org/officeDocument/2006/relationships/hyperlink" Target="https://pbs.twimg.com/media/DxiprKlW0AAjCYi.jpg" TargetMode="External" /><Relationship Id="rId35" Type="http://schemas.openxmlformats.org/officeDocument/2006/relationships/hyperlink" Target="https://pbs.twimg.com/media/Dxjbv-9VYAEPsjI.jpg" TargetMode="External" /><Relationship Id="rId36" Type="http://schemas.openxmlformats.org/officeDocument/2006/relationships/hyperlink" Target="http://pbs.twimg.com/profile_images/763785096436461568/Gmu9I3qZ_normal.jpg" TargetMode="External" /><Relationship Id="rId37" Type="http://schemas.openxmlformats.org/officeDocument/2006/relationships/hyperlink" Target="http://pbs.twimg.com/profile_images/700410755473149952/9br6ZoAf_normal.jpg" TargetMode="External" /><Relationship Id="rId38" Type="http://schemas.openxmlformats.org/officeDocument/2006/relationships/hyperlink" Target="http://pbs.twimg.com/profile_images/877962175997812736/iyfQEmTp_normal.jpg" TargetMode="External" /><Relationship Id="rId39" Type="http://schemas.openxmlformats.org/officeDocument/2006/relationships/hyperlink" Target="http://pbs.twimg.com/profile_images/877962175997812736/iyfQEmTp_normal.jpg" TargetMode="External" /><Relationship Id="rId40" Type="http://schemas.openxmlformats.org/officeDocument/2006/relationships/hyperlink" Target="http://pbs.twimg.com/profile_images/1077011815769538560/Fx6mhqpj_normal.jpg" TargetMode="External" /><Relationship Id="rId41" Type="http://schemas.openxmlformats.org/officeDocument/2006/relationships/hyperlink" Target="http://pbs.twimg.com/profile_images/1085483960896012288/iaycRW4V_normal.jpg" TargetMode="External" /><Relationship Id="rId42" Type="http://schemas.openxmlformats.org/officeDocument/2006/relationships/hyperlink" Target="http://pbs.twimg.com/profile_images/1085679539261329409/f_yNlzO__normal.jpg" TargetMode="External" /><Relationship Id="rId43" Type="http://schemas.openxmlformats.org/officeDocument/2006/relationships/hyperlink" Target="http://pbs.twimg.com/profile_images/291447557/Grocer_pic_normal.bmp" TargetMode="External" /><Relationship Id="rId44" Type="http://schemas.openxmlformats.org/officeDocument/2006/relationships/hyperlink" Target="https://pbs.twimg.com/media/Dx_KX3IWwAAJ1cx.jpg" TargetMode="External" /><Relationship Id="rId45" Type="http://schemas.openxmlformats.org/officeDocument/2006/relationships/hyperlink" Target="http://pbs.twimg.com/profile_images/459409141228777472/RfDnn7bb_normal.jpeg" TargetMode="External" /><Relationship Id="rId46" Type="http://schemas.openxmlformats.org/officeDocument/2006/relationships/hyperlink" Target="http://pbs.twimg.com/profile_images/422495246325280769/IFO_uUuA_normal.jpeg" TargetMode="External" /><Relationship Id="rId47" Type="http://schemas.openxmlformats.org/officeDocument/2006/relationships/hyperlink" Target="http://pbs.twimg.com/profile_images/958799440466255872/5rd9264q_normal.jpg" TargetMode="External" /><Relationship Id="rId48" Type="http://schemas.openxmlformats.org/officeDocument/2006/relationships/hyperlink" Target="https://pbs.twimg.com/media/DxspIRMWwAIfcqu.jpg" TargetMode="External" /><Relationship Id="rId49" Type="http://schemas.openxmlformats.org/officeDocument/2006/relationships/hyperlink" Target="http://pbs.twimg.com/profile_images/785535689819561984/X5KiijPc_normal.jpg" TargetMode="External" /><Relationship Id="rId50" Type="http://schemas.openxmlformats.org/officeDocument/2006/relationships/hyperlink" Target="http://pbs.twimg.com/profile_images/763785096436461568/Gmu9I3qZ_normal.jpg" TargetMode="External" /><Relationship Id="rId51" Type="http://schemas.openxmlformats.org/officeDocument/2006/relationships/hyperlink" Target="http://pbs.twimg.com/profile_images/763785096436461568/Gmu9I3qZ_normal.jpg" TargetMode="External" /><Relationship Id="rId52" Type="http://schemas.openxmlformats.org/officeDocument/2006/relationships/hyperlink" Target="https://pbs.twimg.com/media/DxhlCSfWkAYSFQ9.jpg" TargetMode="External" /><Relationship Id="rId53" Type="http://schemas.openxmlformats.org/officeDocument/2006/relationships/hyperlink" Target="https://pbs.twimg.com/media/DximS1ZX0AIf1pC.jpg" TargetMode="External" /><Relationship Id="rId54" Type="http://schemas.openxmlformats.org/officeDocument/2006/relationships/hyperlink" Target="http://pbs.twimg.com/profile_images/785535689819561984/X5KiijPc_normal.jpg" TargetMode="External" /><Relationship Id="rId55" Type="http://schemas.openxmlformats.org/officeDocument/2006/relationships/hyperlink" Target="http://pbs.twimg.com/profile_images/785535689819561984/X5KiijPc_normal.jpg" TargetMode="External" /><Relationship Id="rId56" Type="http://schemas.openxmlformats.org/officeDocument/2006/relationships/hyperlink" Target="https://pbs.twimg.com/media/Dxm1O3aX0AAf3l4.jpg" TargetMode="External" /><Relationship Id="rId57" Type="http://schemas.openxmlformats.org/officeDocument/2006/relationships/hyperlink" Target="http://pbs.twimg.com/profile_images/785535689819561984/X5KiijPc_normal.jpg" TargetMode="External" /><Relationship Id="rId58" Type="http://schemas.openxmlformats.org/officeDocument/2006/relationships/hyperlink" Target="https://pbs.twimg.com/media/DyK4XDqXgAAICXO.jpg" TargetMode="External" /><Relationship Id="rId59" Type="http://schemas.openxmlformats.org/officeDocument/2006/relationships/hyperlink" Target="http://pbs.twimg.com/profile_images/785535689819561984/X5KiijPc_normal.jpg" TargetMode="External" /><Relationship Id="rId60" Type="http://schemas.openxmlformats.org/officeDocument/2006/relationships/hyperlink" Target="https://pbs.twimg.com/media/DyGSD1nWsAEH7rj.jpg" TargetMode="External" /><Relationship Id="rId61" Type="http://schemas.openxmlformats.org/officeDocument/2006/relationships/hyperlink" Target="https://pbs.twimg.com/media/DyLcfZ7X0AANHVC.jpg" TargetMode="External" /><Relationship Id="rId62" Type="http://schemas.openxmlformats.org/officeDocument/2006/relationships/hyperlink" Target="https://twitter.com/#!/ashot_/status/1085729943638720517" TargetMode="External" /><Relationship Id="rId63" Type="http://schemas.openxmlformats.org/officeDocument/2006/relationships/hyperlink" Target="https://twitter.com/#!/footcarexpress/status/1085749479595261952" TargetMode="External" /><Relationship Id="rId64" Type="http://schemas.openxmlformats.org/officeDocument/2006/relationships/hyperlink" Target="https://twitter.com/#!/footcarexpress/status/1085894522687680512" TargetMode="External" /><Relationship Id="rId65" Type="http://schemas.openxmlformats.org/officeDocument/2006/relationships/hyperlink" Target="https://twitter.com/#!/floydrag/status/1085895128370184193" TargetMode="External" /><Relationship Id="rId66" Type="http://schemas.openxmlformats.org/officeDocument/2006/relationships/hyperlink" Target="https://twitter.com/#!/reventionpos1/status/1052612225054269440" TargetMode="External" /><Relationship Id="rId67" Type="http://schemas.openxmlformats.org/officeDocument/2006/relationships/hyperlink" Target="https://twitter.com/#!/mcre1/status/1086105310434156544" TargetMode="External" /><Relationship Id="rId68" Type="http://schemas.openxmlformats.org/officeDocument/2006/relationships/hyperlink" Target="https://twitter.com/#!/healthcare_abc/status/1087805870866661376" TargetMode="External" /><Relationship Id="rId69" Type="http://schemas.openxmlformats.org/officeDocument/2006/relationships/hyperlink" Target="https://twitter.com/#!/briley_rick/status/1087860933769207808" TargetMode="External" /><Relationship Id="rId70" Type="http://schemas.openxmlformats.org/officeDocument/2006/relationships/hyperlink" Target="https://twitter.com/#!/ensembleiq/status/1087805874821885954" TargetMode="External" /><Relationship Id="rId71" Type="http://schemas.openxmlformats.org/officeDocument/2006/relationships/hyperlink" Target="https://twitter.com/#!/paulmilner9/status/1088416988198780928" TargetMode="External" /><Relationship Id="rId72" Type="http://schemas.openxmlformats.org/officeDocument/2006/relationships/hyperlink" Target="https://twitter.com/#!/path2purchaseiq/status/1086003188120064001" TargetMode="External" /><Relationship Id="rId73" Type="http://schemas.openxmlformats.org/officeDocument/2006/relationships/hyperlink" Target="https://twitter.com/#!/path2purchaseiq/status/1088471515597819904" TargetMode="External" /><Relationship Id="rId74" Type="http://schemas.openxmlformats.org/officeDocument/2006/relationships/hyperlink" Target="https://twitter.com/#!/retailaggregate/status/1088509134687948805" TargetMode="External" /><Relationship Id="rId75" Type="http://schemas.openxmlformats.org/officeDocument/2006/relationships/hyperlink" Target="https://twitter.com/#!/unishopit/status/1088684483627311105" TargetMode="External" /><Relationship Id="rId76" Type="http://schemas.openxmlformats.org/officeDocument/2006/relationships/hyperlink" Target="https://twitter.com/#!/jimdudlicek/status/1086153331003641856" TargetMode="External" /><Relationship Id="rId77" Type="http://schemas.openxmlformats.org/officeDocument/2006/relationships/hyperlink" Target="https://twitter.com/#!/freshneasybuzz/status/1088937180079173632" TargetMode="External" /><Relationship Id="rId78" Type="http://schemas.openxmlformats.org/officeDocument/2006/relationships/hyperlink" Target="https://twitter.com/#!/4twenty2tweets/status/1089812152263811072" TargetMode="External" /><Relationship Id="rId79" Type="http://schemas.openxmlformats.org/officeDocument/2006/relationships/hyperlink" Target="https://twitter.com/#!/davidshanker/status/1089852756117123074" TargetMode="External" /><Relationship Id="rId80" Type="http://schemas.openxmlformats.org/officeDocument/2006/relationships/hyperlink" Target="https://twitter.com/#!/tonycdonofrio/status/1089932450095079424" TargetMode="External" /><Relationship Id="rId81" Type="http://schemas.openxmlformats.org/officeDocument/2006/relationships/hyperlink" Target="https://twitter.com/#!/joeskorupa/status/1090276153665806336" TargetMode="External" /><Relationship Id="rId82" Type="http://schemas.openxmlformats.org/officeDocument/2006/relationships/hyperlink" Target="https://twitter.com/#!/risnewsinsights/status/1088508958657183746" TargetMode="External" /><Relationship Id="rId83" Type="http://schemas.openxmlformats.org/officeDocument/2006/relationships/hyperlink" Target="https://twitter.com/#!/simoneknaap/status/1088497674473689090" TargetMode="External" /><Relationship Id="rId84" Type="http://schemas.openxmlformats.org/officeDocument/2006/relationships/hyperlink" Target="https://twitter.com/#!/ensembleiq/status/1085635369436151809" TargetMode="External" /><Relationship Id="rId85" Type="http://schemas.openxmlformats.org/officeDocument/2006/relationships/hyperlink" Target="https://twitter.com/#!/ensembleiq/status/1085939810941001728" TargetMode="External" /><Relationship Id="rId86" Type="http://schemas.openxmlformats.org/officeDocument/2006/relationships/hyperlink" Target="https://twitter.com/#!/ensembleiq/status/1087730402742161415" TargetMode="External" /><Relationship Id="rId87" Type="http://schemas.openxmlformats.org/officeDocument/2006/relationships/hyperlink" Target="https://twitter.com/#!/ensembleiq/status/1087802154532986883" TargetMode="External" /><Relationship Id="rId88" Type="http://schemas.openxmlformats.org/officeDocument/2006/relationships/hyperlink" Target="https://twitter.com/#!/simoneknaap/status/1087849895522983936" TargetMode="External" /><Relationship Id="rId89" Type="http://schemas.openxmlformats.org/officeDocument/2006/relationships/hyperlink" Target="https://twitter.com/#!/simoneknaap/status/1088165220722315264" TargetMode="External" /><Relationship Id="rId90" Type="http://schemas.openxmlformats.org/officeDocument/2006/relationships/hyperlink" Target="https://twitter.com/#!/cgtmagazine/status/1088100053519089664" TargetMode="External" /><Relationship Id="rId91" Type="http://schemas.openxmlformats.org/officeDocument/2006/relationships/hyperlink" Target="https://twitter.com/#!/simoneknaap/status/1090386607365152768" TargetMode="External" /><Relationship Id="rId92" Type="http://schemas.openxmlformats.org/officeDocument/2006/relationships/hyperlink" Target="https://twitter.com/#!/cgtmagazine/status/1090636767965917185" TargetMode="External" /><Relationship Id="rId93" Type="http://schemas.openxmlformats.org/officeDocument/2006/relationships/hyperlink" Target="https://twitter.com/#!/simoneknaap/status/1090648590438023181" TargetMode="External" /><Relationship Id="rId94" Type="http://schemas.openxmlformats.org/officeDocument/2006/relationships/hyperlink" Target="https://twitter.com/#!/store_brands/status/1090313194399301632" TargetMode="External" /><Relationship Id="rId95" Type="http://schemas.openxmlformats.org/officeDocument/2006/relationships/hyperlink" Target="https://twitter.com/#!/store_brands/status/1090676525064695808" TargetMode="External" /><Relationship Id="rId96" Type="http://schemas.openxmlformats.org/officeDocument/2006/relationships/hyperlink" Target="https://api.twitter.com/1.1/geo/id/0654b676d0359a31.json" TargetMode="External" /><Relationship Id="rId97" Type="http://schemas.openxmlformats.org/officeDocument/2006/relationships/comments" Target="../comments12.xml" /><Relationship Id="rId98" Type="http://schemas.openxmlformats.org/officeDocument/2006/relationships/vmlDrawing" Target="../drawings/vmlDrawing6.vml" /><Relationship Id="rId99" Type="http://schemas.openxmlformats.org/officeDocument/2006/relationships/table" Target="../tables/table22.xml" /><Relationship Id="rId10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4peZYFpQ64" TargetMode="External" /><Relationship Id="rId2" Type="http://schemas.openxmlformats.org/officeDocument/2006/relationships/hyperlink" Target="http://ashot.org/links.php" TargetMode="External" /><Relationship Id="rId3" Type="http://schemas.openxmlformats.org/officeDocument/2006/relationships/hyperlink" Target="https://t.co/8VJ0n5Evel" TargetMode="External" /><Relationship Id="rId4" Type="http://schemas.openxmlformats.org/officeDocument/2006/relationships/hyperlink" Target="http://www.ensembleiq.com/" TargetMode="External" /><Relationship Id="rId5" Type="http://schemas.openxmlformats.org/officeDocument/2006/relationships/hyperlink" Target="http://t.co/OMpytKJiMI" TargetMode="External" /><Relationship Id="rId6" Type="http://schemas.openxmlformats.org/officeDocument/2006/relationships/hyperlink" Target="https://t.co/lrtS3VPSMe" TargetMode="External" /><Relationship Id="rId7" Type="http://schemas.openxmlformats.org/officeDocument/2006/relationships/hyperlink" Target="https://t.co/NBkc787Dpa" TargetMode="External" /><Relationship Id="rId8" Type="http://schemas.openxmlformats.org/officeDocument/2006/relationships/hyperlink" Target="https://www.youtube.com/watch?v=GQ33gPB8T9U" TargetMode="External" /><Relationship Id="rId9" Type="http://schemas.openxmlformats.org/officeDocument/2006/relationships/hyperlink" Target="http://t.co/LXW60XDkkc" TargetMode="External" /><Relationship Id="rId10" Type="http://schemas.openxmlformats.org/officeDocument/2006/relationships/hyperlink" Target="http://t.co/veXGlfJbtu" TargetMode="External" /><Relationship Id="rId11" Type="http://schemas.openxmlformats.org/officeDocument/2006/relationships/hyperlink" Target="https://t.co/bUXtrjhwkk" TargetMode="External" /><Relationship Id="rId12" Type="http://schemas.openxmlformats.org/officeDocument/2006/relationships/hyperlink" Target="http://t.co/4HKQ5HmWcJ" TargetMode="External" /><Relationship Id="rId13" Type="http://schemas.openxmlformats.org/officeDocument/2006/relationships/hyperlink" Target="https://t.co/6rx1mSy4km" TargetMode="External" /><Relationship Id="rId14" Type="http://schemas.openxmlformats.org/officeDocument/2006/relationships/hyperlink" Target="http://www.displaydata.com/" TargetMode="External" /><Relationship Id="rId15" Type="http://schemas.openxmlformats.org/officeDocument/2006/relationships/hyperlink" Target="http://www.p2pi.org/" TargetMode="External" /><Relationship Id="rId16" Type="http://schemas.openxmlformats.org/officeDocument/2006/relationships/hyperlink" Target="http://t.co/NchSXvwAIj" TargetMode="External" /><Relationship Id="rId17" Type="http://schemas.openxmlformats.org/officeDocument/2006/relationships/hyperlink" Target="http://t.co/QNnB52XXOz" TargetMode="External" /><Relationship Id="rId18" Type="http://schemas.openxmlformats.org/officeDocument/2006/relationships/hyperlink" Target="https://t.co/MPvFp79hdR" TargetMode="External" /><Relationship Id="rId19" Type="http://schemas.openxmlformats.org/officeDocument/2006/relationships/hyperlink" Target="http://t.co/XxGniIMQic" TargetMode="External" /><Relationship Id="rId20" Type="http://schemas.openxmlformats.org/officeDocument/2006/relationships/hyperlink" Target="http://www.freshneasybuzz.blogspot.com/" TargetMode="External" /><Relationship Id="rId21" Type="http://schemas.openxmlformats.org/officeDocument/2006/relationships/hyperlink" Target="http://t.co/ca1hbqzxae" TargetMode="External" /><Relationship Id="rId22" Type="http://schemas.openxmlformats.org/officeDocument/2006/relationships/hyperlink" Target="http://4twenty2.co.uk/" TargetMode="External" /><Relationship Id="rId23" Type="http://schemas.openxmlformats.org/officeDocument/2006/relationships/hyperlink" Target="http://t.co/W9x9P0FSan" TargetMode="External" /><Relationship Id="rId24" Type="http://schemas.openxmlformats.org/officeDocument/2006/relationships/hyperlink" Target="https://t.co/UTWdMk1UcL" TargetMode="External" /><Relationship Id="rId25" Type="http://schemas.openxmlformats.org/officeDocument/2006/relationships/hyperlink" Target="http://t.co/k7Icm8IwfJ" TargetMode="External" /><Relationship Id="rId26" Type="http://schemas.openxmlformats.org/officeDocument/2006/relationships/hyperlink" Target="https://t.co/RPkd494Zac" TargetMode="External" /><Relationship Id="rId27" Type="http://schemas.openxmlformats.org/officeDocument/2006/relationships/hyperlink" Target="http://www.mars.com/" TargetMode="External" /><Relationship Id="rId28" Type="http://schemas.openxmlformats.org/officeDocument/2006/relationships/hyperlink" Target="http://storebrands.com/" TargetMode="External" /><Relationship Id="rId29" Type="http://schemas.openxmlformats.org/officeDocument/2006/relationships/hyperlink" Target="https://pbs.twimg.com/profile_banners/218379543/1508776388" TargetMode="External" /><Relationship Id="rId30" Type="http://schemas.openxmlformats.org/officeDocument/2006/relationships/hyperlink" Target="https://pbs.twimg.com/profile_banners/17137891/1544133712" TargetMode="External" /><Relationship Id="rId31" Type="http://schemas.openxmlformats.org/officeDocument/2006/relationships/hyperlink" Target="https://pbs.twimg.com/profile_banners/763778486146310145/1524498989" TargetMode="External" /><Relationship Id="rId32" Type="http://schemas.openxmlformats.org/officeDocument/2006/relationships/hyperlink" Target="https://pbs.twimg.com/profile_banners/22723455/1354759792" TargetMode="External" /><Relationship Id="rId33" Type="http://schemas.openxmlformats.org/officeDocument/2006/relationships/hyperlink" Target="https://pbs.twimg.com/profile_banners/26286295/1398114836" TargetMode="External" /><Relationship Id="rId34" Type="http://schemas.openxmlformats.org/officeDocument/2006/relationships/hyperlink" Target="https://pbs.twimg.com/profile_banners/376837849/1534787530" TargetMode="External" /><Relationship Id="rId35" Type="http://schemas.openxmlformats.org/officeDocument/2006/relationships/hyperlink" Target="https://pbs.twimg.com/profile_banners/20604097/1489967402" TargetMode="External" /><Relationship Id="rId36" Type="http://schemas.openxmlformats.org/officeDocument/2006/relationships/hyperlink" Target="https://pbs.twimg.com/profile_banners/288863891/1506455488" TargetMode="External" /><Relationship Id="rId37" Type="http://schemas.openxmlformats.org/officeDocument/2006/relationships/hyperlink" Target="https://pbs.twimg.com/profile_banners/20067285/1520860857" TargetMode="External" /><Relationship Id="rId38" Type="http://schemas.openxmlformats.org/officeDocument/2006/relationships/hyperlink" Target="https://pbs.twimg.com/profile_banners/928114799782912000/1546528610" TargetMode="External" /><Relationship Id="rId39" Type="http://schemas.openxmlformats.org/officeDocument/2006/relationships/hyperlink" Target="https://pbs.twimg.com/profile_banners/175576528/1547830739" TargetMode="External" /><Relationship Id="rId40" Type="http://schemas.openxmlformats.org/officeDocument/2006/relationships/hyperlink" Target="https://pbs.twimg.com/profile_banners/36359791/1546524425" TargetMode="External" /><Relationship Id="rId41" Type="http://schemas.openxmlformats.org/officeDocument/2006/relationships/hyperlink" Target="https://pbs.twimg.com/profile_banners/23482357/1507308726" TargetMode="External" /><Relationship Id="rId42" Type="http://schemas.openxmlformats.org/officeDocument/2006/relationships/hyperlink" Target="https://pbs.twimg.com/profile_banners/1842259873/1404297461" TargetMode="External" /><Relationship Id="rId43" Type="http://schemas.openxmlformats.org/officeDocument/2006/relationships/hyperlink" Target="https://pbs.twimg.com/profile_banners/17539499/1539608936" TargetMode="External" /><Relationship Id="rId44" Type="http://schemas.openxmlformats.org/officeDocument/2006/relationships/hyperlink" Target="https://pbs.twimg.com/profile_banners/106752032/1401392666" TargetMode="External" /><Relationship Id="rId45" Type="http://schemas.openxmlformats.org/officeDocument/2006/relationships/hyperlink" Target="https://pbs.twimg.com/profile_banners/1077009064826208257/1545614632" TargetMode="External" /><Relationship Id="rId46" Type="http://schemas.openxmlformats.org/officeDocument/2006/relationships/hyperlink" Target="https://pbs.twimg.com/profile_banners/19007524/1407874528" TargetMode="External" /><Relationship Id="rId47" Type="http://schemas.openxmlformats.org/officeDocument/2006/relationships/hyperlink" Target="https://pbs.twimg.com/profile_banners/1085464147754696705/1547634983" TargetMode="External" /><Relationship Id="rId48" Type="http://schemas.openxmlformats.org/officeDocument/2006/relationships/hyperlink" Target="https://pbs.twimg.com/profile_banners/1157737459/1396988347" TargetMode="External" /><Relationship Id="rId49" Type="http://schemas.openxmlformats.org/officeDocument/2006/relationships/hyperlink" Target="https://pbs.twimg.com/profile_banners/25840746/1544544248" TargetMode="External" /><Relationship Id="rId50" Type="http://schemas.openxmlformats.org/officeDocument/2006/relationships/hyperlink" Target="https://pbs.twimg.com/profile_banners/15487326/1532614871" TargetMode="External" /><Relationship Id="rId51" Type="http://schemas.openxmlformats.org/officeDocument/2006/relationships/hyperlink" Target="https://pbs.twimg.com/profile_banners/1960420423/1505897969" TargetMode="External" /><Relationship Id="rId52" Type="http://schemas.openxmlformats.org/officeDocument/2006/relationships/hyperlink" Target="https://pbs.twimg.com/profile_banners/14253334/1398379152" TargetMode="External" /><Relationship Id="rId53" Type="http://schemas.openxmlformats.org/officeDocument/2006/relationships/hyperlink" Target="https://pbs.twimg.com/profile_banners/103012986/1511268493" TargetMode="External" /><Relationship Id="rId54" Type="http://schemas.openxmlformats.org/officeDocument/2006/relationships/hyperlink" Target="https://pbs.twimg.com/profile_banners/85728742/1538681705" TargetMode="External" /><Relationship Id="rId55" Type="http://schemas.openxmlformats.org/officeDocument/2006/relationships/hyperlink" Target="https://pbs.twimg.com/profile_banners/282134662/1382118237" TargetMode="External" /><Relationship Id="rId56" Type="http://schemas.openxmlformats.org/officeDocument/2006/relationships/hyperlink" Target="https://pbs.twimg.com/profile_banners/300360969/1516738328"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2/bg.gif" TargetMode="External" /><Relationship Id="rId62" Type="http://schemas.openxmlformats.org/officeDocument/2006/relationships/hyperlink" Target="http://abs.twimg.com/images/themes/theme14/bg.gif" TargetMode="External" /><Relationship Id="rId63" Type="http://schemas.openxmlformats.org/officeDocument/2006/relationships/hyperlink" Target="http://abs.twimg.com/images/themes/theme2/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4/bg.gif"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5/bg.png" TargetMode="External" /><Relationship Id="rId71" Type="http://schemas.openxmlformats.org/officeDocument/2006/relationships/hyperlink" Target="http://abs.twimg.com/images/themes/theme9/bg.gif" TargetMode="External" /><Relationship Id="rId72" Type="http://schemas.openxmlformats.org/officeDocument/2006/relationships/hyperlink" Target="http://abs.twimg.com/images/themes/theme15/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5/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2/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pbs.twimg.com/profile_images/969331682179502081/vYy7er_C_normal.jpg" TargetMode="External" /><Relationship Id="rId88" Type="http://schemas.openxmlformats.org/officeDocument/2006/relationships/hyperlink" Target="http://pbs.twimg.com/profile_images/1087396420141731840/c18XRlag_normal.jpg" TargetMode="External" /><Relationship Id="rId89" Type="http://schemas.openxmlformats.org/officeDocument/2006/relationships/hyperlink" Target="http://pbs.twimg.com/profile_images/763785096436461568/Gmu9I3qZ_normal.jpg" TargetMode="External" /><Relationship Id="rId90" Type="http://schemas.openxmlformats.org/officeDocument/2006/relationships/hyperlink" Target="http://pbs.twimg.com/profile_images/2937705486/7f3eeacdb4f46e604da953381ceb19ba_normal.jpeg" TargetMode="External" /><Relationship Id="rId91" Type="http://schemas.openxmlformats.org/officeDocument/2006/relationships/hyperlink" Target="http://pbs.twimg.com/profile_images/575552783966990336/DhPXzN_I_normal.jpeg" TargetMode="External" /><Relationship Id="rId92" Type="http://schemas.openxmlformats.org/officeDocument/2006/relationships/hyperlink" Target="http://pbs.twimg.com/profile_images/1031602329219346432/pvDKZRf-_normal.jpg" TargetMode="External" /><Relationship Id="rId93" Type="http://schemas.openxmlformats.org/officeDocument/2006/relationships/hyperlink" Target="http://pbs.twimg.com/profile_images/728423696080101376/1fzChLu3_normal.jpg" TargetMode="External" /><Relationship Id="rId94" Type="http://schemas.openxmlformats.org/officeDocument/2006/relationships/hyperlink" Target="http://pbs.twimg.com/profile_images/474272166427381760/Cw4lQ8Sr_normal.png" TargetMode="External" /><Relationship Id="rId95" Type="http://schemas.openxmlformats.org/officeDocument/2006/relationships/hyperlink" Target="http://pbs.twimg.com/profile_images/1083053808211636225/AKM88ubf_normal.jpg" TargetMode="External" /><Relationship Id="rId96" Type="http://schemas.openxmlformats.org/officeDocument/2006/relationships/hyperlink" Target="http://pbs.twimg.com/profile_images/1080845618682023936/wv_LgvFd_normal.jpg" TargetMode="External" /><Relationship Id="rId97" Type="http://schemas.openxmlformats.org/officeDocument/2006/relationships/hyperlink" Target="http://pbs.twimg.com/profile_images/935478685527834624/CYXI7e-I_normal.jpg" TargetMode="External" /><Relationship Id="rId98" Type="http://schemas.openxmlformats.org/officeDocument/2006/relationships/hyperlink" Target="http://pbs.twimg.com/profile_images/829112544921006082/rfcZbBI5_normal.jpg" TargetMode="External" /><Relationship Id="rId99" Type="http://schemas.openxmlformats.org/officeDocument/2006/relationships/hyperlink" Target="http://pbs.twimg.com/profile_images/777321007099088897/5tkZ2z5W_normal.jpg" TargetMode="External" /><Relationship Id="rId100" Type="http://schemas.openxmlformats.org/officeDocument/2006/relationships/hyperlink" Target="http://pbs.twimg.com/profile_images/700410755473149952/9br6ZoAf_normal.jpg" TargetMode="External" /><Relationship Id="rId101" Type="http://schemas.openxmlformats.org/officeDocument/2006/relationships/hyperlink" Target="http://pbs.twimg.com/profile_images/877962175997812736/iyfQEmTp_normal.jpg" TargetMode="External" /><Relationship Id="rId102" Type="http://schemas.openxmlformats.org/officeDocument/2006/relationships/hyperlink" Target="http://pbs.twimg.com/profile_images/472101385899483136/Hiey8bNM_normal.jpeg" TargetMode="External" /><Relationship Id="rId103" Type="http://schemas.openxmlformats.org/officeDocument/2006/relationships/hyperlink" Target="http://pbs.twimg.com/profile_images/1077011815769538560/Fx6mhqpj_normal.jpg" TargetMode="External" /><Relationship Id="rId104" Type="http://schemas.openxmlformats.org/officeDocument/2006/relationships/hyperlink" Target="http://pbs.twimg.com/profile_images/71209706/rlogo_normal.jpg" TargetMode="External" /><Relationship Id="rId105" Type="http://schemas.openxmlformats.org/officeDocument/2006/relationships/hyperlink" Target="http://pbs.twimg.com/profile_images/1085483960896012288/iaycRW4V_normal.jpg" TargetMode="External" /><Relationship Id="rId106" Type="http://schemas.openxmlformats.org/officeDocument/2006/relationships/hyperlink" Target="http://pbs.twimg.com/profile_images/1085679539261329409/f_yNlzO__normal.jpg" TargetMode="External" /><Relationship Id="rId107" Type="http://schemas.openxmlformats.org/officeDocument/2006/relationships/hyperlink" Target="http://pbs.twimg.com/profile_images/941402228732186624/ujSMhmvZ_normal.jpg" TargetMode="External" /><Relationship Id="rId108" Type="http://schemas.openxmlformats.org/officeDocument/2006/relationships/hyperlink" Target="http://pbs.twimg.com/profile_images/291447557/Grocer_pic_normal.bmp" TargetMode="External" /><Relationship Id="rId109" Type="http://schemas.openxmlformats.org/officeDocument/2006/relationships/hyperlink" Target="http://pbs.twimg.com/profile_images/825498128585330688/XXXe6BFV_normal.jpg" TargetMode="External" /><Relationship Id="rId110" Type="http://schemas.openxmlformats.org/officeDocument/2006/relationships/hyperlink" Target="http://pbs.twimg.com/profile_images/910429933096308736/avrLtIVO_normal.jpg" TargetMode="External" /><Relationship Id="rId111" Type="http://schemas.openxmlformats.org/officeDocument/2006/relationships/hyperlink" Target="http://pbs.twimg.com/profile_images/459409141228777472/RfDnn7bb_normal.jpeg" TargetMode="External" /><Relationship Id="rId112" Type="http://schemas.openxmlformats.org/officeDocument/2006/relationships/hyperlink" Target="http://pbs.twimg.com/profile_images/422495246325280769/IFO_uUuA_normal.jpeg" TargetMode="External" /><Relationship Id="rId113" Type="http://schemas.openxmlformats.org/officeDocument/2006/relationships/hyperlink" Target="http://pbs.twimg.com/profile_images/1047933196090978308/5XrfZm31_normal.jpg" TargetMode="External" /><Relationship Id="rId114" Type="http://schemas.openxmlformats.org/officeDocument/2006/relationships/hyperlink" Target="http://pbs.twimg.com/profile_images/958799440466255872/5rd9264q_normal.jpg" TargetMode="External" /><Relationship Id="rId115" Type="http://schemas.openxmlformats.org/officeDocument/2006/relationships/hyperlink" Target="http://pbs.twimg.com/profile_images/785535689819561984/X5KiijPc_normal.jpg" TargetMode="External" /><Relationship Id="rId116" Type="http://schemas.openxmlformats.org/officeDocument/2006/relationships/hyperlink" Target="http://pbs.twimg.com/profile_images/654468191314309120/45vCNMrH_normal.jpg" TargetMode="External" /><Relationship Id="rId117" Type="http://schemas.openxmlformats.org/officeDocument/2006/relationships/hyperlink" Target="http://pbs.twimg.com/profile_images/980116812577886209/FURbEYEm_normal.jpg" TargetMode="External" /><Relationship Id="rId118" Type="http://schemas.openxmlformats.org/officeDocument/2006/relationships/hyperlink" Target="http://pbs.twimg.com/profile_images/855090703004688384/SCTTDMV5_normal.jpg" TargetMode="External" /><Relationship Id="rId119" Type="http://schemas.openxmlformats.org/officeDocument/2006/relationships/hyperlink" Target="https://twitter.com/ashot_" TargetMode="External" /><Relationship Id="rId120" Type="http://schemas.openxmlformats.org/officeDocument/2006/relationships/hyperlink" Target="https://twitter.com/walmart" TargetMode="External" /><Relationship Id="rId121" Type="http://schemas.openxmlformats.org/officeDocument/2006/relationships/hyperlink" Target="https://twitter.com/ensembleiq" TargetMode="External" /><Relationship Id="rId122" Type="http://schemas.openxmlformats.org/officeDocument/2006/relationships/hyperlink" Target="https://twitter.com/footcarexpress" TargetMode="External" /><Relationship Id="rId123" Type="http://schemas.openxmlformats.org/officeDocument/2006/relationships/hyperlink" Target="https://twitter.com/floydrag" TargetMode="External" /><Relationship Id="rId124" Type="http://schemas.openxmlformats.org/officeDocument/2006/relationships/hyperlink" Target="https://twitter.com/reventionpos1" TargetMode="External" /><Relationship Id="rId125" Type="http://schemas.openxmlformats.org/officeDocument/2006/relationships/hyperlink" Target="https://twitter.com/mcre1" TargetMode="External" /><Relationship Id="rId126" Type="http://schemas.openxmlformats.org/officeDocument/2006/relationships/hyperlink" Target="https://twitter.com/healthcare_abc" TargetMode="External" /><Relationship Id="rId127" Type="http://schemas.openxmlformats.org/officeDocument/2006/relationships/hyperlink" Target="https://twitter.com/drugstorenews" TargetMode="External" /><Relationship Id="rId128" Type="http://schemas.openxmlformats.org/officeDocument/2006/relationships/hyperlink" Target="https://twitter.com/briley_rick" TargetMode="External" /><Relationship Id="rId129" Type="http://schemas.openxmlformats.org/officeDocument/2006/relationships/hyperlink" Target="https://twitter.com/chobani" TargetMode="External" /><Relationship Id="rId130" Type="http://schemas.openxmlformats.org/officeDocument/2006/relationships/hyperlink" Target="https://twitter.com/kroger" TargetMode="External" /><Relationship Id="rId131" Type="http://schemas.openxmlformats.org/officeDocument/2006/relationships/hyperlink" Target="https://twitter.com/cocacolaco" TargetMode="External" /><Relationship Id="rId132" Type="http://schemas.openxmlformats.org/officeDocument/2006/relationships/hyperlink" Target="https://twitter.com/paulmilner9" TargetMode="External" /><Relationship Id="rId133" Type="http://schemas.openxmlformats.org/officeDocument/2006/relationships/hyperlink" Target="https://twitter.com/path2purchaseiq" TargetMode="External" /><Relationship Id="rId134" Type="http://schemas.openxmlformats.org/officeDocument/2006/relationships/hyperlink" Target="https://twitter.com/cgtmagazine" TargetMode="External" /><Relationship Id="rId135" Type="http://schemas.openxmlformats.org/officeDocument/2006/relationships/hyperlink" Target="https://twitter.com/retailaggregate" TargetMode="External" /><Relationship Id="rId136" Type="http://schemas.openxmlformats.org/officeDocument/2006/relationships/hyperlink" Target="https://twitter.com/risnewsinsights" TargetMode="External" /><Relationship Id="rId137" Type="http://schemas.openxmlformats.org/officeDocument/2006/relationships/hyperlink" Target="https://twitter.com/unishopit" TargetMode="External" /><Relationship Id="rId138" Type="http://schemas.openxmlformats.org/officeDocument/2006/relationships/hyperlink" Target="https://twitter.com/jimdudlicek" TargetMode="External" /><Relationship Id="rId139" Type="http://schemas.openxmlformats.org/officeDocument/2006/relationships/hyperlink" Target="https://twitter.com/pgrocer" TargetMode="External" /><Relationship Id="rId140" Type="http://schemas.openxmlformats.org/officeDocument/2006/relationships/hyperlink" Target="https://twitter.com/freshneasybuzz" TargetMode="External" /><Relationship Id="rId141" Type="http://schemas.openxmlformats.org/officeDocument/2006/relationships/hyperlink" Target="https://twitter.com/albertsonscos" TargetMode="External" /><Relationship Id="rId142" Type="http://schemas.openxmlformats.org/officeDocument/2006/relationships/hyperlink" Target="https://twitter.com/4twenty2tweets" TargetMode="External" /><Relationship Id="rId143" Type="http://schemas.openxmlformats.org/officeDocument/2006/relationships/hyperlink" Target="https://twitter.com/davidshanker" TargetMode="External" /><Relationship Id="rId144" Type="http://schemas.openxmlformats.org/officeDocument/2006/relationships/hyperlink" Target="https://twitter.com/tonycdonofrio" TargetMode="External" /><Relationship Id="rId145" Type="http://schemas.openxmlformats.org/officeDocument/2006/relationships/hyperlink" Target="https://twitter.com/nrfbigshow" TargetMode="External" /><Relationship Id="rId146" Type="http://schemas.openxmlformats.org/officeDocument/2006/relationships/hyperlink" Target="https://twitter.com/joeskorupa" TargetMode="External" /><Relationship Id="rId147" Type="http://schemas.openxmlformats.org/officeDocument/2006/relationships/hyperlink" Target="https://twitter.com/simoneknaap" TargetMode="External" /><Relationship Id="rId148" Type="http://schemas.openxmlformats.org/officeDocument/2006/relationships/hyperlink" Target="https://twitter.com/marsglobal" TargetMode="External" /><Relationship Id="rId149" Type="http://schemas.openxmlformats.org/officeDocument/2006/relationships/hyperlink" Target="https://twitter.com/sandeepdadlani" TargetMode="External" /><Relationship Id="rId150" Type="http://schemas.openxmlformats.org/officeDocument/2006/relationships/hyperlink" Target="https://twitter.com/store_brands" TargetMode="External" /><Relationship Id="rId151" Type="http://schemas.openxmlformats.org/officeDocument/2006/relationships/comments" Target="../comments2.xml" /><Relationship Id="rId152" Type="http://schemas.openxmlformats.org/officeDocument/2006/relationships/vmlDrawing" Target="../drawings/vmlDrawing2.vml" /><Relationship Id="rId153" Type="http://schemas.openxmlformats.org/officeDocument/2006/relationships/table" Target="../tables/table2.xml" /><Relationship Id="rId15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nxtbook.com/nxtbooks/ensembleiq/dsn_201812/index.php#/38" TargetMode="External" /><Relationship Id="rId2" Type="http://schemas.openxmlformats.org/officeDocument/2006/relationships/hyperlink" Target="https://events.ensembleiq.com/rcas-2019/208595" TargetMode="External" /><Relationship Id="rId3" Type="http://schemas.openxmlformats.org/officeDocument/2006/relationships/hyperlink" Target="https://risnews.com/nrf-show-coverage-ensembleiq-2019" TargetMode="External" /><Relationship Id="rId4" Type="http://schemas.openxmlformats.org/officeDocument/2006/relationships/hyperlink" Target="https://www.nxtbook.com/nxtbooks/ensembleiq/storebrands_201901/" TargetMode="External" /><Relationship Id="rId5" Type="http://schemas.openxmlformats.org/officeDocument/2006/relationships/hyperlink" Target="https://ensembleiq.dragonforms.com/init.do?omedasite=StoreBrands_prefnew" TargetMode="External" /><Relationship Id="rId6" Type="http://schemas.openxmlformats.org/officeDocument/2006/relationships/hyperlink" Target="https://twitter.com/i/web/status/1088497674473689090" TargetMode="External" /><Relationship Id="rId7" Type="http://schemas.openxmlformats.org/officeDocument/2006/relationships/hyperlink" Target="https://lnkd.in/ePc-jUN" TargetMode="External" /><Relationship Id="rId8" Type="http://schemas.openxmlformats.org/officeDocument/2006/relationships/hyperlink" Target="https://twitter.com/i/web/status/1086153331003641856" TargetMode="External" /><Relationship Id="rId9" Type="http://schemas.openxmlformats.org/officeDocument/2006/relationships/hyperlink" Target="https://risnews.com/nrf-show-coverage-ensembleiq-2019?ajs_uid=6577H0150145A3A&amp;oly_enc_id=6577H0150145A3A&amp;ajs_trait_oebid=5235H5701912B7O" TargetMode="External" /><Relationship Id="rId10" Type="http://schemas.openxmlformats.org/officeDocument/2006/relationships/hyperlink" Target="https://www.consumergoods.com/analytics-summit" TargetMode="External" /><Relationship Id="rId11" Type="http://schemas.openxmlformats.org/officeDocument/2006/relationships/hyperlink" Target="https://events.ensembleiq.com/rcas-2019/208595" TargetMode="External" /><Relationship Id="rId12" Type="http://schemas.openxmlformats.org/officeDocument/2006/relationships/hyperlink" Target="https://twitter.com/i/web/status/1088497674473689090" TargetMode="External" /><Relationship Id="rId13" Type="http://schemas.openxmlformats.org/officeDocument/2006/relationships/hyperlink" Target="https://twitter.com/i/web/status/1087805874821885954" TargetMode="External" /><Relationship Id="rId14" Type="http://schemas.openxmlformats.org/officeDocument/2006/relationships/hyperlink" Target="https://twitter.com/i/web/status/1085635369436151809" TargetMode="External" /><Relationship Id="rId15" Type="http://schemas.openxmlformats.org/officeDocument/2006/relationships/hyperlink" Target="https://risnews.com/best-nrf-2019-top-10-takeaways" TargetMode="External" /><Relationship Id="rId16" Type="http://schemas.openxmlformats.org/officeDocument/2006/relationships/hyperlink" Target="https://twitter.com/i/web/status/1085939810941001728" TargetMode="External" /><Relationship Id="rId17" Type="http://schemas.openxmlformats.org/officeDocument/2006/relationships/hyperlink" Target="https://www.path2purchasesummit.com/" TargetMode="External" /><Relationship Id="rId18" Type="http://schemas.openxmlformats.org/officeDocument/2006/relationships/hyperlink" Target="https://www.consumergoods.com/analytics-summit" TargetMode="External" /><Relationship Id="rId19" Type="http://schemas.openxmlformats.org/officeDocument/2006/relationships/hyperlink" Target="http://www.prweb.com/releases/2019/1/prweb16036834.htm" TargetMode="External" /><Relationship Id="rId20" Type="http://schemas.openxmlformats.org/officeDocument/2006/relationships/hyperlink" Target="https://risnews.com/nrf-show-coverage-ensembleiq-2019" TargetMode="External" /><Relationship Id="rId21" Type="http://schemas.openxmlformats.org/officeDocument/2006/relationships/hyperlink" Target="https://risnews.com/nrf-show-coverage-ensembleiq-2019?ajs_uid=6577H0150145A3A&amp;oly_enc_id=6577H0150145A3A&amp;ajs_trait_oebid=5235H5701912B7O" TargetMode="External" /><Relationship Id="rId22" Type="http://schemas.openxmlformats.org/officeDocument/2006/relationships/hyperlink" Target="https://twitter.com/i/web/status/1086153331003641856" TargetMode="External" /><Relationship Id="rId23" Type="http://schemas.openxmlformats.org/officeDocument/2006/relationships/hyperlink" Target="https://twitter.com/i/web/status/1088416988198780928" TargetMode="External" /><Relationship Id="rId24" Type="http://schemas.openxmlformats.org/officeDocument/2006/relationships/hyperlink" Target="https://lnkd.in/ePc-jUN" TargetMode="External" /><Relationship Id="rId25" Type="http://schemas.openxmlformats.org/officeDocument/2006/relationships/hyperlink" Target="https://www.nxtbook.com/nxtbooks/ensembleiq/storebrands_201901/" TargetMode="External" /><Relationship Id="rId26" Type="http://schemas.openxmlformats.org/officeDocument/2006/relationships/hyperlink" Target="https://ensembleiq.dragonforms.com/init.do?omedasite=StoreBrands_prefnew" TargetMode="External" /><Relationship Id="rId27" Type="http://schemas.openxmlformats.org/officeDocument/2006/relationships/hyperlink" Target="http://www.nxtbook.com/nxtbooks/ensembleiq/dsn_201901/index.php#/26" TargetMode="External" /><Relationship Id="rId28" Type="http://schemas.openxmlformats.org/officeDocument/2006/relationships/hyperlink" Target="https://twitter.com/i/web/status/1052612225054269440" TargetMode="External" /><Relationship Id="rId29" Type="http://schemas.openxmlformats.org/officeDocument/2006/relationships/hyperlink" Target="http://www.nxtbook.com/nxtbooks/ensembleiq/dsn_201812/index.php#/38" TargetMode="External" /><Relationship Id="rId30" Type="http://schemas.openxmlformats.org/officeDocument/2006/relationships/hyperlink" Target="https://www.footcarexpress.com/" TargetMode="External" /><Relationship Id="rId31" Type="http://schemas.openxmlformats.org/officeDocument/2006/relationships/hyperlink" Target="https://lnkd.in/eTKaRNC" TargetMode="Externa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 Id="rId3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736</v>
      </c>
      <c r="BB2" s="13" t="s">
        <v>754</v>
      </c>
      <c r="BC2" s="13" t="s">
        <v>755</v>
      </c>
      <c r="BD2" s="67" t="s">
        <v>1125</v>
      </c>
      <c r="BE2" s="67" t="s">
        <v>1126</v>
      </c>
      <c r="BF2" s="67" t="s">
        <v>1127</v>
      </c>
      <c r="BG2" s="67" t="s">
        <v>1128</v>
      </c>
      <c r="BH2" s="67" t="s">
        <v>1129</v>
      </c>
      <c r="BI2" s="67" t="s">
        <v>1130</v>
      </c>
      <c r="BJ2" s="67" t="s">
        <v>1131</v>
      </c>
      <c r="BK2" s="67" t="s">
        <v>1132</v>
      </c>
      <c r="BL2" s="67" t="s">
        <v>1133</v>
      </c>
    </row>
    <row r="3" spans="1:64" ht="15" customHeight="1">
      <c r="A3" s="84" t="s">
        <v>212</v>
      </c>
      <c r="B3" s="84" t="s">
        <v>234</v>
      </c>
      <c r="C3" s="53" t="s">
        <v>1169</v>
      </c>
      <c r="D3" s="54">
        <v>3</v>
      </c>
      <c r="E3" s="65" t="s">
        <v>132</v>
      </c>
      <c r="F3" s="55">
        <v>35</v>
      </c>
      <c r="G3" s="53"/>
      <c r="H3" s="57"/>
      <c r="I3" s="56"/>
      <c r="J3" s="56"/>
      <c r="K3" s="36" t="s">
        <v>65</v>
      </c>
      <c r="L3" s="62">
        <v>3</v>
      </c>
      <c r="M3" s="62"/>
      <c r="N3" s="63"/>
      <c r="O3" s="85" t="s">
        <v>244</v>
      </c>
      <c r="P3" s="87">
        <v>43482.115335648145</v>
      </c>
      <c r="Q3" s="85" t="s">
        <v>246</v>
      </c>
      <c r="R3" s="85"/>
      <c r="S3" s="85"/>
      <c r="T3" s="85" t="s">
        <v>308</v>
      </c>
      <c r="U3" s="85"/>
      <c r="V3" s="90" t="s">
        <v>339</v>
      </c>
      <c r="W3" s="87">
        <v>43482.115335648145</v>
      </c>
      <c r="X3" s="90" t="s">
        <v>355</v>
      </c>
      <c r="Y3" s="85"/>
      <c r="Z3" s="85"/>
      <c r="AA3" s="91" t="s">
        <v>389</v>
      </c>
      <c r="AB3" s="85"/>
      <c r="AC3" s="85" t="b">
        <v>0</v>
      </c>
      <c r="AD3" s="85">
        <v>0</v>
      </c>
      <c r="AE3" s="91" t="s">
        <v>423</v>
      </c>
      <c r="AF3" s="85" t="b">
        <v>0</v>
      </c>
      <c r="AG3" s="85" t="s">
        <v>426</v>
      </c>
      <c r="AH3" s="85"/>
      <c r="AI3" s="91" t="s">
        <v>423</v>
      </c>
      <c r="AJ3" s="85" t="b">
        <v>0</v>
      </c>
      <c r="AK3" s="85">
        <v>0</v>
      </c>
      <c r="AL3" s="91" t="s">
        <v>411</v>
      </c>
      <c r="AM3" s="85" t="s">
        <v>428</v>
      </c>
      <c r="AN3" s="85" t="b">
        <v>0</v>
      </c>
      <c r="AO3" s="91" t="s">
        <v>411</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c r="BE3" s="52"/>
      <c r="BF3" s="51"/>
      <c r="BG3" s="52"/>
      <c r="BH3" s="51"/>
      <c r="BI3" s="52"/>
      <c r="BJ3" s="51"/>
      <c r="BK3" s="52"/>
      <c r="BL3" s="51"/>
    </row>
    <row r="4" spans="1:64" ht="15" customHeight="1">
      <c r="A4" s="84" t="s">
        <v>212</v>
      </c>
      <c r="B4" s="84" t="s">
        <v>219</v>
      </c>
      <c r="C4" s="53" t="s">
        <v>1169</v>
      </c>
      <c r="D4" s="54">
        <v>3</v>
      </c>
      <c r="E4" s="65" t="s">
        <v>132</v>
      </c>
      <c r="F4" s="55">
        <v>35</v>
      </c>
      <c r="G4" s="53"/>
      <c r="H4" s="57"/>
      <c r="I4" s="56"/>
      <c r="J4" s="56"/>
      <c r="K4" s="36" t="s">
        <v>65</v>
      </c>
      <c r="L4" s="83">
        <v>4</v>
      </c>
      <c r="M4" s="83"/>
      <c r="N4" s="63"/>
      <c r="O4" s="86" t="s">
        <v>244</v>
      </c>
      <c r="P4" s="88">
        <v>43482.115335648145</v>
      </c>
      <c r="Q4" s="86" t="s">
        <v>246</v>
      </c>
      <c r="R4" s="86"/>
      <c r="S4" s="86"/>
      <c r="T4" s="86" t="s">
        <v>308</v>
      </c>
      <c r="U4" s="86"/>
      <c r="V4" s="89" t="s">
        <v>339</v>
      </c>
      <c r="W4" s="88">
        <v>43482.115335648145</v>
      </c>
      <c r="X4" s="89" t="s">
        <v>355</v>
      </c>
      <c r="Y4" s="86"/>
      <c r="Z4" s="86"/>
      <c r="AA4" s="92" t="s">
        <v>389</v>
      </c>
      <c r="AB4" s="86"/>
      <c r="AC4" s="86" t="b">
        <v>0</v>
      </c>
      <c r="AD4" s="86">
        <v>0</v>
      </c>
      <c r="AE4" s="92" t="s">
        <v>423</v>
      </c>
      <c r="AF4" s="86" t="b">
        <v>0</v>
      </c>
      <c r="AG4" s="86" t="s">
        <v>426</v>
      </c>
      <c r="AH4" s="86"/>
      <c r="AI4" s="92" t="s">
        <v>423</v>
      </c>
      <c r="AJ4" s="86" t="b">
        <v>0</v>
      </c>
      <c r="AK4" s="86">
        <v>0</v>
      </c>
      <c r="AL4" s="92" t="s">
        <v>411</v>
      </c>
      <c r="AM4" s="86" t="s">
        <v>428</v>
      </c>
      <c r="AN4" s="86" t="b">
        <v>0</v>
      </c>
      <c r="AO4" s="92" t="s">
        <v>411</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1</v>
      </c>
      <c r="BE4" s="52">
        <v>5</v>
      </c>
      <c r="BF4" s="51">
        <v>0</v>
      </c>
      <c r="BG4" s="52">
        <v>0</v>
      </c>
      <c r="BH4" s="51">
        <v>0</v>
      </c>
      <c r="BI4" s="52">
        <v>0</v>
      </c>
      <c r="BJ4" s="51">
        <v>19</v>
      </c>
      <c r="BK4" s="52">
        <v>95</v>
      </c>
      <c r="BL4" s="51">
        <v>20</v>
      </c>
    </row>
    <row r="5" spans="1:64" ht="30">
      <c r="A5" s="84" t="s">
        <v>213</v>
      </c>
      <c r="B5" s="84" t="s">
        <v>213</v>
      </c>
      <c r="C5" s="53" t="s">
        <v>1170</v>
      </c>
      <c r="D5" s="54">
        <v>10</v>
      </c>
      <c r="E5" s="65" t="s">
        <v>136</v>
      </c>
      <c r="F5" s="55">
        <v>12</v>
      </c>
      <c r="G5" s="53"/>
      <c r="H5" s="57"/>
      <c r="I5" s="56"/>
      <c r="J5" s="56"/>
      <c r="K5" s="36" t="s">
        <v>65</v>
      </c>
      <c r="L5" s="83">
        <v>5</v>
      </c>
      <c r="M5" s="83"/>
      <c r="N5" s="63"/>
      <c r="O5" s="86" t="s">
        <v>176</v>
      </c>
      <c r="P5" s="88">
        <v>43482.16923611111</v>
      </c>
      <c r="Q5" s="86" t="s">
        <v>247</v>
      </c>
      <c r="R5" s="86" t="s">
        <v>278</v>
      </c>
      <c r="S5" s="86" t="s">
        <v>297</v>
      </c>
      <c r="T5" s="86"/>
      <c r="U5" s="86"/>
      <c r="V5" s="89" t="s">
        <v>340</v>
      </c>
      <c r="W5" s="88">
        <v>43482.16923611111</v>
      </c>
      <c r="X5" s="89" t="s">
        <v>356</v>
      </c>
      <c r="Y5" s="86"/>
      <c r="Z5" s="86"/>
      <c r="AA5" s="92" t="s">
        <v>390</v>
      </c>
      <c r="AB5" s="86"/>
      <c r="AC5" s="86" t="b">
        <v>0</v>
      </c>
      <c r="AD5" s="86">
        <v>0</v>
      </c>
      <c r="AE5" s="92" t="s">
        <v>423</v>
      </c>
      <c r="AF5" s="86" t="b">
        <v>0</v>
      </c>
      <c r="AG5" s="86" t="s">
        <v>426</v>
      </c>
      <c r="AH5" s="86"/>
      <c r="AI5" s="92" t="s">
        <v>423</v>
      </c>
      <c r="AJ5" s="86" t="b">
        <v>0</v>
      </c>
      <c r="AK5" s="86">
        <v>0</v>
      </c>
      <c r="AL5" s="92" t="s">
        <v>423</v>
      </c>
      <c r="AM5" s="86" t="s">
        <v>429</v>
      </c>
      <c r="AN5" s="86" t="b">
        <v>0</v>
      </c>
      <c r="AO5" s="92" t="s">
        <v>390</v>
      </c>
      <c r="AP5" s="86" t="s">
        <v>176</v>
      </c>
      <c r="AQ5" s="86">
        <v>0</v>
      </c>
      <c r="AR5" s="86">
        <v>0</v>
      </c>
      <c r="AS5" s="86"/>
      <c r="AT5" s="86"/>
      <c r="AU5" s="86"/>
      <c r="AV5" s="86"/>
      <c r="AW5" s="86"/>
      <c r="AX5" s="86"/>
      <c r="AY5" s="86"/>
      <c r="AZ5" s="86"/>
      <c r="BA5">
        <v>2</v>
      </c>
      <c r="BB5" s="85" t="str">
        <f>REPLACE(INDEX(GroupVertices[Group],MATCH(Edges[[#This Row],[Vertex 1]],GroupVertices[Vertex],0)),1,1,"")</f>
        <v>8</v>
      </c>
      <c r="BC5" s="85" t="str">
        <f>REPLACE(INDEX(GroupVertices[Group],MATCH(Edges[[#This Row],[Vertex 2]],GroupVertices[Vertex],0)),1,1,"")</f>
        <v>8</v>
      </c>
      <c r="BD5" s="51">
        <v>0</v>
      </c>
      <c r="BE5" s="52">
        <v>0</v>
      </c>
      <c r="BF5" s="51">
        <v>0</v>
      </c>
      <c r="BG5" s="52">
        <v>0</v>
      </c>
      <c r="BH5" s="51">
        <v>0</v>
      </c>
      <c r="BI5" s="52">
        <v>0</v>
      </c>
      <c r="BJ5" s="51">
        <v>14</v>
      </c>
      <c r="BK5" s="52">
        <v>100</v>
      </c>
      <c r="BL5" s="51">
        <v>14</v>
      </c>
    </row>
    <row r="6" spans="1:64" ht="30">
      <c r="A6" s="84" t="s">
        <v>213</v>
      </c>
      <c r="B6" s="84" t="s">
        <v>213</v>
      </c>
      <c r="C6" s="53" t="s">
        <v>1170</v>
      </c>
      <c r="D6" s="54">
        <v>10</v>
      </c>
      <c r="E6" s="65" t="s">
        <v>136</v>
      </c>
      <c r="F6" s="55">
        <v>12</v>
      </c>
      <c r="G6" s="53"/>
      <c r="H6" s="57"/>
      <c r="I6" s="56"/>
      <c r="J6" s="56"/>
      <c r="K6" s="36" t="s">
        <v>65</v>
      </c>
      <c r="L6" s="83">
        <v>6</v>
      </c>
      <c r="M6" s="83"/>
      <c r="N6" s="63"/>
      <c r="O6" s="86" t="s">
        <v>176</v>
      </c>
      <c r="P6" s="88">
        <v>43482.56947916667</v>
      </c>
      <c r="Q6" s="86" t="s">
        <v>248</v>
      </c>
      <c r="R6" s="89" t="s">
        <v>279</v>
      </c>
      <c r="S6" s="86" t="s">
        <v>298</v>
      </c>
      <c r="T6" s="86" t="s">
        <v>309</v>
      </c>
      <c r="U6" s="86"/>
      <c r="V6" s="89" t="s">
        <v>340</v>
      </c>
      <c r="W6" s="88">
        <v>43482.56947916667</v>
      </c>
      <c r="X6" s="89" t="s">
        <v>357</v>
      </c>
      <c r="Y6" s="86"/>
      <c r="Z6" s="86"/>
      <c r="AA6" s="92" t="s">
        <v>391</v>
      </c>
      <c r="AB6" s="86"/>
      <c r="AC6" s="86" t="b">
        <v>0</v>
      </c>
      <c r="AD6" s="86">
        <v>0</v>
      </c>
      <c r="AE6" s="92" t="s">
        <v>423</v>
      </c>
      <c r="AF6" s="86" t="b">
        <v>0</v>
      </c>
      <c r="AG6" s="86" t="s">
        <v>426</v>
      </c>
      <c r="AH6" s="86"/>
      <c r="AI6" s="92" t="s">
        <v>423</v>
      </c>
      <c r="AJ6" s="86" t="b">
        <v>0</v>
      </c>
      <c r="AK6" s="86">
        <v>0</v>
      </c>
      <c r="AL6" s="92" t="s">
        <v>423</v>
      </c>
      <c r="AM6" s="86" t="s">
        <v>429</v>
      </c>
      <c r="AN6" s="86" t="b">
        <v>0</v>
      </c>
      <c r="AO6" s="92" t="s">
        <v>391</v>
      </c>
      <c r="AP6" s="86" t="s">
        <v>176</v>
      </c>
      <c r="AQ6" s="86">
        <v>0</v>
      </c>
      <c r="AR6" s="86">
        <v>0</v>
      </c>
      <c r="AS6" s="86"/>
      <c r="AT6" s="86"/>
      <c r="AU6" s="86"/>
      <c r="AV6" s="86"/>
      <c r="AW6" s="86"/>
      <c r="AX6" s="86"/>
      <c r="AY6" s="86"/>
      <c r="AZ6" s="86"/>
      <c r="BA6">
        <v>2</v>
      </c>
      <c r="BB6" s="85" t="str">
        <f>REPLACE(INDEX(GroupVertices[Group],MATCH(Edges[[#This Row],[Vertex 1]],GroupVertices[Vertex],0)),1,1,"")</f>
        <v>8</v>
      </c>
      <c r="BC6" s="85" t="str">
        <f>REPLACE(INDEX(GroupVertices[Group],MATCH(Edges[[#This Row],[Vertex 2]],GroupVertices[Vertex],0)),1,1,"")</f>
        <v>8</v>
      </c>
      <c r="BD6" s="51">
        <v>0</v>
      </c>
      <c r="BE6" s="52">
        <v>0</v>
      </c>
      <c r="BF6" s="51">
        <v>0</v>
      </c>
      <c r="BG6" s="52">
        <v>0</v>
      </c>
      <c r="BH6" s="51">
        <v>0</v>
      </c>
      <c r="BI6" s="52">
        <v>0</v>
      </c>
      <c r="BJ6" s="51">
        <v>20</v>
      </c>
      <c r="BK6" s="52">
        <v>100</v>
      </c>
      <c r="BL6" s="51">
        <v>20</v>
      </c>
    </row>
    <row r="7" spans="1:64" ht="45">
      <c r="A7" s="84" t="s">
        <v>214</v>
      </c>
      <c r="B7" s="84" t="s">
        <v>213</v>
      </c>
      <c r="C7" s="53" t="s">
        <v>1169</v>
      </c>
      <c r="D7" s="54">
        <v>3</v>
      </c>
      <c r="E7" s="65" t="s">
        <v>132</v>
      </c>
      <c r="F7" s="55">
        <v>35</v>
      </c>
      <c r="G7" s="53"/>
      <c r="H7" s="57"/>
      <c r="I7" s="56"/>
      <c r="J7" s="56"/>
      <c r="K7" s="36" t="s">
        <v>65</v>
      </c>
      <c r="L7" s="83">
        <v>7</v>
      </c>
      <c r="M7" s="83"/>
      <c r="N7" s="63"/>
      <c r="O7" s="86" t="s">
        <v>244</v>
      </c>
      <c r="P7" s="88">
        <v>43482.57115740741</v>
      </c>
      <c r="Q7" s="86" t="s">
        <v>249</v>
      </c>
      <c r="R7" s="86" t="s">
        <v>280</v>
      </c>
      <c r="S7" s="86" t="s">
        <v>299</v>
      </c>
      <c r="T7" s="86" t="s">
        <v>310</v>
      </c>
      <c r="U7" s="86"/>
      <c r="V7" s="89" t="s">
        <v>341</v>
      </c>
      <c r="W7" s="88">
        <v>43482.57115740741</v>
      </c>
      <c r="X7" s="89" t="s">
        <v>358</v>
      </c>
      <c r="Y7" s="86"/>
      <c r="Z7" s="86"/>
      <c r="AA7" s="92" t="s">
        <v>392</v>
      </c>
      <c r="AB7" s="86"/>
      <c r="AC7" s="86" t="b">
        <v>0</v>
      </c>
      <c r="AD7" s="86">
        <v>0</v>
      </c>
      <c r="AE7" s="92" t="s">
        <v>423</v>
      </c>
      <c r="AF7" s="86" t="b">
        <v>0</v>
      </c>
      <c r="AG7" s="86" t="s">
        <v>426</v>
      </c>
      <c r="AH7" s="86"/>
      <c r="AI7" s="92" t="s">
        <v>423</v>
      </c>
      <c r="AJ7" s="86" t="b">
        <v>0</v>
      </c>
      <c r="AK7" s="86">
        <v>0</v>
      </c>
      <c r="AL7" s="92" t="s">
        <v>423</v>
      </c>
      <c r="AM7" s="86" t="s">
        <v>430</v>
      </c>
      <c r="AN7" s="86" t="b">
        <v>0</v>
      </c>
      <c r="AO7" s="92" t="s">
        <v>392</v>
      </c>
      <c r="AP7" s="86" t="s">
        <v>176</v>
      </c>
      <c r="AQ7" s="86">
        <v>0</v>
      </c>
      <c r="AR7" s="86">
        <v>0</v>
      </c>
      <c r="AS7" s="86"/>
      <c r="AT7" s="86"/>
      <c r="AU7" s="86"/>
      <c r="AV7" s="86"/>
      <c r="AW7" s="86"/>
      <c r="AX7" s="86"/>
      <c r="AY7" s="86"/>
      <c r="AZ7" s="86"/>
      <c r="BA7">
        <v>1</v>
      </c>
      <c r="BB7" s="85" t="str">
        <f>REPLACE(INDEX(GroupVertices[Group],MATCH(Edges[[#This Row],[Vertex 1]],GroupVertices[Vertex],0)),1,1,"")</f>
        <v>8</v>
      </c>
      <c r="BC7" s="85" t="str">
        <f>REPLACE(INDEX(GroupVertices[Group],MATCH(Edges[[#This Row],[Vertex 2]],GroupVertices[Vertex],0)),1,1,"")</f>
        <v>8</v>
      </c>
      <c r="BD7" s="51">
        <v>0</v>
      </c>
      <c r="BE7" s="52">
        <v>0</v>
      </c>
      <c r="BF7" s="51">
        <v>0</v>
      </c>
      <c r="BG7" s="52">
        <v>0</v>
      </c>
      <c r="BH7" s="51">
        <v>0</v>
      </c>
      <c r="BI7" s="52">
        <v>0</v>
      </c>
      <c r="BJ7" s="51">
        <v>15</v>
      </c>
      <c r="BK7" s="52">
        <v>100</v>
      </c>
      <c r="BL7" s="51">
        <v>15</v>
      </c>
    </row>
    <row r="8" spans="1:64" ht="45">
      <c r="A8" s="84" t="s">
        <v>215</v>
      </c>
      <c r="B8" s="84" t="s">
        <v>215</v>
      </c>
      <c r="C8" s="53" t="s">
        <v>1169</v>
      </c>
      <c r="D8" s="54">
        <v>3</v>
      </c>
      <c r="E8" s="65" t="s">
        <v>132</v>
      </c>
      <c r="F8" s="55">
        <v>35</v>
      </c>
      <c r="G8" s="53"/>
      <c r="H8" s="57"/>
      <c r="I8" s="56"/>
      <c r="J8" s="56"/>
      <c r="K8" s="36" t="s">
        <v>65</v>
      </c>
      <c r="L8" s="83">
        <v>8</v>
      </c>
      <c r="M8" s="83"/>
      <c r="N8" s="63"/>
      <c r="O8" s="86" t="s">
        <v>176</v>
      </c>
      <c r="P8" s="88">
        <v>43390.72783564815</v>
      </c>
      <c r="Q8" s="86" t="s">
        <v>250</v>
      </c>
      <c r="R8" s="89" t="s">
        <v>281</v>
      </c>
      <c r="S8" s="86" t="s">
        <v>300</v>
      </c>
      <c r="T8" s="86" t="s">
        <v>311</v>
      </c>
      <c r="U8" s="86"/>
      <c r="V8" s="89" t="s">
        <v>342</v>
      </c>
      <c r="W8" s="88">
        <v>43390.72783564815</v>
      </c>
      <c r="X8" s="89" t="s">
        <v>359</v>
      </c>
      <c r="Y8" s="86"/>
      <c r="Z8" s="86"/>
      <c r="AA8" s="92" t="s">
        <v>393</v>
      </c>
      <c r="AB8" s="86"/>
      <c r="AC8" s="86" t="b">
        <v>0</v>
      </c>
      <c r="AD8" s="86">
        <v>0</v>
      </c>
      <c r="AE8" s="92" t="s">
        <v>424</v>
      </c>
      <c r="AF8" s="86" t="b">
        <v>0</v>
      </c>
      <c r="AG8" s="86" t="s">
        <v>426</v>
      </c>
      <c r="AH8" s="86"/>
      <c r="AI8" s="92" t="s">
        <v>423</v>
      </c>
      <c r="AJ8" s="86" t="b">
        <v>0</v>
      </c>
      <c r="AK8" s="86">
        <v>1</v>
      </c>
      <c r="AL8" s="92" t="s">
        <v>423</v>
      </c>
      <c r="AM8" s="86" t="s">
        <v>431</v>
      </c>
      <c r="AN8" s="86" t="b">
        <v>1</v>
      </c>
      <c r="AO8" s="92" t="s">
        <v>393</v>
      </c>
      <c r="AP8" s="86" t="s">
        <v>441</v>
      </c>
      <c r="AQ8" s="86">
        <v>0</v>
      </c>
      <c r="AR8" s="86">
        <v>0</v>
      </c>
      <c r="AS8" s="86"/>
      <c r="AT8" s="86"/>
      <c r="AU8" s="86"/>
      <c r="AV8" s="86"/>
      <c r="AW8" s="86"/>
      <c r="AX8" s="86"/>
      <c r="AY8" s="86"/>
      <c r="AZ8" s="86"/>
      <c r="BA8">
        <v>1</v>
      </c>
      <c r="BB8" s="85" t="str">
        <f>REPLACE(INDEX(GroupVertices[Group],MATCH(Edges[[#This Row],[Vertex 1]],GroupVertices[Vertex],0)),1,1,"")</f>
        <v>7</v>
      </c>
      <c r="BC8" s="85" t="str">
        <f>REPLACE(INDEX(GroupVertices[Group],MATCH(Edges[[#This Row],[Vertex 2]],GroupVertices[Vertex],0)),1,1,"")</f>
        <v>7</v>
      </c>
      <c r="BD8" s="51">
        <v>1</v>
      </c>
      <c r="BE8" s="52">
        <v>5.555555555555555</v>
      </c>
      <c r="BF8" s="51">
        <v>0</v>
      </c>
      <c r="BG8" s="52">
        <v>0</v>
      </c>
      <c r="BH8" s="51">
        <v>0</v>
      </c>
      <c r="BI8" s="52">
        <v>0</v>
      </c>
      <c r="BJ8" s="51">
        <v>17</v>
      </c>
      <c r="BK8" s="52">
        <v>94.44444444444444</v>
      </c>
      <c r="BL8" s="51">
        <v>18</v>
      </c>
    </row>
    <row r="9" spans="1:64" ht="45">
      <c r="A9" s="84" t="s">
        <v>216</v>
      </c>
      <c r="B9" s="84" t="s">
        <v>215</v>
      </c>
      <c r="C9" s="53" t="s">
        <v>1169</v>
      </c>
      <c r="D9" s="54">
        <v>3</v>
      </c>
      <c r="E9" s="65" t="s">
        <v>132</v>
      </c>
      <c r="F9" s="55">
        <v>35</v>
      </c>
      <c r="G9" s="53"/>
      <c r="H9" s="57"/>
      <c r="I9" s="56"/>
      <c r="J9" s="56"/>
      <c r="K9" s="36" t="s">
        <v>65</v>
      </c>
      <c r="L9" s="83">
        <v>9</v>
      </c>
      <c r="M9" s="83"/>
      <c r="N9" s="63"/>
      <c r="O9" s="86" t="s">
        <v>244</v>
      </c>
      <c r="P9" s="88">
        <v>43483.15114583333</v>
      </c>
      <c r="Q9" s="86" t="s">
        <v>251</v>
      </c>
      <c r="R9" s="86"/>
      <c r="S9" s="86"/>
      <c r="T9" s="86" t="s">
        <v>311</v>
      </c>
      <c r="U9" s="86"/>
      <c r="V9" s="89" t="s">
        <v>343</v>
      </c>
      <c r="W9" s="88">
        <v>43483.15114583333</v>
      </c>
      <c r="X9" s="89" t="s">
        <v>360</v>
      </c>
      <c r="Y9" s="86"/>
      <c r="Z9" s="86"/>
      <c r="AA9" s="92" t="s">
        <v>394</v>
      </c>
      <c r="AB9" s="86"/>
      <c r="AC9" s="86" t="b">
        <v>0</v>
      </c>
      <c r="AD9" s="86">
        <v>0</v>
      </c>
      <c r="AE9" s="92" t="s">
        <v>423</v>
      </c>
      <c r="AF9" s="86" t="b">
        <v>0</v>
      </c>
      <c r="AG9" s="86" t="s">
        <v>426</v>
      </c>
      <c r="AH9" s="86"/>
      <c r="AI9" s="92" t="s">
        <v>423</v>
      </c>
      <c r="AJ9" s="86" t="b">
        <v>0</v>
      </c>
      <c r="AK9" s="86">
        <v>0</v>
      </c>
      <c r="AL9" s="92" t="s">
        <v>393</v>
      </c>
      <c r="AM9" s="86" t="s">
        <v>432</v>
      </c>
      <c r="AN9" s="86" t="b">
        <v>0</v>
      </c>
      <c r="AO9" s="92" t="s">
        <v>393</v>
      </c>
      <c r="AP9" s="86" t="s">
        <v>176</v>
      </c>
      <c r="AQ9" s="86">
        <v>0</v>
      </c>
      <c r="AR9" s="86">
        <v>0</v>
      </c>
      <c r="AS9" s="86"/>
      <c r="AT9" s="86"/>
      <c r="AU9" s="86"/>
      <c r="AV9" s="86"/>
      <c r="AW9" s="86"/>
      <c r="AX9" s="86"/>
      <c r="AY9" s="86"/>
      <c r="AZ9" s="86"/>
      <c r="BA9">
        <v>1</v>
      </c>
      <c r="BB9" s="85" t="str">
        <f>REPLACE(INDEX(GroupVertices[Group],MATCH(Edges[[#This Row],[Vertex 1]],GroupVertices[Vertex],0)),1,1,"")</f>
        <v>7</v>
      </c>
      <c r="BC9" s="85" t="str">
        <f>REPLACE(INDEX(GroupVertices[Group],MATCH(Edges[[#This Row],[Vertex 2]],GroupVertices[Vertex],0)),1,1,"")</f>
        <v>7</v>
      </c>
      <c r="BD9" s="51">
        <v>1</v>
      </c>
      <c r="BE9" s="52">
        <v>4.761904761904762</v>
      </c>
      <c r="BF9" s="51">
        <v>0</v>
      </c>
      <c r="BG9" s="52">
        <v>0</v>
      </c>
      <c r="BH9" s="51">
        <v>0</v>
      </c>
      <c r="BI9" s="52">
        <v>0</v>
      </c>
      <c r="BJ9" s="51">
        <v>20</v>
      </c>
      <c r="BK9" s="52">
        <v>95.23809523809524</v>
      </c>
      <c r="BL9" s="51">
        <v>21</v>
      </c>
    </row>
    <row r="10" spans="1:64" ht="45">
      <c r="A10" s="84" t="s">
        <v>217</v>
      </c>
      <c r="B10" s="84" t="s">
        <v>235</v>
      </c>
      <c r="C10" s="53" t="s">
        <v>1169</v>
      </c>
      <c r="D10" s="54">
        <v>3</v>
      </c>
      <c r="E10" s="65" t="s">
        <v>132</v>
      </c>
      <c r="F10" s="55">
        <v>35</v>
      </c>
      <c r="G10" s="53"/>
      <c r="H10" s="57"/>
      <c r="I10" s="56"/>
      <c r="J10" s="56"/>
      <c r="K10" s="36" t="s">
        <v>65</v>
      </c>
      <c r="L10" s="83">
        <v>10</v>
      </c>
      <c r="M10" s="83"/>
      <c r="N10" s="63"/>
      <c r="O10" s="86" t="s">
        <v>244</v>
      </c>
      <c r="P10" s="88">
        <v>43487.8437962963</v>
      </c>
      <c r="Q10" s="86" t="s">
        <v>252</v>
      </c>
      <c r="R10" s="89" t="s">
        <v>282</v>
      </c>
      <c r="S10" s="86" t="s">
        <v>298</v>
      </c>
      <c r="T10" s="86"/>
      <c r="U10" s="89" t="s">
        <v>329</v>
      </c>
      <c r="V10" s="89" t="s">
        <v>329</v>
      </c>
      <c r="W10" s="88">
        <v>43487.8437962963</v>
      </c>
      <c r="X10" s="89" t="s">
        <v>361</v>
      </c>
      <c r="Y10" s="86"/>
      <c r="Z10" s="86"/>
      <c r="AA10" s="92" t="s">
        <v>395</v>
      </c>
      <c r="AB10" s="86"/>
      <c r="AC10" s="86" t="b">
        <v>0</v>
      </c>
      <c r="AD10" s="86">
        <v>0</v>
      </c>
      <c r="AE10" s="92" t="s">
        <v>423</v>
      </c>
      <c r="AF10" s="86" t="b">
        <v>0</v>
      </c>
      <c r="AG10" s="86" t="s">
        <v>426</v>
      </c>
      <c r="AH10" s="86"/>
      <c r="AI10" s="92" t="s">
        <v>423</v>
      </c>
      <c r="AJ10" s="86" t="b">
        <v>0</v>
      </c>
      <c r="AK10" s="86">
        <v>0</v>
      </c>
      <c r="AL10" s="92" t="s">
        <v>423</v>
      </c>
      <c r="AM10" s="86" t="s">
        <v>433</v>
      </c>
      <c r="AN10" s="86" t="b">
        <v>0</v>
      </c>
      <c r="AO10" s="92" t="s">
        <v>395</v>
      </c>
      <c r="AP10" s="86" t="s">
        <v>176</v>
      </c>
      <c r="AQ10" s="86">
        <v>0</v>
      </c>
      <c r="AR10" s="86">
        <v>0</v>
      </c>
      <c r="AS10" s="86"/>
      <c r="AT10" s="86"/>
      <c r="AU10" s="86"/>
      <c r="AV10" s="86"/>
      <c r="AW10" s="86"/>
      <c r="AX10" s="86"/>
      <c r="AY10" s="86"/>
      <c r="AZ10" s="86"/>
      <c r="BA10">
        <v>1</v>
      </c>
      <c r="BB10" s="85" t="str">
        <f>REPLACE(INDEX(GroupVertices[Group],MATCH(Edges[[#This Row],[Vertex 1]],GroupVertices[Vertex],0)),1,1,"")</f>
        <v>6</v>
      </c>
      <c r="BC10" s="85" t="str">
        <f>REPLACE(INDEX(GroupVertices[Group],MATCH(Edges[[#This Row],[Vertex 2]],GroupVertices[Vertex],0)),1,1,"")</f>
        <v>6</v>
      </c>
      <c r="BD10" s="51">
        <v>1</v>
      </c>
      <c r="BE10" s="52">
        <v>3.225806451612903</v>
      </c>
      <c r="BF10" s="51">
        <v>0</v>
      </c>
      <c r="BG10" s="52">
        <v>0</v>
      </c>
      <c r="BH10" s="51">
        <v>0</v>
      </c>
      <c r="BI10" s="52">
        <v>0</v>
      </c>
      <c r="BJ10" s="51">
        <v>30</v>
      </c>
      <c r="BK10" s="52">
        <v>96.7741935483871</v>
      </c>
      <c r="BL10" s="51">
        <v>31</v>
      </c>
    </row>
    <row r="11" spans="1:64" ht="45">
      <c r="A11" s="84" t="s">
        <v>218</v>
      </c>
      <c r="B11" s="84" t="s">
        <v>236</v>
      </c>
      <c r="C11" s="53" t="s">
        <v>1169</v>
      </c>
      <c r="D11" s="54">
        <v>3</v>
      </c>
      <c r="E11" s="65" t="s">
        <v>132</v>
      </c>
      <c r="F11" s="55">
        <v>35</v>
      </c>
      <c r="G11" s="53"/>
      <c r="H11" s="57"/>
      <c r="I11" s="56"/>
      <c r="J11" s="56"/>
      <c r="K11" s="36" t="s">
        <v>65</v>
      </c>
      <c r="L11" s="83">
        <v>11</v>
      </c>
      <c r="M11" s="83"/>
      <c r="N11" s="63"/>
      <c r="O11" s="86" t="s">
        <v>244</v>
      </c>
      <c r="P11" s="88">
        <v>43487.99574074074</v>
      </c>
      <c r="Q11" s="86" t="s">
        <v>253</v>
      </c>
      <c r="R11" s="86"/>
      <c r="S11" s="86"/>
      <c r="T11" s="86"/>
      <c r="U11" s="89" t="s">
        <v>330</v>
      </c>
      <c r="V11" s="89" t="s">
        <v>330</v>
      </c>
      <c r="W11" s="88">
        <v>43487.99574074074</v>
      </c>
      <c r="X11" s="89" t="s">
        <v>362</v>
      </c>
      <c r="Y11" s="86"/>
      <c r="Z11" s="86"/>
      <c r="AA11" s="92" t="s">
        <v>396</v>
      </c>
      <c r="AB11" s="92" t="s">
        <v>397</v>
      </c>
      <c r="AC11" s="86" t="b">
        <v>0</v>
      </c>
      <c r="AD11" s="86">
        <v>0</v>
      </c>
      <c r="AE11" s="92" t="s">
        <v>425</v>
      </c>
      <c r="AF11" s="86" t="b">
        <v>0</v>
      </c>
      <c r="AG11" s="86" t="s">
        <v>427</v>
      </c>
      <c r="AH11" s="86"/>
      <c r="AI11" s="92" t="s">
        <v>423</v>
      </c>
      <c r="AJ11" s="86" t="b">
        <v>0</v>
      </c>
      <c r="AK11" s="86">
        <v>0</v>
      </c>
      <c r="AL11" s="92" t="s">
        <v>423</v>
      </c>
      <c r="AM11" s="86" t="s">
        <v>432</v>
      </c>
      <c r="AN11" s="86" t="b">
        <v>0</v>
      </c>
      <c r="AO11" s="92" t="s">
        <v>397</v>
      </c>
      <c r="AP11" s="86" t="s">
        <v>176</v>
      </c>
      <c r="AQ11" s="86">
        <v>0</v>
      </c>
      <c r="AR11" s="86">
        <v>0</v>
      </c>
      <c r="AS11" s="86"/>
      <c r="AT11" s="86"/>
      <c r="AU11" s="86"/>
      <c r="AV11" s="86"/>
      <c r="AW11" s="86"/>
      <c r="AX11" s="86"/>
      <c r="AY11" s="86"/>
      <c r="AZ11" s="86"/>
      <c r="BA11">
        <v>1</v>
      </c>
      <c r="BB11" s="85" t="str">
        <f>REPLACE(INDEX(GroupVertices[Group],MATCH(Edges[[#This Row],[Vertex 1]],GroupVertices[Vertex],0)),1,1,"")</f>
        <v>4</v>
      </c>
      <c r="BC11" s="85" t="str">
        <f>REPLACE(INDEX(GroupVertices[Group],MATCH(Edges[[#This Row],[Vertex 2]],GroupVertices[Vertex],0)),1,1,"")</f>
        <v>4</v>
      </c>
      <c r="BD11" s="51"/>
      <c r="BE11" s="52"/>
      <c r="BF11" s="51"/>
      <c r="BG11" s="52"/>
      <c r="BH11" s="51"/>
      <c r="BI11" s="52"/>
      <c r="BJ11" s="51"/>
      <c r="BK11" s="52"/>
      <c r="BL11" s="51"/>
    </row>
    <row r="12" spans="1:64" ht="45">
      <c r="A12" s="84" t="s">
        <v>218</v>
      </c>
      <c r="B12" s="84" t="s">
        <v>237</v>
      </c>
      <c r="C12" s="53" t="s">
        <v>1169</v>
      </c>
      <c r="D12" s="54">
        <v>3</v>
      </c>
      <c r="E12" s="65" t="s">
        <v>132</v>
      </c>
      <c r="F12" s="55">
        <v>35</v>
      </c>
      <c r="G12" s="53"/>
      <c r="H12" s="57"/>
      <c r="I12" s="56"/>
      <c r="J12" s="56"/>
      <c r="K12" s="36" t="s">
        <v>65</v>
      </c>
      <c r="L12" s="83">
        <v>12</v>
      </c>
      <c r="M12" s="83"/>
      <c r="N12" s="63"/>
      <c r="O12" s="86" t="s">
        <v>244</v>
      </c>
      <c r="P12" s="88">
        <v>43487.99574074074</v>
      </c>
      <c r="Q12" s="86" t="s">
        <v>253</v>
      </c>
      <c r="R12" s="86"/>
      <c r="S12" s="86"/>
      <c r="T12" s="86"/>
      <c r="U12" s="89" t="s">
        <v>330</v>
      </c>
      <c r="V12" s="89" t="s">
        <v>330</v>
      </c>
      <c r="W12" s="88">
        <v>43487.99574074074</v>
      </c>
      <c r="X12" s="89" t="s">
        <v>362</v>
      </c>
      <c r="Y12" s="86"/>
      <c r="Z12" s="86"/>
      <c r="AA12" s="92" t="s">
        <v>396</v>
      </c>
      <c r="AB12" s="92" t="s">
        <v>397</v>
      </c>
      <c r="AC12" s="86" t="b">
        <v>0</v>
      </c>
      <c r="AD12" s="86">
        <v>0</v>
      </c>
      <c r="AE12" s="92" t="s">
        <v>425</v>
      </c>
      <c r="AF12" s="86" t="b">
        <v>0</v>
      </c>
      <c r="AG12" s="86" t="s">
        <v>427</v>
      </c>
      <c r="AH12" s="86"/>
      <c r="AI12" s="92" t="s">
        <v>423</v>
      </c>
      <c r="AJ12" s="86" t="b">
        <v>0</v>
      </c>
      <c r="AK12" s="86">
        <v>0</v>
      </c>
      <c r="AL12" s="92" t="s">
        <v>423</v>
      </c>
      <c r="AM12" s="86" t="s">
        <v>432</v>
      </c>
      <c r="AN12" s="86" t="b">
        <v>0</v>
      </c>
      <c r="AO12" s="92" t="s">
        <v>397</v>
      </c>
      <c r="AP12" s="86" t="s">
        <v>176</v>
      </c>
      <c r="AQ12" s="86">
        <v>0</v>
      </c>
      <c r="AR12" s="86">
        <v>0</v>
      </c>
      <c r="AS12" s="86"/>
      <c r="AT12" s="86"/>
      <c r="AU12" s="86"/>
      <c r="AV12" s="86"/>
      <c r="AW12" s="86"/>
      <c r="AX12" s="86"/>
      <c r="AY12" s="86"/>
      <c r="AZ12" s="86"/>
      <c r="BA12">
        <v>1</v>
      </c>
      <c r="BB12" s="85" t="str">
        <f>REPLACE(INDEX(GroupVertices[Group],MATCH(Edges[[#This Row],[Vertex 1]],GroupVertices[Vertex],0)),1,1,"")</f>
        <v>4</v>
      </c>
      <c r="BC12" s="85" t="str">
        <f>REPLACE(INDEX(GroupVertices[Group],MATCH(Edges[[#This Row],[Vertex 2]],GroupVertices[Vertex],0)),1,1,"")</f>
        <v>4</v>
      </c>
      <c r="BD12" s="51"/>
      <c r="BE12" s="52"/>
      <c r="BF12" s="51"/>
      <c r="BG12" s="52"/>
      <c r="BH12" s="51"/>
      <c r="BI12" s="52"/>
      <c r="BJ12" s="51"/>
      <c r="BK12" s="52"/>
      <c r="BL12" s="51"/>
    </row>
    <row r="13" spans="1:64" ht="45">
      <c r="A13" s="84" t="s">
        <v>219</v>
      </c>
      <c r="B13" s="84" t="s">
        <v>238</v>
      </c>
      <c r="C13" s="53" t="s">
        <v>1169</v>
      </c>
      <c r="D13" s="54">
        <v>3</v>
      </c>
      <c r="E13" s="65" t="s">
        <v>132</v>
      </c>
      <c r="F13" s="55">
        <v>35</v>
      </c>
      <c r="G13" s="53"/>
      <c r="H13" s="57"/>
      <c r="I13" s="56"/>
      <c r="J13" s="56"/>
      <c r="K13" s="36" t="s">
        <v>65</v>
      </c>
      <c r="L13" s="83">
        <v>13</v>
      </c>
      <c r="M13" s="83"/>
      <c r="N13" s="63"/>
      <c r="O13" s="86" t="s">
        <v>244</v>
      </c>
      <c r="P13" s="88">
        <v>43487.84380787037</v>
      </c>
      <c r="Q13" s="86" t="s">
        <v>254</v>
      </c>
      <c r="R13" s="89" t="s">
        <v>283</v>
      </c>
      <c r="S13" s="86" t="s">
        <v>300</v>
      </c>
      <c r="T13" s="86"/>
      <c r="U13" s="86"/>
      <c r="V13" s="89" t="s">
        <v>344</v>
      </c>
      <c r="W13" s="88">
        <v>43487.84380787037</v>
      </c>
      <c r="X13" s="89" t="s">
        <v>363</v>
      </c>
      <c r="Y13" s="86"/>
      <c r="Z13" s="86"/>
      <c r="AA13" s="92" t="s">
        <v>397</v>
      </c>
      <c r="AB13" s="86"/>
      <c r="AC13" s="86" t="b">
        <v>0</v>
      </c>
      <c r="AD13" s="86">
        <v>0</v>
      </c>
      <c r="AE13" s="92" t="s">
        <v>423</v>
      </c>
      <c r="AF13" s="86" t="b">
        <v>0</v>
      </c>
      <c r="AG13" s="86" t="s">
        <v>426</v>
      </c>
      <c r="AH13" s="86"/>
      <c r="AI13" s="92" t="s">
        <v>423</v>
      </c>
      <c r="AJ13" s="86" t="b">
        <v>0</v>
      </c>
      <c r="AK13" s="86">
        <v>0</v>
      </c>
      <c r="AL13" s="92" t="s">
        <v>423</v>
      </c>
      <c r="AM13" s="86" t="s">
        <v>434</v>
      </c>
      <c r="AN13" s="86" t="b">
        <v>1</v>
      </c>
      <c r="AO13" s="92" t="s">
        <v>397</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4</v>
      </c>
      <c r="BD13" s="51">
        <v>2</v>
      </c>
      <c r="BE13" s="52">
        <v>12.5</v>
      </c>
      <c r="BF13" s="51">
        <v>0</v>
      </c>
      <c r="BG13" s="52">
        <v>0</v>
      </c>
      <c r="BH13" s="51">
        <v>0</v>
      </c>
      <c r="BI13" s="52">
        <v>0</v>
      </c>
      <c r="BJ13" s="51">
        <v>14</v>
      </c>
      <c r="BK13" s="52">
        <v>87.5</v>
      </c>
      <c r="BL13" s="51">
        <v>16</v>
      </c>
    </row>
    <row r="14" spans="1:64" ht="45">
      <c r="A14" s="84" t="s">
        <v>218</v>
      </c>
      <c r="B14" s="84" t="s">
        <v>238</v>
      </c>
      <c r="C14" s="53" t="s">
        <v>1169</v>
      </c>
      <c r="D14" s="54">
        <v>3</v>
      </c>
      <c r="E14" s="65" t="s">
        <v>132</v>
      </c>
      <c r="F14" s="55">
        <v>35</v>
      </c>
      <c r="G14" s="53"/>
      <c r="H14" s="57"/>
      <c r="I14" s="56"/>
      <c r="J14" s="56"/>
      <c r="K14" s="36" t="s">
        <v>65</v>
      </c>
      <c r="L14" s="83">
        <v>14</v>
      </c>
      <c r="M14" s="83"/>
      <c r="N14" s="63"/>
      <c r="O14" s="86" t="s">
        <v>244</v>
      </c>
      <c r="P14" s="88">
        <v>43487.99574074074</v>
      </c>
      <c r="Q14" s="86" t="s">
        <v>253</v>
      </c>
      <c r="R14" s="86"/>
      <c r="S14" s="86"/>
      <c r="T14" s="86"/>
      <c r="U14" s="89" t="s">
        <v>330</v>
      </c>
      <c r="V14" s="89" t="s">
        <v>330</v>
      </c>
      <c r="W14" s="88">
        <v>43487.99574074074</v>
      </c>
      <c r="X14" s="89" t="s">
        <v>362</v>
      </c>
      <c r="Y14" s="86"/>
      <c r="Z14" s="86"/>
      <c r="AA14" s="92" t="s">
        <v>396</v>
      </c>
      <c r="AB14" s="92" t="s">
        <v>397</v>
      </c>
      <c r="AC14" s="86" t="b">
        <v>0</v>
      </c>
      <c r="AD14" s="86">
        <v>0</v>
      </c>
      <c r="AE14" s="92" t="s">
        <v>425</v>
      </c>
      <c r="AF14" s="86" t="b">
        <v>0</v>
      </c>
      <c r="AG14" s="86" t="s">
        <v>427</v>
      </c>
      <c r="AH14" s="86"/>
      <c r="AI14" s="92" t="s">
        <v>423</v>
      </c>
      <c r="AJ14" s="86" t="b">
        <v>0</v>
      </c>
      <c r="AK14" s="86">
        <v>0</v>
      </c>
      <c r="AL14" s="92" t="s">
        <v>423</v>
      </c>
      <c r="AM14" s="86" t="s">
        <v>432</v>
      </c>
      <c r="AN14" s="86" t="b">
        <v>0</v>
      </c>
      <c r="AO14" s="92" t="s">
        <v>397</v>
      </c>
      <c r="AP14" s="86" t="s">
        <v>176</v>
      </c>
      <c r="AQ14" s="86">
        <v>0</v>
      </c>
      <c r="AR14" s="86">
        <v>0</v>
      </c>
      <c r="AS14" s="86"/>
      <c r="AT14" s="86"/>
      <c r="AU14" s="86"/>
      <c r="AV14" s="86"/>
      <c r="AW14" s="86"/>
      <c r="AX14" s="86"/>
      <c r="AY14" s="86"/>
      <c r="AZ14" s="86"/>
      <c r="BA14">
        <v>1</v>
      </c>
      <c r="BB14" s="85" t="str">
        <f>REPLACE(INDEX(GroupVertices[Group],MATCH(Edges[[#This Row],[Vertex 1]],GroupVertices[Vertex],0)),1,1,"")</f>
        <v>4</v>
      </c>
      <c r="BC14" s="85" t="str">
        <f>REPLACE(INDEX(GroupVertices[Group],MATCH(Edges[[#This Row],[Vertex 2]],GroupVertices[Vertex],0)),1,1,"")</f>
        <v>4</v>
      </c>
      <c r="BD14" s="51">
        <v>0</v>
      </c>
      <c r="BE14" s="52">
        <v>0</v>
      </c>
      <c r="BF14" s="51">
        <v>0</v>
      </c>
      <c r="BG14" s="52">
        <v>0</v>
      </c>
      <c r="BH14" s="51">
        <v>0</v>
      </c>
      <c r="BI14" s="52">
        <v>0</v>
      </c>
      <c r="BJ14" s="51">
        <v>4</v>
      </c>
      <c r="BK14" s="52">
        <v>100</v>
      </c>
      <c r="BL14" s="51">
        <v>4</v>
      </c>
    </row>
    <row r="15" spans="1:64" ht="45">
      <c r="A15" s="84" t="s">
        <v>218</v>
      </c>
      <c r="B15" s="84" t="s">
        <v>219</v>
      </c>
      <c r="C15" s="53" t="s">
        <v>1169</v>
      </c>
      <c r="D15" s="54">
        <v>3</v>
      </c>
      <c r="E15" s="65" t="s">
        <v>132</v>
      </c>
      <c r="F15" s="55">
        <v>35</v>
      </c>
      <c r="G15" s="53"/>
      <c r="H15" s="57"/>
      <c r="I15" s="56"/>
      <c r="J15" s="56"/>
      <c r="K15" s="36" t="s">
        <v>65</v>
      </c>
      <c r="L15" s="83">
        <v>15</v>
      </c>
      <c r="M15" s="83"/>
      <c r="N15" s="63"/>
      <c r="O15" s="86" t="s">
        <v>245</v>
      </c>
      <c r="P15" s="88">
        <v>43487.99574074074</v>
      </c>
      <c r="Q15" s="86" t="s">
        <v>253</v>
      </c>
      <c r="R15" s="86"/>
      <c r="S15" s="86"/>
      <c r="T15" s="86"/>
      <c r="U15" s="89" t="s">
        <v>330</v>
      </c>
      <c r="V15" s="89" t="s">
        <v>330</v>
      </c>
      <c r="W15" s="88">
        <v>43487.99574074074</v>
      </c>
      <c r="X15" s="89" t="s">
        <v>362</v>
      </c>
      <c r="Y15" s="86"/>
      <c r="Z15" s="86"/>
      <c r="AA15" s="92" t="s">
        <v>396</v>
      </c>
      <c r="AB15" s="92" t="s">
        <v>397</v>
      </c>
      <c r="AC15" s="86" t="b">
        <v>0</v>
      </c>
      <c r="AD15" s="86">
        <v>0</v>
      </c>
      <c r="AE15" s="92" t="s">
        <v>425</v>
      </c>
      <c r="AF15" s="86" t="b">
        <v>0</v>
      </c>
      <c r="AG15" s="86" t="s">
        <v>427</v>
      </c>
      <c r="AH15" s="86"/>
      <c r="AI15" s="92" t="s">
        <v>423</v>
      </c>
      <c r="AJ15" s="86" t="b">
        <v>0</v>
      </c>
      <c r="AK15" s="86">
        <v>0</v>
      </c>
      <c r="AL15" s="92" t="s">
        <v>423</v>
      </c>
      <c r="AM15" s="86" t="s">
        <v>432</v>
      </c>
      <c r="AN15" s="86" t="b">
        <v>0</v>
      </c>
      <c r="AO15" s="92" t="s">
        <v>397</v>
      </c>
      <c r="AP15" s="86" t="s">
        <v>176</v>
      </c>
      <c r="AQ15" s="86">
        <v>0</v>
      </c>
      <c r="AR15" s="86">
        <v>0</v>
      </c>
      <c r="AS15" s="86"/>
      <c r="AT15" s="86"/>
      <c r="AU15" s="86"/>
      <c r="AV15" s="86"/>
      <c r="AW15" s="86"/>
      <c r="AX15" s="86"/>
      <c r="AY15" s="86"/>
      <c r="AZ15" s="86"/>
      <c r="BA15">
        <v>1</v>
      </c>
      <c r="BB15" s="85" t="str">
        <f>REPLACE(INDEX(GroupVertices[Group],MATCH(Edges[[#This Row],[Vertex 1]],GroupVertices[Vertex],0)),1,1,"")</f>
        <v>4</v>
      </c>
      <c r="BC15" s="85" t="str">
        <f>REPLACE(INDEX(GroupVertices[Group],MATCH(Edges[[#This Row],[Vertex 2]],GroupVertices[Vertex],0)),1,1,"")</f>
        <v>1</v>
      </c>
      <c r="BD15" s="51"/>
      <c r="BE15" s="52"/>
      <c r="BF15" s="51"/>
      <c r="BG15" s="52"/>
      <c r="BH15" s="51"/>
      <c r="BI15" s="52"/>
      <c r="BJ15" s="51"/>
      <c r="BK15" s="52"/>
      <c r="BL15" s="51"/>
    </row>
    <row r="16" spans="1:64" ht="45">
      <c r="A16" s="84" t="s">
        <v>220</v>
      </c>
      <c r="B16" s="84" t="s">
        <v>220</v>
      </c>
      <c r="C16" s="53" t="s">
        <v>1169</v>
      </c>
      <c r="D16" s="54">
        <v>3</v>
      </c>
      <c r="E16" s="65" t="s">
        <v>132</v>
      </c>
      <c r="F16" s="55">
        <v>35</v>
      </c>
      <c r="G16" s="53"/>
      <c r="H16" s="57"/>
      <c r="I16" s="56"/>
      <c r="J16" s="56"/>
      <c r="K16" s="36" t="s">
        <v>65</v>
      </c>
      <c r="L16" s="83">
        <v>16</v>
      </c>
      <c r="M16" s="83"/>
      <c r="N16" s="63"/>
      <c r="O16" s="86" t="s">
        <v>176</v>
      </c>
      <c r="P16" s="88">
        <v>43489.53016203704</v>
      </c>
      <c r="Q16" s="86" t="s">
        <v>255</v>
      </c>
      <c r="R16" s="89" t="s">
        <v>284</v>
      </c>
      <c r="S16" s="86" t="s">
        <v>300</v>
      </c>
      <c r="T16" s="86" t="s">
        <v>312</v>
      </c>
      <c r="U16" s="86"/>
      <c r="V16" s="89" t="s">
        <v>345</v>
      </c>
      <c r="W16" s="88">
        <v>43489.53016203704</v>
      </c>
      <c r="X16" s="89" t="s">
        <v>364</v>
      </c>
      <c r="Y16" s="86"/>
      <c r="Z16" s="86"/>
      <c r="AA16" s="92" t="s">
        <v>398</v>
      </c>
      <c r="AB16" s="86"/>
      <c r="AC16" s="86" t="b">
        <v>0</v>
      </c>
      <c r="AD16" s="86">
        <v>0</v>
      </c>
      <c r="AE16" s="92" t="s">
        <v>423</v>
      </c>
      <c r="AF16" s="86" t="b">
        <v>0</v>
      </c>
      <c r="AG16" s="86" t="s">
        <v>426</v>
      </c>
      <c r="AH16" s="86"/>
      <c r="AI16" s="92" t="s">
        <v>423</v>
      </c>
      <c r="AJ16" s="86" t="b">
        <v>0</v>
      </c>
      <c r="AK16" s="86">
        <v>0</v>
      </c>
      <c r="AL16" s="92" t="s">
        <v>423</v>
      </c>
      <c r="AM16" s="86" t="s">
        <v>435</v>
      </c>
      <c r="AN16" s="86" t="b">
        <v>1</v>
      </c>
      <c r="AO16" s="92" t="s">
        <v>398</v>
      </c>
      <c r="AP16" s="86" t="s">
        <v>176</v>
      </c>
      <c r="AQ16" s="86">
        <v>0</v>
      </c>
      <c r="AR16" s="86">
        <v>0</v>
      </c>
      <c r="AS16" s="86"/>
      <c r="AT16" s="86"/>
      <c r="AU16" s="86"/>
      <c r="AV16" s="86"/>
      <c r="AW16" s="86"/>
      <c r="AX16" s="86"/>
      <c r="AY16" s="86"/>
      <c r="AZ16" s="86"/>
      <c r="BA16">
        <v>1</v>
      </c>
      <c r="BB16" s="85" t="str">
        <f>REPLACE(INDEX(GroupVertices[Group],MATCH(Edges[[#This Row],[Vertex 1]],GroupVertices[Vertex],0)),1,1,"")</f>
        <v>5</v>
      </c>
      <c r="BC16" s="85" t="str">
        <f>REPLACE(INDEX(GroupVertices[Group],MATCH(Edges[[#This Row],[Vertex 2]],GroupVertices[Vertex],0)),1,1,"")</f>
        <v>5</v>
      </c>
      <c r="BD16" s="51">
        <v>2</v>
      </c>
      <c r="BE16" s="52">
        <v>9.090909090909092</v>
      </c>
      <c r="BF16" s="51">
        <v>0</v>
      </c>
      <c r="BG16" s="52">
        <v>0</v>
      </c>
      <c r="BH16" s="51">
        <v>0</v>
      </c>
      <c r="BI16" s="52">
        <v>0</v>
      </c>
      <c r="BJ16" s="51">
        <v>20</v>
      </c>
      <c r="BK16" s="52">
        <v>90.9090909090909</v>
      </c>
      <c r="BL16" s="51">
        <v>22</v>
      </c>
    </row>
    <row r="17" spans="1:64" ht="30">
      <c r="A17" s="84" t="s">
        <v>221</v>
      </c>
      <c r="B17" s="84" t="s">
        <v>232</v>
      </c>
      <c r="C17" s="53" t="s">
        <v>1170</v>
      </c>
      <c r="D17" s="54">
        <v>10</v>
      </c>
      <c r="E17" s="65" t="s">
        <v>136</v>
      </c>
      <c r="F17" s="55">
        <v>12</v>
      </c>
      <c r="G17" s="53"/>
      <c r="H17" s="57"/>
      <c r="I17" s="56"/>
      <c r="J17" s="56"/>
      <c r="K17" s="36" t="s">
        <v>65</v>
      </c>
      <c r="L17" s="83">
        <v>17</v>
      </c>
      <c r="M17" s="83"/>
      <c r="N17" s="63"/>
      <c r="O17" s="86" t="s">
        <v>244</v>
      </c>
      <c r="P17" s="88">
        <v>43482.86934027778</v>
      </c>
      <c r="Q17" s="86" t="s">
        <v>256</v>
      </c>
      <c r="R17" s="86" t="s">
        <v>285</v>
      </c>
      <c r="S17" s="86" t="s">
        <v>301</v>
      </c>
      <c r="T17" s="86" t="s">
        <v>313</v>
      </c>
      <c r="U17" s="86"/>
      <c r="V17" s="89" t="s">
        <v>346</v>
      </c>
      <c r="W17" s="88">
        <v>43482.86934027778</v>
      </c>
      <c r="X17" s="89" t="s">
        <v>365</v>
      </c>
      <c r="Y17" s="86"/>
      <c r="Z17" s="86"/>
      <c r="AA17" s="92" t="s">
        <v>399</v>
      </c>
      <c r="AB17" s="86"/>
      <c r="AC17" s="86" t="b">
        <v>0</v>
      </c>
      <c r="AD17" s="86">
        <v>1</v>
      </c>
      <c r="AE17" s="92" t="s">
        <v>423</v>
      </c>
      <c r="AF17" s="86" t="b">
        <v>0</v>
      </c>
      <c r="AG17" s="86" t="s">
        <v>426</v>
      </c>
      <c r="AH17" s="86"/>
      <c r="AI17" s="92" t="s">
        <v>423</v>
      </c>
      <c r="AJ17" s="86" t="b">
        <v>0</v>
      </c>
      <c r="AK17" s="86">
        <v>0</v>
      </c>
      <c r="AL17" s="92" t="s">
        <v>423</v>
      </c>
      <c r="AM17" s="86" t="s">
        <v>436</v>
      </c>
      <c r="AN17" s="86" t="b">
        <v>0</v>
      </c>
      <c r="AO17" s="92" t="s">
        <v>399</v>
      </c>
      <c r="AP17" s="86" t="s">
        <v>176</v>
      </c>
      <c r="AQ17" s="86">
        <v>0</v>
      </c>
      <c r="AR17" s="86">
        <v>0</v>
      </c>
      <c r="AS17" s="86"/>
      <c r="AT17" s="86"/>
      <c r="AU17" s="86"/>
      <c r="AV17" s="86"/>
      <c r="AW17" s="86"/>
      <c r="AX17" s="86"/>
      <c r="AY17" s="86"/>
      <c r="AZ17" s="86"/>
      <c r="BA17">
        <v>2</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27</v>
      </c>
      <c r="BK17" s="52">
        <v>100</v>
      </c>
      <c r="BL17" s="51">
        <v>27</v>
      </c>
    </row>
    <row r="18" spans="1:64" ht="45">
      <c r="A18" s="84" t="s">
        <v>221</v>
      </c>
      <c r="B18" s="84" t="s">
        <v>234</v>
      </c>
      <c r="C18" s="53" t="s">
        <v>1169</v>
      </c>
      <c r="D18" s="54">
        <v>3</v>
      </c>
      <c r="E18" s="65" t="s">
        <v>132</v>
      </c>
      <c r="F18" s="55">
        <v>35</v>
      </c>
      <c r="G18" s="53"/>
      <c r="H18" s="57"/>
      <c r="I18" s="56"/>
      <c r="J18" s="56"/>
      <c r="K18" s="36" t="s">
        <v>65</v>
      </c>
      <c r="L18" s="83">
        <v>18</v>
      </c>
      <c r="M18" s="83"/>
      <c r="N18" s="63"/>
      <c r="O18" s="86" t="s">
        <v>244</v>
      </c>
      <c r="P18" s="88">
        <v>43489.680625</v>
      </c>
      <c r="Q18" s="86" t="s">
        <v>257</v>
      </c>
      <c r="R18" s="86"/>
      <c r="S18" s="86"/>
      <c r="T18" s="86" t="s">
        <v>308</v>
      </c>
      <c r="U18" s="86"/>
      <c r="V18" s="89" t="s">
        <v>346</v>
      </c>
      <c r="W18" s="88">
        <v>43489.680625</v>
      </c>
      <c r="X18" s="89" t="s">
        <v>366</v>
      </c>
      <c r="Y18" s="86"/>
      <c r="Z18" s="86"/>
      <c r="AA18" s="92" t="s">
        <v>400</v>
      </c>
      <c r="AB18" s="86"/>
      <c r="AC18" s="86" t="b">
        <v>0</v>
      </c>
      <c r="AD18" s="86">
        <v>0</v>
      </c>
      <c r="AE18" s="92" t="s">
        <v>423</v>
      </c>
      <c r="AF18" s="86" t="b">
        <v>0</v>
      </c>
      <c r="AG18" s="86" t="s">
        <v>426</v>
      </c>
      <c r="AH18" s="86"/>
      <c r="AI18" s="92" t="s">
        <v>423</v>
      </c>
      <c r="AJ18" s="86" t="b">
        <v>0</v>
      </c>
      <c r="AK18" s="86">
        <v>1</v>
      </c>
      <c r="AL18" s="92" t="s">
        <v>417</v>
      </c>
      <c r="AM18" s="86" t="s">
        <v>432</v>
      </c>
      <c r="AN18" s="86" t="b">
        <v>0</v>
      </c>
      <c r="AO18" s="92" t="s">
        <v>417</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30">
      <c r="A19" s="84" t="s">
        <v>221</v>
      </c>
      <c r="B19" s="84" t="s">
        <v>232</v>
      </c>
      <c r="C19" s="53" t="s">
        <v>1170</v>
      </c>
      <c r="D19" s="54">
        <v>10</v>
      </c>
      <c r="E19" s="65" t="s">
        <v>136</v>
      </c>
      <c r="F19" s="55">
        <v>12</v>
      </c>
      <c r="G19" s="53"/>
      <c r="H19" s="57"/>
      <c r="I19" s="56"/>
      <c r="J19" s="56"/>
      <c r="K19" s="36" t="s">
        <v>65</v>
      </c>
      <c r="L19" s="83">
        <v>19</v>
      </c>
      <c r="M19" s="83"/>
      <c r="N19" s="63"/>
      <c r="O19" s="86" t="s">
        <v>244</v>
      </c>
      <c r="P19" s="88">
        <v>43489.680625</v>
      </c>
      <c r="Q19" s="86" t="s">
        <v>257</v>
      </c>
      <c r="R19" s="86"/>
      <c r="S19" s="86"/>
      <c r="T19" s="86" t="s">
        <v>308</v>
      </c>
      <c r="U19" s="86"/>
      <c r="V19" s="89" t="s">
        <v>346</v>
      </c>
      <c r="W19" s="88">
        <v>43489.680625</v>
      </c>
      <c r="X19" s="89" t="s">
        <v>366</v>
      </c>
      <c r="Y19" s="86"/>
      <c r="Z19" s="86"/>
      <c r="AA19" s="92" t="s">
        <v>400</v>
      </c>
      <c r="AB19" s="86"/>
      <c r="AC19" s="86" t="b">
        <v>0</v>
      </c>
      <c r="AD19" s="86">
        <v>0</v>
      </c>
      <c r="AE19" s="92" t="s">
        <v>423</v>
      </c>
      <c r="AF19" s="86" t="b">
        <v>0</v>
      </c>
      <c r="AG19" s="86" t="s">
        <v>426</v>
      </c>
      <c r="AH19" s="86"/>
      <c r="AI19" s="92" t="s">
        <v>423</v>
      </c>
      <c r="AJ19" s="86" t="b">
        <v>0</v>
      </c>
      <c r="AK19" s="86">
        <v>1</v>
      </c>
      <c r="AL19" s="92" t="s">
        <v>417</v>
      </c>
      <c r="AM19" s="86" t="s">
        <v>432</v>
      </c>
      <c r="AN19" s="86" t="b">
        <v>0</v>
      </c>
      <c r="AO19" s="92" t="s">
        <v>417</v>
      </c>
      <c r="AP19" s="86" t="s">
        <v>176</v>
      </c>
      <c r="AQ19" s="86">
        <v>0</v>
      </c>
      <c r="AR19" s="86">
        <v>0</v>
      </c>
      <c r="AS19" s="86"/>
      <c r="AT19" s="86"/>
      <c r="AU19" s="86"/>
      <c r="AV19" s="86"/>
      <c r="AW19" s="86"/>
      <c r="AX19" s="86"/>
      <c r="AY19" s="86"/>
      <c r="AZ19" s="86"/>
      <c r="BA19">
        <v>2</v>
      </c>
      <c r="BB19" s="85" t="str">
        <f>REPLACE(INDEX(GroupVertices[Group],MATCH(Edges[[#This Row],[Vertex 1]],GroupVertices[Vertex],0)),1,1,"")</f>
        <v>1</v>
      </c>
      <c r="BC19" s="85" t="str">
        <f>REPLACE(INDEX(GroupVertices[Group],MATCH(Edges[[#This Row],[Vertex 2]],GroupVertices[Vertex],0)),1,1,"")</f>
        <v>1</v>
      </c>
      <c r="BD19" s="51">
        <v>1</v>
      </c>
      <c r="BE19" s="52">
        <v>4.3478260869565215</v>
      </c>
      <c r="BF19" s="51">
        <v>0</v>
      </c>
      <c r="BG19" s="52">
        <v>0</v>
      </c>
      <c r="BH19" s="51">
        <v>0</v>
      </c>
      <c r="BI19" s="52">
        <v>0</v>
      </c>
      <c r="BJ19" s="51">
        <v>22</v>
      </c>
      <c r="BK19" s="52">
        <v>95.65217391304348</v>
      </c>
      <c r="BL19" s="51">
        <v>23</v>
      </c>
    </row>
    <row r="20" spans="1:64" ht="45">
      <c r="A20" s="84" t="s">
        <v>222</v>
      </c>
      <c r="B20" s="84" t="s">
        <v>230</v>
      </c>
      <c r="C20" s="53" t="s">
        <v>1169</v>
      </c>
      <c r="D20" s="54">
        <v>3</v>
      </c>
      <c r="E20" s="65" t="s">
        <v>132</v>
      </c>
      <c r="F20" s="55">
        <v>35</v>
      </c>
      <c r="G20" s="53"/>
      <c r="H20" s="57"/>
      <c r="I20" s="56"/>
      <c r="J20" s="56"/>
      <c r="K20" s="36" t="s">
        <v>65</v>
      </c>
      <c r="L20" s="83">
        <v>20</v>
      </c>
      <c r="M20" s="83"/>
      <c r="N20" s="63"/>
      <c r="O20" s="86" t="s">
        <v>244</v>
      </c>
      <c r="P20" s="88">
        <v>43489.78443287037</v>
      </c>
      <c r="Q20" s="86" t="s">
        <v>258</v>
      </c>
      <c r="R20" s="86"/>
      <c r="S20" s="86"/>
      <c r="T20" s="86" t="s">
        <v>314</v>
      </c>
      <c r="U20" s="86"/>
      <c r="V20" s="89" t="s">
        <v>347</v>
      </c>
      <c r="W20" s="88">
        <v>43489.78443287037</v>
      </c>
      <c r="X20" s="89" t="s">
        <v>367</v>
      </c>
      <c r="Y20" s="86"/>
      <c r="Z20" s="86"/>
      <c r="AA20" s="92" t="s">
        <v>401</v>
      </c>
      <c r="AB20" s="86"/>
      <c r="AC20" s="86" t="b">
        <v>0</v>
      </c>
      <c r="AD20" s="86">
        <v>0</v>
      </c>
      <c r="AE20" s="92" t="s">
        <v>423</v>
      </c>
      <c r="AF20" s="86" t="b">
        <v>0</v>
      </c>
      <c r="AG20" s="86" t="s">
        <v>426</v>
      </c>
      <c r="AH20" s="86"/>
      <c r="AI20" s="92" t="s">
        <v>423</v>
      </c>
      <c r="AJ20" s="86" t="b">
        <v>0</v>
      </c>
      <c r="AK20" s="86">
        <v>1</v>
      </c>
      <c r="AL20" s="92" t="s">
        <v>409</v>
      </c>
      <c r="AM20" s="86" t="s">
        <v>437</v>
      </c>
      <c r="AN20" s="86" t="b">
        <v>0</v>
      </c>
      <c r="AO20" s="92" t="s">
        <v>409</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v>0</v>
      </c>
      <c r="BE20" s="52">
        <v>0</v>
      </c>
      <c r="BF20" s="51">
        <v>1</v>
      </c>
      <c r="BG20" s="52">
        <v>4.3478260869565215</v>
      </c>
      <c r="BH20" s="51">
        <v>0</v>
      </c>
      <c r="BI20" s="52">
        <v>0</v>
      </c>
      <c r="BJ20" s="51">
        <v>22</v>
      </c>
      <c r="BK20" s="52">
        <v>95.65217391304348</v>
      </c>
      <c r="BL20" s="51">
        <v>23</v>
      </c>
    </row>
    <row r="21" spans="1:64" ht="45">
      <c r="A21" s="84" t="s">
        <v>223</v>
      </c>
      <c r="B21" s="84" t="s">
        <v>230</v>
      </c>
      <c r="C21" s="53" t="s">
        <v>1169</v>
      </c>
      <c r="D21" s="54">
        <v>3</v>
      </c>
      <c r="E21" s="65" t="s">
        <v>132</v>
      </c>
      <c r="F21" s="55">
        <v>35</v>
      </c>
      <c r="G21" s="53"/>
      <c r="H21" s="57"/>
      <c r="I21" s="56"/>
      <c r="J21" s="56"/>
      <c r="K21" s="36" t="s">
        <v>65</v>
      </c>
      <c r="L21" s="83">
        <v>21</v>
      </c>
      <c r="M21" s="83"/>
      <c r="N21" s="63"/>
      <c r="O21" s="86" t="s">
        <v>244</v>
      </c>
      <c r="P21" s="88">
        <v>43490.26831018519</v>
      </c>
      <c r="Q21" s="86" t="s">
        <v>258</v>
      </c>
      <c r="R21" s="86"/>
      <c r="S21" s="86"/>
      <c r="T21" s="86" t="s">
        <v>314</v>
      </c>
      <c r="U21" s="86"/>
      <c r="V21" s="89" t="s">
        <v>348</v>
      </c>
      <c r="W21" s="88">
        <v>43490.26831018519</v>
      </c>
      <c r="X21" s="89" t="s">
        <v>368</v>
      </c>
      <c r="Y21" s="86"/>
      <c r="Z21" s="86"/>
      <c r="AA21" s="92" t="s">
        <v>402</v>
      </c>
      <c r="AB21" s="86"/>
      <c r="AC21" s="86" t="b">
        <v>0</v>
      </c>
      <c r="AD21" s="86">
        <v>0</v>
      </c>
      <c r="AE21" s="92" t="s">
        <v>423</v>
      </c>
      <c r="AF21" s="86" t="b">
        <v>0</v>
      </c>
      <c r="AG21" s="86" t="s">
        <v>426</v>
      </c>
      <c r="AH21" s="86"/>
      <c r="AI21" s="92" t="s">
        <v>423</v>
      </c>
      <c r="AJ21" s="86" t="b">
        <v>0</v>
      </c>
      <c r="AK21" s="86">
        <v>2</v>
      </c>
      <c r="AL21" s="92" t="s">
        <v>409</v>
      </c>
      <c r="AM21" s="86" t="s">
        <v>431</v>
      </c>
      <c r="AN21" s="86" t="b">
        <v>0</v>
      </c>
      <c r="AO21" s="92" t="s">
        <v>409</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v>0</v>
      </c>
      <c r="BE21" s="52">
        <v>0</v>
      </c>
      <c r="BF21" s="51">
        <v>1</v>
      </c>
      <c r="BG21" s="52">
        <v>4.3478260869565215</v>
      </c>
      <c r="BH21" s="51">
        <v>0</v>
      </c>
      <c r="BI21" s="52">
        <v>0</v>
      </c>
      <c r="BJ21" s="51">
        <v>22</v>
      </c>
      <c r="BK21" s="52">
        <v>95.65217391304348</v>
      </c>
      <c r="BL21" s="51">
        <v>23</v>
      </c>
    </row>
    <row r="22" spans="1:64" ht="45">
      <c r="A22" s="84" t="s">
        <v>224</v>
      </c>
      <c r="B22" s="84" t="s">
        <v>239</v>
      </c>
      <c r="C22" s="53" t="s">
        <v>1169</v>
      </c>
      <c r="D22" s="54">
        <v>3</v>
      </c>
      <c r="E22" s="65" t="s">
        <v>132</v>
      </c>
      <c r="F22" s="55">
        <v>35</v>
      </c>
      <c r="G22" s="53"/>
      <c r="H22" s="57"/>
      <c r="I22" s="56"/>
      <c r="J22" s="56"/>
      <c r="K22" s="36" t="s">
        <v>65</v>
      </c>
      <c r="L22" s="83">
        <v>22</v>
      </c>
      <c r="M22" s="83"/>
      <c r="N22" s="63"/>
      <c r="O22" s="86" t="s">
        <v>244</v>
      </c>
      <c r="P22" s="88">
        <v>43483.28365740741</v>
      </c>
      <c r="Q22" s="86" t="s">
        <v>259</v>
      </c>
      <c r="R22" s="89" t="s">
        <v>286</v>
      </c>
      <c r="S22" s="86" t="s">
        <v>300</v>
      </c>
      <c r="T22" s="86" t="s">
        <v>315</v>
      </c>
      <c r="U22" s="86"/>
      <c r="V22" s="89" t="s">
        <v>349</v>
      </c>
      <c r="W22" s="88">
        <v>43483.28365740741</v>
      </c>
      <c r="X22" s="89" t="s">
        <v>369</v>
      </c>
      <c r="Y22" s="86"/>
      <c r="Z22" s="86"/>
      <c r="AA22" s="92" t="s">
        <v>403</v>
      </c>
      <c r="AB22" s="86"/>
      <c r="AC22" s="86" t="b">
        <v>0</v>
      </c>
      <c r="AD22" s="86">
        <v>0</v>
      </c>
      <c r="AE22" s="92" t="s">
        <v>423</v>
      </c>
      <c r="AF22" s="86" t="b">
        <v>0</v>
      </c>
      <c r="AG22" s="86" t="s">
        <v>426</v>
      </c>
      <c r="AH22" s="86"/>
      <c r="AI22" s="92" t="s">
        <v>423</v>
      </c>
      <c r="AJ22" s="86" t="b">
        <v>0</v>
      </c>
      <c r="AK22" s="86">
        <v>0</v>
      </c>
      <c r="AL22" s="92" t="s">
        <v>423</v>
      </c>
      <c r="AM22" s="86" t="s">
        <v>438</v>
      </c>
      <c r="AN22" s="86" t="b">
        <v>1</v>
      </c>
      <c r="AO22" s="92" t="s">
        <v>403</v>
      </c>
      <c r="AP22" s="86" t="s">
        <v>176</v>
      </c>
      <c r="AQ22" s="86">
        <v>0</v>
      </c>
      <c r="AR22" s="86">
        <v>0</v>
      </c>
      <c r="AS22" s="86" t="s">
        <v>442</v>
      </c>
      <c r="AT22" s="86" t="s">
        <v>443</v>
      </c>
      <c r="AU22" s="86" t="s">
        <v>444</v>
      </c>
      <c r="AV22" s="86" t="s">
        <v>445</v>
      </c>
      <c r="AW22" s="86" t="s">
        <v>446</v>
      </c>
      <c r="AX22" s="86" t="s">
        <v>447</v>
      </c>
      <c r="AY22" s="86" t="s">
        <v>448</v>
      </c>
      <c r="AZ22" s="89" t="s">
        <v>449</v>
      </c>
      <c r="BA22">
        <v>1</v>
      </c>
      <c r="BB22" s="85" t="str">
        <f>REPLACE(INDEX(GroupVertices[Group],MATCH(Edges[[#This Row],[Vertex 1]],GroupVertices[Vertex],0)),1,1,"")</f>
        <v>3</v>
      </c>
      <c r="BC22" s="85" t="str">
        <f>REPLACE(INDEX(GroupVertices[Group],MATCH(Edges[[#This Row],[Vertex 2]],GroupVertices[Vertex],0)),1,1,"")</f>
        <v>3</v>
      </c>
      <c r="BD22" s="51"/>
      <c r="BE22" s="52"/>
      <c r="BF22" s="51"/>
      <c r="BG22" s="52"/>
      <c r="BH22" s="51"/>
      <c r="BI22" s="52"/>
      <c r="BJ22" s="51"/>
      <c r="BK22" s="52"/>
      <c r="BL22" s="51"/>
    </row>
    <row r="23" spans="1:64" ht="45">
      <c r="A23" s="84" t="s">
        <v>225</v>
      </c>
      <c r="B23" s="84" t="s">
        <v>239</v>
      </c>
      <c r="C23" s="53" t="s">
        <v>1169</v>
      </c>
      <c r="D23" s="54">
        <v>3</v>
      </c>
      <c r="E23" s="65" t="s">
        <v>132</v>
      </c>
      <c r="F23" s="55">
        <v>35</v>
      </c>
      <c r="G23" s="53"/>
      <c r="H23" s="57"/>
      <c r="I23" s="56"/>
      <c r="J23" s="56"/>
      <c r="K23" s="36" t="s">
        <v>65</v>
      </c>
      <c r="L23" s="83">
        <v>23</v>
      </c>
      <c r="M23" s="83"/>
      <c r="N23" s="63"/>
      <c r="O23" s="86" t="s">
        <v>244</v>
      </c>
      <c r="P23" s="88">
        <v>43490.96561342593</v>
      </c>
      <c r="Q23" s="86" t="s">
        <v>260</v>
      </c>
      <c r="R23" s="86"/>
      <c r="S23" s="86"/>
      <c r="T23" s="86" t="s">
        <v>315</v>
      </c>
      <c r="U23" s="86"/>
      <c r="V23" s="89" t="s">
        <v>350</v>
      </c>
      <c r="W23" s="88">
        <v>43490.96561342593</v>
      </c>
      <c r="X23" s="89" t="s">
        <v>370</v>
      </c>
      <c r="Y23" s="86"/>
      <c r="Z23" s="86"/>
      <c r="AA23" s="92" t="s">
        <v>404</v>
      </c>
      <c r="AB23" s="86"/>
      <c r="AC23" s="86" t="b">
        <v>0</v>
      </c>
      <c r="AD23" s="86">
        <v>0</v>
      </c>
      <c r="AE23" s="92" t="s">
        <v>423</v>
      </c>
      <c r="AF23" s="86" t="b">
        <v>0</v>
      </c>
      <c r="AG23" s="86" t="s">
        <v>426</v>
      </c>
      <c r="AH23" s="86"/>
      <c r="AI23" s="92" t="s">
        <v>423</v>
      </c>
      <c r="AJ23" s="86" t="b">
        <v>0</v>
      </c>
      <c r="AK23" s="86">
        <v>1</v>
      </c>
      <c r="AL23" s="92" t="s">
        <v>403</v>
      </c>
      <c r="AM23" s="86" t="s">
        <v>439</v>
      </c>
      <c r="AN23" s="86" t="b">
        <v>0</v>
      </c>
      <c r="AO23" s="92" t="s">
        <v>403</v>
      </c>
      <c r="AP23" s="86" t="s">
        <v>176</v>
      </c>
      <c r="AQ23" s="86">
        <v>0</v>
      </c>
      <c r="AR23" s="86">
        <v>0</v>
      </c>
      <c r="AS23" s="86"/>
      <c r="AT23" s="86"/>
      <c r="AU23" s="86"/>
      <c r="AV23" s="86"/>
      <c r="AW23" s="86"/>
      <c r="AX23" s="86"/>
      <c r="AY23" s="86"/>
      <c r="AZ23" s="86"/>
      <c r="BA23">
        <v>1</v>
      </c>
      <c r="BB23" s="85" t="str">
        <f>REPLACE(INDEX(GroupVertices[Group],MATCH(Edges[[#This Row],[Vertex 1]],GroupVertices[Vertex],0)),1,1,"")</f>
        <v>3</v>
      </c>
      <c r="BC23" s="85" t="str">
        <f>REPLACE(INDEX(GroupVertices[Group],MATCH(Edges[[#This Row],[Vertex 2]],GroupVertices[Vertex],0)),1,1,"")</f>
        <v>3</v>
      </c>
      <c r="BD23" s="51"/>
      <c r="BE23" s="52"/>
      <c r="BF23" s="51"/>
      <c r="BG23" s="52"/>
      <c r="BH23" s="51"/>
      <c r="BI23" s="52"/>
      <c r="BJ23" s="51"/>
      <c r="BK23" s="52"/>
      <c r="BL23" s="51"/>
    </row>
    <row r="24" spans="1:64" ht="45">
      <c r="A24" s="84" t="s">
        <v>224</v>
      </c>
      <c r="B24" s="84" t="s">
        <v>240</v>
      </c>
      <c r="C24" s="53" t="s">
        <v>1169</v>
      </c>
      <c r="D24" s="54">
        <v>3</v>
      </c>
      <c r="E24" s="65" t="s">
        <v>132</v>
      </c>
      <c r="F24" s="55">
        <v>35</v>
      </c>
      <c r="G24" s="53"/>
      <c r="H24" s="57"/>
      <c r="I24" s="56"/>
      <c r="J24" s="56"/>
      <c r="K24" s="36" t="s">
        <v>65</v>
      </c>
      <c r="L24" s="83">
        <v>24</v>
      </c>
      <c r="M24" s="83"/>
      <c r="N24" s="63"/>
      <c r="O24" s="86" t="s">
        <v>244</v>
      </c>
      <c r="P24" s="88">
        <v>43483.28365740741</v>
      </c>
      <c r="Q24" s="86" t="s">
        <v>259</v>
      </c>
      <c r="R24" s="89" t="s">
        <v>286</v>
      </c>
      <c r="S24" s="86" t="s">
        <v>300</v>
      </c>
      <c r="T24" s="86" t="s">
        <v>315</v>
      </c>
      <c r="U24" s="86"/>
      <c r="V24" s="89" t="s">
        <v>349</v>
      </c>
      <c r="W24" s="88">
        <v>43483.28365740741</v>
      </c>
      <c r="X24" s="89" t="s">
        <v>369</v>
      </c>
      <c r="Y24" s="86"/>
      <c r="Z24" s="86"/>
      <c r="AA24" s="92" t="s">
        <v>403</v>
      </c>
      <c r="AB24" s="86"/>
      <c r="AC24" s="86" t="b">
        <v>0</v>
      </c>
      <c r="AD24" s="86">
        <v>0</v>
      </c>
      <c r="AE24" s="92" t="s">
        <v>423</v>
      </c>
      <c r="AF24" s="86" t="b">
        <v>0</v>
      </c>
      <c r="AG24" s="86" t="s">
        <v>426</v>
      </c>
      <c r="AH24" s="86"/>
      <c r="AI24" s="92" t="s">
        <v>423</v>
      </c>
      <c r="AJ24" s="86" t="b">
        <v>0</v>
      </c>
      <c r="AK24" s="86">
        <v>0</v>
      </c>
      <c r="AL24" s="92" t="s">
        <v>423</v>
      </c>
      <c r="AM24" s="86" t="s">
        <v>438</v>
      </c>
      <c r="AN24" s="86" t="b">
        <v>1</v>
      </c>
      <c r="AO24" s="92" t="s">
        <v>403</v>
      </c>
      <c r="AP24" s="86" t="s">
        <v>176</v>
      </c>
      <c r="AQ24" s="86">
        <v>0</v>
      </c>
      <c r="AR24" s="86">
        <v>0</v>
      </c>
      <c r="AS24" s="86" t="s">
        <v>442</v>
      </c>
      <c r="AT24" s="86" t="s">
        <v>443</v>
      </c>
      <c r="AU24" s="86" t="s">
        <v>444</v>
      </c>
      <c r="AV24" s="86" t="s">
        <v>445</v>
      </c>
      <c r="AW24" s="86" t="s">
        <v>446</v>
      </c>
      <c r="AX24" s="86" t="s">
        <v>447</v>
      </c>
      <c r="AY24" s="86" t="s">
        <v>448</v>
      </c>
      <c r="AZ24" s="89" t="s">
        <v>449</v>
      </c>
      <c r="BA24">
        <v>1</v>
      </c>
      <c r="BB24" s="85" t="str">
        <f>REPLACE(INDEX(GroupVertices[Group],MATCH(Edges[[#This Row],[Vertex 1]],GroupVertices[Vertex],0)),1,1,"")</f>
        <v>3</v>
      </c>
      <c r="BC24" s="85" t="str">
        <f>REPLACE(INDEX(GroupVertices[Group],MATCH(Edges[[#This Row],[Vertex 2]],GroupVertices[Vertex],0)),1,1,"")</f>
        <v>3</v>
      </c>
      <c r="BD24" s="51">
        <v>0</v>
      </c>
      <c r="BE24" s="52">
        <v>0</v>
      </c>
      <c r="BF24" s="51">
        <v>0</v>
      </c>
      <c r="BG24" s="52">
        <v>0</v>
      </c>
      <c r="BH24" s="51">
        <v>0</v>
      </c>
      <c r="BI24" s="52">
        <v>0</v>
      </c>
      <c r="BJ24" s="51">
        <v>17</v>
      </c>
      <c r="BK24" s="52">
        <v>100</v>
      </c>
      <c r="BL24" s="51">
        <v>17</v>
      </c>
    </row>
    <row r="25" spans="1:64" ht="45">
      <c r="A25" s="84" t="s">
        <v>225</v>
      </c>
      <c r="B25" s="84" t="s">
        <v>240</v>
      </c>
      <c r="C25" s="53" t="s">
        <v>1169</v>
      </c>
      <c r="D25" s="54">
        <v>3</v>
      </c>
      <c r="E25" s="65" t="s">
        <v>132</v>
      </c>
      <c r="F25" s="55">
        <v>35</v>
      </c>
      <c r="G25" s="53"/>
      <c r="H25" s="57"/>
      <c r="I25" s="56"/>
      <c r="J25" s="56"/>
      <c r="K25" s="36" t="s">
        <v>65</v>
      </c>
      <c r="L25" s="83">
        <v>25</v>
      </c>
      <c r="M25" s="83"/>
      <c r="N25" s="63"/>
      <c r="O25" s="86" t="s">
        <v>244</v>
      </c>
      <c r="P25" s="88">
        <v>43490.96561342593</v>
      </c>
      <c r="Q25" s="86" t="s">
        <v>260</v>
      </c>
      <c r="R25" s="86"/>
      <c r="S25" s="86"/>
      <c r="T25" s="86" t="s">
        <v>315</v>
      </c>
      <c r="U25" s="86"/>
      <c r="V25" s="89" t="s">
        <v>350</v>
      </c>
      <c r="W25" s="88">
        <v>43490.96561342593</v>
      </c>
      <c r="X25" s="89" t="s">
        <v>370</v>
      </c>
      <c r="Y25" s="86"/>
      <c r="Z25" s="86"/>
      <c r="AA25" s="92" t="s">
        <v>404</v>
      </c>
      <c r="AB25" s="86"/>
      <c r="AC25" s="86" t="b">
        <v>0</v>
      </c>
      <c r="AD25" s="86">
        <v>0</v>
      </c>
      <c r="AE25" s="92" t="s">
        <v>423</v>
      </c>
      <c r="AF25" s="86" t="b">
        <v>0</v>
      </c>
      <c r="AG25" s="86" t="s">
        <v>426</v>
      </c>
      <c r="AH25" s="86"/>
      <c r="AI25" s="92" t="s">
        <v>423</v>
      </c>
      <c r="AJ25" s="86" t="b">
        <v>0</v>
      </c>
      <c r="AK25" s="86">
        <v>1</v>
      </c>
      <c r="AL25" s="92" t="s">
        <v>403</v>
      </c>
      <c r="AM25" s="86" t="s">
        <v>439</v>
      </c>
      <c r="AN25" s="86" t="b">
        <v>0</v>
      </c>
      <c r="AO25" s="92" t="s">
        <v>403</v>
      </c>
      <c r="AP25" s="86" t="s">
        <v>176</v>
      </c>
      <c r="AQ25" s="86">
        <v>0</v>
      </c>
      <c r="AR25" s="86">
        <v>0</v>
      </c>
      <c r="AS25" s="86"/>
      <c r="AT25" s="86"/>
      <c r="AU25" s="86"/>
      <c r="AV25" s="86"/>
      <c r="AW25" s="86"/>
      <c r="AX25" s="86"/>
      <c r="AY25" s="86"/>
      <c r="AZ25" s="86"/>
      <c r="BA25">
        <v>1</v>
      </c>
      <c r="BB25" s="85" t="str">
        <f>REPLACE(INDEX(GroupVertices[Group],MATCH(Edges[[#This Row],[Vertex 1]],GroupVertices[Vertex],0)),1,1,"")</f>
        <v>3</v>
      </c>
      <c r="BC25" s="85" t="str">
        <f>REPLACE(INDEX(GroupVertices[Group],MATCH(Edges[[#This Row],[Vertex 2]],GroupVertices[Vertex],0)),1,1,"")</f>
        <v>3</v>
      </c>
      <c r="BD25" s="51">
        <v>0</v>
      </c>
      <c r="BE25" s="52">
        <v>0</v>
      </c>
      <c r="BF25" s="51">
        <v>0</v>
      </c>
      <c r="BG25" s="52">
        <v>0</v>
      </c>
      <c r="BH25" s="51">
        <v>0</v>
      </c>
      <c r="BI25" s="52">
        <v>0</v>
      </c>
      <c r="BJ25" s="51">
        <v>20</v>
      </c>
      <c r="BK25" s="52">
        <v>100</v>
      </c>
      <c r="BL25" s="51">
        <v>20</v>
      </c>
    </row>
    <row r="26" spans="1:64" ht="45">
      <c r="A26" s="84" t="s">
        <v>225</v>
      </c>
      <c r="B26" s="84" t="s">
        <v>224</v>
      </c>
      <c r="C26" s="53" t="s">
        <v>1169</v>
      </c>
      <c r="D26" s="54">
        <v>3</v>
      </c>
      <c r="E26" s="65" t="s">
        <v>132</v>
      </c>
      <c r="F26" s="55">
        <v>35</v>
      </c>
      <c r="G26" s="53"/>
      <c r="H26" s="57"/>
      <c r="I26" s="56"/>
      <c r="J26" s="56"/>
      <c r="K26" s="36" t="s">
        <v>65</v>
      </c>
      <c r="L26" s="83">
        <v>26</v>
      </c>
      <c r="M26" s="83"/>
      <c r="N26" s="63"/>
      <c r="O26" s="86" t="s">
        <v>244</v>
      </c>
      <c r="P26" s="88">
        <v>43490.96561342593</v>
      </c>
      <c r="Q26" s="86" t="s">
        <v>260</v>
      </c>
      <c r="R26" s="86"/>
      <c r="S26" s="86"/>
      <c r="T26" s="86" t="s">
        <v>315</v>
      </c>
      <c r="U26" s="86"/>
      <c r="V26" s="89" t="s">
        <v>350</v>
      </c>
      <c r="W26" s="88">
        <v>43490.96561342593</v>
      </c>
      <c r="X26" s="89" t="s">
        <v>370</v>
      </c>
      <c r="Y26" s="86"/>
      <c r="Z26" s="86"/>
      <c r="AA26" s="92" t="s">
        <v>404</v>
      </c>
      <c r="AB26" s="86"/>
      <c r="AC26" s="86" t="b">
        <v>0</v>
      </c>
      <c r="AD26" s="86">
        <v>0</v>
      </c>
      <c r="AE26" s="92" t="s">
        <v>423</v>
      </c>
      <c r="AF26" s="86" t="b">
        <v>0</v>
      </c>
      <c r="AG26" s="86" t="s">
        <v>426</v>
      </c>
      <c r="AH26" s="86"/>
      <c r="AI26" s="92" t="s">
        <v>423</v>
      </c>
      <c r="AJ26" s="86" t="b">
        <v>0</v>
      </c>
      <c r="AK26" s="86">
        <v>1</v>
      </c>
      <c r="AL26" s="92" t="s">
        <v>403</v>
      </c>
      <c r="AM26" s="86" t="s">
        <v>439</v>
      </c>
      <c r="AN26" s="86" t="b">
        <v>0</v>
      </c>
      <c r="AO26" s="92" t="s">
        <v>403</v>
      </c>
      <c r="AP26" s="86" t="s">
        <v>176</v>
      </c>
      <c r="AQ26" s="86">
        <v>0</v>
      </c>
      <c r="AR26" s="86">
        <v>0</v>
      </c>
      <c r="AS26" s="86"/>
      <c r="AT26" s="86"/>
      <c r="AU26" s="86"/>
      <c r="AV26" s="86"/>
      <c r="AW26" s="86"/>
      <c r="AX26" s="86"/>
      <c r="AY26" s="86"/>
      <c r="AZ26" s="86"/>
      <c r="BA26">
        <v>1</v>
      </c>
      <c r="BB26" s="85" t="str">
        <f>REPLACE(INDEX(GroupVertices[Group],MATCH(Edges[[#This Row],[Vertex 1]],GroupVertices[Vertex],0)),1,1,"")</f>
        <v>3</v>
      </c>
      <c r="BC26" s="85" t="str">
        <f>REPLACE(INDEX(GroupVertices[Group],MATCH(Edges[[#This Row],[Vertex 2]],GroupVertices[Vertex],0)),1,1,"")</f>
        <v>3</v>
      </c>
      <c r="BD26" s="51"/>
      <c r="BE26" s="52"/>
      <c r="BF26" s="51"/>
      <c r="BG26" s="52"/>
      <c r="BH26" s="51"/>
      <c r="BI26" s="52"/>
      <c r="BJ26" s="51"/>
      <c r="BK26" s="52"/>
      <c r="BL26" s="51"/>
    </row>
    <row r="27" spans="1:64" ht="45">
      <c r="A27" s="84" t="s">
        <v>226</v>
      </c>
      <c r="B27" s="84" t="s">
        <v>226</v>
      </c>
      <c r="C27" s="53" t="s">
        <v>1169</v>
      </c>
      <c r="D27" s="54">
        <v>3</v>
      </c>
      <c r="E27" s="65" t="s">
        <v>132</v>
      </c>
      <c r="F27" s="55">
        <v>35</v>
      </c>
      <c r="G27" s="53"/>
      <c r="H27" s="57"/>
      <c r="I27" s="56"/>
      <c r="J27" s="56"/>
      <c r="K27" s="36" t="s">
        <v>65</v>
      </c>
      <c r="L27" s="83">
        <v>27</v>
      </c>
      <c r="M27" s="83"/>
      <c r="N27" s="63"/>
      <c r="O27" s="86" t="s">
        <v>176</v>
      </c>
      <c r="P27" s="88">
        <v>43493.38008101852</v>
      </c>
      <c r="Q27" s="86" t="s">
        <v>261</v>
      </c>
      <c r="R27" s="86"/>
      <c r="S27" s="86"/>
      <c r="T27" s="86"/>
      <c r="U27" s="89" t="s">
        <v>331</v>
      </c>
      <c r="V27" s="89" t="s">
        <v>331</v>
      </c>
      <c r="W27" s="88">
        <v>43493.38008101852</v>
      </c>
      <c r="X27" s="89" t="s">
        <v>371</v>
      </c>
      <c r="Y27" s="86"/>
      <c r="Z27" s="86"/>
      <c r="AA27" s="92" t="s">
        <v>405</v>
      </c>
      <c r="AB27" s="86"/>
      <c r="AC27" s="86" t="b">
        <v>0</v>
      </c>
      <c r="AD27" s="86">
        <v>0</v>
      </c>
      <c r="AE27" s="92" t="s">
        <v>423</v>
      </c>
      <c r="AF27" s="86" t="b">
        <v>0</v>
      </c>
      <c r="AG27" s="86" t="s">
        <v>426</v>
      </c>
      <c r="AH27" s="86"/>
      <c r="AI27" s="92" t="s">
        <v>423</v>
      </c>
      <c r="AJ27" s="86" t="b">
        <v>0</v>
      </c>
      <c r="AK27" s="86">
        <v>0</v>
      </c>
      <c r="AL27" s="92" t="s">
        <v>423</v>
      </c>
      <c r="AM27" s="86" t="s">
        <v>431</v>
      </c>
      <c r="AN27" s="86" t="b">
        <v>0</v>
      </c>
      <c r="AO27" s="92" t="s">
        <v>405</v>
      </c>
      <c r="AP27" s="86" t="s">
        <v>176</v>
      </c>
      <c r="AQ27" s="86">
        <v>0</v>
      </c>
      <c r="AR27" s="86">
        <v>0</v>
      </c>
      <c r="AS27" s="86"/>
      <c r="AT27" s="86"/>
      <c r="AU27" s="86"/>
      <c r="AV27" s="86"/>
      <c r="AW27" s="86"/>
      <c r="AX27" s="86"/>
      <c r="AY27" s="86"/>
      <c r="AZ27" s="86"/>
      <c r="BA27">
        <v>1</v>
      </c>
      <c r="BB27" s="85" t="str">
        <f>REPLACE(INDEX(GroupVertices[Group],MATCH(Edges[[#This Row],[Vertex 1]],GroupVertices[Vertex],0)),1,1,"")</f>
        <v>5</v>
      </c>
      <c r="BC27" s="85" t="str">
        <f>REPLACE(INDEX(GroupVertices[Group],MATCH(Edges[[#This Row],[Vertex 2]],GroupVertices[Vertex],0)),1,1,"")</f>
        <v>5</v>
      </c>
      <c r="BD27" s="51">
        <v>2</v>
      </c>
      <c r="BE27" s="52">
        <v>16.666666666666668</v>
      </c>
      <c r="BF27" s="51">
        <v>0</v>
      </c>
      <c r="BG27" s="52">
        <v>0</v>
      </c>
      <c r="BH27" s="51">
        <v>0</v>
      </c>
      <c r="BI27" s="52">
        <v>0</v>
      </c>
      <c r="BJ27" s="51">
        <v>10</v>
      </c>
      <c r="BK27" s="52">
        <v>83.33333333333333</v>
      </c>
      <c r="BL27" s="51">
        <v>12</v>
      </c>
    </row>
    <row r="28" spans="1:64" ht="45">
      <c r="A28" s="84" t="s">
        <v>227</v>
      </c>
      <c r="B28" s="84" t="s">
        <v>227</v>
      </c>
      <c r="C28" s="53" t="s">
        <v>1169</v>
      </c>
      <c r="D28" s="54">
        <v>3</v>
      </c>
      <c r="E28" s="65" t="s">
        <v>132</v>
      </c>
      <c r="F28" s="55">
        <v>35</v>
      </c>
      <c r="G28" s="53"/>
      <c r="H28" s="57"/>
      <c r="I28" s="56"/>
      <c r="J28" s="56"/>
      <c r="K28" s="36" t="s">
        <v>65</v>
      </c>
      <c r="L28" s="83">
        <v>28</v>
      </c>
      <c r="M28" s="83"/>
      <c r="N28" s="63"/>
      <c r="O28" s="86" t="s">
        <v>176</v>
      </c>
      <c r="P28" s="88">
        <v>43493.49212962963</v>
      </c>
      <c r="Q28" s="86" t="s">
        <v>262</v>
      </c>
      <c r="R28" s="89" t="s">
        <v>287</v>
      </c>
      <c r="S28" s="86" t="s">
        <v>302</v>
      </c>
      <c r="T28" s="86" t="s">
        <v>316</v>
      </c>
      <c r="U28" s="86"/>
      <c r="V28" s="89" t="s">
        <v>351</v>
      </c>
      <c r="W28" s="88">
        <v>43493.49212962963</v>
      </c>
      <c r="X28" s="89" t="s">
        <v>372</v>
      </c>
      <c r="Y28" s="86"/>
      <c r="Z28" s="86"/>
      <c r="AA28" s="92" t="s">
        <v>406</v>
      </c>
      <c r="AB28" s="86"/>
      <c r="AC28" s="86" t="b">
        <v>0</v>
      </c>
      <c r="AD28" s="86">
        <v>0</v>
      </c>
      <c r="AE28" s="92" t="s">
        <v>423</v>
      </c>
      <c r="AF28" s="86" t="b">
        <v>0</v>
      </c>
      <c r="AG28" s="86" t="s">
        <v>426</v>
      </c>
      <c r="AH28" s="86"/>
      <c r="AI28" s="92" t="s">
        <v>423</v>
      </c>
      <c r="AJ28" s="86" t="b">
        <v>0</v>
      </c>
      <c r="AK28" s="86">
        <v>0</v>
      </c>
      <c r="AL28" s="92" t="s">
        <v>423</v>
      </c>
      <c r="AM28" s="86" t="s">
        <v>430</v>
      </c>
      <c r="AN28" s="86" t="b">
        <v>0</v>
      </c>
      <c r="AO28" s="92" t="s">
        <v>406</v>
      </c>
      <c r="AP28" s="86" t="s">
        <v>176</v>
      </c>
      <c r="AQ28" s="86">
        <v>0</v>
      </c>
      <c r="AR28" s="86">
        <v>0</v>
      </c>
      <c r="AS28" s="86"/>
      <c r="AT28" s="86"/>
      <c r="AU28" s="86"/>
      <c r="AV28" s="86"/>
      <c r="AW28" s="86"/>
      <c r="AX28" s="86"/>
      <c r="AY28" s="86"/>
      <c r="AZ28" s="86"/>
      <c r="BA28">
        <v>1</v>
      </c>
      <c r="BB28" s="85" t="str">
        <f>REPLACE(INDEX(GroupVertices[Group],MATCH(Edges[[#This Row],[Vertex 1]],GroupVertices[Vertex],0)),1,1,"")</f>
        <v>5</v>
      </c>
      <c r="BC28" s="85" t="str">
        <f>REPLACE(INDEX(GroupVertices[Group],MATCH(Edges[[#This Row],[Vertex 2]],GroupVertices[Vertex],0)),1,1,"")</f>
        <v>5</v>
      </c>
      <c r="BD28" s="51">
        <v>4</v>
      </c>
      <c r="BE28" s="52">
        <v>10.526315789473685</v>
      </c>
      <c r="BF28" s="51">
        <v>0</v>
      </c>
      <c r="BG28" s="52">
        <v>0</v>
      </c>
      <c r="BH28" s="51">
        <v>0</v>
      </c>
      <c r="BI28" s="52">
        <v>0</v>
      </c>
      <c r="BJ28" s="51">
        <v>34</v>
      </c>
      <c r="BK28" s="52">
        <v>89.47368421052632</v>
      </c>
      <c r="BL28" s="51">
        <v>38</v>
      </c>
    </row>
    <row r="29" spans="1:64" ht="45">
      <c r="A29" s="84" t="s">
        <v>228</v>
      </c>
      <c r="B29" s="84" t="s">
        <v>241</v>
      </c>
      <c r="C29" s="53" t="s">
        <v>1169</v>
      </c>
      <c r="D29" s="54">
        <v>3</v>
      </c>
      <c r="E29" s="65" t="s">
        <v>132</v>
      </c>
      <c r="F29" s="55">
        <v>35</v>
      </c>
      <c r="G29" s="53"/>
      <c r="H29" s="57"/>
      <c r="I29" s="56"/>
      <c r="J29" s="56"/>
      <c r="K29" s="36" t="s">
        <v>65</v>
      </c>
      <c r="L29" s="83">
        <v>29</v>
      </c>
      <c r="M29" s="83"/>
      <c r="N29" s="63"/>
      <c r="O29" s="86" t="s">
        <v>244</v>
      </c>
      <c r="P29" s="88">
        <v>43493.71203703704</v>
      </c>
      <c r="Q29" s="86" t="s">
        <v>263</v>
      </c>
      <c r="R29" s="89" t="s">
        <v>288</v>
      </c>
      <c r="S29" s="86" t="s">
        <v>303</v>
      </c>
      <c r="T29" s="86" t="s">
        <v>317</v>
      </c>
      <c r="U29" s="86"/>
      <c r="V29" s="89" t="s">
        <v>352</v>
      </c>
      <c r="W29" s="88">
        <v>43493.71203703704</v>
      </c>
      <c r="X29" s="89" t="s">
        <v>373</v>
      </c>
      <c r="Y29" s="86"/>
      <c r="Z29" s="86"/>
      <c r="AA29" s="92" t="s">
        <v>407</v>
      </c>
      <c r="AB29" s="86"/>
      <c r="AC29" s="86" t="b">
        <v>0</v>
      </c>
      <c r="AD29" s="86">
        <v>0</v>
      </c>
      <c r="AE29" s="92" t="s">
        <v>423</v>
      </c>
      <c r="AF29" s="86" t="b">
        <v>0</v>
      </c>
      <c r="AG29" s="86" t="s">
        <v>426</v>
      </c>
      <c r="AH29" s="86"/>
      <c r="AI29" s="92" t="s">
        <v>423</v>
      </c>
      <c r="AJ29" s="86" t="b">
        <v>0</v>
      </c>
      <c r="AK29" s="86">
        <v>0</v>
      </c>
      <c r="AL29" s="92" t="s">
        <v>423</v>
      </c>
      <c r="AM29" s="86" t="s">
        <v>433</v>
      </c>
      <c r="AN29" s="86" t="b">
        <v>0</v>
      </c>
      <c r="AO29" s="92" t="s">
        <v>407</v>
      </c>
      <c r="AP29" s="86" t="s">
        <v>176</v>
      </c>
      <c r="AQ29" s="86">
        <v>0</v>
      </c>
      <c r="AR29" s="86">
        <v>0</v>
      </c>
      <c r="AS29" s="86"/>
      <c r="AT29" s="86"/>
      <c r="AU29" s="86"/>
      <c r="AV29" s="86"/>
      <c r="AW29" s="86"/>
      <c r="AX29" s="86"/>
      <c r="AY29" s="86"/>
      <c r="AZ29" s="86"/>
      <c r="BA29">
        <v>1</v>
      </c>
      <c r="BB29" s="85" t="str">
        <f>REPLACE(INDEX(GroupVertices[Group],MATCH(Edges[[#This Row],[Vertex 1]],GroupVertices[Vertex],0)),1,1,"")</f>
        <v>2</v>
      </c>
      <c r="BC29" s="85" t="str">
        <f>REPLACE(INDEX(GroupVertices[Group],MATCH(Edges[[#This Row],[Vertex 2]],GroupVertices[Vertex],0)),1,1,"")</f>
        <v>2</v>
      </c>
      <c r="BD29" s="51">
        <v>2</v>
      </c>
      <c r="BE29" s="52">
        <v>8.695652173913043</v>
      </c>
      <c r="BF29" s="51">
        <v>0</v>
      </c>
      <c r="BG29" s="52">
        <v>0</v>
      </c>
      <c r="BH29" s="51">
        <v>0</v>
      </c>
      <c r="BI29" s="52">
        <v>0</v>
      </c>
      <c r="BJ29" s="51">
        <v>21</v>
      </c>
      <c r="BK29" s="52">
        <v>91.30434782608695</v>
      </c>
      <c r="BL29" s="51">
        <v>23</v>
      </c>
    </row>
    <row r="30" spans="1:64" ht="45">
      <c r="A30" s="84" t="s">
        <v>229</v>
      </c>
      <c r="B30" s="84" t="s">
        <v>241</v>
      </c>
      <c r="C30" s="53" t="s">
        <v>1169</v>
      </c>
      <c r="D30" s="54">
        <v>3</v>
      </c>
      <c r="E30" s="65" t="s">
        <v>132</v>
      </c>
      <c r="F30" s="55">
        <v>35</v>
      </c>
      <c r="G30" s="53"/>
      <c r="H30" s="57"/>
      <c r="I30" s="56"/>
      <c r="J30" s="56"/>
      <c r="K30" s="36" t="s">
        <v>65</v>
      </c>
      <c r="L30" s="83">
        <v>30</v>
      </c>
      <c r="M30" s="83"/>
      <c r="N30" s="63"/>
      <c r="O30" s="86" t="s">
        <v>244</v>
      </c>
      <c r="P30" s="88">
        <v>43494.66048611111</v>
      </c>
      <c r="Q30" s="86" t="s">
        <v>264</v>
      </c>
      <c r="R30" s="89" t="s">
        <v>288</v>
      </c>
      <c r="S30" s="86" t="s">
        <v>303</v>
      </c>
      <c r="T30" s="86" t="s">
        <v>318</v>
      </c>
      <c r="U30" s="86"/>
      <c r="V30" s="89" t="s">
        <v>353</v>
      </c>
      <c r="W30" s="88">
        <v>43494.66048611111</v>
      </c>
      <c r="X30" s="89" t="s">
        <v>374</v>
      </c>
      <c r="Y30" s="86"/>
      <c r="Z30" s="86"/>
      <c r="AA30" s="92" t="s">
        <v>408</v>
      </c>
      <c r="AB30" s="86"/>
      <c r="AC30" s="86" t="b">
        <v>0</v>
      </c>
      <c r="AD30" s="86">
        <v>0</v>
      </c>
      <c r="AE30" s="92" t="s">
        <v>423</v>
      </c>
      <c r="AF30" s="86" t="b">
        <v>0</v>
      </c>
      <c r="AG30" s="86" t="s">
        <v>426</v>
      </c>
      <c r="AH30" s="86"/>
      <c r="AI30" s="92" t="s">
        <v>423</v>
      </c>
      <c r="AJ30" s="86" t="b">
        <v>0</v>
      </c>
      <c r="AK30" s="86">
        <v>1</v>
      </c>
      <c r="AL30" s="92" t="s">
        <v>407</v>
      </c>
      <c r="AM30" s="86" t="s">
        <v>440</v>
      </c>
      <c r="AN30" s="86" t="b">
        <v>0</v>
      </c>
      <c r="AO30" s="92" t="s">
        <v>407</v>
      </c>
      <c r="AP30" s="86" t="s">
        <v>176</v>
      </c>
      <c r="AQ30" s="86">
        <v>0</v>
      </c>
      <c r="AR30" s="86">
        <v>0</v>
      </c>
      <c r="AS30" s="86"/>
      <c r="AT30" s="86"/>
      <c r="AU30" s="86"/>
      <c r="AV30" s="86"/>
      <c r="AW30" s="86"/>
      <c r="AX30" s="86"/>
      <c r="AY30" s="86"/>
      <c r="AZ30" s="86"/>
      <c r="BA30">
        <v>1</v>
      </c>
      <c r="BB30" s="85" t="str">
        <f>REPLACE(INDEX(GroupVertices[Group],MATCH(Edges[[#This Row],[Vertex 1]],GroupVertices[Vertex],0)),1,1,"")</f>
        <v>2</v>
      </c>
      <c r="BC30" s="85" t="str">
        <f>REPLACE(INDEX(GroupVertices[Group],MATCH(Edges[[#This Row],[Vertex 2]],GroupVertices[Vertex],0)),1,1,"")</f>
        <v>2</v>
      </c>
      <c r="BD30" s="51"/>
      <c r="BE30" s="52"/>
      <c r="BF30" s="51"/>
      <c r="BG30" s="52"/>
      <c r="BH30" s="51"/>
      <c r="BI30" s="52"/>
      <c r="BJ30" s="51"/>
      <c r="BK30" s="52"/>
      <c r="BL30" s="51"/>
    </row>
    <row r="31" spans="1:64" ht="45">
      <c r="A31" s="84" t="s">
        <v>228</v>
      </c>
      <c r="B31" s="84" t="s">
        <v>230</v>
      </c>
      <c r="C31" s="53" t="s">
        <v>1169</v>
      </c>
      <c r="D31" s="54">
        <v>3</v>
      </c>
      <c r="E31" s="65" t="s">
        <v>132</v>
      </c>
      <c r="F31" s="55">
        <v>35</v>
      </c>
      <c r="G31" s="53"/>
      <c r="H31" s="57"/>
      <c r="I31" s="56"/>
      <c r="J31" s="56"/>
      <c r="K31" s="36" t="s">
        <v>65</v>
      </c>
      <c r="L31" s="83">
        <v>31</v>
      </c>
      <c r="M31" s="83"/>
      <c r="N31" s="63"/>
      <c r="O31" s="86" t="s">
        <v>244</v>
      </c>
      <c r="P31" s="88">
        <v>43493.71203703704</v>
      </c>
      <c r="Q31" s="86" t="s">
        <v>263</v>
      </c>
      <c r="R31" s="89" t="s">
        <v>288</v>
      </c>
      <c r="S31" s="86" t="s">
        <v>303</v>
      </c>
      <c r="T31" s="86" t="s">
        <v>317</v>
      </c>
      <c r="U31" s="86"/>
      <c r="V31" s="89" t="s">
        <v>352</v>
      </c>
      <c r="W31" s="88">
        <v>43493.71203703704</v>
      </c>
      <c r="X31" s="89" t="s">
        <v>373</v>
      </c>
      <c r="Y31" s="86"/>
      <c r="Z31" s="86"/>
      <c r="AA31" s="92" t="s">
        <v>407</v>
      </c>
      <c r="AB31" s="86"/>
      <c r="AC31" s="86" t="b">
        <v>0</v>
      </c>
      <c r="AD31" s="86">
        <v>0</v>
      </c>
      <c r="AE31" s="92" t="s">
        <v>423</v>
      </c>
      <c r="AF31" s="86" t="b">
        <v>0</v>
      </c>
      <c r="AG31" s="86" t="s">
        <v>426</v>
      </c>
      <c r="AH31" s="86"/>
      <c r="AI31" s="92" t="s">
        <v>423</v>
      </c>
      <c r="AJ31" s="86" t="b">
        <v>0</v>
      </c>
      <c r="AK31" s="86">
        <v>0</v>
      </c>
      <c r="AL31" s="92" t="s">
        <v>423</v>
      </c>
      <c r="AM31" s="86" t="s">
        <v>433</v>
      </c>
      <c r="AN31" s="86" t="b">
        <v>0</v>
      </c>
      <c r="AO31" s="92" t="s">
        <v>407</v>
      </c>
      <c r="AP31" s="86" t="s">
        <v>176</v>
      </c>
      <c r="AQ31" s="86">
        <v>0</v>
      </c>
      <c r="AR31" s="86">
        <v>0</v>
      </c>
      <c r="AS31" s="86"/>
      <c r="AT31" s="86"/>
      <c r="AU31" s="86"/>
      <c r="AV31" s="86"/>
      <c r="AW31" s="86"/>
      <c r="AX31" s="86"/>
      <c r="AY31" s="86"/>
      <c r="AZ31" s="86"/>
      <c r="BA31">
        <v>1</v>
      </c>
      <c r="BB31" s="85" t="str">
        <f>REPLACE(INDEX(GroupVertices[Group],MATCH(Edges[[#This Row],[Vertex 1]],GroupVertices[Vertex],0)),1,1,"")</f>
        <v>2</v>
      </c>
      <c r="BC31" s="85" t="str">
        <f>REPLACE(INDEX(GroupVertices[Group],MATCH(Edges[[#This Row],[Vertex 2]],GroupVertices[Vertex],0)),1,1,"")</f>
        <v>2</v>
      </c>
      <c r="BD31" s="51"/>
      <c r="BE31" s="52"/>
      <c r="BF31" s="51"/>
      <c r="BG31" s="52"/>
      <c r="BH31" s="51"/>
      <c r="BI31" s="52"/>
      <c r="BJ31" s="51"/>
      <c r="BK31" s="52"/>
      <c r="BL31" s="51"/>
    </row>
    <row r="32" spans="1:64" ht="45">
      <c r="A32" s="84" t="s">
        <v>229</v>
      </c>
      <c r="B32" s="84" t="s">
        <v>228</v>
      </c>
      <c r="C32" s="53" t="s">
        <v>1169</v>
      </c>
      <c r="D32" s="54">
        <v>3</v>
      </c>
      <c r="E32" s="65" t="s">
        <v>132</v>
      </c>
      <c r="F32" s="55">
        <v>35</v>
      </c>
      <c r="G32" s="53"/>
      <c r="H32" s="57"/>
      <c r="I32" s="56"/>
      <c r="J32" s="56"/>
      <c r="K32" s="36" t="s">
        <v>65</v>
      </c>
      <c r="L32" s="83">
        <v>32</v>
      </c>
      <c r="M32" s="83"/>
      <c r="N32" s="63"/>
      <c r="O32" s="86" t="s">
        <v>244</v>
      </c>
      <c r="P32" s="88">
        <v>43494.66048611111</v>
      </c>
      <c r="Q32" s="86" t="s">
        <v>264</v>
      </c>
      <c r="R32" s="89" t="s">
        <v>288</v>
      </c>
      <c r="S32" s="86" t="s">
        <v>303</v>
      </c>
      <c r="T32" s="86" t="s">
        <v>318</v>
      </c>
      <c r="U32" s="86"/>
      <c r="V32" s="89" t="s">
        <v>353</v>
      </c>
      <c r="W32" s="88">
        <v>43494.66048611111</v>
      </c>
      <c r="X32" s="89" t="s">
        <v>374</v>
      </c>
      <c r="Y32" s="86"/>
      <c r="Z32" s="86"/>
      <c r="AA32" s="92" t="s">
        <v>408</v>
      </c>
      <c r="AB32" s="86"/>
      <c r="AC32" s="86" t="b">
        <v>0</v>
      </c>
      <c r="AD32" s="86">
        <v>0</v>
      </c>
      <c r="AE32" s="92" t="s">
        <v>423</v>
      </c>
      <c r="AF32" s="86" t="b">
        <v>0</v>
      </c>
      <c r="AG32" s="86" t="s">
        <v>426</v>
      </c>
      <c r="AH32" s="86"/>
      <c r="AI32" s="92" t="s">
        <v>423</v>
      </c>
      <c r="AJ32" s="86" t="b">
        <v>0</v>
      </c>
      <c r="AK32" s="86">
        <v>1</v>
      </c>
      <c r="AL32" s="92" t="s">
        <v>407</v>
      </c>
      <c r="AM32" s="86" t="s">
        <v>440</v>
      </c>
      <c r="AN32" s="86" t="b">
        <v>0</v>
      </c>
      <c r="AO32" s="92" t="s">
        <v>407</v>
      </c>
      <c r="AP32" s="86" t="s">
        <v>176</v>
      </c>
      <c r="AQ32" s="86">
        <v>0</v>
      </c>
      <c r="AR32" s="86">
        <v>0</v>
      </c>
      <c r="AS32" s="86"/>
      <c r="AT32" s="86"/>
      <c r="AU32" s="86"/>
      <c r="AV32" s="86"/>
      <c r="AW32" s="86"/>
      <c r="AX32" s="86"/>
      <c r="AY32" s="86"/>
      <c r="AZ32" s="86"/>
      <c r="BA32">
        <v>1</v>
      </c>
      <c r="BB32" s="85" t="str">
        <f>REPLACE(INDEX(GroupVertices[Group],MATCH(Edges[[#This Row],[Vertex 1]],GroupVertices[Vertex],0)),1,1,"")</f>
        <v>2</v>
      </c>
      <c r="BC32" s="85" t="str">
        <f>REPLACE(INDEX(GroupVertices[Group],MATCH(Edges[[#This Row],[Vertex 2]],GroupVertices[Vertex],0)),1,1,"")</f>
        <v>2</v>
      </c>
      <c r="BD32" s="51"/>
      <c r="BE32" s="52"/>
      <c r="BF32" s="51"/>
      <c r="BG32" s="52"/>
      <c r="BH32" s="51"/>
      <c r="BI32" s="52"/>
      <c r="BJ32" s="51"/>
      <c r="BK32" s="52"/>
      <c r="BL32" s="51"/>
    </row>
    <row r="33" spans="1:64" ht="45">
      <c r="A33" s="84" t="s">
        <v>229</v>
      </c>
      <c r="B33" s="84" t="s">
        <v>230</v>
      </c>
      <c r="C33" s="53" t="s">
        <v>1169</v>
      </c>
      <c r="D33" s="54">
        <v>3</v>
      </c>
      <c r="E33" s="65" t="s">
        <v>132</v>
      </c>
      <c r="F33" s="55">
        <v>35</v>
      </c>
      <c r="G33" s="53"/>
      <c r="H33" s="57"/>
      <c r="I33" s="56"/>
      <c r="J33" s="56"/>
      <c r="K33" s="36" t="s">
        <v>65</v>
      </c>
      <c r="L33" s="83">
        <v>33</v>
      </c>
      <c r="M33" s="83"/>
      <c r="N33" s="63"/>
      <c r="O33" s="86" t="s">
        <v>244</v>
      </c>
      <c r="P33" s="88">
        <v>43494.66048611111</v>
      </c>
      <c r="Q33" s="86" t="s">
        <v>264</v>
      </c>
      <c r="R33" s="89" t="s">
        <v>288</v>
      </c>
      <c r="S33" s="86" t="s">
        <v>303</v>
      </c>
      <c r="T33" s="86" t="s">
        <v>318</v>
      </c>
      <c r="U33" s="86"/>
      <c r="V33" s="89" t="s">
        <v>353</v>
      </c>
      <c r="W33" s="88">
        <v>43494.66048611111</v>
      </c>
      <c r="X33" s="89" t="s">
        <v>374</v>
      </c>
      <c r="Y33" s="86"/>
      <c r="Z33" s="86"/>
      <c r="AA33" s="92" t="s">
        <v>408</v>
      </c>
      <c r="AB33" s="86"/>
      <c r="AC33" s="86" t="b">
        <v>0</v>
      </c>
      <c r="AD33" s="86">
        <v>0</v>
      </c>
      <c r="AE33" s="92" t="s">
        <v>423</v>
      </c>
      <c r="AF33" s="86" t="b">
        <v>0</v>
      </c>
      <c r="AG33" s="86" t="s">
        <v>426</v>
      </c>
      <c r="AH33" s="86"/>
      <c r="AI33" s="92" t="s">
        <v>423</v>
      </c>
      <c r="AJ33" s="86" t="b">
        <v>0</v>
      </c>
      <c r="AK33" s="86">
        <v>1</v>
      </c>
      <c r="AL33" s="92" t="s">
        <v>407</v>
      </c>
      <c r="AM33" s="86" t="s">
        <v>440</v>
      </c>
      <c r="AN33" s="86" t="b">
        <v>0</v>
      </c>
      <c r="AO33" s="92" t="s">
        <v>407</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2</v>
      </c>
      <c r="BD33" s="51">
        <v>1</v>
      </c>
      <c r="BE33" s="52">
        <v>5.555555555555555</v>
      </c>
      <c r="BF33" s="51">
        <v>0</v>
      </c>
      <c r="BG33" s="52">
        <v>0</v>
      </c>
      <c r="BH33" s="51">
        <v>0</v>
      </c>
      <c r="BI33" s="52">
        <v>0</v>
      </c>
      <c r="BJ33" s="51">
        <v>17</v>
      </c>
      <c r="BK33" s="52">
        <v>94.44444444444444</v>
      </c>
      <c r="BL33" s="51">
        <v>18</v>
      </c>
    </row>
    <row r="34" spans="1:64" ht="45">
      <c r="A34" s="84" t="s">
        <v>230</v>
      </c>
      <c r="B34" s="84" t="s">
        <v>230</v>
      </c>
      <c r="C34" s="53" t="s">
        <v>1169</v>
      </c>
      <c r="D34" s="54">
        <v>3</v>
      </c>
      <c r="E34" s="65" t="s">
        <v>132</v>
      </c>
      <c r="F34" s="55">
        <v>35</v>
      </c>
      <c r="G34" s="53"/>
      <c r="H34" s="57"/>
      <c r="I34" s="56"/>
      <c r="J34" s="56"/>
      <c r="K34" s="36" t="s">
        <v>65</v>
      </c>
      <c r="L34" s="83">
        <v>34</v>
      </c>
      <c r="M34" s="83"/>
      <c r="N34" s="63"/>
      <c r="O34" s="86" t="s">
        <v>176</v>
      </c>
      <c r="P34" s="88">
        <v>43489.78394675926</v>
      </c>
      <c r="Q34" s="86" t="s">
        <v>265</v>
      </c>
      <c r="R34" s="89" t="s">
        <v>289</v>
      </c>
      <c r="S34" s="86" t="s">
        <v>303</v>
      </c>
      <c r="T34" s="86" t="s">
        <v>319</v>
      </c>
      <c r="U34" s="89" t="s">
        <v>332</v>
      </c>
      <c r="V34" s="89" t="s">
        <v>332</v>
      </c>
      <c r="W34" s="88">
        <v>43489.78394675926</v>
      </c>
      <c r="X34" s="89" t="s">
        <v>375</v>
      </c>
      <c r="Y34" s="86"/>
      <c r="Z34" s="86"/>
      <c r="AA34" s="92" t="s">
        <v>409</v>
      </c>
      <c r="AB34" s="86"/>
      <c r="AC34" s="86" t="b">
        <v>0</v>
      </c>
      <c r="AD34" s="86">
        <v>0</v>
      </c>
      <c r="AE34" s="92" t="s">
        <v>423</v>
      </c>
      <c r="AF34" s="86" t="b">
        <v>0</v>
      </c>
      <c r="AG34" s="86" t="s">
        <v>426</v>
      </c>
      <c r="AH34" s="86"/>
      <c r="AI34" s="92" t="s">
        <v>423</v>
      </c>
      <c r="AJ34" s="86" t="b">
        <v>0</v>
      </c>
      <c r="AK34" s="86">
        <v>1</v>
      </c>
      <c r="AL34" s="92" t="s">
        <v>423</v>
      </c>
      <c r="AM34" s="86" t="s">
        <v>434</v>
      </c>
      <c r="AN34" s="86" t="b">
        <v>0</v>
      </c>
      <c r="AO34" s="92" t="s">
        <v>409</v>
      </c>
      <c r="AP34" s="86" t="s">
        <v>176</v>
      </c>
      <c r="AQ34" s="86">
        <v>0</v>
      </c>
      <c r="AR34" s="86">
        <v>0</v>
      </c>
      <c r="AS34" s="86"/>
      <c r="AT34" s="86"/>
      <c r="AU34" s="86"/>
      <c r="AV34" s="86"/>
      <c r="AW34" s="86"/>
      <c r="AX34" s="86"/>
      <c r="AY34" s="86"/>
      <c r="AZ34" s="86"/>
      <c r="BA34">
        <v>1</v>
      </c>
      <c r="BB34" s="85" t="str">
        <f>REPLACE(INDEX(GroupVertices[Group],MATCH(Edges[[#This Row],[Vertex 1]],GroupVertices[Vertex],0)),1,1,"")</f>
        <v>2</v>
      </c>
      <c r="BC34" s="85" t="str">
        <f>REPLACE(INDEX(GroupVertices[Group],MATCH(Edges[[#This Row],[Vertex 2]],GroupVertices[Vertex],0)),1,1,"")</f>
        <v>2</v>
      </c>
      <c r="BD34" s="51">
        <v>0</v>
      </c>
      <c r="BE34" s="52">
        <v>0</v>
      </c>
      <c r="BF34" s="51">
        <v>1</v>
      </c>
      <c r="BG34" s="52">
        <v>4.3478260869565215</v>
      </c>
      <c r="BH34" s="51">
        <v>0</v>
      </c>
      <c r="BI34" s="52">
        <v>0</v>
      </c>
      <c r="BJ34" s="51">
        <v>22</v>
      </c>
      <c r="BK34" s="52">
        <v>95.65217391304348</v>
      </c>
      <c r="BL34" s="51">
        <v>23</v>
      </c>
    </row>
    <row r="35" spans="1:64" ht="45">
      <c r="A35" s="84" t="s">
        <v>231</v>
      </c>
      <c r="B35" s="84" t="s">
        <v>230</v>
      </c>
      <c r="C35" s="53" t="s">
        <v>1169</v>
      </c>
      <c r="D35" s="54">
        <v>3</v>
      </c>
      <c r="E35" s="65" t="s">
        <v>132</v>
      </c>
      <c r="F35" s="55">
        <v>35</v>
      </c>
      <c r="G35" s="53"/>
      <c r="H35" s="57"/>
      <c r="I35" s="56"/>
      <c r="J35" s="56"/>
      <c r="K35" s="36" t="s">
        <v>65</v>
      </c>
      <c r="L35" s="83">
        <v>35</v>
      </c>
      <c r="M35" s="83"/>
      <c r="N35" s="63"/>
      <c r="O35" s="86" t="s">
        <v>244</v>
      </c>
      <c r="P35" s="88">
        <v>43489.7528125</v>
      </c>
      <c r="Q35" s="86" t="s">
        <v>266</v>
      </c>
      <c r="R35" s="89" t="s">
        <v>290</v>
      </c>
      <c r="S35" s="86" t="s">
        <v>300</v>
      </c>
      <c r="T35" s="86" t="s">
        <v>320</v>
      </c>
      <c r="U35" s="86"/>
      <c r="V35" s="89" t="s">
        <v>354</v>
      </c>
      <c r="W35" s="88">
        <v>43489.7528125</v>
      </c>
      <c r="X35" s="89" t="s">
        <v>376</v>
      </c>
      <c r="Y35" s="86"/>
      <c r="Z35" s="86"/>
      <c r="AA35" s="92" t="s">
        <v>410</v>
      </c>
      <c r="AB35" s="86"/>
      <c r="AC35" s="86" t="b">
        <v>0</v>
      </c>
      <c r="AD35" s="86">
        <v>0</v>
      </c>
      <c r="AE35" s="92" t="s">
        <v>423</v>
      </c>
      <c r="AF35" s="86" t="b">
        <v>0</v>
      </c>
      <c r="AG35" s="86" t="s">
        <v>426</v>
      </c>
      <c r="AH35" s="86"/>
      <c r="AI35" s="92" t="s">
        <v>423</v>
      </c>
      <c r="AJ35" s="86" t="b">
        <v>0</v>
      </c>
      <c r="AK35" s="86">
        <v>0</v>
      </c>
      <c r="AL35" s="92" t="s">
        <v>423</v>
      </c>
      <c r="AM35" s="86" t="s">
        <v>434</v>
      </c>
      <c r="AN35" s="86" t="b">
        <v>1</v>
      </c>
      <c r="AO35" s="92" t="s">
        <v>410</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2</v>
      </c>
      <c r="BD35" s="51"/>
      <c r="BE35" s="52"/>
      <c r="BF35" s="51"/>
      <c r="BG35" s="52"/>
      <c r="BH35" s="51"/>
      <c r="BI35" s="52"/>
      <c r="BJ35" s="51"/>
      <c r="BK35" s="52"/>
      <c r="BL35" s="51"/>
    </row>
    <row r="36" spans="1:64" ht="45">
      <c r="A36" s="84" t="s">
        <v>219</v>
      </c>
      <c r="B36" s="84" t="s">
        <v>234</v>
      </c>
      <c r="C36" s="53" t="s">
        <v>1169</v>
      </c>
      <c r="D36" s="54">
        <v>3</v>
      </c>
      <c r="E36" s="65" t="s">
        <v>132</v>
      </c>
      <c r="F36" s="55">
        <v>35</v>
      </c>
      <c r="G36" s="53"/>
      <c r="H36" s="57"/>
      <c r="I36" s="56"/>
      <c r="J36" s="56"/>
      <c r="K36" s="36" t="s">
        <v>65</v>
      </c>
      <c r="L36" s="83">
        <v>36</v>
      </c>
      <c r="M36" s="83"/>
      <c r="N36" s="63"/>
      <c r="O36" s="86" t="s">
        <v>244</v>
      </c>
      <c r="P36" s="88">
        <v>43481.85435185185</v>
      </c>
      <c r="Q36" s="86" t="s">
        <v>267</v>
      </c>
      <c r="R36" s="89" t="s">
        <v>291</v>
      </c>
      <c r="S36" s="86" t="s">
        <v>300</v>
      </c>
      <c r="T36" s="86" t="s">
        <v>308</v>
      </c>
      <c r="U36" s="86"/>
      <c r="V36" s="89" t="s">
        <v>344</v>
      </c>
      <c r="W36" s="88">
        <v>43481.85435185185</v>
      </c>
      <c r="X36" s="89" t="s">
        <v>377</v>
      </c>
      <c r="Y36" s="86"/>
      <c r="Z36" s="86"/>
      <c r="AA36" s="92" t="s">
        <v>411</v>
      </c>
      <c r="AB36" s="86"/>
      <c r="AC36" s="86" t="b">
        <v>0</v>
      </c>
      <c r="AD36" s="86">
        <v>4</v>
      </c>
      <c r="AE36" s="92" t="s">
        <v>423</v>
      </c>
      <c r="AF36" s="86" t="b">
        <v>0</v>
      </c>
      <c r="AG36" s="86" t="s">
        <v>426</v>
      </c>
      <c r="AH36" s="86"/>
      <c r="AI36" s="92" t="s">
        <v>423</v>
      </c>
      <c r="AJ36" s="86" t="b">
        <v>0</v>
      </c>
      <c r="AK36" s="86">
        <v>2</v>
      </c>
      <c r="AL36" s="92" t="s">
        <v>423</v>
      </c>
      <c r="AM36" s="86" t="s">
        <v>434</v>
      </c>
      <c r="AN36" s="86" t="b">
        <v>1</v>
      </c>
      <c r="AO36" s="92" t="s">
        <v>411</v>
      </c>
      <c r="AP36" s="86" t="s">
        <v>441</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v>1</v>
      </c>
      <c r="BE36" s="52">
        <v>5.882352941176471</v>
      </c>
      <c r="BF36" s="51">
        <v>0</v>
      </c>
      <c r="BG36" s="52">
        <v>0</v>
      </c>
      <c r="BH36" s="51">
        <v>0</v>
      </c>
      <c r="BI36" s="52">
        <v>0</v>
      </c>
      <c r="BJ36" s="51">
        <v>16</v>
      </c>
      <c r="BK36" s="52">
        <v>94.11764705882354</v>
      </c>
      <c r="BL36" s="51">
        <v>17</v>
      </c>
    </row>
    <row r="37" spans="1:64" ht="30">
      <c r="A37" s="84" t="s">
        <v>219</v>
      </c>
      <c r="B37" s="84" t="s">
        <v>219</v>
      </c>
      <c r="C37" s="53" t="s">
        <v>1170</v>
      </c>
      <c r="D37" s="54">
        <v>10</v>
      </c>
      <c r="E37" s="65" t="s">
        <v>136</v>
      </c>
      <c r="F37" s="55">
        <v>12</v>
      </c>
      <c r="G37" s="53"/>
      <c r="H37" s="57"/>
      <c r="I37" s="56"/>
      <c r="J37" s="56"/>
      <c r="K37" s="36" t="s">
        <v>65</v>
      </c>
      <c r="L37" s="83">
        <v>37</v>
      </c>
      <c r="M37" s="83"/>
      <c r="N37" s="63"/>
      <c r="O37" s="86" t="s">
        <v>176</v>
      </c>
      <c r="P37" s="88">
        <v>43482.69445601852</v>
      </c>
      <c r="Q37" s="86" t="s">
        <v>268</v>
      </c>
      <c r="R37" s="86" t="s">
        <v>292</v>
      </c>
      <c r="S37" s="86" t="s">
        <v>304</v>
      </c>
      <c r="T37" s="86" t="s">
        <v>321</v>
      </c>
      <c r="U37" s="86"/>
      <c r="V37" s="89" t="s">
        <v>344</v>
      </c>
      <c r="W37" s="88">
        <v>43482.69445601852</v>
      </c>
      <c r="X37" s="89" t="s">
        <v>378</v>
      </c>
      <c r="Y37" s="86"/>
      <c r="Z37" s="86"/>
      <c r="AA37" s="92" t="s">
        <v>412</v>
      </c>
      <c r="AB37" s="86"/>
      <c r="AC37" s="86" t="b">
        <v>0</v>
      </c>
      <c r="AD37" s="86">
        <v>0</v>
      </c>
      <c r="AE37" s="92" t="s">
        <v>423</v>
      </c>
      <c r="AF37" s="86" t="b">
        <v>0</v>
      </c>
      <c r="AG37" s="86" t="s">
        <v>426</v>
      </c>
      <c r="AH37" s="86"/>
      <c r="AI37" s="92" t="s">
        <v>423</v>
      </c>
      <c r="AJ37" s="86" t="b">
        <v>0</v>
      </c>
      <c r="AK37" s="86">
        <v>0</v>
      </c>
      <c r="AL37" s="92" t="s">
        <v>423</v>
      </c>
      <c r="AM37" s="86" t="s">
        <v>434</v>
      </c>
      <c r="AN37" s="86" t="b">
        <v>1</v>
      </c>
      <c r="AO37" s="92" t="s">
        <v>412</v>
      </c>
      <c r="AP37" s="86" t="s">
        <v>176</v>
      </c>
      <c r="AQ37" s="86">
        <v>0</v>
      </c>
      <c r="AR37" s="86">
        <v>0</v>
      </c>
      <c r="AS37" s="86"/>
      <c r="AT37" s="86"/>
      <c r="AU37" s="86"/>
      <c r="AV37" s="86"/>
      <c r="AW37" s="86"/>
      <c r="AX37" s="86"/>
      <c r="AY37" s="86"/>
      <c r="AZ37" s="86"/>
      <c r="BA37">
        <v>3</v>
      </c>
      <c r="BB37" s="85" t="str">
        <f>REPLACE(INDEX(GroupVertices[Group],MATCH(Edges[[#This Row],[Vertex 1]],GroupVertices[Vertex],0)),1,1,"")</f>
        <v>1</v>
      </c>
      <c r="BC37" s="85" t="str">
        <f>REPLACE(INDEX(GroupVertices[Group],MATCH(Edges[[#This Row],[Vertex 2]],GroupVertices[Vertex],0)),1,1,"")</f>
        <v>1</v>
      </c>
      <c r="BD37" s="51">
        <v>0</v>
      </c>
      <c r="BE37" s="52">
        <v>0</v>
      </c>
      <c r="BF37" s="51">
        <v>1</v>
      </c>
      <c r="BG37" s="52">
        <v>6.666666666666667</v>
      </c>
      <c r="BH37" s="51">
        <v>0</v>
      </c>
      <c r="BI37" s="52">
        <v>0</v>
      </c>
      <c r="BJ37" s="51">
        <v>14</v>
      </c>
      <c r="BK37" s="52">
        <v>93.33333333333333</v>
      </c>
      <c r="BL37" s="51">
        <v>15</v>
      </c>
    </row>
    <row r="38" spans="1:64" ht="30">
      <c r="A38" s="84" t="s">
        <v>219</v>
      </c>
      <c r="B38" s="84" t="s">
        <v>219</v>
      </c>
      <c r="C38" s="53" t="s">
        <v>1170</v>
      </c>
      <c r="D38" s="54">
        <v>10</v>
      </c>
      <c r="E38" s="65" t="s">
        <v>136</v>
      </c>
      <c r="F38" s="55">
        <v>12</v>
      </c>
      <c r="G38" s="53"/>
      <c r="H38" s="57"/>
      <c r="I38" s="56"/>
      <c r="J38" s="56"/>
      <c r="K38" s="36" t="s">
        <v>65</v>
      </c>
      <c r="L38" s="83">
        <v>38</v>
      </c>
      <c r="M38" s="83"/>
      <c r="N38" s="63"/>
      <c r="O38" s="86" t="s">
        <v>176</v>
      </c>
      <c r="P38" s="88">
        <v>43487.63554398148</v>
      </c>
      <c r="Q38" s="86" t="s">
        <v>269</v>
      </c>
      <c r="R38" s="89" t="s">
        <v>293</v>
      </c>
      <c r="S38" s="86" t="s">
        <v>305</v>
      </c>
      <c r="T38" s="86" t="s">
        <v>322</v>
      </c>
      <c r="U38" s="89" t="s">
        <v>333</v>
      </c>
      <c r="V38" s="89" t="s">
        <v>333</v>
      </c>
      <c r="W38" s="88">
        <v>43487.63554398148</v>
      </c>
      <c r="X38" s="89" t="s">
        <v>379</v>
      </c>
      <c r="Y38" s="86"/>
      <c r="Z38" s="86"/>
      <c r="AA38" s="92" t="s">
        <v>413</v>
      </c>
      <c r="AB38" s="86"/>
      <c r="AC38" s="86" t="b">
        <v>0</v>
      </c>
      <c r="AD38" s="86">
        <v>1</v>
      </c>
      <c r="AE38" s="92" t="s">
        <v>423</v>
      </c>
      <c r="AF38" s="86" t="b">
        <v>0</v>
      </c>
      <c r="AG38" s="86" t="s">
        <v>426</v>
      </c>
      <c r="AH38" s="86"/>
      <c r="AI38" s="92" t="s">
        <v>423</v>
      </c>
      <c r="AJ38" s="86" t="b">
        <v>0</v>
      </c>
      <c r="AK38" s="86">
        <v>1</v>
      </c>
      <c r="AL38" s="92" t="s">
        <v>423</v>
      </c>
      <c r="AM38" s="86" t="s">
        <v>434</v>
      </c>
      <c r="AN38" s="86" t="b">
        <v>0</v>
      </c>
      <c r="AO38" s="92" t="s">
        <v>413</v>
      </c>
      <c r="AP38" s="86" t="s">
        <v>176</v>
      </c>
      <c r="AQ38" s="86">
        <v>0</v>
      </c>
      <c r="AR38" s="86">
        <v>0</v>
      </c>
      <c r="AS38" s="86"/>
      <c r="AT38" s="86"/>
      <c r="AU38" s="86"/>
      <c r="AV38" s="86"/>
      <c r="AW38" s="86"/>
      <c r="AX38" s="86"/>
      <c r="AY38" s="86"/>
      <c r="AZ38" s="86"/>
      <c r="BA38">
        <v>3</v>
      </c>
      <c r="BB38" s="85" t="str">
        <f>REPLACE(INDEX(GroupVertices[Group],MATCH(Edges[[#This Row],[Vertex 1]],GroupVertices[Vertex],0)),1,1,"")</f>
        <v>1</v>
      </c>
      <c r="BC38" s="85" t="str">
        <f>REPLACE(INDEX(GroupVertices[Group],MATCH(Edges[[#This Row],[Vertex 2]],GroupVertices[Vertex],0)),1,1,"")</f>
        <v>1</v>
      </c>
      <c r="BD38" s="51">
        <v>1</v>
      </c>
      <c r="BE38" s="52">
        <v>2.9411764705882355</v>
      </c>
      <c r="BF38" s="51">
        <v>2</v>
      </c>
      <c r="BG38" s="52">
        <v>5.882352941176471</v>
      </c>
      <c r="BH38" s="51">
        <v>0</v>
      </c>
      <c r="BI38" s="52">
        <v>0</v>
      </c>
      <c r="BJ38" s="51">
        <v>31</v>
      </c>
      <c r="BK38" s="52">
        <v>91.17647058823529</v>
      </c>
      <c r="BL38" s="51">
        <v>34</v>
      </c>
    </row>
    <row r="39" spans="1:64" ht="30">
      <c r="A39" s="84" t="s">
        <v>219</v>
      </c>
      <c r="B39" s="84" t="s">
        <v>219</v>
      </c>
      <c r="C39" s="53" t="s">
        <v>1170</v>
      </c>
      <c r="D39" s="54">
        <v>10</v>
      </c>
      <c r="E39" s="65" t="s">
        <v>136</v>
      </c>
      <c r="F39" s="55">
        <v>12</v>
      </c>
      <c r="G39" s="53"/>
      <c r="H39" s="57"/>
      <c r="I39" s="56"/>
      <c r="J39" s="56"/>
      <c r="K39" s="36" t="s">
        <v>65</v>
      </c>
      <c r="L39" s="83">
        <v>39</v>
      </c>
      <c r="M39" s="83"/>
      <c r="N39" s="63"/>
      <c r="O39" s="86" t="s">
        <v>176</v>
      </c>
      <c r="P39" s="88">
        <v>43487.83354166667</v>
      </c>
      <c r="Q39" s="86" t="s">
        <v>270</v>
      </c>
      <c r="R39" s="86"/>
      <c r="S39" s="86"/>
      <c r="T39" s="86" t="s">
        <v>323</v>
      </c>
      <c r="U39" s="89" t="s">
        <v>334</v>
      </c>
      <c r="V39" s="89" t="s">
        <v>334</v>
      </c>
      <c r="W39" s="88">
        <v>43487.83354166667</v>
      </c>
      <c r="X39" s="89" t="s">
        <v>380</v>
      </c>
      <c r="Y39" s="86"/>
      <c r="Z39" s="86"/>
      <c r="AA39" s="92" t="s">
        <v>414</v>
      </c>
      <c r="AB39" s="86"/>
      <c r="AC39" s="86" t="b">
        <v>0</v>
      </c>
      <c r="AD39" s="86">
        <v>2</v>
      </c>
      <c r="AE39" s="92" t="s">
        <v>423</v>
      </c>
      <c r="AF39" s="86" t="b">
        <v>0</v>
      </c>
      <c r="AG39" s="86" t="s">
        <v>426</v>
      </c>
      <c r="AH39" s="86"/>
      <c r="AI39" s="92" t="s">
        <v>423</v>
      </c>
      <c r="AJ39" s="86" t="b">
        <v>0</v>
      </c>
      <c r="AK39" s="86">
        <v>0</v>
      </c>
      <c r="AL39" s="92" t="s">
        <v>423</v>
      </c>
      <c r="AM39" s="86" t="s">
        <v>434</v>
      </c>
      <c r="AN39" s="86" t="b">
        <v>0</v>
      </c>
      <c r="AO39" s="92" t="s">
        <v>414</v>
      </c>
      <c r="AP39" s="86" t="s">
        <v>176</v>
      </c>
      <c r="AQ39" s="86">
        <v>0</v>
      </c>
      <c r="AR39" s="86">
        <v>0</v>
      </c>
      <c r="AS39" s="86"/>
      <c r="AT39" s="86"/>
      <c r="AU39" s="86"/>
      <c r="AV39" s="86"/>
      <c r="AW39" s="86"/>
      <c r="AX39" s="86"/>
      <c r="AY39" s="86"/>
      <c r="AZ39" s="86"/>
      <c r="BA39">
        <v>3</v>
      </c>
      <c r="BB39" s="85" t="str">
        <f>REPLACE(INDEX(GroupVertices[Group],MATCH(Edges[[#This Row],[Vertex 1]],GroupVertices[Vertex],0)),1,1,"")</f>
        <v>1</v>
      </c>
      <c r="BC39" s="85" t="str">
        <f>REPLACE(INDEX(GroupVertices[Group],MATCH(Edges[[#This Row],[Vertex 2]],GroupVertices[Vertex],0)),1,1,"")</f>
        <v>1</v>
      </c>
      <c r="BD39" s="51">
        <v>2</v>
      </c>
      <c r="BE39" s="52">
        <v>8.695652173913043</v>
      </c>
      <c r="BF39" s="51">
        <v>0</v>
      </c>
      <c r="BG39" s="52">
        <v>0</v>
      </c>
      <c r="BH39" s="51">
        <v>0</v>
      </c>
      <c r="BI39" s="52">
        <v>0</v>
      </c>
      <c r="BJ39" s="51">
        <v>21</v>
      </c>
      <c r="BK39" s="52">
        <v>91.30434782608695</v>
      </c>
      <c r="BL39" s="51">
        <v>23</v>
      </c>
    </row>
    <row r="40" spans="1:64" ht="30">
      <c r="A40" s="84" t="s">
        <v>231</v>
      </c>
      <c r="B40" s="84" t="s">
        <v>219</v>
      </c>
      <c r="C40" s="53" t="s">
        <v>1170</v>
      </c>
      <c r="D40" s="54">
        <v>10</v>
      </c>
      <c r="E40" s="65" t="s">
        <v>136</v>
      </c>
      <c r="F40" s="55">
        <v>12</v>
      </c>
      <c r="G40" s="53"/>
      <c r="H40" s="57"/>
      <c r="I40" s="56"/>
      <c r="J40" s="56"/>
      <c r="K40" s="36" t="s">
        <v>65</v>
      </c>
      <c r="L40" s="83">
        <v>40</v>
      </c>
      <c r="M40" s="83"/>
      <c r="N40" s="63"/>
      <c r="O40" s="86" t="s">
        <v>244</v>
      </c>
      <c r="P40" s="88">
        <v>43487.96528935185</v>
      </c>
      <c r="Q40" s="86" t="s">
        <v>271</v>
      </c>
      <c r="R40" s="86"/>
      <c r="S40" s="86"/>
      <c r="T40" s="86" t="s">
        <v>324</v>
      </c>
      <c r="U40" s="86"/>
      <c r="V40" s="89" t="s">
        <v>354</v>
      </c>
      <c r="W40" s="88">
        <v>43487.96528935185</v>
      </c>
      <c r="X40" s="89" t="s">
        <v>381</v>
      </c>
      <c r="Y40" s="86"/>
      <c r="Z40" s="86"/>
      <c r="AA40" s="92" t="s">
        <v>415</v>
      </c>
      <c r="AB40" s="86"/>
      <c r="AC40" s="86" t="b">
        <v>0</v>
      </c>
      <c r="AD40" s="86">
        <v>0</v>
      </c>
      <c r="AE40" s="92" t="s">
        <v>423</v>
      </c>
      <c r="AF40" s="86" t="b">
        <v>0</v>
      </c>
      <c r="AG40" s="86" t="s">
        <v>426</v>
      </c>
      <c r="AH40" s="86"/>
      <c r="AI40" s="92" t="s">
        <v>423</v>
      </c>
      <c r="AJ40" s="86" t="b">
        <v>0</v>
      </c>
      <c r="AK40" s="86">
        <v>0</v>
      </c>
      <c r="AL40" s="92" t="s">
        <v>413</v>
      </c>
      <c r="AM40" s="86" t="s">
        <v>434</v>
      </c>
      <c r="AN40" s="86" t="b">
        <v>0</v>
      </c>
      <c r="AO40" s="92" t="s">
        <v>413</v>
      </c>
      <c r="AP40" s="86" t="s">
        <v>176</v>
      </c>
      <c r="AQ40" s="86">
        <v>0</v>
      </c>
      <c r="AR40" s="86">
        <v>0</v>
      </c>
      <c r="AS40" s="86"/>
      <c r="AT40" s="86"/>
      <c r="AU40" s="86"/>
      <c r="AV40" s="86"/>
      <c r="AW40" s="86"/>
      <c r="AX40" s="86"/>
      <c r="AY40" s="86"/>
      <c r="AZ40" s="86"/>
      <c r="BA40">
        <v>3</v>
      </c>
      <c r="BB40" s="85" t="str">
        <f>REPLACE(INDEX(GroupVertices[Group],MATCH(Edges[[#This Row],[Vertex 1]],GroupVertices[Vertex],0)),1,1,"")</f>
        <v>1</v>
      </c>
      <c r="BC40" s="85" t="str">
        <f>REPLACE(INDEX(GroupVertices[Group],MATCH(Edges[[#This Row],[Vertex 2]],GroupVertices[Vertex],0)),1,1,"")</f>
        <v>1</v>
      </c>
      <c r="BD40" s="51">
        <v>0</v>
      </c>
      <c r="BE40" s="52">
        <v>0</v>
      </c>
      <c r="BF40" s="51">
        <v>2</v>
      </c>
      <c r="BG40" s="52">
        <v>8.695652173913043</v>
      </c>
      <c r="BH40" s="51">
        <v>0</v>
      </c>
      <c r="BI40" s="52">
        <v>0</v>
      </c>
      <c r="BJ40" s="51">
        <v>21</v>
      </c>
      <c r="BK40" s="52">
        <v>91.30434782608695</v>
      </c>
      <c r="BL40" s="51">
        <v>23</v>
      </c>
    </row>
    <row r="41" spans="1:64" ht="30">
      <c r="A41" s="84" t="s">
        <v>231</v>
      </c>
      <c r="B41" s="84" t="s">
        <v>219</v>
      </c>
      <c r="C41" s="53" t="s">
        <v>1170</v>
      </c>
      <c r="D41" s="54">
        <v>10</v>
      </c>
      <c r="E41" s="65" t="s">
        <v>136</v>
      </c>
      <c r="F41" s="55">
        <v>12</v>
      </c>
      <c r="G41" s="53"/>
      <c r="H41" s="57"/>
      <c r="I41" s="56"/>
      <c r="J41" s="56"/>
      <c r="K41" s="36" t="s">
        <v>65</v>
      </c>
      <c r="L41" s="83">
        <v>41</v>
      </c>
      <c r="M41" s="83"/>
      <c r="N41" s="63"/>
      <c r="O41" s="86" t="s">
        <v>244</v>
      </c>
      <c r="P41" s="88">
        <v>43488.83541666667</v>
      </c>
      <c r="Q41" s="86" t="s">
        <v>272</v>
      </c>
      <c r="R41" s="86"/>
      <c r="S41" s="86"/>
      <c r="T41" s="86" t="s">
        <v>325</v>
      </c>
      <c r="U41" s="86"/>
      <c r="V41" s="89" t="s">
        <v>354</v>
      </c>
      <c r="W41" s="88">
        <v>43488.83541666667</v>
      </c>
      <c r="X41" s="89" t="s">
        <v>382</v>
      </c>
      <c r="Y41" s="86"/>
      <c r="Z41" s="86"/>
      <c r="AA41" s="92" t="s">
        <v>416</v>
      </c>
      <c r="AB41" s="86"/>
      <c r="AC41" s="86" t="b">
        <v>0</v>
      </c>
      <c r="AD41" s="86">
        <v>0</v>
      </c>
      <c r="AE41" s="92" t="s">
        <v>423</v>
      </c>
      <c r="AF41" s="86" t="b">
        <v>0</v>
      </c>
      <c r="AG41" s="86" t="s">
        <v>426</v>
      </c>
      <c r="AH41" s="86"/>
      <c r="AI41" s="92" t="s">
        <v>423</v>
      </c>
      <c r="AJ41" s="86" t="b">
        <v>0</v>
      </c>
      <c r="AK41" s="86">
        <v>1</v>
      </c>
      <c r="AL41" s="92" t="s">
        <v>414</v>
      </c>
      <c r="AM41" s="86" t="s">
        <v>434</v>
      </c>
      <c r="AN41" s="86" t="b">
        <v>0</v>
      </c>
      <c r="AO41" s="92" t="s">
        <v>414</v>
      </c>
      <c r="AP41" s="86" t="s">
        <v>176</v>
      </c>
      <c r="AQ41" s="86">
        <v>0</v>
      </c>
      <c r="AR41" s="86">
        <v>0</v>
      </c>
      <c r="AS41" s="86"/>
      <c r="AT41" s="86"/>
      <c r="AU41" s="86"/>
      <c r="AV41" s="86"/>
      <c r="AW41" s="86"/>
      <c r="AX41" s="86"/>
      <c r="AY41" s="86"/>
      <c r="AZ41" s="86"/>
      <c r="BA41">
        <v>3</v>
      </c>
      <c r="BB41" s="85" t="str">
        <f>REPLACE(INDEX(GroupVertices[Group],MATCH(Edges[[#This Row],[Vertex 1]],GroupVertices[Vertex],0)),1,1,"")</f>
        <v>1</v>
      </c>
      <c r="BC41" s="85" t="str">
        <f>REPLACE(INDEX(GroupVertices[Group],MATCH(Edges[[#This Row],[Vertex 2]],GroupVertices[Vertex],0)),1,1,"")</f>
        <v>1</v>
      </c>
      <c r="BD41" s="51">
        <v>2</v>
      </c>
      <c r="BE41" s="52">
        <v>8.333333333333334</v>
      </c>
      <c r="BF41" s="51">
        <v>0</v>
      </c>
      <c r="BG41" s="52">
        <v>0</v>
      </c>
      <c r="BH41" s="51">
        <v>0</v>
      </c>
      <c r="BI41" s="52">
        <v>0</v>
      </c>
      <c r="BJ41" s="51">
        <v>22</v>
      </c>
      <c r="BK41" s="52">
        <v>91.66666666666667</v>
      </c>
      <c r="BL41" s="51">
        <v>24</v>
      </c>
    </row>
    <row r="42" spans="1:64" ht="30">
      <c r="A42" s="84" t="s">
        <v>231</v>
      </c>
      <c r="B42" s="84" t="s">
        <v>219</v>
      </c>
      <c r="C42" s="53" t="s">
        <v>1170</v>
      </c>
      <c r="D42" s="54">
        <v>10</v>
      </c>
      <c r="E42" s="65" t="s">
        <v>136</v>
      </c>
      <c r="F42" s="55">
        <v>12</v>
      </c>
      <c r="G42" s="53"/>
      <c r="H42" s="57"/>
      <c r="I42" s="56"/>
      <c r="J42" s="56"/>
      <c r="K42" s="36" t="s">
        <v>65</v>
      </c>
      <c r="L42" s="83">
        <v>42</v>
      </c>
      <c r="M42" s="83"/>
      <c r="N42" s="63"/>
      <c r="O42" s="86" t="s">
        <v>244</v>
      </c>
      <c r="P42" s="88">
        <v>43489.7528125</v>
      </c>
      <c r="Q42" s="86" t="s">
        <v>266</v>
      </c>
      <c r="R42" s="89" t="s">
        <v>290</v>
      </c>
      <c r="S42" s="86" t="s">
        <v>300</v>
      </c>
      <c r="T42" s="86" t="s">
        <v>320</v>
      </c>
      <c r="U42" s="86"/>
      <c r="V42" s="89" t="s">
        <v>354</v>
      </c>
      <c r="W42" s="88">
        <v>43489.7528125</v>
      </c>
      <c r="X42" s="89" t="s">
        <v>376</v>
      </c>
      <c r="Y42" s="86"/>
      <c r="Z42" s="86"/>
      <c r="AA42" s="92" t="s">
        <v>410</v>
      </c>
      <c r="AB42" s="86"/>
      <c r="AC42" s="86" t="b">
        <v>0</v>
      </c>
      <c r="AD42" s="86">
        <v>0</v>
      </c>
      <c r="AE42" s="92" t="s">
        <v>423</v>
      </c>
      <c r="AF42" s="86" t="b">
        <v>0</v>
      </c>
      <c r="AG42" s="86" t="s">
        <v>426</v>
      </c>
      <c r="AH42" s="86"/>
      <c r="AI42" s="92" t="s">
        <v>423</v>
      </c>
      <c r="AJ42" s="86" t="b">
        <v>0</v>
      </c>
      <c r="AK42" s="86">
        <v>0</v>
      </c>
      <c r="AL42" s="92" t="s">
        <v>423</v>
      </c>
      <c r="AM42" s="86" t="s">
        <v>434</v>
      </c>
      <c r="AN42" s="86" t="b">
        <v>1</v>
      </c>
      <c r="AO42" s="92" t="s">
        <v>410</v>
      </c>
      <c r="AP42" s="86" t="s">
        <v>176</v>
      </c>
      <c r="AQ42" s="86">
        <v>0</v>
      </c>
      <c r="AR42" s="86">
        <v>0</v>
      </c>
      <c r="AS42" s="86"/>
      <c r="AT42" s="86"/>
      <c r="AU42" s="86"/>
      <c r="AV42" s="86"/>
      <c r="AW42" s="86"/>
      <c r="AX42" s="86"/>
      <c r="AY42" s="86"/>
      <c r="AZ42" s="86"/>
      <c r="BA42">
        <v>3</v>
      </c>
      <c r="BB42" s="85" t="str">
        <f>REPLACE(INDEX(GroupVertices[Group],MATCH(Edges[[#This Row],[Vertex 1]],GroupVertices[Vertex],0)),1,1,"")</f>
        <v>1</v>
      </c>
      <c r="BC42" s="85" t="str">
        <f>REPLACE(INDEX(GroupVertices[Group],MATCH(Edges[[#This Row],[Vertex 2]],GroupVertices[Vertex],0)),1,1,"")</f>
        <v>1</v>
      </c>
      <c r="BD42" s="51">
        <v>0</v>
      </c>
      <c r="BE42" s="52">
        <v>0</v>
      </c>
      <c r="BF42" s="51">
        <v>0</v>
      </c>
      <c r="BG42" s="52">
        <v>0</v>
      </c>
      <c r="BH42" s="51">
        <v>0</v>
      </c>
      <c r="BI42" s="52">
        <v>0</v>
      </c>
      <c r="BJ42" s="51">
        <v>13</v>
      </c>
      <c r="BK42" s="52">
        <v>100</v>
      </c>
      <c r="BL42" s="51">
        <v>13</v>
      </c>
    </row>
    <row r="43" spans="1:64" ht="45">
      <c r="A43" s="84" t="s">
        <v>232</v>
      </c>
      <c r="B43" s="84" t="s">
        <v>234</v>
      </c>
      <c r="C43" s="53" t="s">
        <v>1169</v>
      </c>
      <c r="D43" s="54">
        <v>3</v>
      </c>
      <c r="E43" s="65" t="s">
        <v>132</v>
      </c>
      <c r="F43" s="55">
        <v>35</v>
      </c>
      <c r="G43" s="53"/>
      <c r="H43" s="57"/>
      <c r="I43" s="56"/>
      <c r="J43" s="56"/>
      <c r="K43" s="36" t="s">
        <v>65</v>
      </c>
      <c r="L43" s="83">
        <v>43</v>
      </c>
      <c r="M43" s="83"/>
      <c r="N43" s="63"/>
      <c r="O43" s="86" t="s">
        <v>244</v>
      </c>
      <c r="P43" s="88">
        <v>43488.655590277776</v>
      </c>
      <c r="Q43" s="86" t="s">
        <v>273</v>
      </c>
      <c r="R43" s="89" t="s">
        <v>294</v>
      </c>
      <c r="S43" s="86" t="s">
        <v>306</v>
      </c>
      <c r="T43" s="86" t="s">
        <v>326</v>
      </c>
      <c r="U43" s="89" t="s">
        <v>335</v>
      </c>
      <c r="V43" s="89" t="s">
        <v>335</v>
      </c>
      <c r="W43" s="88">
        <v>43488.655590277776</v>
      </c>
      <c r="X43" s="89" t="s">
        <v>383</v>
      </c>
      <c r="Y43" s="86"/>
      <c r="Z43" s="86"/>
      <c r="AA43" s="92" t="s">
        <v>417</v>
      </c>
      <c r="AB43" s="86"/>
      <c r="AC43" s="86" t="b">
        <v>0</v>
      </c>
      <c r="AD43" s="86">
        <v>1</v>
      </c>
      <c r="AE43" s="92" t="s">
        <v>423</v>
      </c>
      <c r="AF43" s="86" t="b">
        <v>0</v>
      </c>
      <c r="AG43" s="86" t="s">
        <v>426</v>
      </c>
      <c r="AH43" s="86"/>
      <c r="AI43" s="92" t="s">
        <v>423</v>
      </c>
      <c r="AJ43" s="86" t="b">
        <v>0</v>
      </c>
      <c r="AK43" s="86">
        <v>0</v>
      </c>
      <c r="AL43" s="92" t="s">
        <v>423</v>
      </c>
      <c r="AM43" s="86" t="s">
        <v>434</v>
      </c>
      <c r="AN43" s="86" t="b">
        <v>0</v>
      </c>
      <c r="AO43" s="92" t="s">
        <v>417</v>
      </c>
      <c r="AP43" s="86" t="s">
        <v>176</v>
      </c>
      <c r="AQ43" s="86">
        <v>0</v>
      </c>
      <c r="AR43" s="86">
        <v>0</v>
      </c>
      <c r="AS43" s="86"/>
      <c r="AT43" s="86"/>
      <c r="AU43" s="86"/>
      <c r="AV43" s="86"/>
      <c r="AW43" s="86"/>
      <c r="AX43" s="86"/>
      <c r="AY43" s="86"/>
      <c r="AZ43" s="86"/>
      <c r="BA43">
        <v>1</v>
      </c>
      <c r="BB43" s="85" t="str">
        <f>REPLACE(INDEX(GroupVertices[Group],MATCH(Edges[[#This Row],[Vertex 1]],GroupVertices[Vertex],0)),1,1,"")</f>
        <v>1</v>
      </c>
      <c r="BC43" s="85" t="str">
        <f>REPLACE(INDEX(GroupVertices[Group],MATCH(Edges[[#This Row],[Vertex 2]],GroupVertices[Vertex],0)),1,1,"")</f>
        <v>1</v>
      </c>
      <c r="BD43" s="51">
        <v>2</v>
      </c>
      <c r="BE43" s="52">
        <v>5</v>
      </c>
      <c r="BF43" s="51">
        <v>0</v>
      </c>
      <c r="BG43" s="52">
        <v>0</v>
      </c>
      <c r="BH43" s="51">
        <v>0</v>
      </c>
      <c r="BI43" s="52">
        <v>0</v>
      </c>
      <c r="BJ43" s="51">
        <v>38</v>
      </c>
      <c r="BK43" s="52">
        <v>95</v>
      </c>
      <c r="BL43" s="51">
        <v>40</v>
      </c>
    </row>
    <row r="44" spans="1:64" ht="45">
      <c r="A44" s="84" t="s">
        <v>231</v>
      </c>
      <c r="B44" s="84" t="s">
        <v>234</v>
      </c>
      <c r="C44" s="53" t="s">
        <v>1169</v>
      </c>
      <c r="D44" s="54">
        <v>3</v>
      </c>
      <c r="E44" s="65" t="s">
        <v>132</v>
      </c>
      <c r="F44" s="55">
        <v>35</v>
      </c>
      <c r="G44" s="53"/>
      <c r="H44" s="57"/>
      <c r="I44" s="56"/>
      <c r="J44" s="56"/>
      <c r="K44" s="36" t="s">
        <v>65</v>
      </c>
      <c r="L44" s="83">
        <v>44</v>
      </c>
      <c r="M44" s="83"/>
      <c r="N44" s="63"/>
      <c r="O44" s="86" t="s">
        <v>244</v>
      </c>
      <c r="P44" s="88">
        <v>43494.96527777778</v>
      </c>
      <c r="Q44" s="86" t="s">
        <v>257</v>
      </c>
      <c r="R44" s="86"/>
      <c r="S44" s="86"/>
      <c r="T44" s="86" t="s">
        <v>308</v>
      </c>
      <c r="U44" s="86"/>
      <c r="V44" s="89" t="s">
        <v>354</v>
      </c>
      <c r="W44" s="88">
        <v>43494.96527777778</v>
      </c>
      <c r="X44" s="89" t="s">
        <v>384</v>
      </c>
      <c r="Y44" s="86"/>
      <c r="Z44" s="86"/>
      <c r="AA44" s="92" t="s">
        <v>418</v>
      </c>
      <c r="AB44" s="86"/>
      <c r="AC44" s="86" t="b">
        <v>0</v>
      </c>
      <c r="AD44" s="86">
        <v>0</v>
      </c>
      <c r="AE44" s="92" t="s">
        <v>423</v>
      </c>
      <c r="AF44" s="86" t="b">
        <v>0</v>
      </c>
      <c r="AG44" s="86" t="s">
        <v>426</v>
      </c>
      <c r="AH44" s="86"/>
      <c r="AI44" s="92" t="s">
        <v>423</v>
      </c>
      <c r="AJ44" s="86" t="b">
        <v>0</v>
      </c>
      <c r="AK44" s="86">
        <v>2</v>
      </c>
      <c r="AL44" s="92" t="s">
        <v>417</v>
      </c>
      <c r="AM44" s="86" t="s">
        <v>434</v>
      </c>
      <c r="AN44" s="86" t="b">
        <v>0</v>
      </c>
      <c r="AO44" s="92" t="s">
        <v>417</v>
      </c>
      <c r="AP44" s="86" t="s">
        <v>176</v>
      </c>
      <c r="AQ44" s="86">
        <v>0</v>
      </c>
      <c r="AR44" s="86">
        <v>0</v>
      </c>
      <c r="AS44" s="86"/>
      <c r="AT44" s="86"/>
      <c r="AU44" s="86"/>
      <c r="AV44" s="86"/>
      <c r="AW44" s="86"/>
      <c r="AX44" s="86"/>
      <c r="AY44" s="86"/>
      <c r="AZ44" s="86"/>
      <c r="BA44">
        <v>1</v>
      </c>
      <c r="BB44" s="85" t="str">
        <f>REPLACE(INDEX(GroupVertices[Group],MATCH(Edges[[#This Row],[Vertex 1]],GroupVertices[Vertex],0)),1,1,"")</f>
        <v>1</v>
      </c>
      <c r="BC44" s="85" t="str">
        <f>REPLACE(INDEX(GroupVertices[Group],MATCH(Edges[[#This Row],[Vertex 2]],GroupVertices[Vertex],0)),1,1,"")</f>
        <v>1</v>
      </c>
      <c r="BD44" s="51"/>
      <c r="BE44" s="52"/>
      <c r="BF44" s="51"/>
      <c r="BG44" s="52"/>
      <c r="BH44" s="51"/>
      <c r="BI44" s="52"/>
      <c r="BJ44" s="51"/>
      <c r="BK44" s="52"/>
      <c r="BL44" s="51"/>
    </row>
    <row r="45" spans="1:64" ht="45">
      <c r="A45" s="84" t="s">
        <v>232</v>
      </c>
      <c r="B45" s="84" t="s">
        <v>242</v>
      </c>
      <c r="C45" s="53" t="s">
        <v>1169</v>
      </c>
      <c r="D45" s="54">
        <v>3</v>
      </c>
      <c r="E45" s="65" t="s">
        <v>132</v>
      </c>
      <c r="F45" s="55">
        <v>35</v>
      </c>
      <c r="G45" s="53"/>
      <c r="H45" s="57"/>
      <c r="I45" s="56"/>
      <c r="J45" s="56"/>
      <c r="K45" s="36" t="s">
        <v>65</v>
      </c>
      <c r="L45" s="83">
        <v>45</v>
      </c>
      <c r="M45" s="83"/>
      <c r="N45" s="63"/>
      <c r="O45" s="86" t="s">
        <v>244</v>
      </c>
      <c r="P45" s="88">
        <v>43495.655590277776</v>
      </c>
      <c r="Q45" s="86" t="s">
        <v>274</v>
      </c>
      <c r="R45" s="89" t="s">
        <v>294</v>
      </c>
      <c r="S45" s="86" t="s">
        <v>306</v>
      </c>
      <c r="T45" s="86" t="s">
        <v>327</v>
      </c>
      <c r="U45" s="89" t="s">
        <v>336</v>
      </c>
      <c r="V45" s="89" t="s">
        <v>336</v>
      </c>
      <c r="W45" s="88">
        <v>43495.655590277776</v>
      </c>
      <c r="X45" s="89" t="s">
        <v>385</v>
      </c>
      <c r="Y45" s="86"/>
      <c r="Z45" s="86"/>
      <c r="AA45" s="92" t="s">
        <v>419</v>
      </c>
      <c r="AB45" s="86"/>
      <c r="AC45" s="86" t="b">
        <v>0</v>
      </c>
      <c r="AD45" s="86">
        <v>3</v>
      </c>
      <c r="AE45" s="92" t="s">
        <v>423</v>
      </c>
      <c r="AF45" s="86" t="b">
        <v>0</v>
      </c>
      <c r="AG45" s="86" t="s">
        <v>426</v>
      </c>
      <c r="AH45" s="86"/>
      <c r="AI45" s="92" t="s">
        <v>423</v>
      </c>
      <c r="AJ45" s="86" t="b">
        <v>0</v>
      </c>
      <c r="AK45" s="86">
        <v>1</v>
      </c>
      <c r="AL45" s="92" t="s">
        <v>423</v>
      </c>
      <c r="AM45" s="86" t="s">
        <v>434</v>
      </c>
      <c r="AN45" s="86" t="b">
        <v>0</v>
      </c>
      <c r="AO45" s="92" t="s">
        <v>419</v>
      </c>
      <c r="AP45" s="86" t="s">
        <v>176</v>
      </c>
      <c r="AQ45" s="86">
        <v>0</v>
      </c>
      <c r="AR45" s="86">
        <v>0</v>
      </c>
      <c r="AS45" s="86"/>
      <c r="AT45" s="86"/>
      <c r="AU45" s="86"/>
      <c r="AV45" s="86"/>
      <c r="AW45" s="86"/>
      <c r="AX45" s="86"/>
      <c r="AY45" s="86"/>
      <c r="AZ45" s="86"/>
      <c r="BA45">
        <v>1</v>
      </c>
      <c r="BB45" s="85" t="str">
        <f>REPLACE(INDEX(GroupVertices[Group],MATCH(Edges[[#This Row],[Vertex 1]],GroupVertices[Vertex],0)),1,1,"")</f>
        <v>1</v>
      </c>
      <c r="BC45" s="85" t="str">
        <f>REPLACE(INDEX(GroupVertices[Group],MATCH(Edges[[#This Row],[Vertex 2]],GroupVertices[Vertex],0)),1,1,"")</f>
        <v>1</v>
      </c>
      <c r="BD45" s="51"/>
      <c r="BE45" s="52"/>
      <c r="BF45" s="51"/>
      <c r="BG45" s="52"/>
      <c r="BH45" s="51"/>
      <c r="BI45" s="52"/>
      <c r="BJ45" s="51"/>
      <c r="BK45" s="52"/>
      <c r="BL45" s="51"/>
    </row>
    <row r="46" spans="1:64" ht="45">
      <c r="A46" s="84" t="s">
        <v>231</v>
      </c>
      <c r="B46" s="84" t="s">
        <v>242</v>
      </c>
      <c r="C46" s="53" t="s">
        <v>1169</v>
      </c>
      <c r="D46" s="54">
        <v>3</v>
      </c>
      <c r="E46" s="65" t="s">
        <v>132</v>
      </c>
      <c r="F46" s="55">
        <v>35</v>
      </c>
      <c r="G46" s="53"/>
      <c r="H46" s="57"/>
      <c r="I46" s="56"/>
      <c r="J46" s="56"/>
      <c r="K46" s="36" t="s">
        <v>65</v>
      </c>
      <c r="L46" s="83">
        <v>46</v>
      </c>
      <c r="M46" s="83"/>
      <c r="N46" s="63"/>
      <c r="O46" s="86" t="s">
        <v>244</v>
      </c>
      <c r="P46" s="88">
        <v>43495.688206018516</v>
      </c>
      <c r="Q46" s="86" t="s">
        <v>275</v>
      </c>
      <c r="R46" s="86"/>
      <c r="S46" s="86"/>
      <c r="T46" s="86" t="s">
        <v>308</v>
      </c>
      <c r="U46" s="86"/>
      <c r="V46" s="89" t="s">
        <v>354</v>
      </c>
      <c r="W46" s="88">
        <v>43495.688206018516</v>
      </c>
      <c r="X46" s="89" t="s">
        <v>386</v>
      </c>
      <c r="Y46" s="86"/>
      <c r="Z46" s="86"/>
      <c r="AA46" s="92" t="s">
        <v>420</v>
      </c>
      <c r="AB46" s="86"/>
      <c r="AC46" s="86" t="b">
        <v>0</v>
      </c>
      <c r="AD46" s="86">
        <v>0</v>
      </c>
      <c r="AE46" s="92" t="s">
        <v>423</v>
      </c>
      <c r="AF46" s="86" t="b">
        <v>0</v>
      </c>
      <c r="AG46" s="86" t="s">
        <v>426</v>
      </c>
      <c r="AH46" s="86"/>
      <c r="AI46" s="92" t="s">
        <v>423</v>
      </c>
      <c r="AJ46" s="86" t="b">
        <v>0</v>
      </c>
      <c r="AK46" s="86">
        <v>1</v>
      </c>
      <c r="AL46" s="92" t="s">
        <v>419</v>
      </c>
      <c r="AM46" s="86" t="s">
        <v>438</v>
      </c>
      <c r="AN46" s="86" t="b">
        <v>0</v>
      </c>
      <c r="AO46" s="92" t="s">
        <v>419</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1</v>
      </c>
      <c r="BD46" s="51"/>
      <c r="BE46" s="52"/>
      <c r="BF46" s="51"/>
      <c r="BG46" s="52"/>
      <c r="BH46" s="51"/>
      <c r="BI46" s="52"/>
      <c r="BJ46" s="51"/>
      <c r="BK46" s="52"/>
      <c r="BL46" s="51"/>
    </row>
    <row r="47" spans="1:64" ht="45">
      <c r="A47" s="84" t="s">
        <v>232</v>
      </c>
      <c r="B47" s="84" t="s">
        <v>243</v>
      </c>
      <c r="C47" s="53" t="s">
        <v>1169</v>
      </c>
      <c r="D47" s="54">
        <v>3</v>
      </c>
      <c r="E47" s="65" t="s">
        <v>132</v>
      </c>
      <c r="F47" s="55">
        <v>35</v>
      </c>
      <c r="G47" s="53"/>
      <c r="H47" s="57"/>
      <c r="I47" s="56"/>
      <c r="J47" s="56"/>
      <c r="K47" s="36" t="s">
        <v>65</v>
      </c>
      <c r="L47" s="83">
        <v>47</v>
      </c>
      <c r="M47" s="83"/>
      <c r="N47" s="63"/>
      <c r="O47" s="86" t="s">
        <v>244</v>
      </c>
      <c r="P47" s="88">
        <v>43495.655590277776</v>
      </c>
      <c r="Q47" s="86" t="s">
        <v>274</v>
      </c>
      <c r="R47" s="89" t="s">
        <v>294</v>
      </c>
      <c r="S47" s="86" t="s">
        <v>306</v>
      </c>
      <c r="T47" s="86" t="s">
        <v>327</v>
      </c>
      <c r="U47" s="89" t="s">
        <v>336</v>
      </c>
      <c r="V47" s="89" t="s">
        <v>336</v>
      </c>
      <c r="W47" s="88">
        <v>43495.655590277776</v>
      </c>
      <c r="X47" s="89" t="s">
        <v>385</v>
      </c>
      <c r="Y47" s="86"/>
      <c r="Z47" s="86"/>
      <c r="AA47" s="92" t="s">
        <v>419</v>
      </c>
      <c r="AB47" s="86"/>
      <c r="AC47" s="86" t="b">
        <v>0</v>
      </c>
      <c r="AD47" s="86">
        <v>3</v>
      </c>
      <c r="AE47" s="92" t="s">
        <v>423</v>
      </c>
      <c r="AF47" s="86" t="b">
        <v>0</v>
      </c>
      <c r="AG47" s="86" t="s">
        <v>426</v>
      </c>
      <c r="AH47" s="86"/>
      <c r="AI47" s="92" t="s">
        <v>423</v>
      </c>
      <c r="AJ47" s="86" t="b">
        <v>0</v>
      </c>
      <c r="AK47" s="86">
        <v>1</v>
      </c>
      <c r="AL47" s="92" t="s">
        <v>423</v>
      </c>
      <c r="AM47" s="86" t="s">
        <v>434</v>
      </c>
      <c r="AN47" s="86" t="b">
        <v>0</v>
      </c>
      <c r="AO47" s="92" t="s">
        <v>419</v>
      </c>
      <c r="AP47" s="86" t="s">
        <v>176</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1</v>
      </c>
      <c r="BD47" s="51">
        <v>1</v>
      </c>
      <c r="BE47" s="52">
        <v>4.166666666666667</v>
      </c>
      <c r="BF47" s="51">
        <v>0</v>
      </c>
      <c r="BG47" s="52">
        <v>0</v>
      </c>
      <c r="BH47" s="51">
        <v>0</v>
      </c>
      <c r="BI47" s="52">
        <v>0</v>
      </c>
      <c r="BJ47" s="51">
        <v>23</v>
      </c>
      <c r="BK47" s="52">
        <v>95.83333333333333</v>
      </c>
      <c r="BL47" s="51">
        <v>24</v>
      </c>
    </row>
    <row r="48" spans="1:64" ht="45">
      <c r="A48" s="84" t="s">
        <v>231</v>
      </c>
      <c r="B48" s="84" t="s">
        <v>243</v>
      </c>
      <c r="C48" s="53" t="s">
        <v>1169</v>
      </c>
      <c r="D48" s="54">
        <v>3</v>
      </c>
      <c r="E48" s="65" t="s">
        <v>132</v>
      </c>
      <c r="F48" s="55">
        <v>35</v>
      </c>
      <c r="G48" s="53"/>
      <c r="H48" s="57"/>
      <c r="I48" s="56"/>
      <c r="J48" s="56"/>
      <c r="K48" s="36" t="s">
        <v>65</v>
      </c>
      <c r="L48" s="83">
        <v>48</v>
      </c>
      <c r="M48" s="83"/>
      <c r="N48" s="63"/>
      <c r="O48" s="86" t="s">
        <v>244</v>
      </c>
      <c r="P48" s="88">
        <v>43495.688206018516</v>
      </c>
      <c r="Q48" s="86" t="s">
        <v>275</v>
      </c>
      <c r="R48" s="86"/>
      <c r="S48" s="86"/>
      <c r="T48" s="86" t="s">
        <v>308</v>
      </c>
      <c r="U48" s="86"/>
      <c r="V48" s="89" t="s">
        <v>354</v>
      </c>
      <c r="W48" s="88">
        <v>43495.688206018516</v>
      </c>
      <c r="X48" s="89" t="s">
        <v>386</v>
      </c>
      <c r="Y48" s="86"/>
      <c r="Z48" s="86"/>
      <c r="AA48" s="92" t="s">
        <v>420</v>
      </c>
      <c r="AB48" s="86"/>
      <c r="AC48" s="86" t="b">
        <v>0</v>
      </c>
      <c r="AD48" s="86">
        <v>0</v>
      </c>
      <c r="AE48" s="92" t="s">
        <v>423</v>
      </c>
      <c r="AF48" s="86" t="b">
        <v>0</v>
      </c>
      <c r="AG48" s="86" t="s">
        <v>426</v>
      </c>
      <c r="AH48" s="86"/>
      <c r="AI48" s="92" t="s">
        <v>423</v>
      </c>
      <c r="AJ48" s="86" t="b">
        <v>0</v>
      </c>
      <c r="AK48" s="86">
        <v>1</v>
      </c>
      <c r="AL48" s="92" t="s">
        <v>419</v>
      </c>
      <c r="AM48" s="86" t="s">
        <v>438</v>
      </c>
      <c r="AN48" s="86" t="b">
        <v>0</v>
      </c>
      <c r="AO48" s="92" t="s">
        <v>419</v>
      </c>
      <c r="AP48" s="86" t="s">
        <v>176</v>
      </c>
      <c r="AQ48" s="86">
        <v>0</v>
      </c>
      <c r="AR48" s="86">
        <v>0</v>
      </c>
      <c r="AS48" s="86"/>
      <c r="AT48" s="86"/>
      <c r="AU48" s="86"/>
      <c r="AV48" s="86"/>
      <c r="AW48" s="86"/>
      <c r="AX48" s="86"/>
      <c r="AY48" s="86"/>
      <c r="AZ48" s="86"/>
      <c r="BA48">
        <v>1</v>
      </c>
      <c r="BB48" s="85" t="str">
        <f>REPLACE(INDEX(GroupVertices[Group],MATCH(Edges[[#This Row],[Vertex 1]],GroupVertices[Vertex],0)),1,1,"")</f>
        <v>1</v>
      </c>
      <c r="BC48" s="85" t="str">
        <f>REPLACE(INDEX(GroupVertices[Group],MATCH(Edges[[#This Row],[Vertex 2]],GroupVertices[Vertex],0)),1,1,"")</f>
        <v>1</v>
      </c>
      <c r="BD48" s="51">
        <v>1</v>
      </c>
      <c r="BE48" s="52">
        <v>4.3478260869565215</v>
      </c>
      <c r="BF48" s="51">
        <v>0</v>
      </c>
      <c r="BG48" s="52">
        <v>0</v>
      </c>
      <c r="BH48" s="51">
        <v>0</v>
      </c>
      <c r="BI48" s="52">
        <v>0</v>
      </c>
      <c r="BJ48" s="51">
        <v>22</v>
      </c>
      <c r="BK48" s="52">
        <v>95.65217391304348</v>
      </c>
      <c r="BL48" s="51">
        <v>23</v>
      </c>
    </row>
    <row r="49" spans="1:64" ht="30">
      <c r="A49" s="84" t="s">
        <v>231</v>
      </c>
      <c r="B49" s="84" t="s">
        <v>232</v>
      </c>
      <c r="C49" s="53" t="s">
        <v>1170</v>
      </c>
      <c r="D49" s="54">
        <v>10</v>
      </c>
      <c r="E49" s="65" t="s">
        <v>136</v>
      </c>
      <c r="F49" s="55">
        <v>12</v>
      </c>
      <c r="G49" s="53"/>
      <c r="H49" s="57"/>
      <c r="I49" s="56"/>
      <c r="J49" s="56"/>
      <c r="K49" s="36" t="s">
        <v>65</v>
      </c>
      <c r="L49" s="83">
        <v>49</v>
      </c>
      <c r="M49" s="83"/>
      <c r="N49" s="63"/>
      <c r="O49" s="86" t="s">
        <v>244</v>
      </c>
      <c r="P49" s="88">
        <v>43494.96527777778</v>
      </c>
      <c r="Q49" s="86" t="s">
        <v>257</v>
      </c>
      <c r="R49" s="86"/>
      <c r="S49" s="86"/>
      <c r="T49" s="86" t="s">
        <v>308</v>
      </c>
      <c r="U49" s="86"/>
      <c r="V49" s="89" t="s">
        <v>354</v>
      </c>
      <c r="W49" s="88">
        <v>43494.96527777778</v>
      </c>
      <c r="X49" s="89" t="s">
        <v>384</v>
      </c>
      <c r="Y49" s="86"/>
      <c r="Z49" s="86"/>
      <c r="AA49" s="92" t="s">
        <v>418</v>
      </c>
      <c r="AB49" s="86"/>
      <c r="AC49" s="86" t="b">
        <v>0</v>
      </c>
      <c r="AD49" s="86">
        <v>0</v>
      </c>
      <c r="AE49" s="92" t="s">
        <v>423</v>
      </c>
      <c r="AF49" s="86" t="b">
        <v>0</v>
      </c>
      <c r="AG49" s="86" t="s">
        <v>426</v>
      </c>
      <c r="AH49" s="86"/>
      <c r="AI49" s="92" t="s">
        <v>423</v>
      </c>
      <c r="AJ49" s="86" t="b">
        <v>0</v>
      </c>
      <c r="AK49" s="86">
        <v>2</v>
      </c>
      <c r="AL49" s="92" t="s">
        <v>417</v>
      </c>
      <c r="AM49" s="86" t="s">
        <v>434</v>
      </c>
      <c r="AN49" s="86" t="b">
        <v>0</v>
      </c>
      <c r="AO49" s="92" t="s">
        <v>417</v>
      </c>
      <c r="AP49" s="86" t="s">
        <v>176</v>
      </c>
      <c r="AQ49" s="86">
        <v>0</v>
      </c>
      <c r="AR49" s="86">
        <v>0</v>
      </c>
      <c r="AS49" s="86"/>
      <c r="AT49" s="86"/>
      <c r="AU49" s="86"/>
      <c r="AV49" s="86"/>
      <c r="AW49" s="86"/>
      <c r="AX49" s="86"/>
      <c r="AY49" s="86"/>
      <c r="AZ49" s="86"/>
      <c r="BA49">
        <v>2</v>
      </c>
      <c r="BB49" s="85" t="str">
        <f>REPLACE(INDEX(GroupVertices[Group],MATCH(Edges[[#This Row],[Vertex 1]],GroupVertices[Vertex],0)),1,1,"")</f>
        <v>1</v>
      </c>
      <c r="BC49" s="85" t="str">
        <f>REPLACE(INDEX(GroupVertices[Group],MATCH(Edges[[#This Row],[Vertex 2]],GroupVertices[Vertex],0)),1,1,"")</f>
        <v>1</v>
      </c>
      <c r="BD49" s="51">
        <v>1</v>
      </c>
      <c r="BE49" s="52">
        <v>4.3478260869565215</v>
      </c>
      <c r="BF49" s="51">
        <v>0</v>
      </c>
      <c r="BG49" s="52">
        <v>0</v>
      </c>
      <c r="BH49" s="51">
        <v>0</v>
      </c>
      <c r="BI49" s="52">
        <v>0</v>
      </c>
      <c r="BJ49" s="51">
        <v>22</v>
      </c>
      <c r="BK49" s="52">
        <v>95.65217391304348</v>
      </c>
      <c r="BL49" s="51">
        <v>23</v>
      </c>
    </row>
    <row r="50" spans="1:64" ht="30">
      <c r="A50" s="84" t="s">
        <v>231</v>
      </c>
      <c r="B50" s="84" t="s">
        <v>232</v>
      </c>
      <c r="C50" s="53" t="s">
        <v>1170</v>
      </c>
      <c r="D50" s="54">
        <v>10</v>
      </c>
      <c r="E50" s="65" t="s">
        <v>136</v>
      </c>
      <c r="F50" s="55">
        <v>12</v>
      </c>
      <c r="G50" s="53"/>
      <c r="H50" s="57"/>
      <c r="I50" s="56"/>
      <c r="J50" s="56"/>
      <c r="K50" s="36" t="s">
        <v>65</v>
      </c>
      <c r="L50" s="83">
        <v>50</v>
      </c>
      <c r="M50" s="83"/>
      <c r="N50" s="63"/>
      <c r="O50" s="86" t="s">
        <v>244</v>
      </c>
      <c r="P50" s="88">
        <v>43495.688206018516</v>
      </c>
      <c r="Q50" s="86" t="s">
        <v>275</v>
      </c>
      <c r="R50" s="86"/>
      <c r="S50" s="86"/>
      <c r="T50" s="86" t="s">
        <v>308</v>
      </c>
      <c r="U50" s="86"/>
      <c r="V50" s="89" t="s">
        <v>354</v>
      </c>
      <c r="W50" s="88">
        <v>43495.688206018516</v>
      </c>
      <c r="X50" s="89" t="s">
        <v>386</v>
      </c>
      <c r="Y50" s="86"/>
      <c r="Z50" s="86"/>
      <c r="AA50" s="92" t="s">
        <v>420</v>
      </c>
      <c r="AB50" s="86"/>
      <c r="AC50" s="86" t="b">
        <v>0</v>
      </c>
      <c r="AD50" s="86">
        <v>0</v>
      </c>
      <c r="AE50" s="92" t="s">
        <v>423</v>
      </c>
      <c r="AF50" s="86" t="b">
        <v>0</v>
      </c>
      <c r="AG50" s="86" t="s">
        <v>426</v>
      </c>
      <c r="AH50" s="86"/>
      <c r="AI50" s="92" t="s">
        <v>423</v>
      </c>
      <c r="AJ50" s="86" t="b">
        <v>0</v>
      </c>
      <c r="AK50" s="86">
        <v>1</v>
      </c>
      <c r="AL50" s="92" t="s">
        <v>419</v>
      </c>
      <c r="AM50" s="86" t="s">
        <v>438</v>
      </c>
      <c r="AN50" s="86" t="b">
        <v>0</v>
      </c>
      <c r="AO50" s="92" t="s">
        <v>419</v>
      </c>
      <c r="AP50" s="86" t="s">
        <v>176</v>
      </c>
      <c r="AQ50" s="86">
        <v>0</v>
      </c>
      <c r="AR50" s="86">
        <v>0</v>
      </c>
      <c r="AS50" s="86"/>
      <c r="AT50" s="86"/>
      <c r="AU50" s="86"/>
      <c r="AV50" s="86"/>
      <c r="AW50" s="86"/>
      <c r="AX50" s="86"/>
      <c r="AY50" s="86"/>
      <c r="AZ50" s="86"/>
      <c r="BA50">
        <v>2</v>
      </c>
      <c r="BB50" s="85" t="str">
        <f>REPLACE(INDEX(GroupVertices[Group],MATCH(Edges[[#This Row],[Vertex 1]],GroupVertices[Vertex],0)),1,1,"")</f>
        <v>1</v>
      </c>
      <c r="BC50" s="85" t="str">
        <f>REPLACE(INDEX(GroupVertices[Group],MATCH(Edges[[#This Row],[Vertex 2]],GroupVertices[Vertex],0)),1,1,"")</f>
        <v>1</v>
      </c>
      <c r="BD50" s="51"/>
      <c r="BE50" s="52"/>
      <c r="BF50" s="51"/>
      <c r="BG50" s="52"/>
      <c r="BH50" s="51"/>
      <c r="BI50" s="52"/>
      <c r="BJ50" s="51"/>
      <c r="BK50" s="52"/>
      <c r="BL50" s="51"/>
    </row>
    <row r="51" spans="1:64" ht="30">
      <c r="A51" s="84" t="s">
        <v>233</v>
      </c>
      <c r="B51" s="84" t="s">
        <v>233</v>
      </c>
      <c r="C51" s="53" t="s">
        <v>1170</v>
      </c>
      <c r="D51" s="54">
        <v>10</v>
      </c>
      <c r="E51" s="65" t="s">
        <v>136</v>
      </c>
      <c r="F51" s="55">
        <v>12</v>
      </c>
      <c r="G51" s="53"/>
      <c r="H51" s="57"/>
      <c r="I51" s="56"/>
      <c r="J51" s="56"/>
      <c r="K51" s="36" t="s">
        <v>65</v>
      </c>
      <c r="L51" s="83">
        <v>51</v>
      </c>
      <c r="M51" s="83"/>
      <c r="N51" s="63"/>
      <c r="O51" s="86" t="s">
        <v>176</v>
      </c>
      <c r="P51" s="88">
        <v>43494.76269675926</v>
      </c>
      <c r="Q51" s="86" t="s">
        <v>276</v>
      </c>
      <c r="R51" s="89" t="s">
        <v>295</v>
      </c>
      <c r="S51" s="86" t="s">
        <v>307</v>
      </c>
      <c r="T51" s="86" t="s">
        <v>328</v>
      </c>
      <c r="U51" s="89" t="s">
        <v>337</v>
      </c>
      <c r="V51" s="89" t="s">
        <v>337</v>
      </c>
      <c r="W51" s="88">
        <v>43494.76269675926</v>
      </c>
      <c r="X51" s="89" t="s">
        <v>387</v>
      </c>
      <c r="Y51" s="86"/>
      <c r="Z51" s="86"/>
      <c r="AA51" s="92" t="s">
        <v>421</v>
      </c>
      <c r="AB51" s="86"/>
      <c r="AC51" s="86" t="b">
        <v>0</v>
      </c>
      <c r="AD51" s="86">
        <v>0</v>
      </c>
      <c r="AE51" s="92" t="s">
        <v>423</v>
      </c>
      <c r="AF51" s="86" t="b">
        <v>0</v>
      </c>
      <c r="AG51" s="86" t="s">
        <v>426</v>
      </c>
      <c r="AH51" s="86"/>
      <c r="AI51" s="92" t="s">
        <v>423</v>
      </c>
      <c r="AJ51" s="86" t="b">
        <v>0</v>
      </c>
      <c r="AK51" s="86">
        <v>0</v>
      </c>
      <c r="AL51" s="92" t="s">
        <v>423</v>
      </c>
      <c r="AM51" s="86" t="s">
        <v>432</v>
      </c>
      <c r="AN51" s="86" t="b">
        <v>0</v>
      </c>
      <c r="AO51" s="92" t="s">
        <v>421</v>
      </c>
      <c r="AP51" s="86" t="s">
        <v>176</v>
      </c>
      <c r="AQ51" s="86">
        <v>0</v>
      </c>
      <c r="AR51" s="86">
        <v>0</v>
      </c>
      <c r="AS51" s="86"/>
      <c r="AT51" s="86"/>
      <c r="AU51" s="86"/>
      <c r="AV51" s="86"/>
      <c r="AW51" s="86"/>
      <c r="AX51" s="86"/>
      <c r="AY51" s="86"/>
      <c r="AZ51" s="86"/>
      <c r="BA51">
        <v>2</v>
      </c>
      <c r="BB51" s="85" t="str">
        <f>REPLACE(INDEX(GroupVertices[Group],MATCH(Edges[[#This Row],[Vertex 1]],GroupVertices[Vertex],0)),1,1,"")</f>
        <v>5</v>
      </c>
      <c r="BC51" s="85" t="str">
        <f>REPLACE(INDEX(GroupVertices[Group],MATCH(Edges[[#This Row],[Vertex 2]],GroupVertices[Vertex],0)),1,1,"")</f>
        <v>5</v>
      </c>
      <c r="BD51" s="51">
        <v>0</v>
      </c>
      <c r="BE51" s="52">
        <v>0</v>
      </c>
      <c r="BF51" s="51">
        <v>0</v>
      </c>
      <c r="BG51" s="52">
        <v>0</v>
      </c>
      <c r="BH51" s="51">
        <v>0</v>
      </c>
      <c r="BI51" s="52">
        <v>0</v>
      </c>
      <c r="BJ51" s="51">
        <v>15</v>
      </c>
      <c r="BK51" s="52">
        <v>100</v>
      </c>
      <c r="BL51" s="51">
        <v>15</v>
      </c>
    </row>
    <row r="52" spans="1:64" ht="30">
      <c r="A52" s="84" t="s">
        <v>233</v>
      </c>
      <c r="B52" s="84" t="s">
        <v>233</v>
      </c>
      <c r="C52" s="53" t="s">
        <v>1170</v>
      </c>
      <c r="D52" s="54">
        <v>10</v>
      </c>
      <c r="E52" s="65" t="s">
        <v>136</v>
      </c>
      <c r="F52" s="55">
        <v>12</v>
      </c>
      <c r="G52" s="53"/>
      <c r="H52" s="57"/>
      <c r="I52" s="56"/>
      <c r="J52" s="56"/>
      <c r="K52" s="36" t="s">
        <v>65</v>
      </c>
      <c r="L52" s="83">
        <v>52</v>
      </c>
      <c r="M52" s="83"/>
      <c r="N52" s="63"/>
      <c r="O52" s="86" t="s">
        <v>176</v>
      </c>
      <c r="P52" s="88">
        <v>43495.76530092592</v>
      </c>
      <c r="Q52" s="86" t="s">
        <v>277</v>
      </c>
      <c r="R52" s="89" t="s">
        <v>296</v>
      </c>
      <c r="S52" s="86" t="s">
        <v>298</v>
      </c>
      <c r="T52" s="86"/>
      <c r="U52" s="89" t="s">
        <v>338</v>
      </c>
      <c r="V52" s="89" t="s">
        <v>338</v>
      </c>
      <c r="W52" s="88">
        <v>43495.76530092592</v>
      </c>
      <c r="X52" s="89" t="s">
        <v>388</v>
      </c>
      <c r="Y52" s="86"/>
      <c r="Z52" s="86"/>
      <c r="AA52" s="92" t="s">
        <v>422</v>
      </c>
      <c r="AB52" s="86"/>
      <c r="AC52" s="86" t="b">
        <v>0</v>
      </c>
      <c r="AD52" s="86">
        <v>0</v>
      </c>
      <c r="AE52" s="92" t="s">
        <v>423</v>
      </c>
      <c r="AF52" s="86" t="b">
        <v>0</v>
      </c>
      <c r="AG52" s="86" t="s">
        <v>426</v>
      </c>
      <c r="AH52" s="86"/>
      <c r="AI52" s="92" t="s">
        <v>423</v>
      </c>
      <c r="AJ52" s="86" t="b">
        <v>0</v>
      </c>
      <c r="AK52" s="86">
        <v>0</v>
      </c>
      <c r="AL52" s="92" t="s">
        <v>423</v>
      </c>
      <c r="AM52" s="86" t="s">
        <v>432</v>
      </c>
      <c r="AN52" s="86" t="b">
        <v>0</v>
      </c>
      <c r="AO52" s="92" t="s">
        <v>422</v>
      </c>
      <c r="AP52" s="86" t="s">
        <v>176</v>
      </c>
      <c r="AQ52" s="86">
        <v>0</v>
      </c>
      <c r="AR52" s="86">
        <v>0</v>
      </c>
      <c r="AS52" s="86"/>
      <c r="AT52" s="86"/>
      <c r="AU52" s="86"/>
      <c r="AV52" s="86"/>
      <c r="AW52" s="86"/>
      <c r="AX52" s="86"/>
      <c r="AY52" s="86"/>
      <c r="AZ52" s="86"/>
      <c r="BA52">
        <v>2</v>
      </c>
      <c r="BB52" s="85" t="str">
        <f>REPLACE(INDEX(GroupVertices[Group],MATCH(Edges[[#This Row],[Vertex 1]],GroupVertices[Vertex],0)),1,1,"")</f>
        <v>5</v>
      </c>
      <c r="BC52" s="85" t="str">
        <f>REPLACE(INDEX(GroupVertices[Group],MATCH(Edges[[#This Row],[Vertex 2]],GroupVertices[Vertex],0)),1,1,"")</f>
        <v>5</v>
      </c>
      <c r="BD52" s="51">
        <v>0</v>
      </c>
      <c r="BE52" s="52">
        <v>0</v>
      </c>
      <c r="BF52" s="51">
        <v>1</v>
      </c>
      <c r="BG52" s="52">
        <v>7.142857142857143</v>
      </c>
      <c r="BH52" s="51">
        <v>0</v>
      </c>
      <c r="BI52" s="52">
        <v>0</v>
      </c>
      <c r="BJ52" s="51">
        <v>13</v>
      </c>
      <c r="BK52" s="52">
        <v>92.85714285714286</v>
      </c>
      <c r="BL52"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hyperlinks>
    <hyperlink ref="R6" r:id="rId1" display="http://www.nxtbook.com/nxtbooks/ensembleiq/dsn_201812/index.php#/38"/>
    <hyperlink ref="R8" r:id="rId2" display="https://twitter.com/i/web/status/1052612225054269440"/>
    <hyperlink ref="R10" r:id="rId3" display="http://www.nxtbook.com/nxtbooks/ensembleiq/dsn_201901/index.php#/26"/>
    <hyperlink ref="R13" r:id="rId4" display="https://twitter.com/i/web/status/1087805874821885954"/>
    <hyperlink ref="R16" r:id="rId5" display="https://twitter.com/i/web/status/1088416988198780928"/>
    <hyperlink ref="R22" r:id="rId6" display="https://twitter.com/i/web/status/1086153331003641856"/>
    <hyperlink ref="R24" r:id="rId7" display="https://twitter.com/i/web/status/1086153331003641856"/>
    <hyperlink ref="R28" r:id="rId8" display="https://lnkd.in/ePc-jUN"/>
    <hyperlink ref="R29" r:id="rId9" display="https://risnews.com/nrf-show-coverage-ensembleiq-2019"/>
    <hyperlink ref="R30" r:id="rId10" display="https://risnews.com/nrf-show-coverage-ensembleiq-2019"/>
    <hyperlink ref="R31" r:id="rId11" display="https://risnews.com/nrf-show-coverage-ensembleiq-2019"/>
    <hyperlink ref="R32" r:id="rId12" display="https://risnews.com/nrf-show-coverage-ensembleiq-2019"/>
    <hyperlink ref="R33" r:id="rId13" display="https://risnews.com/nrf-show-coverage-ensembleiq-2019"/>
    <hyperlink ref="R34" r:id="rId14" display="https://risnews.com/nrf-show-coverage-ensembleiq-2019?ajs_uid=6577H0150145A3A&amp;oly_enc_id=6577H0150145A3A&amp;ajs_trait_oebid=5235H5701912B7O"/>
    <hyperlink ref="R35" r:id="rId15" display="https://twitter.com/i/web/status/1088497674473689090"/>
    <hyperlink ref="R36" r:id="rId16" display="https://twitter.com/i/web/status/1085635369436151809"/>
    <hyperlink ref="R38" r:id="rId17" display="https://www.path2purchasesummit.com/"/>
    <hyperlink ref="R42" r:id="rId18" display="https://twitter.com/i/web/status/1088497674473689090"/>
    <hyperlink ref="R43" r:id="rId19" display="https://events.ensembleiq.com/rcas-2019/208595"/>
    <hyperlink ref="R45" r:id="rId20" display="https://events.ensembleiq.com/rcas-2019/208595"/>
    <hyperlink ref="R47" r:id="rId21" display="https://events.ensembleiq.com/rcas-2019/208595"/>
    <hyperlink ref="R51" r:id="rId22" display="https://ensembleiq.dragonforms.com/init.do?omedasite=StoreBrands_prefnew"/>
    <hyperlink ref="R52" r:id="rId23" display="https://www.nxtbook.com/nxtbooks/ensembleiq/storebrands_201901/"/>
    <hyperlink ref="U10" r:id="rId24" display="https://pbs.twimg.com/media/DxiprKlW0AAjCYi.jpg"/>
    <hyperlink ref="U11" r:id="rId25" display="https://pbs.twimg.com/media/Dxjbv-9VYAEPsjI.jpg"/>
    <hyperlink ref="U12" r:id="rId26" display="https://pbs.twimg.com/media/Dxjbv-9VYAEPsjI.jpg"/>
    <hyperlink ref="U14" r:id="rId27" display="https://pbs.twimg.com/media/Dxjbv-9VYAEPsjI.jpg"/>
    <hyperlink ref="U15" r:id="rId28" display="https://pbs.twimg.com/media/Dxjbv-9VYAEPsjI.jpg"/>
    <hyperlink ref="U27" r:id="rId29" display="https://pbs.twimg.com/media/Dx_KX3IWwAAJ1cx.jpg"/>
    <hyperlink ref="U34" r:id="rId30" display="https://pbs.twimg.com/media/DxspIRMWwAIfcqu.jpg"/>
    <hyperlink ref="U38" r:id="rId31" display="https://pbs.twimg.com/media/DxhlCSfWkAYSFQ9.jpg"/>
    <hyperlink ref="U39" r:id="rId32" display="https://pbs.twimg.com/media/DximS1ZX0AIf1pC.jpg"/>
    <hyperlink ref="U43" r:id="rId33" display="https://pbs.twimg.com/media/Dxm1O3aX0AAf3l4.jpg"/>
    <hyperlink ref="U45" r:id="rId34" display="https://pbs.twimg.com/media/DyK4XDqXgAAICXO.jpg"/>
    <hyperlink ref="U47" r:id="rId35" display="https://pbs.twimg.com/media/DyK4XDqXgAAICXO.jpg"/>
    <hyperlink ref="U51" r:id="rId36" display="https://pbs.twimg.com/media/DyGSD1nWsAEH7rj.jpg"/>
    <hyperlink ref="U52" r:id="rId37" display="https://pbs.twimg.com/media/DyLcfZ7X0AANHVC.jpg"/>
    <hyperlink ref="V3" r:id="rId38" display="http://pbs.twimg.com/profile_images/969331682179502081/vYy7er_C_normal.jpg"/>
    <hyperlink ref="V4" r:id="rId39" display="http://pbs.twimg.com/profile_images/969331682179502081/vYy7er_C_normal.jpg"/>
    <hyperlink ref="V5" r:id="rId40" display="http://pbs.twimg.com/profile_images/2937705486/7f3eeacdb4f46e604da953381ceb19ba_normal.jpeg"/>
    <hyperlink ref="V6" r:id="rId41" display="http://pbs.twimg.com/profile_images/2937705486/7f3eeacdb4f46e604da953381ceb19ba_normal.jpeg"/>
    <hyperlink ref="V7" r:id="rId42" display="http://pbs.twimg.com/profile_images/575552783966990336/DhPXzN_I_normal.jpeg"/>
    <hyperlink ref="V8" r:id="rId43" display="http://pbs.twimg.com/profile_images/1031602329219346432/pvDKZRf-_normal.jpg"/>
    <hyperlink ref="V9" r:id="rId44" display="http://pbs.twimg.com/profile_images/728423696080101376/1fzChLu3_normal.jpg"/>
    <hyperlink ref="V10" r:id="rId45" display="https://pbs.twimg.com/media/DxiprKlW0AAjCYi.jpg"/>
    <hyperlink ref="V11" r:id="rId46" display="https://pbs.twimg.com/media/Dxjbv-9VYAEPsjI.jpg"/>
    <hyperlink ref="V12" r:id="rId47" display="https://pbs.twimg.com/media/Dxjbv-9VYAEPsjI.jpg"/>
    <hyperlink ref="V13" r:id="rId48" display="http://pbs.twimg.com/profile_images/763785096436461568/Gmu9I3qZ_normal.jpg"/>
    <hyperlink ref="V14" r:id="rId49" display="https://pbs.twimg.com/media/Dxjbv-9VYAEPsjI.jpg"/>
    <hyperlink ref="V15" r:id="rId50" display="https://pbs.twimg.com/media/Dxjbv-9VYAEPsjI.jpg"/>
    <hyperlink ref="V16" r:id="rId51" display="http://pbs.twimg.com/profile_images/700410755473149952/9br6ZoAf_normal.jpg"/>
    <hyperlink ref="V17" r:id="rId52" display="http://pbs.twimg.com/profile_images/877962175997812736/iyfQEmTp_normal.jpg"/>
    <hyperlink ref="V18" r:id="rId53" display="http://pbs.twimg.com/profile_images/877962175997812736/iyfQEmTp_normal.jpg"/>
    <hyperlink ref="V19" r:id="rId54" display="http://pbs.twimg.com/profile_images/877962175997812736/iyfQEmTp_normal.jpg"/>
    <hyperlink ref="V20" r:id="rId55" display="http://pbs.twimg.com/profile_images/1077011815769538560/Fx6mhqpj_normal.jpg"/>
    <hyperlink ref="V21" r:id="rId56" display="http://pbs.twimg.com/profile_images/1085483960896012288/iaycRW4V_normal.jpg"/>
    <hyperlink ref="V22" r:id="rId57" display="http://pbs.twimg.com/profile_images/1085679539261329409/f_yNlzO__normal.jpg"/>
    <hyperlink ref="V23" r:id="rId58" display="http://pbs.twimg.com/profile_images/291447557/Grocer_pic_normal.bmp"/>
    <hyperlink ref="V24" r:id="rId59" display="http://pbs.twimg.com/profile_images/1085679539261329409/f_yNlzO__normal.jpg"/>
    <hyperlink ref="V25" r:id="rId60" display="http://pbs.twimg.com/profile_images/291447557/Grocer_pic_normal.bmp"/>
    <hyperlink ref="V26" r:id="rId61" display="http://pbs.twimg.com/profile_images/291447557/Grocer_pic_normal.bmp"/>
    <hyperlink ref="V27" r:id="rId62" display="https://pbs.twimg.com/media/Dx_KX3IWwAAJ1cx.jpg"/>
    <hyperlink ref="V28" r:id="rId63" display="http://pbs.twimg.com/profile_images/459409141228777472/RfDnn7bb_normal.jpeg"/>
    <hyperlink ref="V29" r:id="rId64" display="http://pbs.twimg.com/profile_images/422495246325280769/IFO_uUuA_normal.jpeg"/>
    <hyperlink ref="V30" r:id="rId65" display="http://pbs.twimg.com/profile_images/958799440466255872/5rd9264q_normal.jpg"/>
    <hyperlink ref="V31" r:id="rId66" display="http://pbs.twimg.com/profile_images/422495246325280769/IFO_uUuA_normal.jpeg"/>
    <hyperlink ref="V32" r:id="rId67" display="http://pbs.twimg.com/profile_images/958799440466255872/5rd9264q_normal.jpg"/>
    <hyperlink ref="V33" r:id="rId68" display="http://pbs.twimg.com/profile_images/958799440466255872/5rd9264q_normal.jpg"/>
    <hyperlink ref="V34" r:id="rId69" display="https://pbs.twimg.com/media/DxspIRMWwAIfcqu.jpg"/>
    <hyperlink ref="V35" r:id="rId70" display="http://pbs.twimg.com/profile_images/785535689819561984/X5KiijPc_normal.jpg"/>
    <hyperlink ref="V36" r:id="rId71" display="http://pbs.twimg.com/profile_images/763785096436461568/Gmu9I3qZ_normal.jpg"/>
    <hyperlink ref="V37" r:id="rId72" display="http://pbs.twimg.com/profile_images/763785096436461568/Gmu9I3qZ_normal.jpg"/>
    <hyperlink ref="V38" r:id="rId73" display="https://pbs.twimg.com/media/DxhlCSfWkAYSFQ9.jpg"/>
    <hyperlink ref="V39" r:id="rId74" display="https://pbs.twimg.com/media/DximS1ZX0AIf1pC.jpg"/>
    <hyperlink ref="V40" r:id="rId75" display="http://pbs.twimg.com/profile_images/785535689819561984/X5KiijPc_normal.jpg"/>
    <hyperlink ref="V41" r:id="rId76" display="http://pbs.twimg.com/profile_images/785535689819561984/X5KiijPc_normal.jpg"/>
    <hyperlink ref="V42" r:id="rId77" display="http://pbs.twimg.com/profile_images/785535689819561984/X5KiijPc_normal.jpg"/>
    <hyperlink ref="V43" r:id="rId78" display="https://pbs.twimg.com/media/Dxm1O3aX0AAf3l4.jpg"/>
    <hyperlink ref="V44" r:id="rId79" display="http://pbs.twimg.com/profile_images/785535689819561984/X5KiijPc_normal.jpg"/>
    <hyperlink ref="V45" r:id="rId80" display="https://pbs.twimg.com/media/DyK4XDqXgAAICXO.jpg"/>
    <hyperlink ref="V46" r:id="rId81" display="http://pbs.twimg.com/profile_images/785535689819561984/X5KiijPc_normal.jpg"/>
    <hyperlink ref="V47" r:id="rId82" display="https://pbs.twimg.com/media/DyK4XDqXgAAICXO.jpg"/>
    <hyperlink ref="V48" r:id="rId83" display="http://pbs.twimg.com/profile_images/785535689819561984/X5KiijPc_normal.jpg"/>
    <hyperlink ref="V49" r:id="rId84" display="http://pbs.twimg.com/profile_images/785535689819561984/X5KiijPc_normal.jpg"/>
    <hyperlink ref="V50" r:id="rId85" display="http://pbs.twimg.com/profile_images/785535689819561984/X5KiijPc_normal.jpg"/>
    <hyperlink ref="V51" r:id="rId86" display="https://pbs.twimg.com/media/DyGSD1nWsAEH7rj.jpg"/>
    <hyperlink ref="V52" r:id="rId87" display="https://pbs.twimg.com/media/DyLcfZ7X0AANHVC.jpg"/>
    <hyperlink ref="X3" r:id="rId88" display="https://twitter.com/#!/ashot_/status/1085729943638720517"/>
    <hyperlink ref="X4" r:id="rId89" display="https://twitter.com/#!/ashot_/status/1085729943638720517"/>
    <hyperlink ref="X5" r:id="rId90" display="https://twitter.com/#!/footcarexpress/status/1085749479595261952"/>
    <hyperlink ref="X6" r:id="rId91" display="https://twitter.com/#!/footcarexpress/status/1085894522687680512"/>
    <hyperlink ref="X7" r:id="rId92" display="https://twitter.com/#!/floydrag/status/1085895128370184193"/>
    <hyperlink ref="X8" r:id="rId93" display="https://twitter.com/#!/reventionpos1/status/1052612225054269440"/>
    <hyperlink ref="X9" r:id="rId94" display="https://twitter.com/#!/mcre1/status/1086105310434156544"/>
    <hyperlink ref="X10" r:id="rId95" display="https://twitter.com/#!/healthcare_abc/status/1087805870866661376"/>
    <hyperlink ref="X11" r:id="rId96" display="https://twitter.com/#!/briley_rick/status/1087860933769207808"/>
    <hyperlink ref="X12" r:id="rId97" display="https://twitter.com/#!/briley_rick/status/1087860933769207808"/>
    <hyperlink ref="X13" r:id="rId98" display="https://twitter.com/#!/ensembleiq/status/1087805874821885954"/>
    <hyperlink ref="X14" r:id="rId99" display="https://twitter.com/#!/briley_rick/status/1087860933769207808"/>
    <hyperlink ref="X15" r:id="rId100" display="https://twitter.com/#!/briley_rick/status/1087860933769207808"/>
    <hyperlink ref="X16" r:id="rId101" display="https://twitter.com/#!/paulmilner9/status/1088416988198780928"/>
    <hyperlink ref="X17" r:id="rId102" display="https://twitter.com/#!/path2purchaseiq/status/1086003188120064001"/>
    <hyperlink ref="X18" r:id="rId103" display="https://twitter.com/#!/path2purchaseiq/status/1088471515597819904"/>
    <hyperlink ref="X19" r:id="rId104" display="https://twitter.com/#!/path2purchaseiq/status/1088471515597819904"/>
    <hyperlink ref="X20" r:id="rId105" display="https://twitter.com/#!/retailaggregate/status/1088509134687948805"/>
    <hyperlink ref="X21" r:id="rId106" display="https://twitter.com/#!/unishopit/status/1088684483627311105"/>
    <hyperlink ref="X22" r:id="rId107" display="https://twitter.com/#!/jimdudlicek/status/1086153331003641856"/>
    <hyperlink ref="X23" r:id="rId108" display="https://twitter.com/#!/freshneasybuzz/status/1088937180079173632"/>
    <hyperlink ref="X24" r:id="rId109" display="https://twitter.com/#!/jimdudlicek/status/1086153331003641856"/>
    <hyperlink ref="X25" r:id="rId110" display="https://twitter.com/#!/freshneasybuzz/status/1088937180079173632"/>
    <hyperlink ref="X26" r:id="rId111" display="https://twitter.com/#!/freshneasybuzz/status/1088937180079173632"/>
    <hyperlink ref="X27" r:id="rId112" display="https://twitter.com/#!/4twenty2tweets/status/1089812152263811072"/>
    <hyperlink ref="X28" r:id="rId113" display="https://twitter.com/#!/davidshanker/status/1089852756117123074"/>
    <hyperlink ref="X29" r:id="rId114" display="https://twitter.com/#!/tonycdonofrio/status/1089932450095079424"/>
    <hyperlink ref="X30" r:id="rId115" display="https://twitter.com/#!/joeskorupa/status/1090276153665806336"/>
    <hyperlink ref="X31" r:id="rId116" display="https://twitter.com/#!/tonycdonofrio/status/1089932450095079424"/>
    <hyperlink ref="X32" r:id="rId117" display="https://twitter.com/#!/joeskorupa/status/1090276153665806336"/>
    <hyperlink ref="X33" r:id="rId118" display="https://twitter.com/#!/joeskorupa/status/1090276153665806336"/>
    <hyperlink ref="X34" r:id="rId119" display="https://twitter.com/#!/risnewsinsights/status/1088508958657183746"/>
    <hyperlink ref="X35" r:id="rId120" display="https://twitter.com/#!/simoneknaap/status/1088497674473689090"/>
    <hyperlink ref="X36" r:id="rId121" display="https://twitter.com/#!/ensembleiq/status/1085635369436151809"/>
    <hyperlink ref="X37" r:id="rId122" display="https://twitter.com/#!/ensembleiq/status/1085939810941001728"/>
    <hyperlink ref="X38" r:id="rId123" display="https://twitter.com/#!/ensembleiq/status/1087730402742161415"/>
    <hyperlink ref="X39" r:id="rId124" display="https://twitter.com/#!/ensembleiq/status/1087802154532986883"/>
    <hyperlink ref="X40" r:id="rId125" display="https://twitter.com/#!/simoneknaap/status/1087849895522983936"/>
    <hyperlink ref="X41" r:id="rId126" display="https://twitter.com/#!/simoneknaap/status/1088165220722315264"/>
    <hyperlink ref="X42" r:id="rId127" display="https://twitter.com/#!/simoneknaap/status/1088497674473689090"/>
    <hyperlink ref="X43" r:id="rId128" display="https://twitter.com/#!/cgtmagazine/status/1088100053519089664"/>
    <hyperlink ref="X44" r:id="rId129" display="https://twitter.com/#!/simoneknaap/status/1090386607365152768"/>
    <hyperlink ref="X45" r:id="rId130" display="https://twitter.com/#!/cgtmagazine/status/1090636767965917185"/>
    <hyperlink ref="X46" r:id="rId131" display="https://twitter.com/#!/simoneknaap/status/1090648590438023181"/>
    <hyperlink ref="X47" r:id="rId132" display="https://twitter.com/#!/cgtmagazine/status/1090636767965917185"/>
    <hyperlink ref="X48" r:id="rId133" display="https://twitter.com/#!/simoneknaap/status/1090648590438023181"/>
    <hyperlink ref="X49" r:id="rId134" display="https://twitter.com/#!/simoneknaap/status/1090386607365152768"/>
    <hyperlink ref="X50" r:id="rId135" display="https://twitter.com/#!/simoneknaap/status/1090648590438023181"/>
    <hyperlink ref="X51" r:id="rId136" display="https://twitter.com/#!/store_brands/status/1090313194399301632"/>
    <hyperlink ref="X52" r:id="rId137" display="https://twitter.com/#!/store_brands/status/1090676525064695808"/>
    <hyperlink ref="AZ22" r:id="rId138" display="https://api.twitter.com/1.1/geo/id/0654b676d0359a31.json"/>
    <hyperlink ref="AZ24" r:id="rId139" display="https://api.twitter.com/1.1/geo/id/0654b676d0359a31.json"/>
  </hyperlinks>
  <printOptions/>
  <pageMargins left="0.7" right="0.7" top="0.75" bottom="0.75" header="0.3" footer="0.3"/>
  <pageSetup horizontalDpi="600" verticalDpi="600" orientation="portrait" r:id="rId143"/>
  <legacyDrawing r:id="rId141"/>
  <tableParts>
    <tablePart r:id="rId14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1064</v>
      </c>
      <c r="B1" s="13" t="s">
        <v>1110</v>
      </c>
      <c r="C1" s="13" t="s">
        <v>1111</v>
      </c>
      <c r="D1" s="13" t="s">
        <v>144</v>
      </c>
      <c r="E1" s="13" t="s">
        <v>1113</v>
      </c>
      <c r="F1" s="13" t="s">
        <v>1114</v>
      </c>
      <c r="G1" s="13" t="s">
        <v>1115</v>
      </c>
    </row>
    <row r="2" spans="1:7" ht="15">
      <c r="A2" s="85" t="s">
        <v>848</v>
      </c>
      <c r="B2" s="85">
        <v>29</v>
      </c>
      <c r="C2" s="132">
        <v>0.040502793296089384</v>
      </c>
      <c r="D2" s="85" t="s">
        <v>1112</v>
      </c>
      <c r="E2" s="85"/>
      <c r="F2" s="85"/>
      <c r="G2" s="85"/>
    </row>
    <row r="3" spans="1:7" ht="15">
      <c r="A3" s="85" t="s">
        <v>849</v>
      </c>
      <c r="B3" s="85">
        <v>9</v>
      </c>
      <c r="C3" s="132">
        <v>0.012569832402234637</v>
      </c>
      <c r="D3" s="85" t="s">
        <v>1112</v>
      </c>
      <c r="E3" s="85"/>
      <c r="F3" s="85"/>
      <c r="G3" s="85"/>
    </row>
    <row r="4" spans="1:7" ht="15">
      <c r="A4" s="85" t="s">
        <v>850</v>
      </c>
      <c r="B4" s="85">
        <v>0</v>
      </c>
      <c r="C4" s="132">
        <v>0</v>
      </c>
      <c r="D4" s="85" t="s">
        <v>1112</v>
      </c>
      <c r="E4" s="85"/>
      <c r="F4" s="85"/>
      <c r="G4" s="85"/>
    </row>
    <row r="5" spans="1:7" ht="15">
      <c r="A5" s="85" t="s">
        <v>851</v>
      </c>
      <c r="B5" s="85">
        <v>678</v>
      </c>
      <c r="C5" s="132">
        <v>0.946927374301676</v>
      </c>
      <c r="D5" s="85" t="s">
        <v>1112</v>
      </c>
      <c r="E5" s="85"/>
      <c r="F5" s="85"/>
      <c r="G5" s="85"/>
    </row>
    <row r="6" spans="1:7" ht="15">
      <c r="A6" s="85" t="s">
        <v>852</v>
      </c>
      <c r="B6" s="85">
        <v>716</v>
      </c>
      <c r="C6" s="132">
        <v>1</v>
      </c>
      <c r="D6" s="85" t="s">
        <v>1112</v>
      </c>
      <c r="E6" s="85"/>
      <c r="F6" s="85"/>
      <c r="G6" s="85"/>
    </row>
    <row r="7" spans="1:7" ht="15">
      <c r="A7" s="91" t="s">
        <v>853</v>
      </c>
      <c r="B7" s="91">
        <v>9</v>
      </c>
      <c r="C7" s="133">
        <v>0.0115191300852026</v>
      </c>
      <c r="D7" s="91" t="s">
        <v>1112</v>
      </c>
      <c r="E7" s="91" t="b">
        <v>0</v>
      </c>
      <c r="F7" s="91" t="b">
        <v>0</v>
      </c>
      <c r="G7" s="91" t="b">
        <v>0</v>
      </c>
    </row>
    <row r="8" spans="1:7" ht="15">
      <c r="A8" s="91" t="s">
        <v>234</v>
      </c>
      <c r="B8" s="91">
        <v>9</v>
      </c>
      <c r="C8" s="133">
        <v>0.013697179364195086</v>
      </c>
      <c r="D8" s="91" t="s">
        <v>1112</v>
      </c>
      <c r="E8" s="91" t="b">
        <v>0</v>
      </c>
      <c r="F8" s="91" t="b">
        <v>0</v>
      </c>
      <c r="G8" s="91" t="b">
        <v>0</v>
      </c>
    </row>
    <row r="9" spans="1:7" ht="15">
      <c r="A9" s="91" t="s">
        <v>219</v>
      </c>
      <c r="B9" s="91">
        <v>9</v>
      </c>
      <c r="C9" s="133">
        <v>0.012539912129607103</v>
      </c>
      <c r="D9" s="91" t="s">
        <v>1112</v>
      </c>
      <c r="E9" s="91" t="b">
        <v>0</v>
      </c>
      <c r="F9" s="91" t="b">
        <v>0</v>
      </c>
      <c r="G9" s="91" t="b">
        <v>0</v>
      </c>
    </row>
    <row r="10" spans="1:7" ht="15">
      <c r="A10" s="91" t="s">
        <v>308</v>
      </c>
      <c r="B10" s="91">
        <v>8</v>
      </c>
      <c r="C10" s="133">
        <v>0.011146588559650759</v>
      </c>
      <c r="D10" s="91" t="s">
        <v>1112</v>
      </c>
      <c r="E10" s="91" t="b">
        <v>0</v>
      </c>
      <c r="F10" s="91" t="b">
        <v>0</v>
      </c>
      <c r="G10" s="91" t="b">
        <v>0</v>
      </c>
    </row>
    <row r="11" spans="1:7" ht="15">
      <c r="A11" s="91" t="s">
        <v>854</v>
      </c>
      <c r="B11" s="91">
        <v>7</v>
      </c>
      <c r="C11" s="133">
        <v>0.01065336172770729</v>
      </c>
      <c r="D11" s="91" t="s">
        <v>1112</v>
      </c>
      <c r="E11" s="91" t="b">
        <v>0</v>
      </c>
      <c r="F11" s="91" t="b">
        <v>0</v>
      </c>
      <c r="G11" s="91" t="b">
        <v>0</v>
      </c>
    </row>
    <row r="12" spans="1:7" ht="15">
      <c r="A12" s="91" t="s">
        <v>862</v>
      </c>
      <c r="B12" s="91">
        <v>7</v>
      </c>
      <c r="C12" s="133">
        <v>0.01065336172770729</v>
      </c>
      <c r="D12" s="91" t="s">
        <v>1112</v>
      </c>
      <c r="E12" s="91" t="b">
        <v>0</v>
      </c>
      <c r="F12" s="91" t="b">
        <v>0</v>
      </c>
      <c r="G12" s="91" t="b">
        <v>0</v>
      </c>
    </row>
    <row r="13" spans="1:7" ht="15">
      <c r="A13" s="91" t="s">
        <v>864</v>
      </c>
      <c r="B13" s="91">
        <v>6</v>
      </c>
      <c r="C13" s="133">
        <v>0.011075506599196048</v>
      </c>
      <c r="D13" s="91" t="s">
        <v>1112</v>
      </c>
      <c r="E13" s="91" t="b">
        <v>0</v>
      </c>
      <c r="F13" s="91" t="b">
        <v>0</v>
      </c>
      <c r="G13" s="91" t="b">
        <v>0</v>
      </c>
    </row>
    <row r="14" spans="1:7" ht="15">
      <c r="A14" s="91" t="s">
        <v>865</v>
      </c>
      <c r="B14" s="91">
        <v>6</v>
      </c>
      <c r="C14" s="133">
        <v>0.010022097560868446</v>
      </c>
      <c r="D14" s="91" t="s">
        <v>1112</v>
      </c>
      <c r="E14" s="91" t="b">
        <v>0</v>
      </c>
      <c r="F14" s="91" t="b">
        <v>0</v>
      </c>
      <c r="G14" s="91" t="b">
        <v>0</v>
      </c>
    </row>
    <row r="15" spans="1:7" ht="15">
      <c r="A15" s="91" t="s">
        <v>858</v>
      </c>
      <c r="B15" s="91">
        <v>6</v>
      </c>
      <c r="C15" s="133">
        <v>0.010022097560868446</v>
      </c>
      <c r="D15" s="91" t="s">
        <v>1112</v>
      </c>
      <c r="E15" s="91" t="b">
        <v>0</v>
      </c>
      <c r="F15" s="91" t="b">
        <v>0</v>
      </c>
      <c r="G15" s="91" t="b">
        <v>0</v>
      </c>
    </row>
    <row r="16" spans="1:7" ht="15">
      <c r="A16" s="91" t="s">
        <v>872</v>
      </c>
      <c r="B16" s="91">
        <v>6</v>
      </c>
      <c r="C16" s="133">
        <v>0.010022097560868446</v>
      </c>
      <c r="D16" s="91" t="s">
        <v>1112</v>
      </c>
      <c r="E16" s="91" t="b">
        <v>0</v>
      </c>
      <c r="F16" s="91" t="b">
        <v>0</v>
      </c>
      <c r="G16" s="91" t="b">
        <v>0</v>
      </c>
    </row>
    <row r="17" spans="1:7" ht="15">
      <c r="A17" s="91" t="s">
        <v>856</v>
      </c>
      <c r="B17" s="91">
        <v>6</v>
      </c>
      <c r="C17" s="133">
        <v>0.014026931206065536</v>
      </c>
      <c r="D17" s="91" t="s">
        <v>1112</v>
      </c>
      <c r="E17" s="91" t="b">
        <v>0</v>
      </c>
      <c r="F17" s="91" t="b">
        <v>0</v>
      </c>
      <c r="G17" s="91" t="b">
        <v>0</v>
      </c>
    </row>
    <row r="18" spans="1:7" ht="15">
      <c r="A18" s="91" t="s">
        <v>810</v>
      </c>
      <c r="B18" s="91">
        <v>6</v>
      </c>
      <c r="C18" s="133">
        <v>0.010022097560868446</v>
      </c>
      <c r="D18" s="91" t="s">
        <v>1112</v>
      </c>
      <c r="E18" s="91" t="b">
        <v>0</v>
      </c>
      <c r="F18" s="91" t="b">
        <v>0</v>
      </c>
      <c r="G18" s="91" t="b">
        <v>0</v>
      </c>
    </row>
    <row r="19" spans="1:7" ht="15">
      <c r="A19" s="91" t="s">
        <v>857</v>
      </c>
      <c r="B19" s="91">
        <v>5</v>
      </c>
      <c r="C19" s="133">
        <v>0.009229588832663374</v>
      </c>
      <c r="D19" s="91" t="s">
        <v>1112</v>
      </c>
      <c r="E19" s="91" t="b">
        <v>1</v>
      </c>
      <c r="F19" s="91" t="b">
        <v>0</v>
      </c>
      <c r="G19" s="91" t="b">
        <v>0</v>
      </c>
    </row>
    <row r="20" spans="1:7" ht="15">
      <c r="A20" s="91" t="s">
        <v>859</v>
      </c>
      <c r="B20" s="91">
        <v>5</v>
      </c>
      <c r="C20" s="133">
        <v>0.009229588832663374</v>
      </c>
      <c r="D20" s="91" t="s">
        <v>1112</v>
      </c>
      <c r="E20" s="91" t="b">
        <v>0</v>
      </c>
      <c r="F20" s="91" t="b">
        <v>0</v>
      </c>
      <c r="G20" s="91" t="b">
        <v>0</v>
      </c>
    </row>
    <row r="21" spans="1:7" ht="15">
      <c r="A21" s="91" t="s">
        <v>860</v>
      </c>
      <c r="B21" s="91">
        <v>5</v>
      </c>
      <c r="C21" s="133">
        <v>0.009229588832663374</v>
      </c>
      <c r="D21" s="91" t="s">
        <v>1112</v>
      </c>
      <c r="E21" s="91" t="b">
        <v>0</v>
      </c>
      <c r="F21" s="91" t="b">
        <v>0</v>
      </c>
      <c r="G21" s="91" t="b">
        <v>0</v>
      </c>
    </row>
    <row r="22" spans="1:7" ht="15">
      <c r="A22" s="91" t="s">
        <v>318</v>
      </c>
      <c r="B22" s="91">
        <v>5</v>
      </c>
      <c r="C22" s="133">
        <v>0.009229588832663374</v>
      </c>
      <c r="D22" s="91" t="s">
        <v>1112</v>
      </c>
      <c r="E22" s="91" t="b">
        <v>0</v>
      </c>
      <c r="F22" s="91" t="b">
        <v>0</v>
      </c>
      <c r="G22" s="91" t="b">
        <v>0</v>
      </c>
    </row>
    <row r="23" spans="1:7" ht="15">
      <c r="A23" s="91" t="s">
        <v>230</v>
      </c>
      <c r="B23" s="91">
        <v>5</v>
      </c>
      <c r="C23" s="133">
        <v>0.009229588832663374</v>
      </c>
      <c r="D23" s="91" t="s">
        <v>1112</v>
      </c>
      <c r="E23" s="91" t="b">
        <v>0</v>
      </c>
      <c r="F23" s="91" t="b">
        <v>0</v>
      </c>
      <c r="G23" s="91" t="b">
        <v>0</v>
      </c>
    </row>
    <row r="24" spans="1:7" ht="15">
      <c r="A24" s="91" t="s">
        <v>1065</v>
      </c>
      <c r="B24" s="91">
        <v>4</v>
      </c>
      <c r="C24" s="133">
        <v>0.008243183376623438</v>
      </c>
      <c r="D24" s="91" t="s">
        <v>1112</v>
      </c>
      <c r="E24" s="91" t="b">
        <v>0</v>
      </c>
      <c r="F24" s="91" t="b">
        <v>0</v>
      </c>
      <c r="G24" s="91" t="b">
        <v>0</v>
      </c>
    </row>
    <row r="25" spans="1:7" ht="15">
      <c r="A25" s="91" t="s">
        <v>232</v>
      </c>
      <c r="B25" s="91">
        <v>4</v>
      </c>
      <c r="C25" s="133">
        <v>0.008243183376623438</v>
      </c>
      <c r="D25" s="91" t="s">
        <v>1112</v>
      </c>
      <c r="E25" s="91" t="b">
        <v>0</v>
      </c>
      <c r="F25" s="91" t="b">
        <v>0</v>
      </c>
      <c r="G25" s="91" t="b">
        <v>0</v>
      </c>
    </row>
    <row r="26" spans="1:7" ht="15">
      <c r="A26" s="91" t="s">
        <v>1066</v>
      </c>
      <c r="B26" s="91">
        <v>4</v>
      </c>
      <c r="C26" s="133">
        <v>0.008243183376623438</v>
      </c>
      <c r="D26" s="91" t="s">
        <v>1112</v>
      </c>
      <c r="E26" s="91" t="b">
        <v>0</v>
      </c>
      <c r="F26" s="91" t="b">
        <v>0</v>
      </c>
      <c r="G26" s="91" t="b">
        <v>0</v>
      </c>
    </row>
    <row r="27" spans="1:7" ht="15">
      <c r="A27" s="91" t="s">
        <v>1067</v>
      </c>
      <c r="B27" s="91">
        <v>4</v>
      </c>
      <c r="C27" s="133">
        <v>0.008243183376623438</v>
      </c>
      <c r="D27" s="91" t="s">
        <v>1112</v>
      </c>
      <c r="E27" s="91" t="b">
        <v>0</v>
      </c>
      <c r="F27" s="91" t="b">
        <v>0</v>
      </c>
      <c r="G27" s="91" t="b">
        <v>0</v>
      </c>
    </row>
    <row r="28" spans="1:7" ht="15">
      <c r="A28" s="91" t="s">
        <v>1068</v>
      </c>
      <c r="B28" s="91">
        <v>4</v>
      </c>
      <c r="C28" s="133">
        <v>0.008243183376623438</v>
      </c>
      <c r="D28" s="91" t="s">
        <v>1112</v>
      </c>
      <c r="E28" s="91" t="b">
        <v>0</v>
      </c>
      <c r="F28" s="91" t="b">
        <v>0</v>
      </c>
      <c r="G28" s="91" t="b">
        <v>0</v>
      </c>
    </row>
    <row r="29" spans="1:7" ht="15">
      <c r="A29" s="91" t="s">
        <v>876</v>
      </c>
      <c r="B29" s="91">
        <v>4</v>
      </c>
      <c r="C29" s="133">
        <v>0.008243183376623438</v>
      </c>
      <c r="D29" s="91" t="s">
        <v>1112</v>
      </c>
      <c r="E29" s="91" t="b">
        <v>0</v>
      </c>
      <c r="F29" s="91" t="b">
        <v>0</v>
      </c>
      <c r="G29" s="91" t="b">
        <v>0</v>
      </c>
    </row>
    <row r="30" spans="1:7" ht="15">
      <c r="A30" s="91" t="s">
        <v>314</v>
      </c>
      <c r="B30" s="91">
        <v>4</v>
      </c>
      <c r="C30" s="133">
        <v>0.008243183376623438</v>
      </c>
      <c r="D30" s="91" t="s">
        <v>1112</v>
      </c>
      <c r="E30" s="91" t="b">
        <v>0</v>
      </c>
      <c r="F30" s="91" t="b">
        <v>0</v>
      </c>
      <c r="G30" s="91" t="b">
        <v>0</v>
      </c>
    </row>
    <row r="31" spans="1:7" ht="15">
      <c r="A31" s="91" t="s">
        <v>868</v>
      </c>
      <c r="B31" s="91">
        <v>4</v>
      </c>
      <c r="C31" s="133">
        <v>0.008243183376623438</v>
      </c>
      <c r="D31" s="91" t="s">
        <v>1112</v>
      </c>
      <c r="E31" s="91" t="b">
        <v>0</v>
      </c>
      <c r="F31" s="91" t="b">
        <v>0</v>
      </c>
      <c r="G31" s="91" t="b">
        <v>0</v>
      </c>
    </row>
    <row r="32" spans="1:7" ht="15">
      <c r="A32" s="91" t="s">
        <v>869</v>
      </c>
      <c r="B32" s="91">
        <v>4</v>
      </c>
      <c r="C32" s="133">
        <v>0.008243183376623438</v>
      </c>
      <c r="D32" s="91" t="s">
        <v>1112</v>
      </c>
      <c r="E32" s="91" t="b">
        <v>0</v>
      </c>
      <c r="F32" s="91" t="b">
        <v>0</v>
      </c>
      <c r="G32" s="91" t="b">
        <v>0</v>
      </c>
    </row>
    <row r="33" spans="1:7" ht="15">
      <c r="A33" s="91" t="s">
        <v>1069</v>
      </c>
      <c r="B33" s="91">
        <v>4</v>
      </c>
      <c r="C33" s="133">
        <v>0.008243183376623438</v>
      </c>
      <c r="D33" s="91" t="s">
        <v>1112</v>
      </c>
      <c r="E33" s="91" t="b">
        <v>0</v>
      </c>
      <c r="F33" s="91" t="b">
        <v>0</v>
      </c>
      <c r="G33" s="91" t="b">
        <v>0</v>
      </c>
    </row>
    <row r="34" spans="1:7" ht="15">
      <c r="A34" s="91" t="s">
        <v>1070</v>
      </c>
      <c r="B34" s="91">
        <v>4</v>
      </c>
      <c r="C34" s="133">
        <v>0.008243183376623438</v>
      </c>
      <c r="D34" s="91" t="s">
        <v>1112</v>
      </c>
      <c r="E34" s="91" t="b">
        <v>0</v>
      </c>
      <c r="F34" s="91" t="b">
        <v>0</v>
      </c>
      <c r="G34" s="91" t="b">
        <v>0</v>
      </c>
    </row>
    <row r="35" spans="1:7" ht="15">
      <c r="A35" s="91" t="s">
        <v>890</v>
      </c>
      <c r="B35" s="91">
        <v>3</v>
      </c>
      <c r="C35" s="133">
        <v>0.007013465603032768</v>
      </c>
      <c r="D35" s="91" t="s">
        <v>1112</v>
      </c>
      <c r="E35" s="91" t="b">
        <v>0</v>
      </c>
      <c r="F35" s="91" t="b">
        <v>0</v>
      </c>
      <c r="G35" s="91" t="b">
        <v>0</v>
      </c>
    </row>
    <row r="36" spans="1:7" ht="15">
      <c r="A36" s="91" t="s">
        <v>891</v>
      </c>
      <c r="B36" s="91">
        <v>3</v>
      </c>
      <c r="C36" s="133">
        <v>0.007013465603032768</v>
      </c>
      <c r="D36" s="91" t="s">
        <v>1112</v>
      </c>
      <c r="E36" s="91" t="b">
        <v>0</v>
      </c>
      <c r="F36" s="91" t="b">
        <v>0</v>
      </c>
      <c r="G36" s="91" t="b">
        <v>0</v>
      </c>
    </row>
    <row r="37" spans="1:7" ht="15">
      <c r="A37" s="91" t="s">
        <v>1071</v>
      </c>
      <c r="B37" s="91">
        <v>3</v>
      </c>
      <c r="C37" s="133">
        <v>0.007013465603032768</v>
      </c>
      <c r="D37" s="91" t="s">
        <v>1112</v>
      </c>
      <c r="E37" s="91" t="b">
        <v>0</v>
      </c>
      <c r="F37" s="91" t="b">
        <v>0</v>
      </c>
      <c r="G37" s="91" t="b">
        <v>0</v>
      </c>
    </row>
    <row r="38" spans="1:7" ht="15">
      <c r="A38" s="91" t="s">
        <v>1072</v>
      </c>
      <c r="B38" s="91">
        <v>3</v>
      </c>
      <c r="C38" s="133">
        <v>0.007013465603032768</v>
      </c>
      <c r="D38" s="91" t="s">
        <v>1112</v>
      </c>
      <c r="E38" s="91" t="b">
        <v>0</v>
      </c>
      <c r="F38" s="91" t="b">
        <v>0</v>
      </c>
      <c r="G38" s="91" t="b">
        <v>0</v>
      </c>
    </row>
    <row r="39" spans="1:7" ht="15">
      <c r="A39" s="91" t="s">
        <v>811</v>
      </c>
      <c r="B39" s="91">
        <v>3</v>
      </c>
      <c r="C39" s="133">
        <v>0.007013465603032768</v>
      </c>
      <c r="D39" s="91" t="s">
        <v>1112</v>
      </c>
      <c r="E39" s="91" t="b">
        <v>0</v>
      </c>
      <c r="F39" s="91" t="b">
        <v>0</v>
      </c>
      <c r="G39" s="91" t="b">
        <v>0</v>
      </c>
    </row>
    <row r="40" spans="1:7" ht="15">
      <c r="A40" s="91" t="s">
        <v>812</v>
      </c>
      <c r="B40" s="91">
        <v>3</v>
      </c>
      <c r="C40" s="133">
        <v>0.007013465603032768</v>
      </c>
      <c r="D40" s="91" t="s">
        <v>1112</v>
      </c>
      <c r="E40" s="91" t="b">
        <v>0</v>
      </c>
      <c r="F40" s="91" t="b">
        <v>0</v>
      </c>
      <c r="G40" s="91" t="b">
        <v>0</v>
      </c>
    </row>
    <row r="41" spans="1:7" ht="15">
      <c r="A41" s="91" t="s">
        <v>814</v>
      </c>
      <c r="B41" s="91">
        <v>3</v>
      </c>
      <c r="C41" s="133">
        <v>0.008184804355066123</v>
      </c>
      <c r="D41" s="91" t="s">
        <v>1112</v>
      </c>
      <c r="E41" s="91" t="b">
        <v>0</v>
      </c>
      <c r="F41" s="91" t="b">
        <v>0</v>
      </c>
      <c r="G41" s="91" t="b">
        <v>0</v>
      </c>
    </row>
    <row r="42" spans="1:7" ht="15">
      <c r="A42" s="91" t="s">
        <v>813</v>
      </c>
      <c r="B42" s="91">
        <v>3</v>
      </c>
      <c r="C42" s="133">
        <v>0.007013465603032768</v>
      </c>
      <c r="D42" s="91" t="s">
        <v>1112</v>
      </c>
      <c r="E42" s="91" t="b">
        <v>0</v>
      </c>
      <c r="F42" s="91" t="b">
        <v>0</v>
      </c>
      <c r="G42" s="91" t="b">
        <v>0</v>
      </c>
    </row>
    <row r="43" spans="1:7" ht="15">
      <c r="A43" s="91" t="s">
        <v>1073</v>
      </c>
      <c r="B43" s="91">
        <v>3</v>
      </c>
      <c r="C43" s="133">
        <v>0.007013465603032768</v>
      </c>
      <c r="D43" s="91" t="s">
        <v>1112</v>
      </c>
      <c r="E43" s="91" t="b">
        <v>0</v>
      </c>
      <c r="F43" s="91" t="b">
        <v>0</v>
      </c>
      <c r="G43" s="91" t="b">
        <v>0</v>
      </c>
    </row>
    <row r="44" spans="1:7" ht="15">
      <c r="A44" s="91" t="s">
        <v>1074</v>
      </c>
      <c r="B44" s="91">
        <v>3</v>
      </c>
      <c r="C44" s="133">
        <v>0.007013465603032768</v>
      </c>
      <c r="D44" s="91" t="s">
        <v>1112</v>
      </c>
      <c r="E44" s="91" t="b">
        <v>0</v>
      </c>
      <c r="F44" s="91" t="b">
        <v>0</v>
      </c>
      <c r="G44" s="91" t="b">
        <v>0</v>
      </c>
    </row>
    <row r="45" spans="1:7" ht="15">
      <c r="A45" s="91" t="s">
        <v>1075</v>
      </c>
      <c r="B45" s="91">
        <v>3</v>
      </c>
      <c r="C45" s="133">
        <v>0.007013465603032768</v>
      </c>
      <c r="D45" s="91" t="s">
        <v>1112</v>
      </c>
      <c r="E45" s="91" t="b">
        <v>0</v>
      </c>
      <c r="F45" s="91" t="b">
        <v>0</v>
      </c>
      <c r="G45" s="91" t="b">
        <v>0</v>
      </c>
    </row>
    <row r="46" spans="1:7" ht="15">
      <c r="A46" s="91" t="s">
        <v>1076</v>
      </c>
      <c r="B46" s="91">
        <v>3</v>
      </c>
      <c r="C46" s="133">
        <v>0.007013465603032768</v>
      </c>
      <c r="D46" s="91" t="s">
        <v>1112</v>
      </c>
      <c r="E46" s="91" t="b">
        <v>0</v>
      </c>
      <c r="F46" s="91" t="b">
        <v>0</v>
      </c>
      <c r="G46" s="91" t="b">
        <v>0</v>
      </c>
    </row>
    <row r="47" spans="1:7" ht="15">
      <c r="A47" s="91" t="s">
        <v>1077</v>
      </c>
      <c r="B47" s="91">
        <v>3</v>
      </c>
      <c r="C47" s="133">
        <v>0.007013465603032768</v>
      </c>
      <c r="D47" s="91" t="s">
        <v>1112</v>
      </c>
      <c r="E47" s="91" t="b">
        <v>1</v>
      </c>
      <c r="F47" s="91" t="b">
        <v>0</v>
      </c>
      <c r="G47" s="91" t="b">
        <v>0</v>
      </c>
    </row>
    <row r="48" spans="1:7" ht="15">
      <c r="A48" s="91" t="s">
        <v>1078</v>
      </c>
      <c r="B48" s="91">
        <v>3</v>
      </c>
      <c r="C48" s="133">
        <v>0.007013465603032768</v>
      </c>
      <c r="D48" s="91" t="s">
        <v>1112</v>
      </c>
      <c r="E48" s="91" t="b">
        <v>0</v>
      </c>
      <c r="F48" s="91" t="b">
        <v>0</v>
      </c>
      <c r="G48" s="91" t="b">
        <v>0</v>
      </c>
    </row>
    <row r="49" spans="1:7" ht="15">
      <c r="A49" s="91" t="s">
        <v>827</v>
      </c>
      <c r="B49" s="91">
        <v>3</v>
      </c>
      <c r="C49" s="133">
        <v>0.007013465603032768</v>
      </c>
      <c r="D49" s="91" t="s">
        <v>1112</v>
      </c>
      <c r="E49" s="91" t="b">
        <v>0</v>
      </c>
      <c r="F49" s="91" t="b">
        <v>0</v>
      </c>
      <c r="G49" s="91" t="b">
        <v>0</v>
      </c>
    </row>
    <row r="50" spans="1:7" ht="15">
      <c r="A50" s="91" t="s">
        <v>1079</v>
      </c>
      <c r="B50" s="91">
        <v>3</v>
      </c>
      <c r="C50" s="133">
        <v>0.007013465603032768</v>
      </c>
      <c r="D50" s="91" t="s">
        <v>1112</v>
      </c>
      <c r="E50" s="91" t="b">
        <v>0</v>
      </c>
      <c r="F50" s="91" t="b">
        <v>0</v>
      </c>
      <c r="G50" s="91" t="b">
        <v>0</v>
      </c>
    </row>
    <row r="51" spans="1:7" ht="15">
      <c r="A51" s="91" t="s">
        <v>874</v>
      </c>
      <c r="B51" s="91">
        <v>3</v>
      </c>
      <c r="C51" s="133">
        <v>0.007013465603032768</v>
      </c>
      <c r="D51" s="91" t="s">
        <v>1112</v>
      </c>
      <c r="E51" s="91" t="b">
        <v>0</v>
      </c>
      <c r="F51" s="91" t="b">
        <v>0</v>
      </c>
      <c r="G51" s="91" t="b">
        <v>0</v>
      </c>
    </row>
    <row r="52" spans="1:7" ht="15">
      <c r="A52" s="91" t="s">
        <v>880</v>
      </c>
      <c r="B52" s="91">
        <v>3</v>
      </c>
      <c r="C52" s="133">
        <v>0.010187221177664667</v>
      </c>
      <c r="D52" s="91" t="s">
        <v>1112</v>
      </c>
      <c r="E52" s="91" t="b">
        <v>1</v>
      </c>
      <c r="F52" s="91" t="b">
        <v>0</v>
      </c>
      <c r="G52" s="91" t="b">
        <v>0</v>
      </c>
    </row>
    <row r="53" spans="1:7" ht="15">
      <c r="A53" s="91" t="s">
        <v>863</v>
      </c>
      <c r="B53" s="91">
        <v>3</v>
      </c>
      <c r="C53" s="133">
        <v>0.007013465603032768</v>
      </c>
      <c r="D53" s="91" t="s">
        <v>1112</v>
      </c>
      <c r="E53" s="91" t="b">
        <v>0</v>
      </c>
      <c r="F53" s="91" t="b">
        <v>0</v>
      </c>
      <c r="G53" s="91" t="b">
        <v>0</v>
      </c>
    </row>
    <row r="54" spans="1:7" ht="15">
      <c r="A54" s="91" t="s">
        <v>866</v>
      </c>
      <c r="B54" s="91">
        <v>3</v>
      </c>
      <c r="C54" s="133">
        <v>0.007013465603032768</v>
      </c>
      <c r="D54" s="91" t="s">
        <v>1112</v>
      </c>
      <c r="E54" s="91" t="b">
        <v>0</v>
      </c>
      <c r="F54" s="91" t="b">
        <v>1</v>
      </c>
      <c r="G54" s="91" t="b">
        <v>0</v>
      </c>
    </row>
    <row r="55" spans="1:7" ht="15">
      <c r="A55" s="91" t="s">
        <v>867</v>
      </c>
      <c r="B55" s="91">
        <v>3</v>
      </c>
      <c r="C55" s="133">
        <v>0.007013465603032768</v>
      </c>
      <c r="D55" s="91" t="s">
        <v>1112</v>
      </c>
      <c r="E55" s="91" t="b">
        <v>0</v>
      </c>
      <c r="F55" s="91" t="b">
        <v>0</v>
      </c>
      <c r="G55" s="91" t="b">
        <v>0</v>
      </c>
    </row>
    <row r="56" spans="1:7" ht="15">
      <c r="A56" s="91" t="s">
        <v>1080</v>
      </c>
      <c r="B56" s="91">
        <v>3</v>
      </c>
      <c r="C56" s="133">
        <v>0.007013465603032768</v>
      </c>
      <c r="D56" s="91" t="s">
        <v>1112</v>
      </c>
      <c r="E56" s="91" t="b">
        <v>0</v>
      </c>
      <c r="F56" s="91" t="b">
        <v>0</v>
      </c>
      <c r="G56" s="91" t="b">
        <v>0</v>
      </c>
    </row>
    <row r="57" spans="1:7" ht="15">
      <c r="A57" s="91" t="s">
        <v>1081</v>
      </c>
      <c r="B57" s="91">
        <v>3</v>
      </c>
      <c r="C57" s="133">
        <v>0.007013465603032768</v>
      </c>
      <c r="D57" s="91" t="s">
        <v>1112</v>
      </c>
      <c r="E57" s="91" t="b">
        <v>1</v>
      </c>
      <c r="F57" s="91" t="b">
        <v>0</v>
      </c>
      <c r="G57" s="91" t="b">
        <v>0</v>
      </c>
    </row>
    <row r="58" spans="1:7" ht="15">
      <c r="A58" s="91" t="s">
        <v>887</v>
      </c>
      <c r="B58" s="91">
        <v>3</v>
      </c>
      <c r="C58" s="133">
        <v>0.007013465603032768</v>
      </c>
      <c r="D58" s="91" t="s">
        <v>1112</v>
      </c>
      <c r="E58" s="91" t="b">
        <v>0</v>
      </c>
      <c r="F58" s="91" t="b">
        <v>0</v>
      </c>
      <c r="G58" s="91" t="b">
        <v>0</v>
      </c>
    </row>
    <row r="59" spans="1:7" ht="15">
      <c r="A59" s="91" t="s">
        <v>882</v>
      </c>
      <c r="B59" s="91">
        <v>3</v>
      </c>
      <c r="C59" s="133">
        <v>0.010187221177664667</v>
      </c>
      <c r="D59" s="91" t="s">
        <v>1112</v>
      </c>
      <c r="E59" s="91" t="b">
        <v>0</v>
      </c>
      <c r="F59" s="91" t="b">
        <v>0</v>
      </c>
      <c r="G59" s="91" t="b">
        <v>0</v>
      </c>
    </row>
    <row r="60" spans="1:7" ht="15">
      <c r="A60" s="91" t="s">
        <v>215</v>
      </c>
      <c r="B60" s="91">
        <v>3</v>
      </c>
      <c r="C60" s="133">
        <v>0.008184804355066123</v>
      </c>
      <c r="D60" s="91" t="s">
        <v>1112</v>
      </c>
      <c r="E60" s="91" t="b">
        <v>0</v>
      </c>
      <c r="F60" s="91" t="b">
        <v>0</v>
      </c>
      <c r="G60" s="91" t="b">
        <v>0</v>
      </c>
    </row>
    <row r="61" spans="1:7" ht="15">
      <c r="A61" s="91" t="s">
        <v>213</v>
      </c>
      <c r="B61" s="91">
        <v>3</v>
      </c>
      <c r="C61" s="133">
        <v>0.008184804355066123</v>
      </c>
      <c r="D61" s="91" t="s">
        <v>1112</v>
      </c>
      <c r="E61" s="91" t="b">
        <v>0</v>
      </c>
      <c r="F61" s="91" t="b">
        <v>0</v>
      </c>
      <c r="G61" s="91" t="b">
        <v>0</v>
      </c>
    </row>
    <row r="62" spans="1:7" ht="15">
      <c r="A62" s="91" t="s">
        <v>1082</v>
      </c>
      <c r="B62" s="91">
        <v>2</v>
      </c>
      <c r="C62" s="133">
        <v>0.005456536236710749</v>
      </c>
      <c r="D62" s="91" t="s">
        <v>1112</v>
      </c>
      <c r="E62" s="91" t="b">
        <v>0</v>
      </c>
      <c r="F62" s="91" t="b">
        <v>0</v>
      </c>
      <c r="G62" s="91" t="b">
        <v>0</v>
      </c>
    </row>
    <row r="63" spans="1:7" ht="15">
      <c r="A63" s="91" t="s">
        <v>243</v>
      </c>
      <c r="B63" s="91">
        <v>2</v>
      </c>
      <c r="C63" s="133">
        <v>0.005456536236710749</v>
      </c>
      <c r="D63" s="91" t="s">
        <v>1112</v>
      </c>
      <c r="E63" s="91" t="b">
        <v>0</v>
      </c>
      <c r="F63" s="91" t="b">
        <v>0</v>
      </c>
      <c r="G63" s="91" t="b">
        <v>0</v>
      </c>
    </row>
    <row r="64" spans="1:7" ht="15">
      <c r="A64" s="91" t="s">
        <v>242</v>
      </c>
      <c r="B64" s="91">
        <v>2</v>
      </c>
      <c r="C64" s="133">
        <v>0.005456536236710749</v>
      </c>
      <c r="D64" s="91" t="s">
        <v>1112</v>
      </c>
      <c r="E64" s="91" t="b">
        <v>0</v>
      </c>
      <c r="F64" s="91" t="b">
        <v>0</v>
      </c>
      <c r="G64" s="91" t="b">
        <v>0</v>
      </c>
    </row>
    <row r="65" spans="1:7" ht="15">
      <c r="A65" s="91" t="s">
        <v>1083</v>
      </c>
      <c r="B65" s="91">
        <v>2</v>
      </c>
      <c r="C65" s="133">
        <v>0.005456536236710749</v>
      </c>
      <c r="D65" s="91" t="s">
        <v>1112</v>
      </c>
      <c r="E65" s="91" t="b">
        <v>0</v>
      </c>
      <c r="F65" s="91" t="b">
        <v>0</v>
      </c>
      <c r="G65" s="91" t="b">
        <v>0</v>
      </c>
    </row>
    <row r="66" spans="1:7" ht="15">
      <c r="A66" s="91" t="s">
        <v>1084</v>
      </c>
      <c r="B66" s="91">
        <v>2</v>
      </c>
      <c r="C66" s="133">
        <v>0.005456536236710749</v>
      </c>
      <c r="D66" s="91" t="s">
        <v>1112</v>
      </c>
      <c r="E66" s="91" t="b">
        <v>0</v>
      </c>
      <c r="F66" s="91" t="b">
        <v>0</v>
      </c>
      <c r="G66" s="91" t="b">
        <v>0</v>
      </c>
    </row>
    <row r="67" spans="1:7" ht="15">
      <c r="A67" s="91" t="s">
        <v>1085</v>
      </c>
      <c r="B67" s="91">
        <v>2</v>
      </c>
      <c r="C67" s="133">
        <v>0.005456536236710749</v>
      </c>
      <c r="D67" s="91" t="s">
        <v>1112</v>
      </c>
      <c r="E67" s="91" t="b">
        <v>0</v>
      </c>
      <c r="F67" s="91" t="b">
        <v>0</v>
      </c>
      <c r="G67" s="91" t="b">
        <v>0</v>
      </c>
    </row>
    <row r="68" spans="1:7" ht="15">
      <c r="A68" s="91" t="s">
        <v>1086</v>
      </c>
      <c r="B68" s="91">
        <v>2</v>
      </c>
      <c r="C68" s="133">
        <v>0.005456536236710749</v>
      </c>
      <c r="D68" s="91" t="s">
        <v>1112</v>
      </c>
      <c r="E68" s="91" t="b">
        <v>0</v>
      </c>
      <c r="F68" s="91" t="b">
        <v>0</v>
      </c>
      <c r="G68" s="91" t="b">
        <v>0</v>
      </c>
    </row>
    <row r="69" spans="1:7" ht="15">
      <c r="A69" s="91" t="s">
        <v>1087</v>
      </c>
      <c r="B69" s="91">
        <v>2</v>
      </c>
      <c r="C69" s="133">
        <v>0.005456536236710749</v>
      </c>
      <c r="D69" s="91" t="s">
        <v>1112</v>
      </c>
      <c r="E69" s="91" t="b">
        <v>0</v>
      </c>
      <c r="F69" s="91" t="b">
        <v>0</v>
      </c>
      <c r="G69" s="91" t="b">
        <v>0</v>
      </c>
    </row>
    <row r="70" spans="1:7" ht="15">
      <c r="A70" s="91" t="s">
        <v>1088</v>
      </c>
      <c r="B70" s="91">
        <v>2</v>
      </c>
      <c r="C70" s="133">
        <v>0.005456536236710749</v>
      </c>
      <c r="D70" s="91" t="s">
        <v>1112</v>
      </c>
      <c r="E70" s="91" t="b">
        <v>0</v>
      </c>
      <c r="F70" s="91" t="b">
        <v>0</v>
      </c>
      <c r="G70" s="91" t="b">
        <v>0</v>
      </c>
    </row>
    <row r="71" spans="1:7" ht="15">
      <c r="A71" s="91" t="s">
        <v>1089</v>
      </c>
      <c r="B71" s="91">
        <v>2</v>
      </c>
      <c r="C71" s="133">
        <v>0.005456536236710749</v>
      </c>
      <c r="D71" s="91" t="s">
        <v>1112</v>
      </c>
      <c r="E71" s="91" t="b">
        <v>0</v>
      </c>
      <c r="F71" s="91" t="b">
        <v>0</v>
      </c>
      <c r="G71" s="91" t="b">
        <v>0</v>
      </c>
    </row>
    <row r="72" spans="1:7" ht="15">
      <c r="A72" s="91" t="s">
        <v>1090</v>
      </c>
      <c r="B72" s="91">
        <v>2</v>
      </c>
      <c r="C72" s="133">
        <v>0.005456536236710749</v>
      </c>
      <c r="D72" s="91" t="s">
        <v>1112</v>
      </c>
      <c r="E72" s="91" t="b">
        <v>1</v>
      </c>
      <c r="F72" s="91" t="b">
        <v>0</v>
      </c>
      <c r="G72" s="91" t="b">
        <v>0</v>
      </c>
    </row>
    <row r="73" spans="1:7" ht="15">
      <c r="A73" s="91" t="s">
        <v>325</v>
      </c>
      <c r="B73" s="91">
        <v>2</v>
      </c>
      <c r="C73" s="133">
        <v>0.005456536236710749</v>
      </c>
      <c r="D73" s="91" t="s">
        <v>1112</v>
      </c>
      <c r="E73" s="91" t="b">
        <v>0</v>
      </c>
      <c r="F73" s="91" t="b">
        <v>0</v>
      </c>
      <c r="G73" s="91" t="b">
        <v>0</v>
      </c>
    </row>
    <row r="74" spans="1:7" ht="15">
      <c r="A74" s="91" t="s">
        <v>1091</v>
      </c>
      <c r="B74" s="91">
        <v>2</v>
      </c>
      <c r="C74" s="133">
        <v>0.005456536236710749</v>
      </c>
      <c r="D74" s="91" t="s">
        <v>1112</v>
      </c>
      <c r="E74" s="91" t="b">
        <v>0</v>
      </c>
      <c r="F74" s="91" t="b">
        <v>0</v>
      </c>
      <c r="G74" s="91" t="b">
        <v>0</v>
      </c>
    </row>
    <row r="75" spans="1:7" ht="15">
      <c r="A75" s="91" t="s">
        <v>815</v>
      </c>
      <c r="B75" s="91">
        <v>2</v>
      </c>
      <c r="C75" s="133">
        <v>0.005456536236710749</v>
      </c>
      <c r="D75" s="91" t="s">
        <v>1112</v>
      </c>
      <c r="E75" s="91" t="b">
        <v>0</v>
      </c>
      <c r="F75" s="91" t="b">
        <v>0</v>
      </c>
      <c r="G75" s="91" t="b">
        <v>0</v>
      </c>
    </row>
    <row r="76" spans="1:7" ht="15">
      <c r="A76" s="91" t="s">
        <v>1092</v>
      </c>
      <c r="B76" s="91">
        <v>2</v>
      </c>
      <c r="C76" s="133">
        <v>0.005456536236710749</v>
      </c>
      <c r="D76" s="91" t="s">
        <v>1112</v>
      </c>
      <c r="E76" s="91" t="b">
        <v>0</v>
      </c>
      <c r="F76" s="91" t="b">
        <v>0</v>
      </c>
      <c r="G76" s="91" t="b">
        <v>0</v>
      </c>
    </row>
    <row r="77" spans="1:7" ht="15">
      <c r="A77" s="91" t="s">
        <v>1093</v>
      </c>
      <c r="B77" s="91">
        <v>2</v>
      </c>
      <c r="C77" s="133">
        <v>0.005456536236710749</v>
      </c>
      <c r="D77" s="91" t="s">
        <v>1112</v>
      </c>
      <c r="E77" s="91" t="b">
        <v>0</v>
      </c>
      <c r="F77" s="91" t="b">
        <v>1</v>
      </c>
      <c r="G77" s="91" t="b">
        <v>0</v>
      </c>
    </row>
    <row r="78" spans="1:7" ht="15">
      <c r="A78" s="91" t="s">
        <v>817</v>
      </c>
      <c r="B78" s="91">
        <v>2</v>
      </c>
      <c r="C78" s="133">
        <v>0.005456536236710749</v>
      </c>
      <c r="D78" s="91" t="s">
        <v>1112</v>
      </c>
      <c r="E78" s="91" t="b">
        <v>0</v>
      </c>
      <c r="F78" s="91" t="b">
        <v>0</v>
      </c>
      <c r="G78" s="91" t="b">
        <v>0</v>
      </c>
    </row>
    <row r="79" spans="1:7" ht="15">
      <c r="A79" s="91" t="s">
        <v>1094</v>
      </c>
      <c r="B79" s="91">
        <v>2</v>
      </c>
      <c r="C79" s="133">
        <v>0.005456536236710749</v>
      </c>
      <c r="D79" s="91" t="s">
        <v>1112</v>
      </c>
      <c r="E79" s="91" t="b">
        <v>0</v>
      </c>
      <c r="F79" s="91" t="b">
        <v>0</v>
      </c>
      <c r="G79" s="91" t="b">
        <v>0</v>
      </c>
    </row>
    <row r="80" spans="1:7" ht="15">
      <c r="A80" s="91" t="s">
        <v>1095</v>
      </c>
      <c r="B80" s="91">
        <v>2</v>
      </c>
      <c r="C80" s="133">
        <v>0.005456536236710749</v>
      </c>
      <c r="D80" s="91" t="s">
        <v>1112</v>
      </c>
      <c r="E80" s="91" t="b">
        <v>0</v>
      </c>
      <c r="F80" s="91" t="b">
        <v>0</v>
      </c>
      <c r="G80" s="91" t="b">
        <v>0</v>
      </c>
    </row>
    <row r="81" spans="1:7" ht="15">
      <c r="A81" s="91" t="s">
        <v>1096</v>
      </c>
      <c r="B81" s="91">
        <v>2</v>
      </c>
      <c r="C81" s="133">
        <v>0.005456536236710749</v>
      </c>
      <c r="D81" s="91" t="s">
        <v>1112</v>
      </c>
      <c r="E81" s="91" t="b">
        <v>0</v>
      </c>
      <c r="F81" s="91" t="b">
        <v>0</v>
      </c>
      <c r="G81" s="91" t="b">
        <v>0</v>
      </c>
    </row>
    <row r="82" spans="1:7" ht="15">
      <c r="A82" s="91" t="s">
        <v>1097</v>
      </c>
      <c r="B82" s="91">
        <v>2</v>
      </c>
      <c r="C82" s="133">
        <v>0.005456536236710749</v>
      </c>
      <c r="D82" s="91" t="s">
        <v>1112</v>
      </c>
      <c r="E82" s="91" t="b">
        <v>0</v>
      </c>
      <c r="F82" s="91" t="b">
        <v>1</v>
      </c>
      <c r="G82" s="91" t="b">
        <v>0</v>
      </c>
    </row>
    <row r="83" spans="1:7" ht="15">
      <c r="A83" s="91" t="s">
        <v>1098</v>
      </c>
      <c r="B83" s="91">
        <v>2</v>
      </c>
      <c r="C83" s="133">
        <v>0.005456536236710749</v>
      </c>
      <c r="D83" s="91" t="s">
        <v>1112</v>
      </c>
      <c r="E83" s="91" t="b">
        <v>0</v>
      </c>
      <c r="F83" s="91" t="b">
        <v>0</v>
      </c>
      <c r="G83" s="91" t="b">
        <v>0</v>
      </c>
    </row>
    <row r="84" spans="1:7" ht="15">
      <c r="A84" s="91" t="s">
        <v>1099</v>
      </c>
      <c r="B84" s="91">
        <v>2</v>
      </c>
      <c r="C84" s="133">
        <v>0.005456536236710749</v>
      </c>
      <c r="D84" s="91" t="s">
        <v>1112</v>
      </c>
      <c r="E84" s="91" t="b">
        <v>1</v>
      </c>
      <c r="F84" s="91" t="b">
        <v>0</v>
      </c>
      <c r="G84" s="91" t="b">
        <v>0</v>
      </c>
    </row>
    <row r="85" spans="1:7" ht="15">
      <c r="A85" s="91" t="s">
        <v>1100</v>
      </c>
      <c r="B85" s="91">
        <v>2</v>
      </c>
      <c r="C85" s="133">
        <v>0.005456536236710749</v>
      </c>
      <c r="D85" s="91" t="s">
        <v>1112</v>
      </c>
      <c r="E85" s="91" t="b">
        <v>0</v>
      </c>
      <c r="F85" s="91" t="b">
        <v>0</v>
      </c>
      <c r="G85" s="91" t="b">
        <v>0</v>
      </c>
    </row>
    <row r="86" spans="1:7" ht="15">
      <c r="A86" s="91" t="s">
        <v>1101</v>
      </c>
      <c r="B86" s="91">
        <v>2</v>
      </c>
      <c r="C86" s="133">
        <v>0.005456536236710749</v>
      </c>
      <c r="D86" s="91" t="s">
        <v>1112</v>
      </c>
      <c r="E86" s="91" t="b">
        <v>0</v>
      </c>
      <c r="F86" s="91" t="b">
        <v>0</v>
      </c>
      <c r="G86" s="91" t="b">
        <v>0</v>
      </c>
    </row>
    <row r="87" spans="1:7" ht="15">
      <c r="A87" s="91" t="s">
        <v>241</v>
      </c>
      <c r="B87" s="91">
        <v>2</v>
      </c>
      <c r="C87" s="133">
        <v>0.005456536236710749</v>
      </c>
      <c r="D87" s="91" t="s">
        <v>1112</v>
      </c>
      <c r="E87" s="91" t="b">
        <v>0</v>
      </c>
      <c r="F87" s="91" t="b">
        <v>0</v>
      </c>
      <c r="G87" s="91" t="b">
        <v>0</v>
      </c>
    </row>
    <row r="88" spans="1:7" ht="15">
      <c r="A88" s="91" t="s">
        <v>1102</v>
      </c>
      <c r="B88" s="91">
        <v>2</v>
      </c>
      <c r="C88" s="133">
        <v>0.005456536236710749</v>
      </c>
      <c r="D88" s="91" t="s">
        <v>1112</v>
      </c>
      <c r="E88" s="91" t="b">
        <v>0</v>
      </c>
      <c r="F88" s="91" t="b">
        <v>0</v>
      </c>
      <c r="G88" s="91" t="b">
        <v>0</v>
      </c>
    </row>
    <row r="89" spans="1:7" ht="15">
      <c r="A89" s="91" t="s">
        <v>1103</v>
      </c>
      <c r="B89" s="91">
        <v>2</v>
      </c>
      <c r="C89" s="133">
        <v>0.005456536236710749</v>
      </c>
      <c r="D89" s="91" t="s">
        <v>1112</v>
      </c>
      <c r="E89" s="91" t="b">
        <v>0</v>
      </c>
      <c r="F89" s="91" t="b">
        <v>0</v>
      </c>
      <c r="G89" s="91" t="b">
        <v>0</v>
      </c>
    </row>
    <row r="90" spans="1:7" ht="15">
      <c r="A90" s="91" t="s">
        <v>1104</v>
      </c>
      <c r="B90" s="91">
        <v>2</v>
      </c>
      <c r="C90" s="133">
        <v>0.005456536236710749</v>
      </c>
      <c r="D90" s="91" t="s">
        <v>1112</v>
      </c>
      <c r="E90" s="91" t="b">
        <v>0</v>
      </c>
      <c r="F90" s="91" t="b">
        <v>0</v>
      </c>
      <c r="G90" s="91" t="b">
        <v>0</v>
      </c>
    </row>
    <row r="91" spans="1:7" ht="15">
      <c r="A91" s="91" t="s">
        <v>312</v>
      </c>
      <c r="B91" s="91">
        <v>2</v>
      </c>
      <c r="C91" s="133">
        <v>0.005456536236710749</v>
      </c>
      <c r="D91" s="91" t="s">
        <v>1112</v>
      </c>
      <c r="E91" s="91" t="b">
        <v>1</v>
      </c>
      <c r="F91" s="91" t="b">
        <v>0</v>
      </c>
      <c r="G91" s="91" t="b">
        <v>0</v>
      </c>
    </row>
    <row r="92" spans="1:7" ht="15">
      <c r="A92" s="91" t="s">
        <v>1105</v>
      </c>
      <c r="B92" s="91">
        <v>2</v>
      </c>
      <c r="C92" s="133">
        <v>0.005456536236710749</v>
      </c>
      <c r="D92" s="91" t="s">
        <v>1112</v>
      </c>
      <c r="E92" s="91" t="b">
        <v>0</v>
      </c>
      <c r="F92" s="91" t="b">
        <v>0</v>
      </c>
      <c r="G92" s="91" t="b">
        <v>0</v>
      </c>
    </row>
    <row r="93" spans="1:7" ht="15">
      <c r="A93" s="91" t="s">
        <v>871</v>
      </c>
      <c r="B93" s="91">
        <v>2</v>
      </c>
      <c r="C93" s="133">
        <v>0.005456536236710749</v>
      </c>
      <c r="D93" s="91" t="s">
        <v>1112</v>
      </c>
      <c r="E93" s="91" t="b">
        <v>0</v>
      </c>
      <c r="F93" s="91" t="b">
        <v>0</v>
      </c>
      <c r="G93" s="91" t="b">
        <v>0</v>
      </c>
    </row>
    <row r="94" spans="1:7" ht="15">
      <c r="A94" s="91" t="s">
        <v>873</v>
      </c>
      <c r="B94" s="91">
        <v>2</v>
      </c>
      <c r="C94" s="133">
        <v>0.005456536236710749</v>
      </c>
      <c r="D94" s="91" t="s">
        <v>1112</v>
      </c>
      <c r="E94" s="91" t="b">
        <v>0</v>
      </c>
      <c r="F94" s="91" t="b">
        <v>0</v>
      </c>
      <c r="G94" s="91" t="b">
        <v>0</v>
      </c>
    </row>
    <row r="95" spans="1:7" ht="15">
      <c r="A95" s="91" t="s">
        <v>875</v>
      </c>
      <c r="B95" s="91">
        <v>2</v>
      </c>
      <c r="C95" s="133">
        <v>0.005456536236710749</v>
      </c>
      <c r="D95" s="91" t="s">
        <v>1112</v>
      </c>
      <c r="E95" s="91" t="b">
        <v>0</v>
      </c>
      <c r="F95" s="91" t="b">
        <v>0</v>
      </c>
      <c r="G95" s="91" t="b">
        <v>0</v>
      </c>
    </row>
    <row r="96" spans="1:7" ht="15">
      <c r="A96" s="91" t="s">
        <v>822</v>
      </c>
      <c r="B96" s="91">
        <v>2</v>
      </c>
      <c r="C96" s="133">
        <v>0.005456536236710749</v>
      </c>
      <c r="D96" s="91" t="s">
        <v>1112</v>
      </c>
      <c r="E96" s="91" t="b">
        <v>0</v>
      </c>
      <c r="F96" s="91" t="b">
        <v>0</v>
      </c>
      <c r="G96" s="91" t="b">
        <v>0</v>
      </c>
    </row>
    <row r="97" spans="1:7" ht="15">
      <c r="A97" s="91" t="s">
        <v>823</v>
      </c>
      <c r="B97" s="91">
        <v>2</v>
      </c>
      <c r="C97" s="133">
        <v>0.005456536236710749</v>
      </c>
      <c r="D97" s="91" t="s">
        <v>1112</v>
      </c>
      <c r="E97" s="91" t="b">
        <v>0</v>
      </c>
      <c r="F97" s="91" t="b">
        <v>0</v>
      </c>
      <c r="G97" s="91" t="b">
        <v>0</v>
      </c>
    </row>
    <row r="98" spans="1:7" ht="15">
      <c r="A98" s="91" t="s">
        <v>877</v>
      </c>
      <c r="B98" s="91">
        <v>2</v>
      </c>
      <c r="C98" s="133">
        <v>0.005456536236710749</v>
      </c>
      <c r="D98" s="91" t="s">
        <v>1112</v>
      </c>
      <c r="E98" s="91" t="b">
        <v>0</v>
      </c>
      <c r="F98" s="91" t="b">
        <v>0</v>
      </c>
      <c r="G98" s="91" t="b">
        <v>0</v>
      </c>
    </row>
    <row r="99" spans="1:7" ht="15">
      <c r="A99" s="91" t="s">
        <v>1106</v>
      </c>
      <c r="B99" s="91">
        <v>2</v>
      </c>
      <c r="C99" s="133">
        <v>0.006791480785109779</v>
      </c>
      <c r="D99" s="91" t="s">
        <v>1112</v>
      </c>
      <c r="E99" s="91" t="b">
        <v>0</v>
      </c>
      <c r="F99" s="91" t="b">
        <v>0</v>
      </c>
      <c r="G99" s="91" t="b">
        <v>0</v>
      </c>
    </row>
    <row r="100" spans="1:7" ht="15">
      <c r="A100" s="91" t="s">
        <v>1107</v>
      </c>
      <c r="B100" s="91">
        <v>2</v>
      </c>
      <c r="C100" s="133">
        <v>0.005456536236710749</v>
      </c>
      <c r="D100" s="91" t="s">
        <v>1112</v>
      </c>
      <c r="E100" s="91" t="b">
        <v>0</v>
      </c>
      <c r="F100" s="91" t="b">
        <v>0</v>
      </c>
      <c r="G100" s="91" t="b">
        <v>0</v>
      </c>
    </row>
    <row r="101" spans="1:7" ht="15">
      <c r="A101" s="91" t="s">
        <v>238</v>
      </c>
      <c r="B101" s="91">
        <v>2</v>
      </c>
      <c r="C101" s="133">
        <v>0.005456536236710749</v>
      </c>
      <c r="D101" s="91" t="s">
        <v>1112</v>
      </c>
      <c r="E101" s="91" t="b">
        <v>0</v>
      </c>
      <c r="F101" s="91" t="b">
        <v>0</v>
      </c>
      <c r="G101" s="91" t="b">
        <v>0</v>
      </c>
    </row>
    <row r="102" spans="1:7" ht="15">
      <c r="A102" s="91" t="s">
        <v>883</v>
      </c>
      <c r="B102" s="91">
        <v>2</v>
      </c>
      <c r="C102" s="133">
        <v>0.006791480785109779</v>
      </c>
      <c r="D102" s="91" t="s">
        <v>1112</v>
      </c>
      <c r="E102" s="91" t="b">
        <v>0</v>
      </c>
      <c r="F102" s="91" t="b">
        <v>0</v>
      </c>
      <c r="G102" s="91" t="b">
        <v>0</v>
      </c>
    </row>
    <row r="103" spans="1:7" ht="15">
      <c r="A103" s="91" t="s">
        <v>885</v>
      </c>
      <c r="B103" s="91">
        <v>2</v>
      </c>
      <c r="C103" s="133">
        <v>0.005456536236710749</v>
      </c>
      <c r="D103" s="91" t="s">
        <v>1112</v>
      </c>
      <c r="E103" s="91" t="b">
        <v>1</v>
      </c>
      <c r="F103" s="91" t="b">
        <v>0</v>
      </c>
      <c r="G103" s="91" t="b">
        <v>0</v>
      </c>
    </row>
    <row r="104" spans="1:7" ht="15">
      <c r="A104" s="91" t="s">
        <v>886</v>
      </c>
      <c r="B104" s="91">
        <v>2</v>
      </c>
      <c r="C104" s="133">
        <v>0.005456536236710749</v>
      </c>
      <c r="D104" s="91" t="s">
        <v>1112</v>
      </c>
      <c r="E104" s="91" t="b">
        <v>0</v>
      </c>
      <c r="F104" s="91" t="b">
        <v>0</v>
      </c>
      <c r="G104" s="91" t="b">
        <v>0</v>
      </c>
    </row>
    <row r="105" spans="1:7" ht="15">
      <c r="A105" s="91" t="s">
        <v>832</v>
      </c>
      <c r="B105" s="91">
        <v>2</v>
      </c>
      <c r="C105" s="133">
        <v>0.005456536236710749</v>
      </c>
      <c r="D105" s="91" t="s">
        <v>1112</v>
      </c>
      <c r="E105" s="91" t="b">
        <v>0</v>
      </c>
      <c r="F105" s="91" t="b">
        <v>0</v>
      </c>
      <c r="G105" s="91" t="b">
        <v>0</v>
      </c>
    </row>
    <row r="106" spans="1:7" ht="15">
      <c r="A106" s="91" t="s">
        <v>833</v>
      </c>
      <c r="B106" s="91">
        <v>2</v>
      </c>
      <c r="C106" s="133">
        <v>0.005456536236710749</v>
      </c>
      <c r="D106" s="91" t="s">
        <v>1112</v>
      </c>
      <c r="E106" s="91" t="b">
        <v>0</v>
      </c>
      <c r="F106" s="91" t="b">
        <v>0</v>
      </c>
      <c r="G106" s="91" t="b">
        <v>0</v>
      </c>
    </row>
    <row r="107" spans="1:7" ht="15">
      <c r="A107" s="91" t="s">
        <v>834</v>
      </c>
      <c r="B107" s="91">
        <v>2</v>
      </c>
      <c r="C107" s="133">
        <v>0.005456536236710749</v>
      </c>
      <c r="D107" s="91" t="s">
        <v>1112</v>
      </c>
      <c r="E107" s="91" t="b">
        <v>0</v>
      </c>
      <c r="F107" s="91" t="b">
        <v>0</v>
      </c>
      <c r="G107" s="91" t="b">
        <v>0</v>
      </c>
    </row>
    <row r="108" spans="1:7" ht="15">
      <c r="A108" s="91" t="s">
        <v>888</v>
      </c>
      <c r="B108" s="91">
        <v>2</v>
      </c>
      <c r="C108" s="133">
        <v>0.005456536236710749</v>
      </c>
      <c r="D108" s="91" t="s">
        <v>1112</v>
      </c>
      <c r="E108" s="91" t="b">
        <v>0</v>
      </c>
      <c r="F108" s="91" t="b">
        <v>0</v>
      </c>
      <c r="G108" s="91" t="b">
        <v>0</v>
      </c>
    </row>
    <row r="109" spans="1:7" ht="15">
      <c r="A109" s="91" t="s">
        <v>836</v>
      </c>
      <c r="B109" s="91">
        <v>2</v>
      </c>
      <c r="C109" s="133">
        <v>0.005456536236710749</v>
      </c>
      <c r="D109" s="91" t="s">
        <v>1112</v>
      </c>
      <c r="E109" s="91" t="b">
        <v>0</v>
      </c>
      <c r="F109" s="91" t="b">
        <v>0</v>
      </c>
      <c r="G109" s="91" t="b">
        <v>0</v>
      </c>
    </row>
    <row r="110" spans="1:7" ht="15">
      <c r="A110" s="91" t="s">
        <v>892</v>
      </c>
      <c r="B110" s="91">
        <v>2</v>
      </c>
      <c r="C110" s="133">
        <v>0.005456536236710749</v>
      </c>
      <c r="D110" s="91" t="s">
        <v>1112</v>
      </c>
      <c r="E110" s="91" t="b">
        <v>0</v>
      </c>
      <c r="F110" s="91" t="b">
        <v>0</v>
      </c>
      <c r="G110" s="91" t="b">
        <v>0</v>
      </c>
    </row>
    <row r="111" spans="1:7" ht="15">
      <c r="A111" s="91" t="s">
        <v>1108</v>
      </c>
      <c r="B111" s="91">
        <v>2</v>
      </c>
      <c r="C111" s="133">
        <v>0.005456536236710749</v>
      </c>
      <c r="D111" s="91" t="s">
        <v>1112</v>
      </c>
      <c r="E111" s="91" t="b">
        <v>0</v>
      </c>
      <c r="F111" s="91" t="b">
        <v>0</v>
      </c>
      <c r="G111" s="91" t="b">
        <v>0</v>
      </c>
    </row>
    <row r="112" spans="1:7" ht="15">
      <c r="A112" s="91" t="s">
        <v>1109</v>
      </c>
      <c r="B112" s="91">
        <v>2</v>
      </c>
      <c r="C112" s="133">
        <v>0.005456536236710749</v>
      </c>
      <c r="D112" s="91" t="s">
        <v>1112</v>
      </c>
      <c r="E112" s="91" t="b">
        <v>0</v>
      </c>
      <c r="F112" s="91" t="b">
        <v>0</v>
      </c>
      <c r="G112" s="91" t="b">
        <v>0</v>
      </c>
    </row>
    <row r="113" spans="1:7" ht="15">
      <c r="A113" s="91" t="s">
        <v>853</v>
      </c>
      <c r="B113" s="91">
        <v>9</v>
      </c>
      <c r="C113" s="133">
        <v>0.008913565832800034</v>
      </c>
      <c r="D113" s="91" t="s">
        <v>737</v>
      </c>
      <c r="E113" s="91" t="b">
        <v>0</v>
      </c>
      <c r="F113" s="91" t="b">
        <v>0</v>
      </c>
      <c r="G113" s="91" t="b">
        <v>0</v>
      </c>
    </row>
    <row r="114" spans="1:7" ht="15">
      <c r="A114" s="91" t="s">
        <v>308</v>
      </c>
      <c r="B114" s="91">
        <v>8</v>
      </c>
      <c r="C114" s="133">
        <v>0.009750045430847773</v>
      </c>
      <c r="D114" s="91" t="s">
        <v>737</v>
      </c>
      <c r="E114" s="91" t="b">
        <v>0</v>
      </c>
      <c r="F114" s="91" t="b">
        <v>0</v>
      </c>
      <c r="G114" s="91" t="b">
        <v>0</v>
      </c>
    </row>
    <row r="115" spans="1:7" ht="15">
      <c r="A115" s="91" t="s">
        <v>234</v>
      </c>
      <c r="B115" s="91">
        <v>8</v>
      </c>
      <c r="C115" s="133">
        <v>0.014212143166858485</v>
      </c>
      <c r="D115" s="91" t="s">
        <v>737</v>
      </c>
      <c r="E115" s="91" t="b">
        <v>0</v>
      </c>
      <c r="F115" s="91" t="b">
        <v>0</v>
      </c>
      <c r="G115" s="91" t="b">
        <v>0</v>
      </c>
    </row>
    <row r="116" spans="1:7" ht="15">
      <c r="A116" s="91" t="s">
        <v>856</v>
      </c>
      <c r="B116" s="91">
        <v>6</v>
      </c>
      <c r="C116" s="133">
        <v>0.018722410830429075</v>
      </c>
      <c r="D116" s="91" t="s">
        <v>737</v>
      </c>
      <c r="E116" s="91" t="b">
        <v>0</v>
      </c>
      <c r="F116" s="91" t="b">
        <v>0</v>
      </c>
      <c r="G116" s="91" t="b">
        <v>0</v>
      </c>
    </row>
    <row r="117" spans="1:7" ht="15">
      <c r="A117" s="91" t="s">
        <v>857</v>
      </c>
      <c r="B117" s="91">
        <v>5</v>
      </c>
      <c r="C117" s="133">
        <v>0.010650028007135322</v>
      </c>
      <c r="D117" s="91" t="s">
        <v>737</v>
      </c>
      <c r="E117" s="91" t="b">
        <v>1</v>
      </c>
      <c r="F117" s="91" t="b">
        <v>0</v>
      </c>
      <c r="G117" s="91" t="b">
        <v>0</v>
      </c>
    </row>
    <row r="118" spans="1:7" ht="15">
      <c r="A118" s="91" t="s">
        <v>858</v>
      </c>
      <c r="B118" s="91">
        <v>5</v>
      </c>
      <c r="C118" s="133">
        <v>0.010650028007135322</v>
      </c>
      <c r="D118" s="91" t="s">
        <v>737</v>
      </c>
      <c r="E118" s="91" t="b">
        <v>0</v>
      </c>
      <c r="F118" s="91" t="b">
        <v>0</v>
      </c>
      <c r="G118" s="91" t="b">
        <v>0</v>
      </c>
    </row>
    <row r="119" spans="1:7" ht="15">
      <c r="A119" s="91" t="s">
        <v>859</v>
      </c>
      <c r="B119" s="91">
        <v>5</v>
      </c>
      <c r="C119" s="133">
        <v>0.010650028007135322</v>
      </c>
      <c r="D119" s="91" t="s">
        <v>737</v>
      </c>
      <c r="E119" s="91" t="b">
        <v>0</v>
      </c>
      <c r="F119" s="91" t="b">
        <v>0</v>
      </c>
      <c r="G119" s="91" t="b">
        <v>0</v>
      </c>
    </row>
    <row r="120" spans="1:7" ht="15">
      <c r="A120" s="91" t="s">
        <v>219</v>
      </c>
      <c r="B120" s="91">
        <v>5</v>
      </c>
      <c r="C120" s="133">
        <v>0.012813197940350867</v>
      </c>
      <c r="D120" s="91" t="s">
        <v>737</v>
      </c>
      <c r="E120" s="91" t="b">
        <v>0</v>
      </c>
      <c r="F120" s="91" t="b">
        <v>0</v>
      </c>
      <c r="G120" s="91" t="b">
        <v>0</v>
      </c>
    </row>
    <row r="121" spans="1:7" ht="15">
      <c r="A121" s="91" t="s">
        <v>860</v>
      </c>
      <c r="B121" s="91">
        <v>5</v>
      </c>
      <c r="C121" s="133">
        <v>0.010650028007135322</v>
      </c>
      <c r="D121" s="91" t="s">
        <v>737</v>
      </c>
      <c r="E121" s="91" t="b">
        <v>0</v>
      </c>
      <c r="F121" s="91" t="b">
        <v>0</v>
      </c>
      <c r="G121" s="91" t="b">
        <v>0</v>
      </c>
    </row>
    <row r="122" spans="1:7" ht="15">
      <c r="A122" s="91" t="s">
        <v>232</v>
      </c>
      <c r="B122" s="91">
        <v>4</v>
      </c>
      <c r="C122" s="133">
        <v>0.010250558352280692</v>
      </c>
      <c r="D122" s="91" t="s">
        <v>737</v>
      </c>
      <c r="E122" s="91" t="b">
        <v>0</v>
      </c>
      <c r="F122" s="91" t="b">
        <v>0</v>
      </c>
      <c r="G122" s="91" t="b">
        <v>0</v>
      </c>
    </row>
    <row r="123" spans="1:7" ht="15">
      <c r="A123" s="91" t="s">
        <v>854</v>
      </c>
      <c r="B123" s="91">
        <v>4</v>
      </c>
      <c r="C123" s="133">
        <v>0.010250558352280692</v>
      </c>
      <c r="D123" s="91" t="s">
        <v>737</v>
      </c>
      <c r="E123" s="91" t="b">
        <v>0</v>
      </c>
      <c r="F123" s="91" t="b">
        <v>0</v>
      </c>
      <c r="G123" s="91" t="b">
        <v>0</v>
      </c>
    </row>
    <row r="124" spans="1:7" ht="15">
      <c r="A124" s="91" t="s">
        <v>872</v>
      </c>
      <c r="B124" s="91">
        <v>4</v>
      </c>
      <c r="C124" s="133">
        <v>0.010250558352280692</v>
      </c>
      <c r="D124" s="91" t="s">
        <v>737</v>
      </c>
      <c r="E124" s="91" t="b">
        <v>0</v>
      </c>
      <c r="F124" s="91" t="b">
        <v>0</v>
      </c>
      <c r="G124" s="91" t="b">
        <v>0</v>
      </c>
    </row>
    <row r="125" spans="1:7" ht="15">
      <c r="A125" s="91" t="s">
        <v>1068</v>
      </c>
      <c r="B125" s="91">
        <v>4</v>
      </c>
      <c r="C125" s="133">
        <v>0.010250558352280692</v>
      </c>
      <c r="D125" s="91" t="s">
        <v>737</v>
      </c>
      <c r="E125" s="91" t="b">
        <v>0</v>
      </c>
      <c r="F125" s="91" t="b">
        <v>0</v>
      </c>
      <c r="G125" s="91" t="b">
        <v>0</v>
      </c>
    </row>
    <row r="126" spans="1:7" ht="15">
      <c r="A126" s="91" t="s">
        <v>810</v>
      </c>
      <c r="B126" s="91">
        <v>4</v>
      </c>
      <c r="C126" s="133">
        <v>0.010250558352280692</v>
      </c>
      <c r="D126" s="91" t="s">
        <v>737</v>
      </c>
      <c r="E126" s="91" t="b">
        <v>0</v>
      </c>
      <c r="F126" s="91" t="b">
        <v>0</v>
      </c>
      <c r="G126" s="91" t="b">
        <v>0</v>
      </c>
    </row>
    <row r="127" spans="1:7" ht="15">
      <c r="A127" s="91" t="s">
        <v>1069</v>
      </c>
      <c r="B127" s="91">
        <v>4</v>
      </c>
      <c r="C127" s="133">
        <v>0.010250558352280692</v>
      </c>
      <c r="D127" s="91" t="s">
        <v>737</v>
      </c>
      <c r="E127" s="91" t="b">
        <v>0</v>
      </c>
      <c r="F127" s="91" t="b">
        <v>0</v>
      </c>
      <c r="G127" s="91" t="b">
        <v>0</v>
      </c>
    </row>
    <row r="128" spans="1:7" ht="15">
      <c r="A128" s="91" t="s">
        <v>1070</v>
      </c>
      <c r="B128" s="91">
        <v>4</v>
      </c>
      <c r="C128" s="133">
        <v>0.010250558352280692</v>
      </c>
      <c r="D128" s="91" t="s">
        <v>737</v>
      </c>
      <c r="E128" s="91" t="b">
        <v>0</v>
      </c>
      <c r="F128" s="91" t="b">
        <v>0</v>
      </c>
      <c r="G128" s="91" t="b">
        <v>0</v>
      </c>
    </row>
    <row r="129" spans="1:7" ht="15">
      <c r="A129" s="91" t="s">
        <v>1071</v>
      </c>
      <c r="B129" s="91">
        <v>3</v>
      </c>
      <c r="C129" s="133">
        <v>0.009361205415214537</v>
      </c>
      <c r="D129" s="91" t="s">
        <v>737</v>
      </c>
      <c r="E129" s="91" t="b">
        <v>0</v>
      </c>
      <c r="F129" s="91" t="b">
        <v>0</v>
      </c>
      <c r="G129" s="91" t="b">
        <v>0</v>
      </c>
    </row>
    <row r="130" spans="1:7" ht="15">
      <c r="A130" s="91" t="s">
        <v>1076</v>
      </c>
      <c r="B130" s="91">
        <v>3</v>
      </c>
      <c r="C130" s="133">
        <v>0.009361205415214537</v>
      </c>
      <c r="D130" s="91" t="s">
        <v>737</v>
      </c>
      <c r="E130" s="91" t="b">
        <v>0</v>
      </c>
      <c r="F130" s="91" t="b">
        <v>0</v>
      </c>
      <c r="G130" s="91" t="b">
        <v>0</v>
      </c>
    </row>
    <row r="131" spans="1:7" ht="15">
      <c r="A131" s="91" t="s">
        <v>1077</v>
      </c>
      <c r="B131" s="91">
        <v>3</v>
      </c>
      <c r="C131" s="133">
        <v>0.009361205415214537</v>
      </c>
      <c r="D131" s="91" t="s">
        <v>737</v>
      </c>
      <c r="E131" s="91" t="b">
        <v>1</v>
      </c>
      <c r="F131" s="91" t="b">
        <v>0</v>
      </c>
      <c r="G131" s="91" t="b">
        <v>0</v>
      </c>
    </row>
    <row r="132" spans="1:7" ht="15">
      <c r="A132" s="91" t="s">
        <v>1078</v>
      </c>
      <c r="B132" s="91">
        <v>3</v>
      </c>
      <c r="C132" s="133">
        <v>0.009361205415214537</v>
      </c>
      <c r="D132" s="91" t="s">
        <v>737</v>
      </c>
      <c r="E132" s="91" t="b">
        <v>0</v>
      </c>
      <c r="F132" s="91" t="b">
        <v>0</v>
      </c>
      <c r="G132" s="91" t="b">
        <v>0</v>
      </c>
    </row>
    <row r="133" spans="1:7" ht="15">
      <c r="A133" s="91" t="s">
        <v>813</v>
      </c>
      <c r="B133" s="91">
        <v>3</v>
      </c>
      <c r="C133" s="133">
        <v>0.009361205415214537</v>
      </c>
      <c r="D133" s="91" t="s">
        <v>737</v>
      </c>
      <c r="E133" s="91" t="b">
        <v>0</v>
      </c>
      <c r="F133" s="91" t="b">
        <v>0</v>
      </c>
      <c r="G133" s="91" t="b">
        <v>0</v>
      </c>
    </row>
    <row r="134" spans="1:7" ht="15">
      <c r="A134" s="91" t="s">
        <v>1073</v>
      </c>
      <c r="B134" s="91">
        <v>3</v>
      </c>
      <c r="C134" s="133">
        <v>0.009361205415214537</v>
      </c>
      <c r="D134" s="91" t="s">
        <v>737</v>
      </c>
      <c r="E134" s="91" t="b">
        <v>0</v>
      </c>
      <c r="F134" s="91" t="b">
        <v>0</v>
      </c>
      <c r="G134" s="91" t="b">
        <v>0</v>
      </c>
    </row>
    <row r="135" spans="1:7" ht="15">
      <c r="A135" s="91" t="s">
        <v>1074</v>
      </c>
      <c r="B135" s="91">
        <v>3</v>
      </c>
      <c r="C135" s="133">
        <v>0.009361205415214537</v>
      </c>
      <c r="D135" s="91" t="s">
        <v>737</v>
      </c>
      <c r="E135" s="91" t="b">
        <v>0</v>
      </c>
      <c r="F135" s="91" t="b">
        <v>0</v>
      </c>
      <c r="G135" s="91" t="b">
        <v>0</v>
      </c>
    </row>
    <row r="136" spans="1:7" ht="15">
      <c r="A136" s="91" t="s">
        <v>1066</v>
      </c>
      <c r="B136" s="91">
        <v>3</v>
      </c>
      <c r="C136" s="133">
        <v>0.009361205415214537</v>
      </c>
      <c r="D136" s="91" t="s">
        <v>737</v>
      </c>
      <c r="E136" s="91" t="b">
        <v>0</v>
      </c>
      <c r="F136" s="91" t="b">
        <v>0</v>
      </c>
      <c r="G136" s="91" t="b">
        <v>0</v>
      </c>
    </row>
    <row r="137" spans="1:7" ht="15">
      <c r="A137" s="91" t="s">
        <v>1067</v>
      </c>
      <c r="B137" s="91">
        <v>3</v>
      </c>
      <c r="C137" s="133">
        <v>0.009361205415214537</v>
      </c>
      <c r="D137" s="91" t="s">
        <v>737</v>
      </c>
      <c r="E137" s="91" t="b">
        <v>0</v>
      </c>
      <c r="F137" s="91" t="b">
        <v>0</v>
      </c>
      <c r="G137" s="91" t="b">
        <v>0</v>
      </c>
    </row>
    <row r="138" spans="1:7" ht="15">
      <c r="A138" s="91" t="s">
        <v>1075</v>
      </c>
      <c r="B138" s="91">
        <v>3</v>
      </c>
      <c r="C138" s="133">
        <v>0.009361205415214537</v>
      </c>
      <c r="D138" s="91" t="s">
        <v>737</v>
      </c>
      <c r="E138" s="91" t="b">
        <v>0</v>
      </c>
      <c r="F138" s="91" t="b">
        <v>0</v>
      </c>
      <c r="G138" s="91" t="b">
        <v>0</v>
      </c>
    </row>
    <row r="139" spans="1:7" ht="15">
      <c r="A139" s="91" t="s">
        <v>812</v>
      </c>
      <c r="B139" s="91">
        <v>3</v>
      </c>
      <c r="C139" s="133">
        <v>0.009361205415214537</v>
      </c>
      <c r="D139" s="91" t="s">
        <v>737</v>
      </c>
      <c r="E139" s="91" t="b">
        <v>0</v>
      </c>
      <c r="F139" s="91" t="b">
        <v>0</v>
      </c>
      <c r="G139" s="91" t="b">
        <v>0</v>
      </c>
    </row>
    <row r="140" spans="1:7" ht="15">
      <c r="A140" s="91" t="s">
        <v>814</v>
      </c>
      <c r="B140" s="91">
        <v>3</v>
      </c>
      <c r="C140" s="133">
        <v>0.011719570491853126</v>
      </c>
      <c r="D140" s="91" t="s">
        <v>737</v>
      </c>
      <c r="E140" s="91" t="b">
        <v>0</v>
      </c>
      <c r="F140" s="91" t="b">
        <v>0</v>
      </c>
      <c r="G140" s="91" t="b">
        <v>0</v>
      </c>
    </row>
    <row r="141" spans="1:7" ht="15">
      <c r="A141" s="91" t="s">
        <v>1080</v>
      </c>
      <c r="B141" s="91">
        <v>3</v>
      </c>
      <c r="C141" s="133">
        <v>0.009361205415214537</v>
      </c>
      <c r="D141" s="91" t="s">
        <v>737</v>
      </c>
      <c r="E141" s="91" t="b">
        <v>0</v>
      </c>
      <c r="F141" s="91" t="b">
        <v>0</v>
      </c>
      <c r="G141" s="91" t="b">
        <v>0</v>
      </c>
    </row>
    <row r="142" spans="1:7" ht="15">
      <c r="A142" s="91" t="s">
        <v>1081</v>
      </c>
      <c r="B142" s="91">
        <v>3</v>
      </c>
      <c r="C142" s="133">
        <v>0.009361205415214537</v>
      </c>
      <c r="D142" s="91" t="s">
        <v>737</v>
      </c>
      <c r="E142" s="91" t="b">
        <v>1</v>
      </c>
      <c r="F142" s="91" t="b">
        <v>0</v>
      </c>
      <c r="G142" s="91" t="b">
        <v>0</v>
      </c>
    </row>
    <row r="143" spans="1:7" ht="15">
      <c r="A143" s="91" t="s">
        <v>243</v>
      </c>
      <c r="B143" s="91">
        <v>2</v>
      </c>
      <c r="C143" s="133">
        <v>0.00781304699456875</v>
      </c>
      <c r="D143" s="91" t="s">
        <v>737</v>
      </c>
      <c r="E143" s="91" t="b">
        <v>0</v>
      </c>
      <c r="F143" s="91" t="b">
        <v>0</v>
      </c>
      <c r="G143" s="91" t="b">
        <v>0</v>
      </c>
    </row>
    <row r="144" spans="1:7" ht="15">
      <c r="A144" s="91" t="s">
        <v>242</v>
      </c>
      <c r="B144" s="91">
        <v>2</v>
      </c>
      <c r="C144" s="133">
        <v>0.00781304699456875</v>
      </c>
      <c r="D144" s="91" t="s">
        <v>737</v>
      </c>
      <c r="E144" s="91" t="b">
        <v>0</v>
      </c>
      <c r="F144" s="91" t="b">
        <v>0</v>
      </c>
      <c r="G144" s="91" t="b">
        <v>0</v>
      </c>
    </row>
    <row r="145" spans="1:7" ht="15">
      <c r="A145" s="91" t="s">
        <v>1083</v>
      </c>
      <c r="B145" s="91">
        <v>2</v>
      </c>
      <c r="C145" s="133">
        <v>0.00781304699456875</v>
      </c>
      <c r="D145" s="91" t="s">
        <v>737</v>
      </c>
      <c r="E145" s="91" t="b">
        <v>0</v>
      </c>
      <c r="F145" s="91" t="b">
        <v>0</v>
      </c>
      <c r="G145" s="91" t="b">
        <v>0</v>
      </c>
    </row>
    <row r="146" spans="1:7" ht="15">
      <c r="A146" s="91" t="s">
        <v>1084</v>
      </c>
      <c r="B146" s="91">
        <v>2</v>
      </c>
      <c r="C146" s="133">
        <v>0.00781304699456875</v>
      </c>
      <c r="D146" s="91" t="s">
        <v>737</v>
      </c>
      <c r="E146" s="91" t="b">
        <v>0</v>
      </c>
      <c r="F146" s="91" t="b">
        <v>0</v>
      </c>
      <c r="G146" s="91" t="b">
        <v>0</v>
      </c>
    </row>
    <row r="147" spans="1:7" ht="15">
      <c r="A147" s="91" t="s">
        <v>1091</v>
      </c>
      <c r="B147" s="91">
        <v>2</v>
      </c>
      <c r="C147" s="133">
        <v>0.00781304699456875</v>
      </c>
      <c r="D147" s="91" t="s">
        <v>737</v>
      </c>
      <c r="E147" s="91" t="b">
        <v>0</v>
      </c>
      <c r="F147" s="91" t="b">
        <v>0</v>
      </c>
      <c r="G147" s="91" t="b">
        <v>0</v>
      </c>
    </row>
    <row r="148" spans="1:7" ht="15">
      <c r="A148" s="91" t="s">
        <v>815</v>
      </c>
      <c r="B148" s="91">
        <v>2</v>
      </c>
      <c r="C148" s="133">
        <v>0.00781304699456875</v>
      </c>
      <c r="D148" s="91" t="s">
        <v>737</v>
      </c>
      <c r="E148" s="91" t="b">
        <v>0</v>
      </c>
      <c r="F148" s="91" t="b">
        <v>0</v>
      </c>
      <c r="G148" s="91" t="b">
        <v>0</v>
      </c>
    </row>
    <row r="149" spans="1:7" ht="15">
      <c r="A149" s="91" t="s">
        <v>1092</v>
      </c>
      <c r="B149" s="91">
        <v>2</v>
      </c>
      <c r="C149" s="133">
        <v>0.00781304699456875</v>
      </c>
      <c r="D149" s="91" t="s">
        <v>737</v>
      </c>
      <c r="E149" s="91" t="b">
        <v>0</v>
      </c>
      <c r="F149" s="91" t="b">
        <v>0</v>
      </c>
      <c r="G149" s="91" t="b">
        <v>0</v>
      </c>
    </row>
    <row r="150" spans="1:7" ht="15">
      <c r="A150" s="91" t="s">
        <v>1093</v>
      </c>
      <c r="B150" s="91">
        <v>2</v>
      </c>
      <c r="C150" s="133">
        <v>0.00781304699456875</v>
      </c>
      <c r="D150" s="91" t="s">
        <v>737</v>
      </c>
      <c r="E150" s="91" t="b">
        <v>0</v>
      </c>
      <c r="F150" s="91" t="b">
        <v>1</v>
      </c>
      <c r="G150" s="91" t="b">
        <v>0</v>
      </c>
    </row>
    <row r="151" spans="1:7" ht="15">
      <c r="A151" s="91" t="s">
        <v>817</v>
      </c>
      <c r="B151" s="91">
        <v>2</v>
      </c>
      <c r="C151" s="133">
        <v>0.00781304699456875</v>
      </c>
      <c r="D151" s="91" t="s">
        <v>737</v>
      </c>
      <c r="E151" s="91" t="b">
        <v>0</v>
      </c>
      <c r="F151" s="91" t="b">
        <v>0</v>
      </c>
      <c r="G151" s="91" t="b">
        <v>0</v>
      </c>
    </row>
    <row r="152" spans="1:7" ht="15">
      <c r="A152" s="91" t="s">
        <v>1094</v>
      </c>
      <c r="B152" s="91">
        <v>2</v>
      </c>
      <c r="C152" s="133">
        <v>0.00781304699456875</v>
      </c>
      <c r="D152" s="91" t="s">
        <v>737</v>
      </c>
      <c r="E152" s="91" t="b">
        <v>0</v>
      </c>
      <c r="F152" s="91" t="b">
        <v>0</v>
      </c>
      <c r="G152" s="91" t="b">
        <v>0</v>
      </c>
    </row>
    <row r="153" spans="1:7" ht="15">
      <c r="A153" s="91" t="s">
        <v>1079</v>
      </c>
      <c r="B153" s="91">
        <v>2</v>
      </c>
      <c r="C153" s="133">
        <v>0.00781304699456875</v>
      </c>
      <c r="D153" s="91" t="s">
        <v>737</v>
      </c>
      <c r="E153" s="91" t="b">
        <v>0</v>
      </c>
      <c r="F153" s="91" t="b">
        <v>0</v>
      </c>
      <c r="G153" s="91" t="b">
        <v>0</v>
      </c>
    </row>
    <row r="154" spans="1:7" ht="15">
      <c r="A154" s="91" t="s">
        <v>1095</v>
      </c>
      <c r="B154" s="91">
        <v>2</v>
      </c>
      <c r="C154" s="133">
        <v>0.00781304699456875</v>
      </c>
      <c r="D154" s="91" t="s">
        <v>737</v>
      </c>
      <c r="E154" s="91" t="b">
        <v>0</v>
      </c>
      <c r="F154" s="91" t="b">
        <v>0</v>
      </c>
      <c r="G154" s="91" t="b">
        <v>0</v>
      </c>
    </row>
    <row r="155" spans="1:7" ht="15">
      <c r="A155" s="91" t="s">
        <v>1096</v>
      </c>
      <c r="B155" s="91">
        <v>2</v>
      </c>
      <c r="C155" s="133">
        <v>0.00781304699456875</v>
      </c>
      <c r="D155" s="91" t="s">
        <v>737</v>
      </c>
      <c r="E155" s="91" t="b">
        <v>0</v>
      </c>
      <c r="F155" s="91" t="b">
        <v>0</v>
      </c>
      <c r="G155" s="91" t="b">
        <v>0</v>
      </c>
    </row>
    <row r="156" spans="1:7" ht="15">
      <c r="A156" s="91" t="s">
        <v>1097</v>
      </c>
      <c r="B156" s="91">
        <v>2</v>
      </c>
      <c r="C156" s="133">
        <v>0.00781304699456875</v>
      </c>
      <c r="D156" s="91" t="s">
        <v>737</v>
      </c>
      <c r="E156" s="91" t="b">
        <v>0</v>
      </c>
      <c r="F156" s="91" t="b">
        <v>1</v>
      </c>
      <c r="G156" s="91" t="b">
        <v>0</v>
      </c>
    </row>
    <row r="157" spans="1:7" ht="15">
      <c r="A157" s="91" t="s">
        <v>1098</v>
      </c>
      <c r="B157" s="91">
        <v>2</v>
      </c>
      <c r="C157" s="133">
        <v>0.00781304699456875</v>
      </c>
      <c r="D157" s="91" t="s">
        <v>737</v>
      </c>
      <c r="E157" s="91" t="b">
        <v>0</v>
      </c>
      <c r="F157" s="91" t="b">
        <v>0</v>
      </c>
      <c r="G157" s="91" t="b">
        <v>0</v>
      </c>
    </row>
    <row r="158" spans="1:7" ht="15">
      <c r="A158" s="91" t="s">
        <v>1086</v>
      </c>
      <c r="B158" s="91">
        <v>2</v>
      </c>
      <c r="C158" s="133">
        <v>0.00781304699456875</v>
      </c>
      <c r="D158" s="91" t="s">
        <v>737</v>
      </c>
      <c r="E158" s="91" t="b">
        <v>0</v>
      </c>
      <c r="F158" s="91" t="b">
        <v>0</v>
      </c>
      <c r="G158" s="91" t="b">
        <v>0</v>
      </c>
    </row>
    <row r="159" spans="1:7" ht="15">
      <c r="A159" s="91" t="s">
        <v>1087</v>
      </c>
      <c r="B159" s="91">
        <v>2</v>
      </c>
      <c r="C159" s="133">
        <v>0.00781304699456875</v>
      </c>
      <c r="D159" s="91" t="s">
        <v>737</v>
      </c>
      <c r="E159" s="91" t="b">
        <v>0</v>
      </c>
      <c r="F159" s="91" t="b">
        <v>0</v>
      </c>
      <c r="G159" s="91" t="b">
        <v>0</v>
      </c>
    </row>
    <row r="160" spans="1:7" ht="15">
      <c r="A160" s="91" t="s">
        <v>1088</v>
      </c>
      <c r="B160" s="91">
        <v>2</v>
      </c>
      <c r="C160" s="133">
        <v>0.00781304699456875</v>
      </c>
      <c r="D160" s="91" t="s">
        <v>737</v>
      </c>
      <c r="E160" s="91" t="b">
        <v>0</v>
      </c>
      <c r="F160" s="91" t="b">
        <v>0</v>
      </c>
      <c r="G160" s="91" t="b">
        <v>0</v>
      </c>
    </row>
    <row r="161" spans="1:7" ht="15">
      <c r="A161" s="91" t="s">
        <v>1089</v>
      </c>
      <c r="B161" s="91">
        <v>2</v>
      </c>
      <c r="C161" s="133">
        <v>0.00781304699456875</v>
      </c>
      <c r="D161" s="91" t="s">
        <v>737</v>
      </c>
      <c r="E161" s="91" t="b">
        <v>0</v>
      </c>
      <c r="F161" s="91" t="b">
        <v>0</v>
      </c>
      <c r="G161" s="91" t="b">
        <v>0</v>
      </c>
    </row>
    <row r="162" spans="1:7" ht="15">
      <c r="A162" s="91" t="s">
        <v>1090</v>
      </c>
      <c r="B162" s="91">
        <v>2</v>
      </c>
      <c r="C162" s="133">
        <v>0.00781304699456875</v>
      </c>
      <c r="D162" s="91" t="s">
        <v>737</v>
      </c>
      <c r="E162" s="91" t="b">
        <v>1</v>
      </c>
      <c r="F162" s="91" t="b">
        <v>0</v>
      </c>
      <c r="G162" s="91" t="b">
        <v>0</v>
      </c>
    </row>
    <row r="163" spans="1:7" ht="15">
      <c r="A163" s="91" t="s">
        <v>325</v>
      </c>
      <c r="B163" s="91">
        <v>2</v>
      </c>
      <c r="C163" s="133">
        <v>0.00781304699456875</v>
      </c>
      <c r="D163" s="91" t="s">
        <v>737</v>
      </c>
      <c r="E163" s="91" t="b">
        <v>0</v>
      </c>
      <c r="F163" s="91" t="b">
        <v>0</v>
      </c>
      <c r="G163" s="91" t="b">
        <v>0</v>
      </c>
    </row>
    <row r="164" spans="1:7" ht="15">
      <c r="A164" s="91" t="s">
        <v>827</v>
      </c>
      <c r="B164" s="91">
        <v>2</v>
      </c>
      <c r="C164" s="133">
        <v>0.00781304699456875</v>
      </c>
      <c r="D164" s="91" t="s">
        <v>737</v>
      </c>
      <c r="E164" s="91" t="b">
        <v>0</v>
      </c>
      <c r="F164" s="91" t="b">
        <v>0</v>
      </c>
      <c r="G164" s="91" t="b">
        <v>0</v>
      </c>
    </row>
    <row r="165" spans="1:7" ht="15">
      <c r="A165" s="91" t="s">
        <v>318</v>
      </c>
      <c r="B165" s="91">
        <v>2</v>
      </c>
      <c r="C165" s="133">
        <v>0.00781304699456875</v>
      </c>
      <c r="D165" s="91" t="s">
        <v>737</v>
      </c>
      <c r="E165" s="91" t="b">
        <v>0</v>
      </c>
      <c r="F165" s="91" t="b">
        <v>0</v>
      </c>
      <c r="G165" s="91" t="b">
        <v>0</v>
      </c>
    </row>
    <row r="166" spans="1:7" ht="15">
      <c r="A166" s="91" t="s">
        <v>1085</v>
      </c>
      <c r="B166" s="91">
        <v>2</v>
      </c>
      <c r="C166" s="133">
        <v>0.00781304699456875</v>
      </c>
      <c r="D166" s="91" t="s">
        <v>737</v>
      </c>
      <c r="E166" s="91" t="b">
        <v>0</v>
      </c>
      <c r="F166" s="91" t="b">
        <v>0</v>
      </c>
      <c r="G166" s="91" t="b">
        <v>0</v>
      </c>
    </row>
    <row r="167" spans="1:7" ht="15">
      <c r="A167" s="91" t="s">
        <v>811</v>
      </c>
      <c r="B167" s="91">
        <v>2</v>
      </c>
      <c r="C167" s="133">
        <v>0.00781304699456875</v>
      </c>
      <c r="D167" s="91" t="s">
        <v>737</v>
      </c>
      <c r="E167" s="91" t="b">
        <v>0</v>
      </c>
      <c r="F167" s="91" t="b">
        <v>0</v>
      </c>
      <c r="G167" s="91" t="b">
        <v>0</v>
      </c>
    </row>
    <row r="168" spans="1:7" ht="15">
      <c r="A168" s="91" t="s">
        <v>1106</v>
      </c>
      <c r="B168" s="91">
        <v>2</v>
      </c>
      <c r="C168" s="133">
        <v>0.010500814812997155</v>
      </c>
      <c r="D168" s="91" t="s">
        <v>737</v>
      </c>
      <c r="E168" s="91" t="b">
        <v>0</v>
      </c>
      <c r="F168" s="91" t="b">
        <v>0</v>
      </c>
      <c r="G168" s="91" t="b">
        <v>0</v>
      </c>
    </row>
    <row r="169" spans="1:7" ht="15">
      <c r="A169" s="91" t="s">
        <v>1109</v>
      </c>
      <c r="B169" s="91">
        <v>2</v>
      </c>
      <c r="C169" s="133">
        <v>0.00781304699456875</v>
      </c>
      <c r="D169" s="91" t="s">
        <v>737</v>
      </c>
      <c r="E169" s="91" t="b">
        <v>0</v>
      </c>
      <c r="F169" s="91" t="b">
        <v>0</v>
      </c>
      <c r="G169" s="91" t="b">
        <v>0</v>
      </c>
    </row>
    <row r="170" spans="1:7" ht="15">
      <c r="A170" s="91" t="s">
        <v>1108</v>
      </c>
      <c r="B170" s="91">
        <v>2</v>
      </c>
      <c r="C170" s="133">
        <v>0.00781304699456875</v>
      </c>
      <c r="D170" s="91" t="s">
        <v>737</v>
      </c>
      <c r="E170" s="91" t="b">
        <v>0</v>
      </c>
      <c r="F170" s="91" t="b">
        <v>0</v>
      </c>
      <c r="G170" s="91" t="b">
        <v>0</v>
      </c>
    </row>
    <row r="171" spans="1:7" ht="15">
      <c r="A171" s="91" t="s">
        <v>1107</v>
      </c>
      <c r="B171" s="91">
        <v>2</v>
      </c>
      <c r="C171" s="133">
        <v>0.00781304699456875</v>
      </c>
      <c r="D171" s="91" t="s">
        <v>737</v>
      </c>
      <c r="E171" s="91" t="b">
        <v>0</v>
      </c>
      <c r="F171" s="91" t="b">
        <v>0</v>
      </c>
      <c r="G171" s="91" t="b">
        <v>0</v>
      </c>
    </row>
    <row r="172" spans="1:7" ht="15">
      <c r="A172" s="91" t="s">
        <v>862</v>
      </c>
      <c r="B172" s="91">
        <v>5</v>
      </c>
      <c r="C172" s="133">
        <v>0</v>
      </c>
      <c r="D172" s="91" t="s">
        <v>738</v>
      </c>
      <c r="E172" s="91" t="b">
        <v>0</v>
      </c>
      <c r="F172" s="91" t="b">
        <v>0</v>
      </c>
      <c r="G172" s="91" t="b">
        <v>0</v>
      </c>
    </row>
    <row r="173" spans="1:7" ht="15">
      <c r="A173" s="91" t="s">
        <v>230</v>
      </c>
      <c r="B173" s="91">
        <v>4</v>
      </c>
      <c r="C173" s="133">
        <v>0.006153016698924217</v>
      </c>
      <c r="D173" s="91" t="s">
        <v>738</v>
      </c>
      <c r="E173" s="91" t="b">
        <v>0</v>
      </c>
      <c r="F173" s="91" t="b">
        <v>0</v>
      </c>
      <c r="G173" s="91" t="b">
        <v>0</v>
      </c>
    </row>
    <row r="174" spans="1:7" ht="15">
      <c r="A174" s="91" t="s">
        <v>863</v>
      </c>
      <c r="B174" s="91">
        <v>3</v>
      </c>
      <c r="C174" s="133">
        <v>0.010564226172207447</v>
      </c>
      <c r="D174" s="91" t="s">
        <v>738</v>
      </c>
      <c r="E174" s="91" t="b">
        <v>0</v>
      </c>
      <c r="F174" s="91" t="b">
        <v>0</v>
      </c>
      <c r="G174" s="91" t="b">
        <v>0</v>
      </c>
    </row>
    <row r="175" spans="1:7" ht="15">
      <c r="A175" s="91" t="s">
        <v>864</v>
      </c>
      <c r="B175" s="91">
        <v>3</v>
      </c>
      <c r="C175" s="133">
        <v>0.010564226172207447</v>
      </c>
      <c r="D175" s="91" t="s">
        <v>738</v>
      </c>
      <c r="E175" s="91" t="b">
        <v>0</v>
      </c>
      <c r="F175" s="91" t="b">
        <v>0</v>
      </c>
      <c r="G175" s="91" t="b">
        <v>0</v>
      </c>
    </row>
    <row r="176" spans="1:7" ht="15">
      <c r="A176" s="91" t="s">
        <v>314</v>
      </c>
      <c r="B176" s="91">
        <v>3</v>
      </c>
      <c r="C176" s="133">
        <v>0.010564226172207447</v>
      </c>
      <c r="D176" s="91" t="s">
        <v>738</v>
      </c>
      <c r="E176" s="91" t="b">
        <v>0</v>
      </c>
      <c r="F176" s="91" t="b">
        <v>0</v>
      </c>
      <c r="G176" s="91" t="b">
        <v>0</v>
      </c>
    </row>
    <row r="177" spans="1:7" ht="15">
      <c r="A177" s="91" t="s">
        <v>865</v>
      </c>
      <c r="B177" s="91">
        <v>3</v>
      </c>
      <c r="C177" s="133">
        <v>0.010564226172207447</v>
      </c>
      <c r="D177" s="91" t="s">
        <v>738</v>
      </c>
      <c r="E177" s="91" t="b">
        <v>0</v>
      </c>
      <c r="F177" s="91" t="b">
        <v>0</v>
      </c>
      <c r="G177" s="91" t="b">
        <v>0</v>
      </c>
    </row>
    <row r="178" spans="1:7" ht="15">
      <c r="A178" s="91" t="s">
        <v>866</v>
      </c>
      <c r="B178" s="91">
        <v>3</v>
      </c>
      <c r="C178" s="133">
        <v>0.010564226172207447</v>
      </c>
      <c r="D178" s="91" t="s">
        <v>738</v>
      </c>
      <c r="E178" s="91" t="b">
        <v>0</v>
      </c>
      <c r="F178" s="91" t="b">
        <v>1</v>
      </c>
      <c r="G178" s="91" t="b">
        <v>0</v>
      </c>
    </row>
    <row r="179" spans="1:7" ht="15">
      <c r="A179" s="91" t="s">
        <v>867</v>
      </c>
      <c r="B179" s="91">
        <v>3</v>
      </c>
      <c r="C179" s="133">
        <v>0.010564226172207447</v>
      </c>
      <c r="D179" s="91" t="s">
        <v>738</v>
      </c>
      <c r="E179" s="91" t="b">
        <v>0</v>
      </c>
      <c r="F179" s="91" t="b">
        <v>0</v>
      </c>
      <c r="G179" s="91" t="b">
        <v>0</v>
      </c>
    </row>
    <row r="180" spans="1:7" ht="15">
      <c r="A180" s="91" t="s">
        <v>868</v>
      </c>
      <c r="B180" s="91">
        <v>3</v>
      </c>
      <c r="C180" s="133">
        <v>0.010564226172207447</v>
      </c>
      <c r="D180" s="91" t="s">
        <v>738</v>
      </c>
      <c r="E180" s="91" t="b">
        <v>0</v>
      </c>
      <c r="F180" s="91" t="b">
        <v>0</v>
      </c>
      <c r="G180" s="91" t="b">
        <v>0</v>
      </c>
    </row>
    <row r="181" spans="1:7" ht="15">
      <c r="A181" s="91" t="s">
        <v>869</v>
      </c>
      <c r="B181" s="91">
        <v>3</v>
      </c>
      <c r="C181" s="133">
        <v>0.010564226172207447</v>
      </c>
      <c r="D181" s="91" t="s">
        <v>738</v>
      </c>
      <c r="E181" s="91" t="b">
        <v>0</v>
      </c>
      <c r="F181" s="91" t="b">
        <v>0</v>
      </c>
      <c r="G181" s="91" t="b">
        <v>0</v>
      </c>
    </row>
    <row r="182" spans="1:7" ht="15">
      <c r="A182" s="91" t="s">
        <v>1065</v>
      </c>
      <c r="B182" s="91">
        <v>3</v>
      </c>
      <c r="C182" s="133">
        <v>0.010564226172207447</v>
      </c>
      <c r="D182" s="91" t="s">
        <v>738</v>
      </c>
      <c r="E182" s="91" t="b">
        <v>0</v>
      </c>
      <c r="F182" s="91" t="b">
        <v>0</v>
      </c>
      <c r="G182" s="91" t="b">
        <v>0</v>
      </c>
    </row>
    <row r="183" spans="1:7" ht="15">
      <c r="A183" s="91" t="s">
        <v>318</v>
      </c>
      <c r="B183" s="91">
        <v>3</v>
      </c>
      <c r="C183" s="133">
        <v>0.010564226172207447</v>
      </c>
      <c r="D183" s="91" t="s">
        <v>738</v>
      </c>
      <c r="E183" s="91" t="b">
        <v>0</v>
      </c>
      <c r="F183" s="91" t="b">
        <v>0</v>
      </c>
      <c r="G183" s="91" t="b">
        <v>0</v>
      </c>
    </row>
    <row r="184" spans="1:7" ht="15">
      <c r="A184" s="91" t="s">
        <v>1099</v>
      </c>
      <c r="B184" s="91">
        <v>2</v>
      </c>
      <c r="C184" s="133">
        <v>0.012633016148318653</v>
      </c>
      <c r="D184" s="91" t="s">
        <v>738</v>
      </c>
      <c r="E184" s="91" t="b">
        <v>1</v>
      </c>
      <c r="F184" s="91" t="b">
        <v>0</v>
      </c>
      <c r="G184" s="91" t="b">
        <v>0</v>
      </c>
    </row>
    <row r="185" spans="1:7" ht="15">
      <c r="A185" s="91" t="s">
        <v>1100</v>
      </c>
      <c r="B185" s="91">
        <v>2</v>
      </c>
      <c r="C185" s="133">
        <v>0.012633016148318653</v>
      </c>
      <c r="D185" s="91" t="s">
        <v>738</v>
      </c>
      <c r="E185" s="91" t="b">
        <v>0</v>
      </c>
      <c r="F185" s="91" t="b">
        <v>0</v>
      </c>
      <c r="G185" s="91" t="b">
        <v>0</v>
      </c>
    </row>
    <row r="186" spans="1:7" ht="15">
      <c r="A186" s="91" t="s">
        <v>1101</v>
      </c>
      <c r="B186" s="91">
        <v>2</v>
      </c>
      <c r="C186" s="133">
        <v>0.012633016148318653</v>
      </c>
      <c r="D186" s="91" t="s">
        <v>738</v>
      </c>
      <c r="E186" s="91" t="b">
        <v>0</v>
      </c>
      <c r="F186" s="91" t="b">
        <v>0</v>
      </c>
      <c r="G186" s="91" t="b">
        <v>0</v>
      </c>
    </row>
    <row r="187" spans="1:7" ht="15">
      <c r="A187" s="91" t="s">
        <v>241</v>
      </c>
      <c r="B187" s="91">
        <v>2</v>
      </c>
      <c r="C187" s="133">
        <v>0.012633016148318653</v>
      </c>
      <c r="D187" s="91" t="s">
        <v>738</v>
      </c>
      <c r="E187" s="91" t="b">
        <v>0</v>
      </c>
      <c r="F187" s="91" t="b">
        <v>0</v>
      </c>
      <c r="G187" s="91" t="b">
        <v>0</v>
      </c>
    </row>
    <row r="188" spans="1:7" ht="15">
      <c r="A188" s="91" t="s">
        <v>1102</v>
      </c>
      <c r="B188" s="91">
        <v>2</v>
      </c>
      <c r="C188" s="133">
        <v>0.012633016148318653</v>
      </c>
      <c r="D188" s="91" t="s">
        <v>738</v>
      </c>
      <c r="E188" s="91" t="b">
        <v>0</v>
      </c>
      <c r="F188" s="91" t="b">
        <v>0</v>
      </c>
      <c r="G188" s="91" t="b">
        <v>0</v>
      </c>
    </row>
    <row r="189" spans="1:7" ht="15">
      <c r="A189" s="91" t="s">
        <v>1103</v>
      </c>
      <c r="B189" s="91">
        <v>2</v>
      </c>
      <c r="C189" s="133">
        <v>0.012633016148318653</v>
      </c>
      <c r="D189" s="91" t="s">
        <v>738</v>
      </c>
      <c r="E189" s="91" t="b">
        <v>0</v>
      </c>
      <c r="F189" s="91" t="b">
        <v>0</v>
      </c>
      <c r="G189" s="91" t="b">
        <v>0</v>
      </c>
    </row>
    <row r="190" spans="1:7" ht="15">
      <c r="A190" s="91" t="s">
        <v>1072</v>
      </c>
      <c r="B190" s="91">
        <v>2</v>
      </c>
      <c r="C190" s="133">
        <v>0.012633016148318653</v>
      </c>
      <c r="D190" s="91" t="s">
        <v>738</v>
      </c>
      <c r="E190" s="91" t="b">
        <v>0</v>
      </c>
      <c r="F190" s="91" t="b">
        <v>0</v>
      </c>
      <c r="G190" s="91" t="b">
        <v>0</v>
      </c>
    </row>
    <row r="191" spans="1:7" ht="15">
      <c r="A191" s="91" t="s">
        <v>871</v>
      </c>
      <c r="B191" s="91">
        <v>2</v>
      </c>
      <c r="C191" s="133">
        <v>0</v>
      </c>
      <c r="D191" s="91" t="s">
        <v>739</v>
      </c>
      <c r="E191" s="91" t="b">
        <v>0</v>
      </c>
      <c r="F191" s="91" t="b">
        <v>0</v>
      </c>
      <c r="G191" s="91" t="b">
        <v>0</v>
      </c>
    </row>
    <row r="192" spans="1:7" ht="15">
      <c r="A192" s="91" t="s">
        <v>872</v>
      </c>
      <c r="B192" s="91">
        <v>2</v>
      </c>
      <c r="C192" s="133">
        <v>0</v>
      </c>
      <c r="D192" s="91" t="s">
        <v>739</v>
      </c>
      <c r="E192" s="91" t="b">
        <v>0</v>
      </c>
      <c r="F192" s="91" t="b">
        <v>0</v>
      </c>
      <c r="G192" s="91" t="b">
        <v>0</v>
      </c>
    </row>
    <row r="193" spans="1:7" ht="15">
      <c r="A193" s="91" t="s">
        <v>873</v>
      </c>
      <c r="B193" s="91">
        <v>2</v>
      </c>
      <c r="C193" s="133">
        <v>0</v>
      </c>
      <c r="D193" s="91" t="s">
        <v>739</v>
      </c>
      <c r="E193" s="91" t="b">
        <v>0</v>
      </c>
      <c r="F193" s="91" t="b">
        <v>0</v>
      </c>
      <c r="G193" s="91" t="b">
        <v>0</v>
      </c>
    </row>
    <row r="194" spans="1:7" ht="15">
      <c r="A194" s="91" t="s">
        <v>874</v>
      </c>
      <c r="B194" s="91">
        <v>2</v>
      </c>
      <c r="C194" s="133">
        <v>0</v>
      </c>
      <c r="D194" s="91" t="s">
        <v>739</v>
      </c>
      <c r="E194" s="91" t="b">
        <v>0</v>
      </c>
      <c r="F194" s="91" t="b">
        <v>0</v>
      </c>
      <c r="G194" s="91" t="b">
        <v>0</v>
      </c>
    </row>
    <row r="195" spans="1:7" ht="15">
      <c r="A195" s="91" t="s">
        <v>875</v>
      </c>
      <c r="B195" s="91">
        <v>2</v>
      </c>
      <c r="C195" s="133">
        <v>0</v>
      </c>
      <c r="D195" s="91" t="s">
        <v>739</v>
      </c>
      <c r="E195" s="91" t="b">
        <v>0</v>
      </c>
      <c r="F195" s="91" t="b">
        <v>0</v>
      </c>
      <c r="G195" s="91" t="b">
        <v>0</v>
      </c>
    </row>
    <row r="196" spans="1:7" ht="15">
      <c r="A196" s="91" t="s">
        <v>876</v>
      </c>
      <c r="B196" s="91">
        <v>2</v>
      </c>
      <c r="C196" s="133">
        <v>0</v>
      </c>
      <c r="D196" s="91" t="s">
        <v>739</v>
      </c>
      <c r="E196" s="91" t="b">
        <v>0</v>
      </c>
      <c r="F196" s="91" t="b">
        <v>0</v>
      </c>
      <c r="G196" s="91" t="b">
        <v>0</v>
      </c>
    </row>
    <row r="197" spans="1:7" ht="15">
      <c r="A197" s="91" t="s">
        <v>822</v>
      </c>
      <c r="B197" s="91">
        <v>2</v>
      </c>
      <c r="C197" s="133">
        <v>0</v>
      </c>
      <c r="D197" s="91" t="s">
        <v>739</v>
      </c>
      <c r="E197" s="91" t="b">
        <v>0</v>
      </c>
      <c r="F197" s="91" t="b">
        <v>0</v>
      </c>
      <c r="G197" s="91" t="b">
        <v>0</v>
      </c>
    </row>
    <row r="198" spans="1:7" ht="15">
      <c r="A198" s="91" t="s">
        <v>823</v>
      </c>
      <c r="B198" s="91">
        <v>2</v>
      </c>
      <c r="C198" s="133">
        <v>0</v>
      </c>
      <c r="D198" s="91" t="s">
        <v>739</v>
      </c>
      <c r="E198" s="91" t="b">
        <v>0</v>
      </c>
      <c r="F198" s="91" t="b">
        <v>0</v>
      </c>
      <c r="G198" s="91" t="b">
        <v>0</v>
      </c>
    </row>
    <row r="199" spans="1:7" ht="15">
      <c r="A199" s="91" t="s">
        <v>877</v>
      </c>
      <c r="B199" s="91">
        <v>2</v>
      </c>
      <c r="C199" s="133">
        <v>0</v>
      </c>
      <c r="D199" s="91" t="s">
        <v>739</v>
      </c>
      <c r="E199" s="91" t="b">
        <v>0</v>
      </c>
      <c r="F199" s="91" t="b">
        <v>0</v>
      </c>
      <c r="G199" s="91" t="b">
        <v>0</v>
      </c>
    </row>
    <row r="200" spans="1:7" ht="15">
      <c r="A200" s="91" t="s">
        <v>854</v>
      </c>
      <c r="B200" s="91">
        <v>2</v>
      </c>
      <c r="C200" s="133">
        <v>0</v>
      </c>
      <c r="D200" s="91" t="s">
        <v>739</v>
      </c>
      <c r="E200" s="91" t="b">
        <v>0</v>
      </c>
      <c r="F200" s="91" t="b">
        <v>0</v>
      </c>
      <c r="G200" s="91" t="b">
        <v>0</v>
      </c>
    </row>
    <row r="201" spans="1:7" ht="15">
      <c r="A201" s="91" t="s">
        <v>864</v>
      </c>
      <c r="B201" s="91">
        <v>3</v>
      </c>
      <c r="C201" s="133">
        <v>0.019255161709937303</v>
      </c>
      <c r="D201" s="91" t="s">
        <v>741</v>
      </c>
      <c r="E201" s="91" t="b">
        <v>0</v>
      </c>
      <c r="F201" s="91" t="b">
        <v>0</v>
      </c>
      <c r="G201" s="91" t="b">
        <v>0</v>
      </c>
    </row>
    <row r="202" spans="1:7" ht="15">
      <c r="A202" s="91" t="s">
        <v>880</v>
      </c>
      <c r="B202" s="91">
        <v>3</v>
      </c>
      <c r="C202" s="133">
        <v>0.03382112924206543</v>
      </c>
      <c r="D202" s="91" t="s">
        <v>741</v>
      </c>
      <c r="E202" s="91" t="b">
        <v>1</v>
      </c>
      <c r="F202" s="91" t="b">
        <v>0</v>
      </c>
      <c r="G202" s="91" t="b">
        <v>0</v>
      </c>
    </row>
    <row r="203" spans="1:7" ht="15">
      <c r="A203" s="91" t="s">
        <v>882</v>
      </c>
      <c r="B203" s="91">
        <v>3</v>
      </c>
      <c r="C203" s="133">
        <v>0</v>
      </c>
      <c r="D203" s="91" t="s">
        <v>742</v>
      </c>
      <c r="E203" s="91" t="b">
        <v>0</v>
      </c>
      <c r="F203" s="91" t="b">
        <v>0</v>
      </c>
      <c r="G203" s="91" t="b">
        <v>0</v>
      </c>
    </row>
    <row r="204" spans="1:7" ht="15">
      <c r="A204" s="91" t="s">
        <v>883</v>
      </c>
      <c r="B204" s="91">
        <v>2</v>
      </c>
      <c r="C204" s="133">
        <v>0</v>
      </c>
      <c r="D204" s="91" t="s">
        <v>742</v>
      </c>
      <c r="E204" s="91" t="b">
        <v>0</v>
      </c>
      <c r="F204" s="91" t="b">
        <v>0</v>
      </c>
      <c r="G204" s="91" t="b">
        <v>0</v>
      </c>
    </row>
    <row r="205" spans="1:7" ht="15">
      <c r="A205" s="91" t="s">
        <v>215</v>
      </c>
      <c r="B205" s="91">
        <v>3</v>
      </c>
      <c r="C205" s="133">
        <v>0</v>
      </c>
      <c r="D205" s="91" t="s">
        <v>743</v>
      </c>
      <c r="E205" s="91" t="b">
        <v>0</v>
      </c>
      <c r="F205" s="91" t="b">
        <v>0</v>
      </c>
      <c r="G205" s="91" t="b">
        <v>0</v>
      </c>
    </row>
    <row r="206" spans="1:7" ht="15">
      <c r="A206" s="91" t="s">
        <v>885</v>
      </c>
      <c r="B206" s="91">
        <v>2</v>
      </c>
      <c r="C206" s="133">
        <v>0</v>
      </c>
      <c r="D206" s="91" t="s">
        <v>743</v>
      </c>
      <c r="E206" s="91" t="b">
        <v>1</v>
      </c>
      <c r="F206" s="91" t="b">
        <v>0</v>
      </c>
      <c r="G206" s="91" t="b">
        <v>0</v>
      </c>
    </row>
    <row r="207" spans="1:7" ht="15">
      <c r="A207" s="91" t="s">
        <v>886</v>
      </c>
      <c r="B207" s="91">
        <v>2</v>
      </c>
      <c r="C207" s="133">
        <v>0</v>
      </c>
      <c r="D207" s="91" t="s">
        <v>743</v>
      </c>
      <c r="E207" s="91" t="b">
        <v>0</v>
      </c>
      <c r="F207" s="91" t="b">
        <v>0</v>
      </c>
      <c r="G207" s="91" t="b">
        <v>0</v>
      </c>
    </row>
    <row r="208" spans="1:7" ht="15">
      <c r="A208" s="91" t="s">
        <v>832</v>
      </c>
      <c r="B208" s="91">
        <v>2</v>
      </c>
      <c r="C208" s="133">
        <v>0</v>
      </c>
      <c r="D208" s="91" t="s">
        <v>743</v>
      </c>
      <c r="E208" s="91" t="b">
        <v>0</v>
      </c>
      <c r="F208" s="91" t="b">
        <v>0</v>
      </c>
      <c r="G208" s="91" t="b">
        <v>0</v>
      </c>
    </row>
    <row r="209" spans="1:7" ht="15">
      <c r="A209" s="91" t="s">
        <v>833</v>
      </c>
      <c r="B209" s="91">
        <v>2</v>
      </c>
      <c r="C209" s="133">
        <v>0</v>
      </c>
      <c r="D209" s="91" t="s">
        <v>743</v>
      </c>
      <c r="E209" s="91" t="b">
        <v>0</v>
      </c>
      <c r="F209" s="91" t="b">
        <v>0</v>
      </c>
      <c r="G209" s="91" t="b">
        <v>0</v>
      </c>
    </row>
    <row r="210" spans="1:7" ht="15">
      <c r="A210" s="91" t="s">
        <v>834</v>
      </c>
      <c r="B210" s="91">
        <v>2</v>
      </c>
      <c r="C210" s="133">
        <v>0</v>
      </c>
      <c r="D210" s="91" t="s">
        <v>743</v>
      </c>
      <c r="E210" s="91" t="b">
        <v>0</v>
      </c>
      <c r="F210" s="91" t="b">
        <v>0</v>
      </c>
      <c r="G210" s="91" t="b">
        <v>0</v>
      </c>
    </row>
    <row r="211" spans="1:7" ht="15">
      <c r="A211" s="91" t="s">
        <v>887</v>
      </c>
      <c r="B211" s="91">
        <v>2</v>
      </c>
      <c r="C211" s="133">
        <v>0</v>
      </c>
      <c r="D211" s="91" t="s">
        <v>743</v>
      </c>
      <c r="E211" s="91" t="b">
        <v>0</v>
      </c>
      <c r="F211" s="91" t="b">
        <v>0</v>
      </c>
      <c r="G211" s="91" t="b">
        <v>0</v>
      </c>
    </row>
    <row r="212" spans="1:7" ht="15">
      <c r="A212" s="91" t="s">
        <v>888</v>
      </c>
      <c r="B212" s="91">
        <v>2</v>
      </c>
      <c r="C212" s="133">
        <v>0</v>
      </c>
      <c r="D212" s="91" t="s">
        <v>743</v>
      </c>
      <c r="E212" s="91" t="b">
        <v>0</v>
      </c>
      <c r="F212" s="91" t="b">
        <v>0</v>
      </c>
      <c r="G212" s="91" t="b">
        <v>0</v>
      </c>
    </row>
    <row r="213" spans="1:7" ht="15">
      <c r="A213" s="91" t="s">
        <v>219</v>
      </c>
      <c r="B213" s="91">
        <v>2</v>
      </c>
      <c r="C213" s="133">
        <v>0</v>
      </c>
      <c r="D213" s="91" t="s">
        <v>743</v>
      </c>
      <c r="E213" s="91" t="b">
        <v>0</v>
      </c>
      <c r="F213" s="91" t="b">
        <v>0</v>
      </c>
      <c r="G213" s="91" t="b">
        <v>0</v>
      </c>
    </row>
    <row r="214" spans="1:7" ht="15">
      <c r="A214" s="91" t="s">
        <v>213</v>
      </c>
      <c r="B214" s="91">
        <v>3</v>
      </c>
      <c r="C214" s="133">
        <v>0.014674271587973436</v>
      </c>
      <c r="D214" s="91" t="s">
        <v>744</v>
      </c>
      <c r="E214" s="91" t="b">
        <v>0</v>
      </c>
      <c r="F214" s="91" t="b">
        <v>0</v>
      </c>
      <c r="G214" s="91" t="b">
        <v>0</v>
      </c>
    </row>
    <row r="215" spans="1:7" ht="15">
      <c r="A215" s="91" t="s">
        <v>890</v>
      </c>
      <c r="B215" s="91">
        <v>2</v>
      </c>
      <c r="C215" s="133">
        <v>0.009782847725315624</v>
      </c>
      <c r="D215" s="91" t="s">
        <v>744</v>
      </c>
      <c r="E215" s="91" t="b">
        <v>0</v>
      </c>
      <c r="F215" s="91" t="b">
        <v>0</v>
      </c>
      <c r="G215" s="91" t="b">
        <v>0</v>
      </c>
    </row>
    <row r="216" spans="1:7" ht="15">
      <c r="A216" s="91" t="s">
        <v>891</v>
      </c>
      <c r="B216" s="91">
        <v>2</v>
      </c>
      <c r="C216" s="133">
        <v>0.009782847725315624</v>
      </c>
      <c r="D216" s="91" t="s">
        <v>744</v>
      </c>
      <c r="E216" s="91" t="b">
        <v>0</v>
      </c>
      <c r="F216" s="91" t="b">
        <v>0</v>
      </c>
      <c r="G216" s="91" t="b">
        <v>0</v>
      </c>
    </row>
    <row r="217" spans="1:7" ht="15">
      <c r="A217" s="91" t="s">
        <v>836</v>
      </c>
      <c r="B217" s="91">
        <v>2</v>
      </c>
      <c r="C217" s="133">
        <v>0.009782847725315624</v>
      </c>
      <c r="D217" s="91" t="s">
        <v>744</v>
      </c>
      <c r="E217" s="91" t="b">
        <v>0</v>
      </c>
      <c r="F217" s="91" t="b">
        <v>0</v>
      </c>
      <c r="G217" s="91" t="b">
        <v>0</v>
      </c>
    </row>
    <row r="218" spans="1:7" ht="15">
      <c r="A218" s="91" t="s">
        <v>892</v>
      </c>
      <c r="B218" s="91">
        <v>2</v>
      </c>
      <c r="C218" s="133">
        <v>0.009782847725315624</v>
      </c>
      <c r="D218" s="91" t="s">
        <v>744</v>
      </c>
      <c r="E218" s="91" t="b">
        <v>0</v>
      </c>
      <c r="F218" s="91" t="b">
        <v>0</v>
      </c>
      <c r="G218" s="91" t="b">
        <v>0</v>
      </c>
    </row>
    <row r="219" spans="1:7" ht="15">
      <c r="A219" s="91" t="s">
        <v>876</v>
      </c>
      <c r="B219" s="91">
        <v>2</v>
      </c>
      <c r="C219" s="133">
        <v>0.009782847725315624</v>
      </c>
      <c r="D219" s="91" t="s">
        <v>744</v>
      </c>
      <c r="E219" s="91" t="b">
        <v>0</v>
      </c>
      <c r="F219" s="91" t="b">
        <v>0</v>
      </c>
      <c r="G219" s="91" t="b">
        <v>0</v>
      </c>
    </row>
    <row r="220" spans="1:7" ht="15">
      <c r="A220" s="91" t="s">
        <v>865</v>
      </c>
      <c r="B220" s="91">
        <v>2</v>
      </c>
      <c r="C220" s="133">
        <v>0.009782847725315624</v>
      </c>
      <c r="D220" s="91" t="s">
        <v>744</v>
      </c>
      <c r="E220" s="91" t="b">
        <v>0</v>
      </c>
      <c r="F220" s="91" t="b">
        <v>0</v>
      </c>
      <c r="G220"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1116</v>
      </c>
      <c r="B1" s="13" t="s">
        <v>1117</v>
      </c>
      <c r="C1" s="13" t="s">
        <v>1110</v>
      </c>
      <c r="D1" s="13" t="s">
        <v>1111</v>
      </c>
      <c r="E1" s="13" t="s">
        <v>1118</v>
      </c>
      <c r="F1" s="13" t="s">
        <v>144</v>
      </c>
      <c r="G1" s="13" t="s">
        <v>1119</v>
      </c>
      <c r="H1" s="13" t="s">
        <v>1120</v>
      </c>
      <c r="I1" s="13" t="s">
        <v>1121</v>
      </c>
      <c r="J1" s="13" t="s">
        <v>1122</v>
      </c>
      <c r="K1" s="13" t="s">
        <v>1123</v>
      </c>
      <c r="L1" s="13" t="s">
        <v>1124</v>
      </c>
    </row>
    <row r="2" spans="1:12" ht="15">
      <c r="A2" s="91" t="s">
        <v>308</v>
      </c>
      <c r="B2" s="91" t="s">
        <v>857</v>
      </c>
      <c r="C2" s="91">
        <v>5</v>
      </c>
      <c r="D2" s="133">
        <v>0.009229588832663374</v>
      </c>
      <c r="E2" s="133">
        <v>1.717046067981814</v>
      </c>
      <c r="F2" s="91" t="s">
        <v>1112</v>
      </c>
      <c r="G2" s="91" t="b">
        <v>0</v>
      </c>
      <c r="H2" s="91" t="b">
        <v>0</v>
      </c>
      <c r="I2" s="91" t="b">
        <v>0</v>
      </c>
      <c r="J2" s="91" t="b">
        <v>1</v>
      </c>
      <c r="K2" s="91" t="b">
        <v>0</v>
      </c>
      <c r="L2" s="91" t="b">
        <v>0</v>
      </c>
    </row>
    <row r="3" spans="1:12" ht="15">
      <c r="A3" s="91" t="s">
        <v>857</v>
      </c>
      <c r="B3" s="91" t="s">
        <v>858</v>
      </c>
      <c r="C3" s="91">
        <v>5</v>
      </c>
      <c r="D3" s="133">
        <v>0.009229588832663374</v>
      </c>
      <c r="E3" s="133">
        <v>1.8419848045901137</v>
      </c>
      <c r="F3" s="91" t="s">
        <v>1112</v>
      </c>
      <c r="G3" s="91" t="b">
        <v>1</v>
      </c>
      <c r="H3" s="91" t="b">
        <v>0</v>
      </c>
      <c r="I3" s="91" t="b">
        <v>0</v>
      </c>
      <c r="J3" s="91" t="b">
        <v>0</v>
      </c>
      <c r="K3" s="91" t="b">
        <v>0</v>
      </c>
      <c r="L3" s="91" t="b">
        <v>0</v>
      </c>
    </row>
    <row r="4" spans="1:12" ht="15">
      <c r="A4" s="91" t="s">
        <v>1066</v>
      </c>
      <c r="B4" s="91" t="s">
        <v>1067</v>
      </c>
      <c r="C4" s="91">
        <v>4</v>
      </c>
      <c r="D4" s="133">
        <v>0.008243183376623438</v>
      </c>
      <c r="E4" s="133">
        <v>2.018076063645795</v>
      </c>
      <c r="F4" s="91" t="s">
        <v>1112</v>
      </c>
      <c r="G4" s="91" t="b">
        <v>0</v>
      </c>
      <c r="H4" s="91" t="b">
        <v>0</v>
      </c>
      <c r="I4" s="91" t="b">
        <v>0</v>
      </c>
      <c r="J4" s="91" t="b">
        <v>0</v>
      </c>
      <c r="K4" s="91" t="b">
        <v>0</v>
      </c>
      <c r="L4" s="91" t="b">
        <v>0</v>
      </c>
    </row>
    <row r="5" spans="1:12" ht="15">
      <c r="A5" s="91" t="s">
        <v>1069</v>
      </c>
      <c r="B5" s="91" t="s">
        <v>1070</v>
      </c>
      <c r="C5" s="91">
        <v>4</v>
      </c>
      <c r="D5" s="133">
        <v>0.008243183376623438</v>
      </c>
      <c r="E5" s="133">
        <v>2.018076063645795</v>
      </c>
      <c r="F5" s="91" t="s">
        <v>1112</v>
      </c>
      <c r="G5" s="91" t="b">
        <v>0</v>
      </c>
      <c r="H5" s="91" t="b">
        <v>0</v>
      </c>
      <c r="I5" s="91" t="b">
        <v>0</v>
      </c>
      <c r="J5" s="91" t="b">
        <v>0</v>
      </c>
      <c r="K5" s="91" t="b">
        <v>0</v>
      </c>
      <c r="L5" s="91" t="b">
        <v>0</v>
      </c>
    </row>
    <row r="6" spans="1:12" ht="15">
      <c r="A6" s="91" t="s">
        <v>890</v>
      </c>
      <c r="B6" s="91" t="s">
        <v>891</v>
      </c>
      <c r="C6" s="91">
        <v>3</v>
      </c>
      <c r="D6" s="133">
        <v>0.007013465603032768</v>
      </c>
      <c r="E6" s="133">
        <v>2.143014800254095</v>
      </c>
      <c r="F6" s="91" t="s">
        <v>1112</v>
      </c>
      <c r="G6" s="91" t="b">
        <v>0</v>
      </c>
      <c r="H6" s="91" t="b">
        <v>0</v>
      </c>
      <c r="I6" s="91" t="b">
        <v>0</v>
      </c>
      <c r="J6" s="91" t="b">
        <v>0</v>
      </c>
      <c r="K6" s="91" t="b">
        <v>0</v>
      </c>
      <c r="L6" s="91" t="b">
        <v>0</v>
      </c>
    </row>
    <row r="7" spans="1:12" ht="15">
      <c r="A7" s="91" t="s">
        <v>232</v>
      </c>
      <c r="B7" s="91" t="s">
        <v>308</v>
      </c>
      <c r="C7" s="91">
        <v>3</v>
      </c>
      <c r="D7" s="133">
        <v>0.007013465603032768</v>
      </c>
      <c r="E7" s="133">
        <v>1.717046067981814</v>
      </c>
      <c r="F7" s="91" t="s">
        <v>1112</v>
      </c>
      <c r="G7" s="91" t="b">
        <v>0</v>
      </c>
      <c r="H7" s="91" t="b">
        <v>0</v>
      </c>
      <c r="I7" s="91" t="b">
        <v>0</v>
      </c>
      <c r="J7" s="91" t="b">
        <v>0</v>
      </c>
      <c r="K7" s="91" t="b">
        <v>0</v>
      </c>
      <c r="L7" s="91" t="b">
        <v>0</v>
      </c>
    </row>
    <row r="8" spans="1:12" ht="15">
      <c r="A8" s="91" t="s">
        <v>858</v>
      </c>
      <c r="B8" s="91" t="s">
        <v>856</v>
      </c>
      <c r="C8" s="91">
        <v>3</v>
      </c>
      <c r="D8" s="133">
        <v>0.007013465603032768</v>
      </c>
      <c r="E8" s="133">
        <v>1.5409548089261327</v>
      </c>
      <c r="F8" s="91" t="s">
        <v>1112</v>
      </c>
      <c r="G8" s="91" t="b">
        <v>0</v>
      </c>
      <c r="H8" s="91" t="b">
        <v>0</v>
      </c>
      <c r="I8" s="91" t="b">
        <v>0</v>
      </c>
      <c r="J8" s="91" t="b">
        <v>0</v>
      </c>
      <c r="K8" s="91" t="b">
        <v>0</v>
      </c>
      <c r="L8" s="91" t="b">
        <v>0</v>
      </c>
    </row>
    <row r="9" spans="1:12" ht="15">
      <c r="A9" s="91" t="s">
        <v>856</v>
      </c>
      <c r="B9" s="91" t="s">
        <v>1073</v>
      </c>
      <c r="C9" s="91">
        <v>3</v>
      </c>
      <c r="D9" s="133">
        <v>0.007013465603032768</v>
      </c>
      <c r="E9" s="133">
        <v>1.841984804590114</v>
      </c>
      <c r="F9" s="91" t="s">
        <v>1112</v>
      </c>
      <c r="G9" s="91" t="b">
        <v>0</v>
      </c>
      <c r="H9" s="91" t="b">
        <v>0</v>
      </c>
      <c r="I9" s="91" t="b">
        <v>0</v>
      </c>
      <c r="J9" s="91" t="b">
        <v>0</v>
      </c>
      <c r="K9" s="91" t="b">
        <v>0</v>
      </c>
      <c r="L9" s="91" t="b">
        <v>0</v>
      </c>
    </row>
    <row r="10" spans="1:12" ht="15">
      <c r="A10" s="91" t="s">
        <v>1073</v>
      </c>
      <c r="B10" s="91" t="s">
        <v>853</v>
      </c>
      <c r="C10" s="91">
        <v>3</v>
      </c>
      <c r="D10" s="133">
        <v>0.007013465603032768</v>
      </c>
      <c r="E10" s="133">
        <v>1.717046067981814</v>
      </c>
      <c r="F10" s="91" t="s">
        <v>1112</v>
      </c>
      <c r="G10" s="91" t="b">
        <v>0</v>
      </c>
      <c r="H10" s="91" t="b">
        <v>0</v>
      </c>
      <c r="I10" s="91" t="b">
        <v>0</v>
      </c>
      <c r="J10" s="91" t="b">
        <v>0</v>
      </c>
      <c r="K10" s="91" t="b">
        <v>0</v>
      </c>
      <c r="L10" s="91" t="b">
        <v>0</v>
      </c>
    </row>
    <row r="11" spans="1:12" ht="15">
      <c r="A11" s="91" t="s">
        <v>853</v>
      </c>
      <c r="B11" s="91" t="s">
        <v>860</v>
      </c>
      <c r="C11" s="91">
        <v>3</v>
      </c>
      <c r="D11" s="133">
        <v>0.007013465603032768</v>
      </c>
      <c r="E11" s="133">
        <v>1.4440447959180762</v>
      </c>
      <c r="F11" s="91" t="s">
        <v>1112</v>
      </c>
      <c r="G11" s="91" t="b">
        <v>0</v>
      </c>
      <c r="H11" s="91" t="b">
        <v>0</v>
      </c>
      <c r="I11" s="91" t="b">
        <v>0</v>
      </c>
      <c r="J11" s="91" t="b">
        <v>0</v>
      </c>
      <c r="K11" s="91" t="b">
        <v>0</v>
      </c>
      <c r="L11" s="91" t="b">
        <v>0</v>
      </c>
    </row>
    <row r="12" spans="1:12" ht="15">
      <c r="A12" s="91" t="s">
        <v>860</v>
      </c>
      <c r="B12" s="91" t="s">
        <v>856</v>
      </c>
      <c r="C12" s="91">
        <v>3</v>
      </c>
      <c r="D12" s="133">
        <v>0.007013465603032768</v>
      </c>
      <c r="E12" s="133">
        <v>1.6201360549737576</v>
      </c>
      <c r="F12" s="91" t="s">
        <v>1112</v>
      </c>
      <c r="G12" s="91" t="b">
        <v>0</v>
      </c>
      <c r="H12" s="91" t="b">
        <v>0</v>
      </c>
      <c r="I12" s="91" t="b">
        <v>0</v>
      </c>
      <c r="J12" s="91" t="b">
        <v>0</v>
      </c>
      <c r="K12" s="91" t="b">
        <v>0</v>
      </c>
      <c r="L12" s="91" t="b">
        <v>0</v>
      </c>
    </row>
    <row r="13" spans="1:12" ht="15">
      <c r="A13" s="91" t="s">
        <v>856</v>
      </c>
      <c r="B13" s="91" t="s">
        <v>1074</v>
      </c>
      <c r="C13" s="91">
        <v>3</v>
      </c>
      <c r="D13" s="133">
        <v>0.007013465603032768</v>
      </c>
      <c r="E13" s="133">
        <v>1.841984804590114</v>
      </c>
      <c r="F13" s="91" t="s">
        <v>1112</v>
      </c>
      <c r="G13" s="91" t="b">
        <v>0</v>
      </c>
      <c r="H13" s="91" t="b">
        <v>0</v>
      </c>
      <c r="I13" s="91" t="b">
        <v>0</v>
      </c>
      <c r="J13" s="91" t="b">
        <v>0</v>
      </c>
      <c r="K13" s="91" t="b">
        <v>0</v>
      </c>
      <c r="L13" s="91" t="b">
        <v>0</v>
      </c>
    </row>
    <row r="14" spans="1:12" ht="15">
      <c r="A14" s="91" t="s">
        <v>1074</v>
      </c>
      <c r="B14" s="91" t="s">
        <v>1066</v>
      </c>
      <c r="C14" s="91">
        <v>3</v>
      </c>
      <c r="D14" s="133">
        <v>0.007013465603032768</v>
      </c>
      <c r="E14" s="133">
        <v>2.018076063645795</v>
      </c>
      <c r="F14" s="91" t="s">
        <v>1112</v>
      </c>
      <c r="G14" s="91" t="b">
        <v>0</v>
      </c>
      <c r="H14" s="91" t="b">
        <v>0</v>
      </c>
      <c r="I14" s="91" t="b">
        <v>0</v>
      </c>
      <c r="J14" s="91" t="b">
        <v>0</v>
      </c>
      <c r="K14" s="91" t="b">
        <v>0</v>
      </c>
      <c r="L14" s="91" t="b">
        <v>0</v>
      </c>
    </row>
    <row r="15" spans="1:12" ht="15">
      <c r="A15" s="91" t="s">
        <v>1067</v>
      </c>
      <c r="B15" s="91" t="s">
        <v>234</v>
      </c>
      <c r="C15" s="91">
        <v>3</v>
      </c>
      <c r="D15" s="133">
        <v>0.007013465603032768</v>
      </c>
      <c r="E15" s="133">
        <v>1.5921073313735141</v>
      </c>
      <c r="F15" s="91" t="s">
        <v>1112</v>
      </c>
      <c r="G15" s="91" t="b">
        <v>0</v>
      </c>
      <c r="H15" s="91" t="b">
        <v>0</v>
      </c>
      <c r="I15" s="91" t="b">
        <v>0</v>
      </c>
      <c r="J15" s="91" t="b">
        <v>0</v>
      </c>
      <c r="K15" s="91" t="b">
        <v>0</v>
      </c>
      <c r="L15" s="91" t="b">
        <v>0</v>
      </c>
    </row>
    <row r="16" spans="1:12" ht="15">
      <c r="A16" s="91" t="s">
        <v>234</v>
      </c>
      <c r="B16" s="91" t="s">
        <v>1075</v>
      </c>
      <c r="C16" s="91">
        <v>3</v>
      </c>
      <c r="D16" s="133">
        <v>0.007013465603032768</v>
      </c>
      <c r="E16" s="133">
        <v>1.6658935455344326</v>
      </c>
      <c r="F16" s="91" t="s">
        <v>1112</v>
      </c>
      <c r="G16" s="91" t="b">
        <v>0</v>
      </c>
      <c r="H16" s="91" t="b">
        <v>0</v>
      </c>
      <c r="I16" s="91" t="b">
        <v>0</v>
      </c>
      <c r="J16" s="91" t="b">
        <v>0</v>
      </c>
      <c r="K16" s="91" t="b">
        <v>0</v>
      </c>
      <c r="L16" s="91" t="b">
        <v>0</v>
      </c>
    </row>
    <row r="17" spans="1:12" ht="15">
      <c r="A17" s="91" t="s">
        <v>1076</v>
      </c>
      <c r="B17" s="91" t="s">
        <v>1077</v>
      </c>
      <c r="C17" s="91">
        <v>3</v>
      </c>
      <c r="D17" s="133">
        <v>0.007013465603032768</v>
      </c>
      <c r="E17" s="133">
        <v>2.143014800254095</v>
      </c>
      <c r="F17" s="91" t="s">
        <v>1112</v>
      </c>
      <c r="G17" s="91" t="b">
        <v>0</v>
      </c>
      <c r="H17" s="91" t="b">
        <v>0</v>
      </c>
      <c r="I17" s="91" t="b">
        <v>0</v>
      </c>
      <c r="J17" s="91" t="b">
        <v>1</v>
      </c>
      <c r="K17" s="91" t="b">
        <v>0</v>
      </c>
      <c r="L17" s="91" t="b">
        <v>0</v>
      </c>
    </row>
    <row r="18" spans="1:12" ht="15">
      <c r="A18" s="91" t="s">
        <v>1077</v>
      </c>
      <c r="B18" s="91" t="s">
        <v>1078</v>
      </c>
      <c r="C18" s="91">
        <v>3</v>
      </c>
      <c r="D18" s="133">
        <v>0.007013465603032768</v>
      </c>
      <c r="E18" s="133">
        <v>2.143014800254095</v>
      </c>
      <c r="F18" s="91" t="s">
        <v>1112</v>
      </c>
      <c r="G18" s="91" t="b">
        <v>1</v>
      </c>
      <c r="H18" s="91" t="b">
        <v>0</v>
      </c>
      <c r="I18" s="91" t="b">
        <v>0</v>
      </c>
      <c r="J18" s="91" t="b">
        <v>0</v>
      </c>
      <c r="K18" s="91" t="b">
        <v>0</v>
      </c>
      <c r="L18" s="91" t="b">
        <v>0</v>
      </c>
    </row>
    <row r="19" spans="1:12" ht="15">
      <c r="A19" s="91" t="s">
        <v>863</v>
      </c>
      <c r="B19" s="91" t="s">
        <v>864</v>
      </c>
      <c r="C19" s="91">
        <v>3</v>
      </c>
      <c r="D19" s="133">
        <v>0.007013465603032768</v>
      </c>
      <c r="E19" s="133">
        <v>1.841984804590114</v>
      </c>
      <c r="F19" s="91" t="s">
        <v>1112</v>
      </c>
      <c r="G19" s="91" t="b">
        <v>0</v>
      </c>
      <c r="H19" s="91" t="b">
        <v>0</v>
      </c>
      <c r="I19" s="91" t="b">
        <v>0</v>
      </c>
      <c r="J19" s="91" t="b">
        <v>0</v>
      </c>
      <c r="K19" s="91" t="b">
        <v>0</v>
      </c>
      <c r="L19" s="91" t="b">
        <v>0</v>
      </c>
    </row>
    <row r="20" spans="1:12" ht="15">
      <c r="A20" s="91" t="s">
        <v>864</v>
      </c>
      <c r="B20" s="91" t="s">
        <v>314</v>
      </c>
      <c r="C20" s="91">
        <v>3</v>
      </c>
      <c r="D20" s="133">
        <v>0.007013465603032768</v>
      </c>
      <c r="E20" s="133">
        <v>1.717046067981814</v>
      </c>
      <c r="F20" s="91" t="s">
        <v>1112</v>
      </c>
      <c r="G20" s="91" t="b">
        <v>0</v>
      </c>
      <c r="H20" s="91" t="b">
        <v>0</v>
      </c>
      <c r="I20" s="91" t="b">
        <v>0</v>
      </c>
      <c r="J20" s="91" t="b">
        <v>0</v>
      </c>
      <c r="K20" s="91" t="b">
        <v>0</v>
      </c>
      <c r="L20" s="91" t="b">
        <v>0</v>
      </c>
    </row>
    <row r="21" spans="1:12" ht="15">
      <c r="A21" s="91" t="s">
        <v>314</v>
      </c>
      <c r="B21" s="91" t="s">
        <v>865</v>
      </c>
      <c r="C21" s="91">
        <v>3</v>
      </c>
      <c r="D21" s="133">
        <v>0.007013465603032768</v>
      </c>
      <c r="E21" s="133">
        <v>1.717046067981814</v>
      </c>
      <c r="F21" s="91" t="s">
        <v>1112</v>
      </c>
      <c r="G21" s="91" t="b">
        <v>0</v>
      </c>
      <c r="H21" s="91" t="b">
        <v>0</v>
      </c>
      <c r="I21" s="91" t="b">
        <v>0</v>
      </c>
      <c r="J21" s="91" t="b">
        <v>0</v>
      </c>
      <c r="K21" s="91" t="b">
        <v>0</v>
      </c>
      <c r="L21" s="91" t="b">
        <v>0</v>
      </c>
    </row>
    <row r="22" spans="1:12" ht="15">
      <c r="A22" s="91" t="s">
        <v>865</v>
      </c>
      <c r="B22" s="91" t="s">
        <v>866</v>
      </c>
      <c r="C22" s="91">
        <v>3</v>
      </c>
      <c r="D22" s="133">
        <v>0.007013465603032768</v>
      </c>
      <c r="E22" s="133">
        <v>1.841984804590114</v>
      </c>
      <c r="F22" s="91" t="s">
        <v>1112</v>
      </c>
      <c r="G22" s="91" t="b">
        <v>0</v>
      </c>
      <c r="H22" s="91" t="b">
        <v>0</v>
      </c>
      <c r="I22" s="91" t="b">
        <v>0</v>
      </c>
      <c r="J22" s="91" t="b">
        <v>0</v>
      </c>
      <c r="K22" s="91" t="b">
        <v>1</v>
      </c>
      <c r="L22" s="91" t="b">
        <v>0</v>
      </c>
    </row>
    <row r="23" spans="1:12" ht="15">
      <c r="A23" s="91" t="s">
        <v>866</v>
      </c>
      <c r="B23" s="91" t="s">
        <v>867</v>
      </c>
      <c r="C23" s="91">
        <v>3</v>
      </c>
      <c r="D23" s="133">
        <v>0.007013465603032768</v>
      </c>
      <c r="E23" s="133">
        <v>2.143014800254095</v>
      </c>
      <c r="F23" s="91" t="s">
        <v>1112</v>
      </c>
      <c r="G23" s="91" t="b">
        <v>0</v>
      </c>
      <c r="H23" s="91" t="b">
        <v>1</v>
      </c>
      <c r="I23" s="91" t="b">
        <v>0</v>
      </c>
      <c r="J23" s="91" t="b">
        <v>0</v>
      </c>
      <c r="K23" s="91" t="b">
        <v>0</v>
      </c>
      <c r="L23" s="91" t="b">
        <v>0</v>
      </c>
    </row>
    <row r="24" spans="1:12" ht="15">
      <c r="A24" s="91" t="s">
        <v>867</v>
      </c>
      <c r="B24" s="91" t="s">
        <v>862</v>
      </c>
      <c r="C24" s="91">
        <v>3</v>
      </c>
      <c r="D24" s="133">
        <v>0.007013465603032768</v>
      </c>
      <c r="E24" s="133">
        <v>1.7750380149595006</v>
      </c>
      <c r="F24" s="91" t="s">
        <v>1112</v>
      </c>
      <c r="G24" s="91" t="b">
        <v>0</v>
      </c>
      <c r="H24" s="91" t="b">
        <v>0</v>
      </c>
      <c r="I24" s="91" t="b">
        <v>0</v>
      </c>
      <c r="J24" s="91" t="b">
        <v>0</v>
      </c>
      <c r="K24" s="91" t="b">
        <v>0</v>
      </c>
      <c r="L24" s="91" t="b">
        <v>0</v>
      </c>
    </row>
    <row r="25" spans="1:12" ht="15">
      <c r="A25" s="91" t="s">
        <v>862</v>
      </c>
      <c r="B25" s="91" t="s">
        <v>868</v>
      </c>
      <c r="C25" s="91">
        <v>3</v>
      </c>
      <c r="D25" s="133">
        <v>0.007013465603032768</v>
      </c>
      <c r="E25" s="133">
        <v>1.6500992783512007</v>
      </c>
      <c r="F25" s="91" t="s">
        <v>1112</v>
      </c>
      <c r="G25" s="91" t="b">
        <v>0</v>
      </c>
      <c r="H25" s="91" t="b">
        <v>0</v>
      </c>
      <c r="I25" s="91" t="b">
        <v>0</v>
      </c>
      <c r="J25" s="91" t="b">
        <v>0</v>
      </c>
      <c r="K25" s="91" t="b">
        <v>0</v>
      </c>
      <c r="L25" s="91" t="b">
        <v>0</v>
      </c>
    </row>
    <row r="26" spans="1:12" ht="15">
      <c r="A26" s="91" t="s">
        <v>868</v>
      </c>
      <c r="B26" s="91" t="s">
        <v>869</v>
      </c>
      <c r="C26" s="91">
        <v>3</v>
      </c>
      <c r="D26" s="133">
        <v>0.007013465603032768</v>
      </c>
      <c r="E26" s="133">
        <v>2.018076063645795</v>
      </c>
      <c r="F26" s="91" t="s">
        <v>1112</v>
      </c>
      <c r="G26" s="91" t="b">
        <v>0</v>
      </c>
      <c r="H26" s="91" t="b">
        <v>0</v>
      </c>
      <c r="I26" s="91" t="b">
        <v>0</v>
      </c>
      <c r="J26" s="91" t="b">
        <v>0</v>
      </c>
      <c r="K26" s="91" t="b">
        <v>0</v>
      </c>
      <c r="L26" s="91" t="b">
        <v>0</v>
      </c>
    </row>
    <row r="27" spans="1:12" ht="15">
      <c r="A27" s="91" t="s">
        <v>869</v>
      </c>
      <c r="B27" s="91" t="s">
        <v>1065</v>
      </c>
      <c r="C27" s="91">
        <v>3</v>
      </c>
      <c r="D27" s="133">
        <v>0.007013465603032768</v>
      </c>
      <c r="E27" s="133">
        <v>1.8931373270374952</v>
      </c>
      <c r="F27" s="91" t="s">
        <v>1112</v>
      </c>
      <c r="G27" s="91" t="b">
        <v>0</v>
      </c>
      <c r="H27" s="91" t="b">
        <v>0</v>
      </c>
      <c r="I27" s="91" t="b">
        <v>0</v>
      </c>
      <c r="J27" s="91" t="b">
        <v>0</v>
      </c>
      <c r="K27" s="91" t="b">
        <v>0</v>
      </c>
      <c r="L27" s="91" t="b">
        <v>0</v>
      </c>
    </row>
    <row r="28" spans="1:12" ht="15">
      <c r="A28" s="91" t="s">
        <v>1080</v>
      </c>
      <c r="B28" s="91" t="s">
        <v>1081</v>
      </c>
      <c r="C28" s="91">
        <v>3</v>
      </c>
      <c r="D28" s="133">
        <v>0.007013465603032768</v>
      </c>
      <c r="E28" s="133">
        <v>2.143014800254095</v>
      </c>
      <c r="F28" s="91" t="s">
        <v>1112</v>
      </c>
      <c r="G28" s="91" t="b">
        <v>0</v>
      </c>
      <c r="H28" s="91" t="b">
        <v>0</v>
      </c>
      <c r="I28" s="91" t="b">
        <v>0</v>
      </c>
      <c r="J28" s="91" t="b">
        <v>1</v>
      </c>
      <c r="K28" s="91" t="b">
        <v>0</v>
      </c>
      <c r="L28" s="91" t="b">
        <v>0</v>
      </c>
    </row>
    <row r="29" spans="1:12" ht="15">
      <c r="A29" s="91" t="s">
        <v>858</v>
      </c>
      <c r="B29" s="91" t="s">
        <v>243</v>
      </c>
      <c r="C29" s="91">
        <v>2</v>
      </c>
      <c r="D29" s="133">
        <v>0.005456536236710749</v>
      </c>
      <c r="E29" s="133">
        <v>1.841984804590114</v>
      </c>
      <c r="F29" s="91" t="s">
        <v>1112</v>
      </c>
      <c r="G29" s="91" t="b">
        <v>0</v>
      </c>
      <c r="H29" s="91" t="b">
        <v>0</v>
      </c>
      <c r="I29" s="91" t="b">
        <v>0</v>
      </c>
      <c r="J29" s="91" t="b">
        <v>0</v>
      </c>
      <c r="K29" s="91" t="b">
        <v>0</v>
      </c>
      <c r="L29" s="91" t="b">
        <v>0</v>
      </c>
    </row>
    <row r="30" spans="1:12" ht="15">
      <c r="A30" s="91" t="s">
        <v>243</v>
      </c>
      <c r="B30" s="91" t="s">
        <v>242</v>
      </c>
      <c r="C30" s="91">
        <v>2</v>
      </c>
      <c r="D30" s="133">
        <v>0.005456536236710749</v>
      </c>
      <c r="E30" s="133">
        <v>2.3191060593097763</v>
      </c>
      <c r="F30" s="91" t="s">
        <v>1112</v>
      </c>
      <c r="G30" s="91" t="b">
        <v>0</v>
      </c>
      <c r="H30" s="91" t="b">
        <v>0</v>
      </c>
      <c r="I30" s="91" t="b">
        <v>0</v>
      </c>
      <c r="J30" s="91" t="b">
        <v>0</v>
      </c>
      <c r="K30" s="91" t="b">
        <v>0</v>
      </c>
      <c r="L30" s="91" t="b">
        <v>0</v>
      </c>
    </row>
    <row r="31" spans="1:12" ht="15">
      <c r="A31" s="91" t="s">
        <v>242</v>
      </c>
      <c r="B31" s="91" t="s">
        <v>853</v>
      </c>
      <c r="C31" s="91">
        <v>2</v>
      </c>
      <c r="D31" s="133">
        <v>0.005456536236710749</v>
      </c>
      <c r="E31" s="133">
        <v>1.717046067981814</v>
      </c>
      <c r="F31" s="91" t="s">
        <v>1112</v>
      </c>
      <c r="G31" s="91" t="b">
        <v>0</v>
      </c>
      <c r="H31" s="91" t="b">
        <v>0</v>
      </c>
      <c r="I31" s="91" t="b">
        <v>0</v>
      </c>
      <c r="J31" s="91" t="b">
        <v>0</v>
      </c>
      <c r="K31" s="91" t="b">
        <v>0</v>
      </c>
      <c r="L31" s="91" t="b">
        <v>0</v>
      </c>
    </row>
    <row r="32" spans="1:12" ht="15">
      <c r="A32" s="91" t="s">
        <v>853</v>
      </c>
      <c r="B32" s="91" t="s">
        <v>1083</v>
      </c>
      <c r="C32" s="91">
        <v>2</v>
      </c>
      <c r="D32" s="133">
        <v>0.005456536236710749</v>
      </c>
      <c r="E32" s="133">
        <v>1.6658935455344326</v>
      </c>
      <c r="F32" s="91" t="s">
        <v>1112</v>
      </c>
      <c r="G32" s="91" t="b">
        <v>0</v>
      </c>
      <c r="H32" s="91" t="b">
        <v>0</v>
      </c>
      <c r="I32" s="91" t="b">
        <v>0</v>
      </c>
      <c r="J32" s="91" t="b">
        <v>0</v>
      </c>
      <c r="K32" s="91" t="b">
        <v>0</v>
      </c>
      <c r="L32" s="91" t="b">
        <v>0</v>
      </c>
    </row>
    <row r="33" spans="1:12" ht="15">
      <c r="A33" s="91" t="s">
        <v>1083</v>
      </c>
      <c r="B33" s="91" t="s">
        <v>1084</v>
      </c>
      <c r="C33" s="91">
        <v>2</v>
      </c>
      <c r="D33" s="133">
        <v>0.005456536236710749</v>
      </c>
      <c r="E33" s="133">
        <v>2.3191060593097763</v>
      </c>
      <c r="F33" s="91" t="s">
        <v>1112</v>
      </c>
      <c r="G33" s="91" t="b">
        <v>0</v>
      </c>
      <c r="H33" s="91" t="b">
        <v>0</v>
      </c>
      <c r="I33" s="91" t="b">
        <v>0</v>
      </c>
      <c r="J33" s="91" t="b">
        <v>0</v>
      </c>
      <c r="K33" s="91" t="b">
        <v>0</v>
      </c>
      <c r="L33" s="91" t="b">
        <v>0</v>
      </c>
    </row>
    <row r="34" spans="1:12" ht="15">
      <c r="A34" s="91" t="s">
        <v>1084</v>
      </c>
      <c r="B34" s="91" t="s">
        <v>859</v>
      </c>
      <c r="C34" s="91">
        <v>2</v>
      </c>
      <c r="D34" s="133">
        <v>0.005456536236710749</v>
      </c>
      <c r="E34" s="133">
        <v>1.9211660506377388</v>
      </c>
      <c r="F34" s="91" t="s">
        <v>1112</v>
      </c>
      <c r="G34" s="91" t="b">
        <v>0</v>
      </c>
      <c r="H34" s="91" t="b">
        <v>0</v>
      </c>
      <c r="I34" s="91" t="b">
        <v>0</v>
      </c>
      <c r="J34" s="91" t="b">
        <v>0</v>
      </c>
      <c r="K34" s="91" t="b">
        <v>0</v>
      </c>
      <c r="L34" s="91" t="b">
        <v>0</v>
      </c>
    </row>
    <row r="35" spans="1:12" ht="15">
      <c r="A35" s="91" t="s">
        <v>859</v>
      </c>
      <c r="B35" s="91" t="s">
        <v>854</v>
      </c>
      <c r="C35" s="91">
        <v>2</v>
      </c>
      <c r="D35" s="133">
        <v>0.005456536236710749</v>
      </c>
      <c r="E35" s="133">
        <v>1.3770980062874631</v>
      </c>
      <c r="F35" s="91" t="s">
        <v>1112</v>
      </c>
      <c r="G35" s="91" t="b">
        <v>0</v>
      </c>
      <c r="H35" s="91" t="b">
        <v>0</v>
      </c>
      <c r="I35" s="91" t="b">
        <v>0</v>
      </c>
      <c r="J35" s="91" t="b">
        <v>0</v>
      </c>
      <c r="K35" s="91" t="b">
        <v>0</v>
      </c>
      <c r="L35" s="91" t="b">
        <v>0</v>
      </c>
    </row>
    <row r="36" spans="1:12" ht="15">
      <c r="A36" s="91" t="s">
        <v>854</v>
      </c>
      <c r="B36" s="91" t="s">
        <v>1071</v>
      </c>
      <c r="C36" s="91">
        <v>2</v>
      </c>
      <c r="D36" s="133">
        <v>0.005456536236710749</v>
      </c>
      <c r="E36" s="133">
        <v>1.5989467559038193</v>
      </c>
      <c r="F36" s="91" t="s">
        <v>1112</v>
      </c>
      <c r="G36" s="91" t="b">
        <v>0</v>
      </c>
      <c r="H36" s="91" t="b">
        <v>0</v>
      </c>
      <c r="I36" s="91" t="b">
        <v>0</v>
      </c>
      <c r="J36" s="91" t="b">
        <v>0</v>
      </c>
      <c r="K36" s="91" t="b">
        <v>0</v>
      </c>
      <c r="L36" s="91" t="b">
        <v>0</v>
      </c>
    </row>
    <row r="37" spans="1:12" ht="15">
      <c r="A37" s="91" t="s">
        <v>1071</v>
      </c>
      <c r="B37" s="91" t="s">
        <v>872</v>
      </c>
      <c r="C37" s="91">
        <v>2</v>
      </c>
      <c r="D37" s="133">
        <v>0.005456536236710749</v>
      </c>
      <c r="E37" s="133">
        <v>1.6658935455344326</v>
      </c>
      <c r="F37" s="91" t="s">
        <v>1112</v>
      </c>
      <c r="G37" s="91" t="b">
        <v>0</v>
      </c>
      <c r="H37" s="91" t="b">
        <v>0</v>
      </c>
      <c r="I37" s="91" t="b">
        <v>0</v>
      </c>
      <c r="J37" s="91" t="b">
        <v>0</v>
      </c>
      <c r="K37" s="91" t="b">
        <v>0</v>
      </c>
      <c r="L37" s="91" t="b">
        <v>0</v>
      </c>
    </row>
    <row r="38" spans="1:12" ht="15">
      <c r="A38" s="91" t="s">
        <v>872</v>
      </c>
      <c r="B38" s="91" t="s">
        <v>811</v>
      </c>
      <c r="C38" s="91">
        <v>2</v>
      </c>
      <c r="D38" s="133">
        <v>0.005456536236710749</v>
      </c>
      <c r="E38" s="133">
        <v>1.6658935455344326</v>
      </c>
      <c r="F38" s="91" t="s">
        <v>1112</v>
      </c>
      <c r="G38" s="91" t="b">
        <v>0</v>
      </c>
      <c r="H38" s="91" t="b">
        <v>0</v>
      </c>
      <c r="I38" s="91" t="b">
        <v>0</v>
      </c>
      <c r="J38" s="91" t="b">
        <v>0</v>
      </c>
      <c r="K38" s="91" t="b">
        <v>0</v>
      </c>
      <c r="L38" s="91" t="b">
        <v>0</v>
      </c>
    </row>
    <row r="39" spans="1:12" ht="15">
      <c r="A39" s="91" t="s">
        <v>811</v>
      </c>
      <c r="B39" s="91" t="s">
        <v>812</v>
      </c>
      <c r="C39" s="91">
        <v>2</v>
      </c>
      <c r="D39" s="133">
        <v>0.005456536236710749</v>
      </c>
      <c r="E39" s="133">
        <v>2.143014800254095</v>
      </c>
      <c r="F39" s="91" t="s">
        <v>1112</v>
      </c>
      <c r="G39" s="91" t="b">
        <v>0</v>
      </c>
      <c r="H39" s="91" t="b">
        <v>0</v>
      </c>
      <c r="I39" s="91" t="b">
        <v>0</v>
      </c>
      <c r="J39" s="91" t="b">
        <v>0</v>
      </c>
      <c r="K39" s="91" t="b">
        <v>0</v>
      </c>
      <c r="L39" s="91" t="b">
        <v>0</v>
      </c>
    </row>
    <row r="40" spans="1:12" ht="15">
      <c r="A40" s="91" t="s">
        <v>812</v>
      </c>
      <c r="B40" s="91" t="s">
        <v>814</v>
      </c>
      <c r="C40" s="91">
        <v>2</v>
      </c>
      <c r="D40" s="133">
        <v>0.005456536236710749</v>
      </c>
      <c r="E40" s="133">
        <v>2.143014800254095</v>
      </c>
      <c r="F40" s="91" t="s">
        <v>1112</v>
      </c>
      <c r="G40" s="91" t="b">
        <v>0</v>
      </c>
      <c r="H40" s="91" t="b">
        <v>0</v>
      </c>
      <c r="I40" s="91" t="b">
        <v>0</v>
      </c>
      <c r="J40" s="91" t="b">
        <v>0</v>
      </c>
      <c r="K40" s="91" t="b">
        <v>0</v>
      </c>
      <c r="L40" s="91" t="b">
        <v>0</v>
      </c>
    </row>
    <row r="41" spans="1:12" ht="15">
      <c r="A41" s="91" t="s">
        <v>1075</v>
      </c>
      <c r="B41" s="91" t="s">
        <v>1085</v>
      </c>
      <c r="C41" s="91">
        <v>2</v>
      </c>
      <c r="D41" s="133">
        <v>0.005456536236710749</v>
      </c>
      <c r="E41" s="133">
        <v>2.143014800254095</v>
      </c>
      <c r="F41" s="91" t="s">
        <v>1112</v>
      </c>
      <c r="G41" s="91" t="b">
        <v>0</v>
      </c>
      <c r="H41" s="91" t="b">
        <v>0</v>
      </c>
      <c r="I41" s="91" t="b">
        <v>0</v>
      </c>
      <c r="J41" s="91" t="b">
        <v>0</v>
      </c>
      <c r="K41" s="91" t="b">
        <v>0</v>
      </c>
      <c r="L41" s="91" t="b">
        <v>0</v>
      </c>
    </row>
    <row r="42" spans="1:12" ht="15">
      <c r="A42" s="91" t="s">
        <v>219</v>
      </c>
      <c r="B42" s="91" t="s">
        <v>853</v>
      </c>
      <c r="C42" s="91">
        <v>2</v>
      </c>
      <c r="D42" s="133">
        <v>0.005456536236710749</v>
      </c>
      <c r="E42" s="133">
        <v>1.1729780236315384</v>
      </c>
      <c r="F42" s="91" t="s">
        <v>1112</v>
      </c>
      <c r="G42" s="91" t="b">
        <v>0</v>
      </c>
      <c r="H42" s="91" t="b">
        <v>0</v>
      </c>
      <c r="I42" s="91" t="b">
        <v>0</v>
      </c>
      <c r="J42" s="91" t="b">
        <v>0</v>
      </c>
      <c r="K42" s="91" t="b">
        <v>0</v>
      </c>
      <c r="L42" s="91" t="b">
        <v>0</v>
      </c>
    </row>
    <row r="43" spans="1:12" ht="15">
      <c r="A43" s="91" t="s">
        <v>853</v>
      </c>
      <c r="B43" s="91" t="s">
        <v>1086</v>
      </c>
      <c r="C43" s="91">
        <v>2</v>
      </c>
      <c r="D43" s="133">
        <v>0.005456536236710749</v>
      </c>
      <c r="E43" s="133">
        <v>1.6658935455344326</v>
      </c>
      <c r="F43" s="91" t="s">
        <v>1112</v>
      </c>
      <c r="G43" s="91" t="b">
        <v>0</v>
      </c>
      <c r="H43" s="91" t="b">
        <v>0</v>
      </c>
      <c r="I43" s="91" t="b">
        <v>0</v>
      </c>
      <c r="J43" s="91" t="b">
        <v>0</v>
      </c>
      <c r="K43" s="91" t="b">
        <v>0</v>
      </c>
      <c r="L43" s="91" t="b">
        <v>0</v>
      </c>
    </row>
    <row r="44" spans="1:12" ht="15">
      <c r="A44" s="91" t="s">
        <v>1086</v>
      </c>
      <c r="B44" s="91" t="s">
        <v>1087</v>
      </c>
      <c r="C44" s="91">
        <v>2</v>
      </c>
      <c r="D44" s="133">
        <v>0.005456536236710749</v>
      </c>
      <c r="E44" s="133">
        <v>2.3191060593097763</v>
      </c>
      <c r="F44" s="91" t="s">
        <v>1112</v>
      </c>
      <c r="G44" s="91" t="b">
        <v>0</v>
      </c>
      <c r="H44" s="91" t="b">
        <v>0</v>
      </c>
      <c r="I44" s="91" t="b">
        <v>0</v>
      </c>
      <c r="J44" s="91" t="b">
        <v>0</v>
      </c>
      <c r="K44" s="91" t="b">
        <v>0</v>
      </c>
      <c r="L44" s="91" t="b">
        <v>0</v>
      </c>
    </row>
    <row r="45" spans="1:12" ht="15">
      <c r="A45" s="91" t="s">
        <v>1087</v>
      </c>
      <c r="B45" s="91" t="s">
        <v>1076</v>
      </c>
      <c r="C45" s="91">
        <v>2</v>
      </c>
      <c r="D45" s="133">
        <v>0.005456536236710749</v>
      </c>
      <c r="E45" s="133">
        <v>2.143014800254095</v>
      </c>
      <c r="F45" s="91" t="s">
        <v>1112</v>
      </c>
      <c r="G45" s="91" t="b">
        <v>0</v>
      </c>
      <c r="H45" s="91" t="b">
        <v>0</v>
      </c>
      <c r="I45" s="91" t="b">
        <v>0</v>
      </c>
      <c r="J45" s="91" t="b">
        <v>0</v>
      </c>
      <c r="K45" s="91" t="b">
        <v>0</v>
      </c>
      <c r="L45" s="91" t="b">
        <v>0</v>
      </c>
    </row>
    <row r="46" spans="1:12" ht="15">
      <c r="A46" s="91" t="s">
        <v>1078</v>
      </c>
      <c r="B46" s="91" t="s">
        <v>1088</v>
      </c>
      <c r="C46" s="91">
        <v>2</v>
      </c>
      <c r="D46" s="133">
        <v>0.005456536236710749</v>
      </c>
      <c r="E46" s="133">
        <v>2.143014800254095</v>
      </c>
      <c r="F46" s="91" t="s">
        <v>1112</v>
      </c>
      <c r="G46" s="91" t="b">
        <v>0</v>
      </c>
      <c r="H46" s="91" t="b">
        <v>0</v>
      </c>
      <c r="I46" s="91" t="b">
        <v>0</v>
      </c>
      <c r="J46" s="91" t="b">
        <v>0</v>
      </c>
      <c r="K46" s="91" t="b">
        <v>0</v>
      </c>
      <c r="L46" s="91" t="b">
        <v>0</v>
      </c>
    </row>
    <row r="47" spans="1:12" ht="15">
      <c r="A47" s="91" t="s">
        <v>1088</v>
      </c>
      <c r="B47" s="91" t="s">
        <v>1089</v>
      </c>
      <c r="C47" s="91">
        <v>2</v>
      </c>
      <c r="D47" s="133">
        <v>0.005456536236710749</v>
      </c>
      <c r="E47" s="133">
        <v>2.3191060593097763</v>
      </c>
      <c r="F47" s="91" t="s">
        <v>1112</v>
      </c>
      <c r="G47" s="91" t="b">
        <v>0</v>
      </c>
      <c r="H47" s="91" t="b">
        <v>0</v>
      </c>
      <c r="I47" s="91" t="b">
        <v>0</v>
      </c>
      <c r="J47" s="91" t="b">
        <v>0</v>
      </c>
      <c r="K47" s="91" t="b">
        <v>0</v>
      </c>
      <c r="L47" s="91" t="b">
        <v>0</v>
      </c>
    </row>
    <row r="48" spans="1:12" ht="15">
      <c r="A48" s="91" t="s">
        <v>1089</v>
      </c>
      <c r="B48" s="91" t="s">
        <v>1090</v>
      </c>
      <c r="C48" s="91">
        <v>2</v>
      </c>
      <c r="D48" s="133">
        <v>0.005456536236710749</v>
      </c>
      <c r="E48" s="133">
        <v>2.3191060593097763</v>
      </c>
      <c r="F48" s="91" t="s">
        <v>1112</v>
      </c>
      <c r="G48" s="91" t="b">
        <v>0</v>
      </c>
      <c r="H48" s="91" t="b">
        <v>0</v>
      </c>
      <c r="I48" s="91" t="b">
        <v>0</v>
      </c>
      <c r="J48" s="91" t="b">
        <v>1</v>
      </c>
      <c r="K48" s="91" t="b">
        <v>0</v>
      </c>
      <c r="L48" s="91" t="b">
        <v>0</v>
      </c>
    </row>
    <row r="49" spans="1:12" ht="15">
      <c r="A49" s="91" t="s">
        <v>1090</v>
      </c>
      <c r="B49" s="91" t="s">
        <v>325</v>
      </c>
      <c r="C49" s="91">
        <v>2</v>
      </c>
      <c r="D49" s="133">
        <v>0.005456536236710749</v>
      </c>
      <c r="E49" s="133">
        <v>2.3191060593097763</v>
      </c>
      <c r="F49" s="91" t="s">
        <v>1112</v>
      </c>
      <c r="G49" s="91" t="b">
        <v>1</v>
      </c>
      <c r="H49" s="91" t="b">
        <v>0</v>
      </c>
      <c r="I49" s="91" t="b">
        <v>0</v>
      </c>
      <c r="J49" s="91" t="b">
        <v>0</v>
      </c>
      <c r="K49" s="91" t="b">
        <v>0</v>
      </c>
      <c r="L49" s="91" t="b">
        <v>0</v>
      </c>
    </row>
    <row r="50" spans="1:12" ht="15">
      <c r="A50" s="91" t="s">
        <v>1091</v>
      </c>
      <c r="B50" s="91" t="s">
        <v>815</v>
      </c>
      <c r="C50" s="91">
        <v>2</v>
      </c>
      <c r="D50" s="133">
        <v>0.005456536236710749</v>
      </c>
      <c r="E50" s="133">
        <v>2.3191060593097763</v>
      </c>
      <c r="F50" s="91" t="s">
        <v>1112</v>
      </c>
      <c r="G50" s="91" t="b">
        <v>0</v>
      </c>
      <c r="H50" s="91" t="b">
        <v>0</v>
      </c>
      <c r="I50" s="91" t="b">
        <v>0</v>
      </c>
      <c r="J50" s="91" t="b">
        <v>0</v>
      </c>
      <c r="K50" s="91" t="b">
        <v>0</v>
      </c>
      <c r="L50" s="91" t="b">
        <v>0</v>
      </c>
    </row>
    <row r="51" spans="1:12" ht="15">
      <c r="A51" s="91" t="s">
        <v>815</v>
      </c>
      <c r="B51" s="91" t="s">
        <v>1092</v>
      </c>
      <c r="C51" s="91">
        <v>2</v>
      </c>
      <c r="D51" s="133">
        <v>0.005456536236710749</v>
      </c>
      <c r="E51" s="133">
        <v>2.3191060593097763</v>
      </c>
      <c r="F51" s="91" t="s">
        <v>1112</v>
      </c>
      <c r="G51" s="91" t="b">
        <v>0</v>
      </c>
      <c r="H51" s="91" t="b">
        <v>0</v>
      </c>
      <c r="I51" s="91" t="b">
        <v>0</v>
      </c>
      <c r="J51" s="91" t="b">
        <v>0</v>
      </c>
      <c r="K51" s="91" t="b">
        <v>0</v>
      </c>
      <c r="L51" s="91" t="b">
        <v>0</v>
      </c>
    </row>
    <row r="52" spans="1:12" ht="15">
      <c r="A52" s="91" t="s">
        <v>1092</v>
      </c>
      <c r="B52" s="91" t="s">
        <v>1093</v>
      </c>
      <c r="C52" s="91">
        <v>2</v>
      </c>
      <c r="D52" s="133">
        <v>0.005456536236710749</v>
      </c>
      <c r="E52" s="133">
        <v>2.3191060593097763</v>
      </c>
      <c r="F52" s="91" t="s">
        <v>1112</v>
      </c>
      <c r="G52" s="91" t="b">
        <v>0</v>
      </c>
      <c r="H52" s="91" t="b">
        <v>0</v>
      </c>
      <c r="I52" s="91" t="b">
        <v>0</v>
      </c>
      <c r="J52" s="91" t="b">
        <v>0</v>
      </c>
      <c r="K52" s="91" t="b">
        <v>1</v>
      </c>
      <c r="L52" s="91" t="b">
        <v>0</v>
      </c>
    </row>
    <row r="53" spans="1:12" ht="15">
      <c r="A53" s="91" t="s">
        <v>1093</v>
      </c>
      <c r="B53" s="91" t="s">
        <v>1068</v>
      </c>
      <c r="C53" s="91">
        <v>2</v>
      </c>
      <c r="D53" s="133">
        <v>0.005456536236710749</v>
      </c>
      <c r="E53" s="133">
        <v>2.018076063645795</v>
      </c>
      <c r="F53" s="91" t="s">
        <v>1112</v>
      </c>
      <c r="G53" s="91" t="b">
        <v>0</v>
      </c>
      <c r="H53" s="91" t="b">
        <v>1</v>
      </c>
      <c r="I53" s="91" t="b">
        <v>0</v>
      </c>
      <c r="J53" s="91" t="b">
        <v>0</v>
      </c>
      <c r="K53" s="91" t="b">
        <v>0</v>
      </c>
      <c r="L53" s="91" t="b">
        <v>0</v>
      </c>
    </row>
    <row r="54" spans="1:12" ht="15">
      <c r="A54" s="91" t="s">
        <v>1068</v>
      </c>
      <c r="B54" s="91" t="s">
        <v>817</v>
      </c>
      <c r="C54" s="91">
        <v>2</v>
      </c>
      <c r="D54" s="133">
        <v>0.005456536236710749</v>
      </c>
      <c r="E54" s="133">
        <v>2.018076063645795</v>
      </c>
      <c r="F54" s="91" t="s">
        <v>1112</v>
      </c>
      <c r="G54" s="91" t="b">
        <v>0</v>
      </c>
      <c r="H54" s="91" t="b">
        <v>0</v>
      </c>
      <c r="I54" s="91" t="b">
        <v>0</v>
      </c>
      <c r="J54" s="91" t="b">
        <v>0</v>
      </c>
      <c r="K54" s="91" t="b">
        <v>0</v>
      </c>
      <c r="L54" s="91" t="b">
        <v>0</v>
      </c>
    </row>
    <row r="55" spans="1:12" ht="15">
      <c r="A55" s="91" t="s">
        <v>817</v>
      </c>
      <c r="B55" s="91" t="s">
        <v>1094</v>
      </c>
      <c r="C55" s="91">
        <v>2</v>
      </c>
      <c r="D55" s="133">
        <v>0.005456536236710749</v>
      </c>
      <c r="E55" s="133">
        <v>2.3191060593097763</v>
      </c>
      <c r="F55" s="91" t="s">
        <v>1112</v>
      </c>
      <c r="G55" s="91" t="b">
        <v>0</v>
      </c>
      <c r="H55" s="91" t="b">
        <v>0</v>
      </c>
      <c r="I55" s="91" t="b">
        <v>0</v>
      </c>
      <c r="J55" s="91" t="b">
        <v>0</v>
      </c>
      <c r="K55" s="91" t="b">
        <v>0</v>
      </c>
      <c r="L55" s="91" t="b">
        <v>0</v>
      </c>
    </row>
    <row r="56" spans="1:12" ht="15">
      <c r="A56" s="91" t="s">
        <v>1094</v>
      </c>
      <c r="B56" s="91" t="s">
        <v>1079</v>
      </c>
      <c r="C56" s="91">
        <v>2</v>
      </c>
      <c r="D56" s="133">
        <v>0.005456536236710749</v>
      </c>
      <c r="E56" s="133">
        <v>2.143014800254095</v>
      </c>
      <c r="F56" s="91" t="s">
        <v>1112</v>
      </c>
      <c r="G56" s="91" t="b">
        <v>0</v>
      </c>
      <c r="H56" s="91" t="b">
        <v>0</v>
      </c>
      <c r="I56" s="91" t="b">
        <v>0</v>
      </c>
      <c r="J56" s="91" t="b">
        <v>0</v>
      </c>
      <c r="K56" s="91" t="b">
        <v>0</v>
      </c>
      <c r="L56" s="91" t="b">
        <v>0</v>
      </c>
    </row>
    <row r="57" spans="1:12" ht="15">
      <c r="A57" s="91" t="s">
        <v>1079</v>
      </c>
      <c r="B57" s="91" t="s">
        <v>1095</v>
      </c>
      <c r="C57" s="91">
        <v>2</v>
      </c>
      <c r="D57" s="133">
        <v>0.005456536236710749</v>
      </c>
      <c r="E57" s="133">
        <v>2.143014800254095</v>
      </c>
      <c r="F57" s="91" t="s">
        <v>1112</v>
      </c>
      <c r="G57" s="91" t="b">
        <v>0</v>
      </c>
      <c r="H57" s="91" t="b">
        <v>0</v>
      </c>
      <c r="I57" s="91" t="b">
        <v>0</v>
      </c>
      <c r="J57" s="91" t="b">
        <v>0</v>
      </c>
      <c r="K57" s="91" t="b">
        <v>0</v>
      </c>
      <c r="L57" s="91" t="b">
        <v>0</v>
      </c>
    </row>
    <row r="58" spans="1:12" ht="15">
      <c r="A58" s="91" t="s">
        <v>1095</v>
      </c>
      <c r="B58" s="91" t="s">
        <v>1096</v>
      </c>
      <c r="C58" s="91">
        <v>2</v>
      </c>
      <c r="D58" s="133">
        <v>0.005456536236710749</v>
      </c>
      <c r="E58" s="133">
        <v>2.3191060593097763</v>
      </c>
      <c r="F58" s="91" t="s">
        <v>1112</v>
      </c>
      <c r="G58" s="91" t="b">
        <v>0</v>
      </c>
      <c r="H58" s="91" t="b">
        <v>0</v>
      </c>
      <c r="I58" s="91" t="b">
        <v>0</v>
      </c>
      <c r="J58" s="91" t="b">
        <v>0</v>
      </c>
      <c r="K58" s="91" t="b">
        <v>0</v>
      </c>
      <c r="L58" s="91" t="b">
        <v>0</v>
      </c>
    </row>
    <row r="59" spans="1:12" ht="15">
      <c r="A59" s="91" t="s">
        <v>1096</v>
      </c>
      <c r="B59" s="91" t="s">
        <v>1097</v>
      </c>
      <c r="C59" s="91">
        <v>2</v>
      </c>
      <c r="D59" s="133">
        <v>0.005456536236710749</v>
      </c>
      <c r="E59" s="133">
        <v>2.3191060593097763</v>
      </c>
      <c r="F59" s="91" t="s">
        <v>1112</v>
      </c>
      <c r="G59" s="91" t="b">
        <v>0</v>
      </c>
      <c r="H59" s="91" t="b">
        <v>0</v>
      </c>
      <c r="I59" s="91" t="b">
        <v>0</v>
      </c>
      <c r="J59" s="91" t="b">
        <v>0</v>
      </c>
      <c r="K59" s="91" t="b">
        <v>1</v>
      </c>
      <c r="L59" s="91" t="b">
        <v>0</v>
      </c>
    </row>
    <row r="60" spans="1:12" ht="15">
      <c r="A60" s="91" t="s">
        <v>1097</v>
      </c>
      <c r="B60" s="91" t="s">
        <v>1098</v>
      </c>
      <c r="C60" s="91">
        <v>2</v>
      </c>
      <c r="D60" s="133">
        <v>0.005456536236710749</v>
      </c>
      <c r="E60" s="133">
        <v>2.3191060593097763</v>
      </c>
      <c r="F60" s="91" t="s">
        <v>1112</v>
      </c>
      <c r="G60" s="91" t="b">
        <v>0</v>
      </c>
      <c r="H60" s="91" t="b">
        <v>1</v>
      </c>
      <c r="I60" s="91" t="b">
        <v>0</v>
      </c>
      <c r="J60" s="91" t="b">
        <v>0</v>
      </c>
      <c r="K60" s="91" t="b">
        <v>0</v>
      </c>
      <c r="L60" s="91" t="b">
        <v>0</v>
      </c>
    </row>
    <row r="61" spans="1:12" ht="15">
      <c r="A61" s="91" t="s">
        <v>1099</v>
      </c>
      <c r="B61" s="91" t="s">
        <v>1100</v>
      </c>
      <c r="C61" s="91">
        <v>2</v>
      </c>
      <c r="D61" s="133">
        <v>0.005456536236710749</v>
      </c>
      <c r="E61" s="133">
        <v>2.3191060593097763</v>
      </c>
      <c r="F61" s="91" t="s">
        <v>1112</v>
      </c>
      <c r="G61" s="91" t="b">
        <v>1</v>
      </c>
      <c r="H61" s="91" t="b">
        <v>0</v>
      </c>
      <c r="I61" s="91" t="b">
        <v>0</v>
      </c>
      <c r="J61" s="91" t="b">
        <v>0</v>
      </c>
      <c r="K61" s="91" t="b">
        <v>0</v>
      </c>
      <c r="L61" s="91" t="b">
        <v>0</v>
      </c>
    </row>
    <row r="62" spans="1:12" ht="15">
      <c r="A62" s="91" t="s">
        <v>1100</v>
      </c>
      <c r="B62" s="91" t="s">
        <v>1101</v>
      </c>
      <c r="C62" s="91">
        <v>2</v>
      </c>
      <c r="D62" s="133">
        <v>0.005456536236710749</v>
      </c>
      <c r="E62" s="133">
        <v>2.3191060593097763</v>
      </c>
      <c r="F62" s="91" t="s">
        <v>1112</v>
      </c>
      <c r="G62" s="91" t="b">
        <v>0</v>
      </c>
      <c r="H62" s="91" t="b">
        <v>0</v>
      </c>
      <c r="I62" s="91" t="b">
        <v>0</v>
      </c>
      <c r="J62" s="91" t="b">
        <v>0</v>
      </c>
      <c r="K62" s="91" t="b">
        <v>0</v>
      </c>
      <c r="L62" s="91" t="b">
        <v>0</v>
      </c>
    </row>
    <row r="63" spans="1:12" ht="15">
      <c r="A63" s="91" t="s">
        <v>1101</v>
      </c>
      <c r="B63" s="91" t="s">
        <v>230</v>
      </c>
      <c r="C63" s="91">
        <v>2</v>
      </c>
      <c r="D63" s="133">
        <v>0.005456536236710749</v>
      </c>
      <c r="E63" s="133">
        <v>2.143014800254095</v>
      </c>
      <c r="F63" s="91" t="s">
        <v>1112</v>
      </c>
      <c r="G63" s="91" t="b">
        <v>0</v>
      </c>
      <c r="H63" s="91" t="b">
        <v>0</v>
      </c>
      <c r="I63" s="91" t="b">
        <v>0</v>
      </c>
      <c r="J63" s="91" t="b">
        <v>0</v>
      </c>
      <c r="K63" s="91" t="b">
        <v>0</v>
      </c>
      <c r="L63" s="91" t="b">
        <v>0</v>
      </c>
    </row>
    <row r="64" spans="1:12" ht="15">
      <c r="A64" s="91" t="s">
        <v>230</v>
      </c>
      <c r="B64" s="91" t="s">
        <v>862</v>
      </c>
      <c r="C64" s="91">
        <v>2</v>
      </c>
      <c r="D64" s="133">
        <v>0.005456536236710749</v>
      </c>
      <c r="E64" s="133">
        <v>1.3770980062874631</v>
      </c>
      <c r="F64" s="91" t="s">
        <v>1112</v>
      </c>
      <c r="G64" s="91" t="b">
        <v>0</v>
      </c>
      <c r="H64" s="91" t="b">
        <v>0</v>
      </c>
      <c r="I64" s="91" t="b">
        <v>0</v>
      </c>
      <c r="J64" s="91" t="b">
        <v>0</v>
      </c>
      <c r="K64" s="91" t="b">
        <v>0</v>
      </c>
      <c r="L64" s="91" t="b">
        <v>0</v>
      </c>
    </row>
    <row r="65" spans="1:12" ht="15">
      <c r="A65" s="91" t="s">
        <v>862</v>
      </c>
      <c r="B65" s="91" t="s">
        <v>318</v>
      </c>
      <c r="C65" s="91">
        <v>2</v>
      </c>
      <c r="D65" s="133">
        <v>0.005456536236710749</v>
      </c>
      <c r="E65" s="133">
        <v>1.3770980062874631</v>
      </c>
      <c r="F65" s="91" t="s">
        <v>1112</v>
      </c>
      <c r="G65" s="91" t="b">
        <v>0</v>
      </c>
      <c r="H65" s="91" t="b">
        <v>0</v>
      </c>
      <c r="I65" s="91" t="b">
        <v>0</v>
      </c>
      <c r="J65" s="91" t="b">
        <v>0</v>
      </c>
      <c r="K65" s="91" t="b">
        <v>0</v>
      </c>
      <c r="L65" s="91" t="b">
        <v>0</v>
      </c>
    </row>
    <row r="66" spans="1:12" ht="15">
      <c r="A66" s="91" t="s">
        <v>318</v>
      </c>
      <c r="B66" s="91" t="s">
        <v>241</v>
      </c>
      <c r="C66" s="91">
        <v>2</v>
      </c>
      <c r="D66" s="133">
        <v>0.005456536236710749</v>
      </c>
      <c r="E66" s="133">
        <v>1.9211660506377388</v>
      </c>
      <c r="F66" s="91" t="s">
        <v>1112</v>
      </c>
      <c r="G66" s="91" t="b">
        <v>0</v>
      </c>
      <c r="H66" s="91" t="b">
        <v>0</v>
      </c>
      <c r="I66" s="91" t="b">
        <v>0</v>
      </c>
      <c r="J66" s="91" t="b">
        <v>0</v>
      </c>
      <c r="K66" s="91" t="b">
        <v>0</v>
      </c>
      <c r="L66" s="91" t="b">
        <v>0</v>
      </c>
    </row>
    <row r="67" spans="1:12" ht="15">
      <c r="A67" s="91" t="s">
        <v>241</v>
      </c>
      <c r="B67" s="91" t="s">
        <v>1102</v>
      </c>
      <c r="C67" s="91">
        <v>2</v>
      </c>
      <c r="D67" s="133">
        <v>0.005456536236710749</v>
      </c>
      <c r="E67" s="133">
        <v>2.3191060593097763</v>
      </c>
      <c r="F67" s="91" t="s">
        <v>1112</v>
      </c>
      <c r="G67" s="91" t="b">
        <v>0</v>
      </c>
      <c r="H67" s="91" t="b">
        <v>0</v>
      </c>
      <c r="I67" s="91" t="b">
        <v>0</v>
      </c>
      <c r="J67" s="91" t="b">
        <v>0</v>
      </c>
      <c r="K67" s="91" t="b">
        <v>0</v>
      </c>
      <c r="L67" s="91" t="b">
        <v>0</v>
      </c>
    </row>
    <row r="68" spans="1:12" ht="15">
      <c r="A68" s="91" t="s">
        <v>1102</v>
      </c>
      <c r="B68" s="91" t="s">
        <v>1103</v>
      </c>
      <c r="C68" s="91">
        <v>2</v>
      </c>
      <c r="D68" s="133">
        <v>0.005456536236710749</v>
      </c>
      <c r="E68" s="133">
        <v>2.3191060593097763</v>
      </c>
      <c r="F68" s="91" t="s">
        <v>1112</v>
      </c>
      <c r="G68" s="91" t="b">
        <v>0</v>
      </c>
      <c r="H68" s="91" t="b">
        <v>0</v>
      </c>
      <c r="I68" s="91" t="b">
        <v>0</v>
      </c>
      <c r="J68" s="91" t="b">
        <v>0</v>
      </c>
      <c r="K68" s="91" t="b">
        <v>0</v>
      </c>
      <c r="L68" s="91" t="b">
        <v>0</v>
      </c>
    </row>
    <row r="69" spans="1:12" ht="15">
      <c r="A69" s="91" t="s">
        <v>854</v>
      </c>
      <c r="B69" s="91" t="s">
        <v>1105</v>
      </c>
      <c r="C69" s="91">
        <v>2</v>
      </c>
      <c r="D69" s="133">
        <v>0.005456536236710749</v>
      </c>
      <c r="E69" s="133">
        <v>1.7750380149595006</v>
      </c>
      <c r="F69" s="91" t="s">
        <v>1112</v>
      </c>
      <c r="G69" s="91" t="b">
        <v>0</v>
      </c>
      <c r="H69" s="91" t="b">
        <v>0</v>
      </c>
      <c r="I69" s="91" t="b">
        <v>0</v>
      </c>
      <c r="J69" s="91" t="b">
        <v>0</v>
      </c>
      <c r="K69" s="91" t="b">
        <v>0</v>
      </c>
      <c r="L69" s="91" t="b">
        <v>0</v>
      </c>
    </row>
    <row r="70" spans="1:12" ht="15">
      <c r="A70" s="91" t="s">
        <v>871</v>
      </c>
      <c r="B70" s="91" t="s">
        <v>872</v>
      </c>
      <c r="C70" s="91">
        <v>2</v>
      </c>
      <c r="D70" s="133">
        <v>0.005456536236710749</v>
      </c>
      <c r="E70" s="133">
        <v>1.841984804590114</v>
      </c>
      <c r="F70" s="91" t="s">
        <v>1112</v>
      </c>
      <c r="G70" s="91" t="b">
        <v>0</v>
      </c>
      <c r="H70" s="91" t="b">
        <v>0</v>
      </c>
      <c r="I70" s="91" t="b">
        <v>0</v>
      </c>
      <c r="J70" s="91" t="b">
        <v>0</v>
      </c>
      <c r="K70" s="91" t="b">
        <v>0</v>
      </c>
      <c r="L70" s="91" t="b">
        <v>0</v>
      </c>
    </row>
    <row r="71" spans="1:12" ht="15">
      <c r="A71" s="91" t="s">
        <v>872</v>
      </c>
      <c r="B71" s="91" t="s">
        <v>873</v>
      </c>
      <c r="C71" s="91">
        <v>2</v>
      </c>
      <c r="D71" s="133">
        <v>0.005456536236710749</v>
      </c>
      <c r="E71" s="133">
        <v>1.841984804590114</v>
      </c>
      <c r="F71" s="91" t="s">
        <v>1112</v>
      </c>
      <c r="G71" s="91" t="b">
        <v>0</v>
      </c>
      <c r="H71" s="91" t="b">
        <v>0</v>
      </c>
      <c r="I71" s="91" t="b">
        <v>0</v>
      </c>
      <c r="J71" s="91" t="b">
        <v>0</v>
      </c>
      <c r="K71" s="91" t="b">
        <v>0</v>
      </c>
      <c r="L71" s="91" t="b">
        <v>0</v>
      </c>
    </row>
    <row r="72" spans="1:12" ht="15">
      <c r="A72" s="91" t="s">
        <v>873</v>
      </c>
      <c r="B72" s="91" t="s">
        <v>874</v>
      </c>
      <c r="C72" s="91">
        <v>2</v>
      </c>
      <c r="D72" s="133">
        <v>0.005456536236710749</v>
      </c>
      <c r="E72" s="133">
        <v>2.143014800254095</v>
      </c>
      <c r="F72" s="91" t="s">
        <v>1112</v>
      </c>
      <c r="G72" s="91" t="b">
        <v>0</v>
      </c>
      <c r="H72" s="91" t="b">
        <v>0</v>
      </c>
      <c r="I72" s="91" t="b">
        <v>0</v>
      </c>
      <c r="J72" s="91" t="b">
        <v>0</v>
      </c>
      <c r="K72" s="91" t="b">
        <v>0</v>
      </c>
      <c r="L72" s="91" t="b">
        <v>0</v>
      </c>
    </row>
    <row r="73" spans="1:12" ht="15">
      <c r="A73" s="91" t="s">
        <v>874</v>
      </c>
      <c r="B73" s="91" t="s">
        <v>875</v>
      </c>
      <c r="C73" s="91">
        <v>2</v>
      </c>
      <c r="D73" s="133">
        <v>0.005456536236710749</v>
      </c>
      <c r="E73" s="133">
        <v>2.143014800254095</v>
      </c>
      <c r="F73" s="91" t="s">
        <v>1112</v>
      </c>
      <c r="G73" s="91" t="b">
        <v>0</v>
      </c>
      <c r="H73" s="91" t="b">
        <v>0</v>
      </c>
      <c r="I73" s="91" t="b">
        <v>0</v>
      </c>
      <c r="J73" s="91" t="b">
        <v>0</v>
      </c>
      <c r="K73" s="91" t="b">
        <v>0</v>
      </c>
      <c r="L73" s="91" t="b">
        <v>0</v>
      </c>
    </row>
    <row r="74" spans="1:12" ht="15">
      <c r="A74" s="91" t="s">
        <v>875</v>
      </c>
      <c r="B74" s="91" t="s">
        <v>876</v>
      </c>
      <c r="C74" s="91">
        <v>2</v>
      </c>
      <c r="D74" s="133">
        <v>0.005456536236710749</v>
      </c>
      <c r="E74" s="133">
        <v>2.018076063645795</v>
      </c>
      <c r="F74" s="91" t="s">
        <v>1112</v>
      </c>
      <c r="G74" s="91" t="b">
        <v>0</v>
      </c>
      <c r="H74" s="91" t="b">
        <v>0</v>
      </c>
      <c r="I74" s="91" t="b">
        <v>0</v>
      </c>
      <c r="J74" s="91" t="b">
        <v>0</v>
      </c>
      <c r="K74" s="91" t="b">
        <v>0</v>
      </c>
      <c r="L74" s="91" t="b">
        <v>0</v>
      </c>
    </row>
    <row r="75" spans="1:12" ht="15">
      <c r="A75" s="91" t="s">
        <v>876</v>
      </c>
      <c r="B75" s="91" t="s">
        <v>822</v>
      </c>
      <c r="C75" s="91">
        <v>2</v>
      </c>
      <c r="D75" s="133">
        <v>0.005456536236710749</v>
      </c>
      <c r="E75" s="133">
        <v>2.018076063645795</v>
      </c>
      <c r="F75" s="91" t="s">
        <v>1112</v>
      </c>
      <c r="G75" s="91" t="b">
        <v>0</v>
      </c>
      <c r="H75" s="91" t="b">
        <v>0</v>
      </c>
      <c r="I75" s="91" t="b">
        <v>0</v>
      </c>
      <c r="J75" s="91" t="b">
        <v>0</v>
      </c>
      <c r="K75" s="91" t="b">
        <v>0</v>
      </c>
      <c r="L75" s="91" t="b">
        <v>0</v>
      </c>
    </row>
    <row r="76" spans="1:12" ht="15">
      <c r="A76" s="91" t="s">
        <v>822</v>
      </c>
      <c r="B76" s="91" t="s">
        <v>823</v>
      </c>
      <c r="C76" s="91">
        <v>2</v>
      </c>
      <c r="D76" s="133">
        <v>0.005456536236710749</v>
      </c>
      <c r="E76" s="133">
        <v>2.3191060593097763</v>
      </c>
      <c r="F76" s="91" t="s">
        <v>1112</v>
      </c>
      <c r="G76" s="91" t="b">
        <v>0</v>
      </c>
      <c r="H76" s="91" t="b">
        <v>0</v>
      </c>
      <c r="I76" s="91" t="b">
        <v>0</v>
      </c>
      <c r="J76" s="91" t="b">
        <v>0</v>
      </c>
      <c r="K76" s="91" t="b">
        <v>0</v>
      </c>
      <c r="L76" s="91" t="b">
        <v>0</v>
      </c>
    </row>
    <row r="77" spans="1:12" ht="15">
      <c r="A77" s="91" t="s">
        <v>823</v>
      </c>
      <c r="B77" s="91" t="s">
        <v>877</v>
      </c>
      <c r="C77" s="91">
        <v>2</v>
      </c>
      <c r="D77" s="133">
        <v>0.005456536236710749</v>
      </c>
      <c r="E77" s="133">
        <v>2.3191060593097763</v>
      </c>
      <c r="F77" s="91" t="s">
        <v>1112</v>
      </c>
      <c r="G77" s="91" t="b">
        <v>0</v>
      </c>
      <c r="H77" s="91" t="b">
        <v>0</v>
      </c>
      <c r="I77" s="91" t="b">
        <v>0</v>
      </c>
      <c r="J77" s="91" t="b">
        <v>0</v>
      </c>
      <c r="K77" s="91" t="b">
        <v>0</v>
      </c>
      <c r="L77" s="91" t="b">
        <v>0</v>
      </c>
    </row>
    <row r="78" spans="1:12" ht="15">
      <c r="A78" s="91" t="s">
        <v>877</v>
      </c>
      <c r="B78" s="91" t="s">
        <v>854</v>
      </c>
      <c r="C78" s="91">
        <v>2</v>
      </c>
      <c r="D78" s="133">
        <v>0.005456536236710749</v>
      </c>
      <c r="E78" s="133">
        <v>1.7750380149595006</v>
      </c>
      <c r="F78" s="91" t="s">
        <v>1112</v>
      </c>
      <c r="G78" s="91" t="b">
        <v>0</v>
      </c>
      <c r="H78" s="91" t="b">
        <v>0</v>
      </c>
      <c r="I78" s="91" t="b">
        <v>0</v>
      </c>
      <c r="J78" s="91" t="b">
        <v>0</v>
      </c>
      <c r="K78" s="91" t="b">
        <v>0</v>
      </c>
      <c r="L78" s="91" t="b">
        <v>0</v>
      </c>
    </row>
    <row r="79" spans="1:12" ht="15">
      <c r="A79" s="91" t="s">
        <v>230</v>
      </c>
      <c r="B79" s="91" t="s">
        <v>863</v>
      </c>
      <c r="C79" s="91">
        <v>2</v>
      </c>
      <c r="D79" s="133">
        <v>0.005456536236710749</v>
      </c>
      <c r="E79" s="133">
        <v>1.9211660506377388</v>
      </c>
      <c r="F79" s="91" t="s">
        <v>1112</v>
      </c>
      <c r="G79" s="91" t="b">
        <v>0</v>
      </c>
      <c r="H79" s="91" t="b">
        <v>0</v>
      </c>
      <c r="I79" s="91" t="b">
        <v>0</v>
      </c>
      <c r="J79" s="91" t="b">
        <v>0</v>
      </c>
      <c r="K79" s="91" t="b">
        <v>0</v>
      </c>
      <c r="L79" s="91" t="b">
        <v>0</v>
      </c>
    </row>
    <row r="80" spans="1:12" ht="15">
      <c r="A80" s="91" t="s">
        <v>1065</v>
      </c>
      <c r="B80" s="91" t="s">
        <v>1072</v>
      </c>
      <c r="C80" s="91">
        <v>2</v>
      </c>
      <c r="D80" s="133">
        <v>0.005456536236710749</v>
      </c>
      <c r="E80" s="133">
        <v>1.9669235411984138</v>
      </c>
      <c r="F80" s="91" t="s">
        <v>1112</v>
      </c>
      <c r="G80" s="91" t="b">
        <v>0</v>
      </c>
      <c r="H80" s="91" t="b">
        <v>0</v>
      </c>
      <c r="I80" s="91" t="b">
        <v>0</v>
      </c>
      <c r="J80" s="91" t="b">
        <v>0</v>
      </c>
      <c r="K80" s="91" t="b">
        <v>0</v>
      </c>
      <c r="L80" s="91" t="b">
        <v>0</v>
      </c>
    </row>
    <row r="81" spans="1:12" ht="15">
      <c r="A81" s="91" t="s">
        <v>215</v>
      </c>
      <c r="B81" s="91" t="s">
        <v>885</v>
      </c>
      <c r="C81" s="91">
        <v>2</v>
      </c>
      <c r="D81" s="133">
        <v>0.005456536236710749</v>
      </c>
      <c r="E81" s="133">
        <v>2.143014800254095</v>
      </c>
      <c r="F81" s="91" t="s">
        <v>1112</v>
      </c>
      <c r="G81" s="91" t="b">
        <v>0</v>
      </c>
      <c r="H81" s="91" t="b">
        <v>0</v>
      </c>
      <c r="I81" s="91" t="b">
        <v>0</v>
      </c>
      <c r="J81" s="91" t="b">
        <v>1</v>
      </c>
      <c r="K81" s="91" t="b">
        <v>0</v>
      </c>
      <c r="L81" s="91" t="b">
        <v>0</v>
      </c>
    </row>
    <row r="82" spans="1:12" ht="15">
      <c r="A82" s="91" t="s">
        <v>885</v>
      </c>
      <c r="B82" s="91" t="s">
        <v>886</v>
      </c>
      <c r="C82" s="91">
        <v>2</v>
      </c>
      <c r="D82" s="133">
        <v>0.005456536236710749</v>
      </c>
      <c r="E82" s="133">
        <v>2.3191060593097763</v>
      </c>
      <c r="F82" s="91" t="s">
        <v>1112</v>
      </c>
      <c r="G82" s="91" t="b">
        <v>1</v>
      </c>
      <c r="H82" s="91" t="b">
        <v>0</v>
      </c>
      <c r="I82" s="91" t="b">
        <v>0</v>
      </c>
      <c r="J82" s="91" t="b">
        <v>0</v>
      </c>
      <c r="K82" s="91" t="b">
        <v>0</v>
      </c>
      <c r="L82" s="91" t="b">
        <v>0</v>
      </c>
    </row>
    <row r="83" spans="1:12" ht="15">
      <c r="A83" s="91" t="s">
        <v>886</v>
      </c>
      <c r="B83" s="91" t="s">
        <v>832</v>
      </c>
      <c r="C83" s="91">
        <v>2</v>
      </c>
      <c r="D83" s="133">
        <v>0.005456536236710749</v>
      </c>
      <c r="E83" s="133">
        <v>2.3191060593097763</v>
      </c>
      <c r="F83" s="91" t="s">
        <v>1112</v>
      </c>
      <c r="G83" s="91" t="b">
        <v>0</v>
      </c>
      <c r="H83" s="91" t="b">
        <v>0</v>
      </c>
      <c r="I83" s="91" t="b">
        <v>0</v>
      </c>
      <c r="J83" s="91" t="b">
        <v>0</v>
      </c>
      <c r="K83" s="91" t="b">
        <v>0</v>
      </c>
      <c r="L83" s="91" t="b">
        <v>0</v>
      </c>
    </row>
    <row r="84" spans="1:12" ht="15">
      <c r="A84" s="91" t="s">
        <v>832</v>
      </c>
      <c r="B84" s="91" t="s">
        <v>833</v>
      </c>
      <c r="C84" s="91">
        <v>2</v>
      </c>
      <c r="D84" s="133">
        <v>0.005456536236710749</v>
      </c>
      <c r="E84" s="133">
        <v>2.3191060593097763</v>
      </c>
      <c r="F84" s="91" t="s">
        <v>1112</v>
      </c>
      <c r="G84" s="91" t="b">
        <v>0</v>
      </c>
      <c r="H84" s="91" t="b">
        <v>0</v>
      </c>
      <c r="I84" s="91" t="b">
        <v>0</v>
      </c>
      <c r="J84" s="91" t="b">
        <v>0</v>
      </c>
      <c r="K84" s="91" t="b">
        <v>0</v>
      </c>
      <c r="L84" s="91" t="b">
        <v>0</v>
      </c>
    </row>
    <row r="85" spans="1:12" ht="15">
      <c r="A85" s="91" t="s">
        <v>833</v>
      </c>
      <c r="B85" s="91" t="s">
        <v>834</v>
      </c>
      <c r="C85" s="91">
        <v>2</v>
      </c>
      <c r="D85" s="133">
        <v>0.005456536236710749</v>
      </c>
      <c r="E85" s="133">
        <v>2.3191060593097763</v>
      </c>
      <c r="F85" s="91" t="s">
        <v>1112</v>
      </c>
      <c r="G85" s="91" t="b">
        <v>0</v>
      </c>
      <c r="H85" s="91" t="b">
        <v>0</v>
      </c>
      <c r="I85" s="91" t="b">
        <v>0</v>
      </c>
      <c r="J85" s="91" t="b">
        <v>0</v>
      </c>
      <c r="K85" s="91" t="b">
        <v>0</v>
      </c>
      <c r="L85" s="91" t="b">
        <v>0</v>
      </c>
    </row>
    <row r="86" spans="1:12" ht="15">
      <c r="A86" s="91" t="s">
        <v>834</v>
      </c>
      <c r="B86" s="91" t="s">
        <v>887</v>
      </c>
      <c r="C86" s="91">
        <v>2</v>
      </c>
      <c r="D86" s="133">
        <v>0.005456536236710749</v>
      </c>
      <c r="E86" s="133">
        <v>2.143014800254095</v>
      </c>
      <c r="F86" s="91" t="s">
        <v>1112</v>
      </c>
      <c r="G86" s="91" t="b">
        <v>0</v>
      </c>
      <c r="H86" s="91" t="b">
        <v>0</v>
      </c>
      <c r="I86" s="91" t="b">
        <v>0</v>
      </c>
      <c r="J86" s="91" t="b">
        <v>0</v>
      </c>
      <c r="K86" s="91" t="b">
        <v>0</v>
      </c>
      <c r="L86" s="91" t="b">
        <v>0</v>
      </c>
    </row>
    <row r="87" spans="1:12" ht="15">
      <c r="A87" s="91" t="s">
        <v>887</v>
      </c>
      <c r="B87" s="91" t="s">
        <v>888</v>
      </c>
      <c r="C87" s="91">
        <v>2</v>
      </c>
      <c r="D87" s="133">
        <v>0.005456536236710749</v>
      </c>
      <c r="E87" s="133">
        <v>2.143014800254095</v>
      </c>
      <c r="F87" s="91" t="s">
        <v>1112</v>
      </c>
      <c r="G87" s="91" t="b">
        <v>0</v>
      </c>
      <c r="H87" s="91" t="b">
        <v>0</v>
      </c>
      <c r="I87" s="91" t="b">
        <v>0</v>
      </c>
      <c r="J87" s="91" t="b">
        <v>0</v>
      </c>
      <c r="K87" s="91" t="b">
        <v>0</v>
      </c>
      <c r="L87" s="91" t="b">
        <v>0</v>
      </c>
    </row>
    <row r="88" spans="1:12" ht="15">
      <c r="A88" s="91" t="s">
        <v>888</v>
      </c>
      <c r="B88" s="91" t="s">
        <v>219</v>
      </c>
      <c r="C88" s="91">
        <v>2</v>
      </c>
      <c r="D88" s="133">
        <v>0.005456536236710749</v>
      </c>
      <c r="E88" s="133">
        <v>1.9211660506377388</v>
      </c>
      <c r="F88" s="91" t="s">
        <v>1112</v>
      </c>
      <c r="G88" s="91" t="b">
        <v>0</v>
      </c>
      <c r="H88" s="91" t="b">
        <v>0</v>
      </c>
      <c r="I88" s="91" t="b">
        <v>0</v>
      </c>
      <c r="J88" s="91" t="b">
        <v>0</v>
      </c>
      <c r="K88" s="91" t="b">
        <v>0</v>
      </c>
      <c r="L88" s="91" t="b">
        <v>0</v>
      </c>
    </row>
    <row r="89" spans="1:12" ht="15">
      <c r="A89" s="91" t="s">
        <v>892</v>
      </c>
      <c r="B89" s="91" t="s">
        <v>876</v>
      </c>
      <c r="C89" s="91">
        <v>2</v>
      </c>
      <c r="D89" s="133">
        <v>0.005456536236710749</v>
      </c>
      <c r="E89" s="133">
        <v>2.018076063645795</v>
      </c>
      <c r="F89" s="91" t="s">
        <v>1112</v>
      </c>
      <c r="G89" s="91" t="b">
        <v>0</v>
      </c>
      <c r="H89" s="91" t="b">
        <v>0</v>
      </c>
      <c r="I89" s="91" t="b">
        <v>0</v>
      </c>
      <c r="J89" s="91" t="b">
        <v>0</v>
      </c>
      <c r="K89" s="91" t="b">
        <v>0</v>
      </c>
      <c r="L89" s="91" t="b">
        <v>0</v>
      </c>
    </row>
    <row r="90" spans="1:12" ht="15">
      <c r="A90" s="91" t="s">
        <v>876</v>
      </c>
      <c r="B90" s="91" t="s">
        <v>865</v>
      </c>
      <c r="C90" s="91">
        <v>2</v>
      </c>
      <c r="D90" s="133">
        <v>0.005456536236710749</v>
      </c>
      <c r="E90" s="133">
        <v>1.5409548089261327</v>
      </c>
      <c r="F90" s="91" t="s">
        <v>1112</v>
      </c>
      <c r="G90" s="91" t="b">
        <v>0</v>
      </c>
      <c r="H90" s="91" t="b">
        <v>0</v>
      </c>
      <c r="I90" s="91" t="b">
        <v>0</v>
      </c>
      <c r="J90" s="91" t="b">
        <v>0</v>
      </c>
      <c r="K90" s="91" t="b">
        <v>0</v>
      </c>
      <c r="L90" s="91" t="b">
        <v>0</v>
      </c>
    </row>
    <row r="91" spans="1:12" ht="15">
      <c r="A91" s="91" t="s">
        <v>234</v>
      </c>
      <c r="B91" s="91" t="s">
        <v>1109</v>
      </c>
      <c r="C91" s="91">
        <v>2</v>
      </c>
      <c r="D91" s="133">
        <v>0.005456536236710749</v>
      </c>
      <c r="E91" s="133">
        <v>1.6658935455344326</v>
      </c>
      <c r="F91" s="91" t="s">
        <v>1112</v>
      </c>
      <c r="G91" s="91" t="b">
        <v>0</v>
      </c>
      <c r="H91" s="91" t="b">
        <v>0</v>
      </c>
      <c r="I91" s="91" t="b">
        <v>0</v>
      </c>
      <c r="J91" s="91" t="b">
        <v>0</v>
      </c>
      <c r="K91" s="91" t="b">
        <v>0</v>
      </c>
      <c r="L91" s="91" t="b">
        <v>0</v>
      </c>
    </row>
    <row r="92" spans="1:12" ht="15">
      <c r="A92" s="91" t="s">
        <v>1109</v>
      </c>
      <c r="B92" s="91" t="s">
        <v>1069</v>
      </c>
      <c r="C92" s="91">
        <v>2</v>
      </c>
      <c r="D92" s="133">
        <v>0.005456536236710749</v>
      </c>
      <c r="E92" s="133">
        <v>2.018076063645795</v>
      </c>
      <c r="F92" s="91" t="s">
        <v>1112</v>
      </c>
      <c r="G92" s="91" t="b">
        <v>0</v>
      </c>
      <c r="H92" s="91" t="b">
        <v>0</v>
      </c>
      <c r="I92" s="91" t="b">
        <v>0</v>
      </c>
      <c r="J92" s="91" t="b">
        <v>0</v>
      </c>
      <c r="K92" s="91" t="b">
        <v>0</v>
      </c>
      <c r="L92" s="91" t="b">
        <v>0</v>
      </c>
    </row>
    <row r="93" spans="1:12" ht="15">
      <c r="A93" s="91" t="s">
        <v>1070</v>
      </c>
      <c r="B93" s="91" t="s">
        <v>860</v>
      </c>
      <c r="C93" s="91">
        <v>2</v>
      </c>
      <c r="D93" s="133">
        <v>0.005456536236710749</v>
      </c>
      <c r="E93" s="133">
        <v>1.6201360549737576</v>
      </c>
      <c r="F93" s="91" t="s">
        <v>1112</v>
      </c>
      <c r="G93" s="91" t="b">
        <v>0</v>
      </c>
      <c r="H93" s="91" t="b">
        <v>0</v>
      </c>
      <c r="I93" s="91" t="b">
        <v>0</v>
      </c>
      <c r="J93" s="91" t="b">
        <v>0</v>
      </c>
      <c r="K93" s="91" t="b">
        <v>0</v>
      </c>
      <c r="L93" s="91" t="b">
        <v>0</v>
      </c>
    </row>
    <row r="94" spans="1:12" ht="15">
      <c r="A94" s="91" t="s">
        <v>860</v>
      </c>
      <c r="B94" s="91" t="s">
        <v>308</v>
      </c>
      <c r="C94" s="91">
        <v>2</v>
      </c>
      <c r="D94" s="133">
        <v>0.005456536236710749</v>
      </c>
      <c r="E94" s="133">
        <v>1.4440447959180762</v>
      </c>
      <c r="F94" s="91" t="s">
        <v>1112</v>
      </c>
      <c r="G94" s="91" t="b">
        <v>0</v>
      </c>
      <c r="H94" s="91" t="b">
        <v>0</v>
      </c>
      <c r="I94" s="91" t="b">
        <v>0</v>
      </c>
      <c r="J94" s="91" t="b">
        <v>0</v>
      </c>
      <c r="K94" s="91" t="b">
        <v>0</v>
      </c>
      <c r="L94" s="91" t="b">
        <v>0</v>
      </c>
    </row>
    <row r="95" spans="1:12" ht="15">
      <c r="A95" s="91" t="s">
        <v>308</v>
      </c>
      <c r="B95" s="91" t="s">
        <v>1068</v>
      </c>
      <c r="C95" s="91">
        <v>2</v>
      </c>
      <c r="D95" s="133">
        <v>0.005456536236710749</v>
      </c>
      <c r="E95" s="133">
        <v>1.4160160723178328</v>
      </c>
      <c r="F95" s="91" t="s">
        <v>1112</v>
      </c>
      <c r="G95" s="91" t="b">
        <v>0</v>
      </c>
      <c r="H95" s="91" t="b">
        <v>0</v>
      </c>
      <c r="I95" s="91" t="b">
        <v>0</v>
      </c>
      <c r="J95" s="91" t="b">
        <v>0</v>
      </c>
      <c r="K95" s="91" t="b">
        <v>0</v>
      </c>
      <c r="L95" s="91" t="b">
        <v>0</v>
      </c>
    </row>
    <row r="96" spans="1:12" ht="15">
      <c r="A96" s="91" t="s">
        <v>1068</v>
      </c>
      <c r="B96" s="91" t="s">
        <v>859</v>
      </c>
      <c r="C96" s="91">
        <v>2</v>
      </c>
      <c r="D96" s="133">
        <v>0.005456536236710749</v>
      </c>
      <c r="E96" s="133">
        <v>1.6201360549737576</v>
      </c>
      <c r="F96" s="91" t="s">
        <v>1112</v>
      </c>
      <c r="G96" s="91" t="b">
        <v>0</v>
      </c>
      <c r="H96" s="91" t="b">
        <v>0</v>
      </c>
      <c r="I96" s="91" t="b">
        <v>0</v>
      </c>
      <c r="J96" s="91" t="b">
        <v>0</v>
      </c>
      <c r="K96" s="91" t="b">
        <v>0</v>
      </c>
      <c r="L96" s="91" t="b">
        <v>0</v>
      </c>
    </row>
    <row r="97" spans="1:12" ht="15">
      <c r="A97" s="91" t="s">
        <v>859</v>
      </c>
      <c r="B97" s="91" t="s">
        <v>234</v>
      </c>
      <c r="C97" s="91">
        <v>2</v>
      </c>
      <c r="D97" s="133">
        <v>0.005456536236710749</v>
      </c>
      <c r="E97" s="133">
        <v>1.3191060593097763</v>
      </c>
      <c r="F97" s="91" t="s">
        <v>1112</v>
      </c>
      <c r="G97" s="91" t="b">
        <v>0</v>
      </c>
      <c r="H97" s="91" t="b">
        <v>0</v>
      </c>
      <c r="I97" s="91" t="b">
        <v>0</v>
      </c>
      <c r="J97" s="91" t="b">
        <v>0</v>
      </c>
      <c r="K97" s="91" t="b">
        <v>0</v>
      </c>
      <c r="L97" s="91" t="b">
        <v>0</v>
      </c>
    </row>
    <row r="98" spans="1:12" ht="15">
      <c r="A98" s="91" t="s">
        <v>234</v>
      </c>
      <c r="B98" s="91" t="s">
        <v>1080</v>
      </c>
      <c r="C98" s="91">
        <v>2</v>
      </c>
      <c r="D98" s="133">
        <v>0.005456536236710749</v>
      </c>
      <c r="E98" s="133">
        <v>1.4898022864787512</v>
      </c>
      <c r="F98" s="91" t="s">
        <v>1112</v>
      </c>
      <c r="G98" s="91" t="b">
        <v>0</v>
      </c>
      <c r="H98" s="91" t="b">
        <v>0</v>
      </c>
      <c r="I98" s="91" t="b">
        <v>0</v>
      </c>
      <c r="J98" s="91" t="b">
        <v>0</v>
      </c>
      <c r="K98" s="91" t="b">
        <v>0</v>
      </c>
      <c r="L98" s="91" t="b">
        <v>0</v>
      </c>
    </row>
    <row r="99" spans="1:12" ht="15">
      <c r="A99" s="91" t="s">
        <v>308</v>
      </c>
      <c r="B99" s="91" t="s">
        <v>857</v>
      </c>
      <c r="C99" s="91">
        <v>5</v>
      </c>
      <c r="D99" s="133">
        <v>0.010650028007135322</v>
      </c>
      <c r="E99" s="133">
        <v>1.4170562991191105</v>
      </c>
      <c r="F99" s="91" t="s">
        <v>737</v>
      </c>
      <c r="G99" s="91" t="b">
        <v>0</v>
      </c>
      <c r="H99" s="91" t="b">
        <v>0</v>
      </c>
      <c r="I99" s="91" t="b">
        <v>0</v>
      </c>
      <c r="J99" s="91" t="b">
        <v>1</v>
      </c>
      <c r="K99" s="91" t="b">
        <v>0</v>
      </c>
      <c r="L99" s="91" t="b">
        <v>0</v>
      </c>
    </row>
    <row r="100" spans="1:12" ht="15">
      <c r="A100" s="91" t="s">
        <v>857</v>
      </c>
      <c r="B100" s="91" t="s">
        <v>858</v>
      </c>
      <c r="C100" s="91">
        <v>5</v>
      </c>
      <c r="D100" s="133">
        <v>0.010650028007135322</v>
      </c>
      <c r="E100" s="133">
        <v>1.6211762817750353</v>
      </c>
      <c r="F100" s="91" t="s">
        <v>737</v>
      </c>
      <c r="G100" s="91" t="b">
        <v>1</v>
      </c>
      <c r="H100" s="91" t="b">
        <v>0</v>
      </c>
      <c r="I100" s="91" t="b">
        <v>0</v>
      </c>
      <c r="J100" s="91" t="b">
        <v>0</v>
      </c>
      <c r="K100" s="91" t="b">
        <v>0</v>
      </c>
      <c r="L100" s="91" t="b">
        <v>0</v>
      </c>
    </row>
    <row r="101" spans="1:12" ht="15">
      <c r="A101" s="91" t="s">
        <v>1069</v>
      </c>
      <c r="B101" s="91" t="s">
        <v>1070</v>
      </c>
      <c r="C101" s="91">
        <v>4</v>
      </c>
      <c r="D101" s="133">
        <v>0.010250558352280692</v>
      </c>
      <c r="E101" s="133">
        <v>1.7180862947830917</v>
      </c>
      <c r="F101" s="91" t="s">
        <v>737</v>
      </c>
      <c r="G101" s="91" t="b">
        <v>0</v>
      </c>
      <c r="H101" s="91" t="b">
        <v>0</v>
      </c>
      <c r="I101" s="91" t="b">
        <v>0</v>
      </c>
      <c r="J101" s="91" t="b">
        <v>0</v>
      </c>
      <c r="K101" s="91" t="b">
        <v>0</v>
      </c>
      <c r="L101" s="91" t="b">
        <v>0</v>
      </c>
    </row>
    <row r="102" spans="1:12" ht="15">
      <c r="A102" s="91" t="s">
        <v>232</v>
      </c>
      <c r="B102" s="91" t="s">
        <v>308</v>
      </c>
      <c r="C102" s="91">
        <v>3</v>
      </c>
      <c r="D102" s="133">
        <v>0.009361205415214537</v>
      </c>
      <c r="E102" s="133">
        <v>1.4170562991191105</v>
      </c>
      <c r="F102" s="91" t="s">
        <v>737</v>
      </c>
      <c r="G102" s="91" t="b">
        <v>0</v>
      </c>
      <c r="H102" s="91" t="b">
        <v>0</v>
      </c>
      <c r="I102" s="91" t="b">
        <v>0</v>
      </c>
      <c r="J102" s="91" t="b">
        <v>0</v>
      </c>
      <c r="K102" s="91" t="b">
        <v>0</v>
      </c>
      <c r="L102" s="91" t="b">
        <v>0</v>
      </c>
    </row>
    <row r="103" spans="1:12" ht="15">
      <c r="A103" s="91" t="s">
        <v>1076</v>
      </c>
      <c r="B103" s="91" t="s">
        <v>1077</v>
      </c>
      <c r="C103" s="91">
        <v>3</v>
      </c>
      <c r="D103" s="133">
        <v>0.009361205415214537</v>
      </c>
      <c r="E103" s="133">
        <v>1.8430250313913916</v>
      </c>
      <c r="F103" s="91" t="s">
        <v>737</v>
      </c>
      <c r="G103" s="91" t="b">
        <v>0</v>
      </c>
      <c r="H103" s="91" t="b">
        <v>0</v>
      </c>
      <c r="I103" s="91" t="b">
        <v>0</v>
      </c>
      <c r="J103" s="91" t="b">
        <v>1</v>
      </c>
      <c r="K103" s="91" t="b">
        <v>0</v>
      </c>
      <c r="L103" s="91" t="b">
        <v>0</v>
      </c>
    </row>
    <row r="104" spans="1:12" ht="15">
      <c r="A104" s="91" t="s">
        <v>1077</v>
      </c>
      <c r="B104" s="91" t="s">
        <v>1078</v>
      </c>
      <c r="C104" s="91">
        <v>3</v>
      </c>
      <c r="D104" s="133">
        <v>0.009361205415214537</v>
      </c>
      <c r="E104" s="133">
        <v>1.8430250313913916</v>
      </c>
      <c r="F104" s="91" t="s">
        <v>737</v>
      </c>
      <c r="G104" s="91" t="b">
        <v>1</v>
      </c>
      <c r="H104" s="91" t="b">
        <v>0</v>
      </c>
      <c r="I104" s="91" t="b">
        <v>0</v>
      </c>
      <c r="J104" s="91" t="b">
        <v>0</v>
      </c>
      <c r="K104" s="91" t="b">
        <v>0</v>
      </c>
      <c r="L104" s="91" t="b">
        <v>0</v>
      </c>
    </row>
    <row r="105" spans="1:12" ht="15">
      <c r="A105" s="91" t="s">
        <v>858</v>
      </c>
      <c r="B105" s="91" t="s">
        <v>856</v>
      </c>
      <c r="C105" s="91">
        <v>3</v>
      </c>
      <c r="D105" s="133">
        <v>0.009361205415214537</v>
      </c>
      <c r="E105" s="133">
        <v>1.320146286111054</v>
      </c>
      <c r="F105" s="91" t="s">
        <v>737</v>
      </c>
      <c r="G105" s="91" t="b">
        <v>0</v>
      </c>
      <c r="H105" s="91" t="b">
        <v>0</v>
      </c>
      <c r="I105" s="91" t="b">
        <v>0</v>
      </c>
      <c r="J105" s="91" t="b">
        <v>0</v>
      </c>
      <c r="K105" s="91" t="b">
        <v>0</v>
      </c>
      <c r="L105" s="91" t="b">
        <v>0</v>
      </c>
    </row>
    <row r="106" spans="1:12" ht="15">
      <c r="A106" s="91" t="s">
        <v>856</v>
      </c>
      <c r="B106" s="91" t="s">
        <v>1073</v>
      </c>
      <c r="C106" s="91">
        <v>3</v>
      </c>
      <c r="D106" s="133">
        <v>0.009361205415214537</v>
      </c>
      <c r="E106" s="133">
        <v>1.5419950357274104</v>
      </c>
      <c r="F106" s="91" t="s">
        <v>737</v>
      </c>
      <c r="G106" s="91" t="b">
        <v>0</v>
      </c>
      <c r="H106" s="91" t="b">
        <v>0</v>
      </c>
      <c r="I106" s="91" t="b">
        <v>0</v>
      </c>
      <c r="J106" s="91" t="b">
        <v>0</v>
      </c>
      <c r="K106" s="91" t="b">
        <v>0</v>
      </c>
      <c r="L106" s="91" t="b">
        <v>0</v>
      </c>
    </row>
    <row r="107" spans="1:12" ht="15">
      <c r="A107" s="91" t="s">
        <v>1073</v>
      </c>
      <c r="B107" s="91" t="s">
        <v>853</v>
      </c>
      <c r="C107" s="91">
        <v>3</v>
      </c>
      <c r="D107" s="133">
        <v>0.009361205415214537</v>
      </c>
      <c r="E107" s="133">
        <v>1.4170562991191105</v>
      </c>
      <c r="F107" s="91" t="s">
        <v>737</v>
      </c>
      <c r="G107" s="91" t="b">
        <v>0</v>
      </c>
      <c r="H107" s="91" t="b">
        <v>0</v>
      </c>
      <c r="I107" s="91" t="b">
        <v>0</v>
      </c>
      <c r="J107" s="91" t="b">
        <v>0</v>
      </c>
      <c r="K107" s="91" t="b">
        <v>0</v>
      </c>
      <c r="L107" s="91" t="b">
        <v>0</v>
      </c>
    </row>
    <row r="108" spans="1:12" ht="15">
      <c r="A108" s="91" t="s">
        <v>853</v>
      </c>
      <c r="B108" s="91" t="s">
        <v>860</v>
      </c>
      <c r="C108" s="91">
        <v>3</v>
      </c>
      <c r="D108" s="133">
        <v>0.009361205415214537</v>
      </c>
      <c r="E108" s="133">
        <v>1.1440550270553729</v>
      </c>
      <c r="F108" s="91" t="s">
        <v>737</v>
      </c>
      <c r="G108" s="91" t="b">
        <v>0</v>
      </c>
      <c r="H108" s="91" t="b">
        <v>0</v>
      </c>
      <c r="I108" s="91" t="b">
        <v>0</v>
      </c>
      <c r="J108" s="91" t="b">
        <v>0</v>
      </c>
      <c r="K108" s="91" t="b">
        <v>0</v>
      </c>
      <c r="L108" s="91" t="b">
        <v>0</v>
      </c>
    </row>
    <row r="109" spans="1:12" ht="15">
      <c r="A109" s="91" t="s">
        <v>860</v>
      </c>
      <c r="B109" s="91" t="s">
        <v>856</v>
      </c>
      <c r="C109" s="91">
        <v>3</v>
      </c>
      <c r="D109" s="133">
        <v>0.009361205415214537</v>
      </c>
      <c r="E109" s="133">
        <v>1.320146286111054</v>
      </c>
      <c r="F109" s="91" t="s">
        <v>737</v>
      </c>
      <c r="G109" s="91" t="b">
        <v>0</v>
      </c>
      <c r="H109" s="91" t="b">
        <v>0</v>
      </c>
      <c r="I109" s="91" t="b">
        <v>0</v>
      </c>
      <c r="J109" s="91" t="b">
        <v>0</v>
      </c>
      <c r="K109" s="91" t="b">
        <v>0</v>
      </c>
      <c r="L109" s="91" t="b">
        <v>0</v>
      </c>
    </row>
    <row r="110" spans="1:12" ht="15">
      <c r="A110" s="91" t="s">
        <v>856</v>
      </c>
      <c r="B110" s="91" t="s">
        <v>1074</v>
      </c>
      <c r="C110" s="91">
        <v>3</v>
      </c>
      <c r="D110" s="133">
        <v>0.009361205415214537</v>
      </c>
      <c r="E110" s="133">
        <v>1.5419950357274104</v>
      </c>
      <c r="F110" s="91" t="s">
        <v>737</v>
      </c>
      <c r="G110" s="91" t="b">
        <v>0</v>
      </c>
      <c r="H110" s="91" t="b">
        <v>0</v>
      </c>
      <c r="I110" s="91" t="b">
        <v>0</v>
      </c>
      <c r="J110" s="91" t="b">
        <v>0</v>
      </c>
      <c r="K110" s="91" t="b">
        <v>0</v>
      </c>
      <c r="L110" s="91" t="b">
        <v>0</v>
      </c>
    </row>
    <row r="111" spans="1:12" ht="15">
      <c r="A111" s="91" t="s">
        <v>1074</v>
      </c>
      <c r="B111" s="91" t="s">
        <v>1066</v>
      </c>
      <c r="C111" s="91">
        <v>3</v>
      </c>
      <c r="D111" s="133">
        <v>0.009361205415214537</v>
      </c>
      <c r="E111" s="133">
        <v>1.8430250313913916</v>
      </c>
      <c r="F111" s="91" t="s">
        <v>737</v>
      </c>
      <c r="G111" s="91" t="b">
        <v>0</v>
      </c>
      <c r="H111" s="91" t="b">
        <v>0</v>
      </c>
      <c r="I111" s="91" t="b">
        <v>0</v>
      </c>
      <c r="J111" s="91" t="b">
        <v>0</v>
      </c>
      <c r="K111" s="91" t="b">
        <v>0</v>
      </c>
      <c r="L111" s="91" t="b">
        <v>0</v>
      </c>
    </row>
    <row r="112" spans="1:12" ht="15">
      <c r="A112" s="91" t="s">
        <v>1066</v>
      </c>
      <c r="B112" s="91" t="s">
        <v>1067</v>
      </c>
      <c r="C112" s="91">
        <v>3</v>
      </c>
      <c r="D112" s="133">
        <v>0.009361205415214537</v>
      </c>
      <c r="E112" s="133">
        <v>1.8430250313913916</v>
      </c>
      <c r="F112" s="91" t="s">
        <v>737</v>
      </c>
      <c r="G112" s="91" t="b">
        <v>0</v>
      </c>
      <c r="H112" s="91" t="b">
        <v>0</v>
      </c>
      <c r="I112" s="91" t="b">
        <v>0</v>
      </c>
      <c r="J112" s="91" t="b">
        <v>0</v>
      </c>
      <c r="K112" s="91" t="b">
        <v>0</v>
      </c>
      <c r="L112" s="91" t="b">
        <v>0</v>
      </c>
    </row>
    <row r="113" spans="1:12" ht="15">
      <c r="A113" s="91" t="s">
        <v>1067</v>
      </c>
      <c r="B113" s="91" t="s">
        <v>234</v>
      </c>
      <c r="C113" s="91">
        <v>3</v>
      </c>
      <c r="D113" s="133">
        <v>0.009361205415214537</v>
      </c>
      <c r="E113" s="133">
        <v>1.475048246096797</v>
      </c>
      <c r="F113" s="91" t="s">
        <v>737</v>
      </c>
      <c r="G113" s="91" t="b">
        <v>0</v>
      </c>
      <c r="H113" s="91" t="b">
        <v>0</v>
      </c>
      <c r="I113" s="91" t="b">
        <v>0</v>
      </c>
      <c r="J113" s="91" t="b">
        <v>0</v>
      </c>
      <c r="K113" s="91" t="b">
        <v>0</v>
      </c>
      <c r="L113" s="91" t="b">
        <v>0</v>
      </c>
    </row>
    <row r="114" spans="1:12" ht="15">
      <c r="A114" s="91" t="s">
        <v>234</v>
      </c>
      <c r="B114" s="91" t="s">
        <v>1075</v>
      </c>
      <c r="C114" s="91">
        <v>3</v>
      </c>
      <c r="D114" s="133">
        <v>0.009361205415214537</v>
      </c>
      <c r="E114" s="133">
        <v>1.4170562991191105</v>
      </c>
      <c r="F114" s="91" t="s">
        <v>737</v>
      </c>
      <c r="G114" s="91" t="b">
        <v>0</v>
      </c>
      <c r="H114" s="91" t="b">
        <v>0</v>
      </c>
      <c r="I114" s="91" t="b">
        <v>0</v>
      </c>
      <c r="J114" s="91" t="b">
        <v>0</v>
      </c>
      <c r="K114" s="91" t="b">
        <v>0</v>
      </c>
      <c r="L114" s="91" t="b">
        <v>0</v>
      </c>
    </row>
    <row r="115" spans="1:12" ht="15">
      <c r="A115" s="91" t="s">
        <v>1080</v>
      </c>
      <c r="B115" s="91" t="s">
        <v>1081</v>
      </c>
      <c r="C115" s="91">
        <v>3</v>
      </c>
      <c r="D115" s="133">
        <v>0.009361205415214537</v>
      </c>
      <c r="E115" s="133">
        <v>1.8430250313913916</v>
      </c>
      <c r="F115" s="91" t="s">
        <v>737</v>
      </c>
      <c r="G115" s="91" t="b">
        <v>0</v>
      </c>
      <c r="H115" s="91" t="b">
        <v>0</v>
      </c>
      <c r="I115" s="91" t="b">
        <v>0</v>
      </c>
      <c r="J115" s="91" t="b">
        <v>1</v>
      </c>
      <c r="K115" s="91" t="b">
        <v>0</v>
      </c>
      <c r="L115" s="91" t="b">
        <v>0</v>
      </c>
    </row>
    <row r="116" spans="1:12" ht="15">
      <c r="A116" s="91" t="s">
        <v>858</v>
      </c>
      <c r="B116" s="91" t="s">
        <v>243</v>
      </c>
      <c r="C116" s="91">
        <v>2</v>
      </c>
      <c r="D116" s="133">
        <v>0.00781304699456875</v>
      </c>
      <c r="E116" s="133">
        <v>1.6211762817750353</v>
      </c>
      <c r="F116" s="91" t="s">
        <v>737</v>
      </c>
      <c r="G116" s="91" t="b">
        <v>0</v>
      </c>
      <c r="H116" s="91" t="b">
        <v>0</v>
      </c>
      <c r="I116" s="91" t="b">
        <v>0</v>
      </c>
      <c r="J116" s="91" t="b">
        <v>0</v>
      </c>
      <c r="K116" s="91" t="b">
        <v>0</v>
      </c>
      <c r="L116" s="91" t="b">
        <v>0</v>
      </c>
    </row>
    <row r="117" spans="1:12" ht="15">
      <c r="A117" s="91" t="s">
        <v>243</v>
      </c>
      <c r="B117" s="91" t="s">
        <v>242</v>
      </c>
      <c r="C117" s="91">
        <v>2</v>
      </c>
      <c r="D117" s="133">
        <v>0.00781304699456875</v>
      </c>
      <c r="E117" s="133">
        <v>2.019116290447073</v>
      </c>
      <c r="F117" s="91" t="s">
        <v>737</v>
      </c>
      <c r="G117" s="91" t="b">
        <v>0</v>
      </c>
      <c r="H117" s="91" t="b">
        <v>0</v>
      </c>
      <c r="I117" s="91" t="b">
        <v>0</v>
      </c>
      <c r="J117" s="91" t="b">
        <v>0</v>
      </c>
      <c r="K117" s="91" t="b">
        <v>0</v>
      </c>
      <c r="L117" s="91" t="b">
        <v>0</v>
      </c>
    </row>
    <row r="118" spans="1:12" ht="15">
      <c r="A118" s="91" t="s">
        <v>242</v>
      </c>
      <c r="B118" s="91" t="s">
        <v>853</v>
      </c>
      <c r="C118" s="91">
        <v>2</v>
      </c>
      <c r="D118" s="133">
        <v>0.00781304699456875</v>
      </c>
      <c r="E118" s="133">
        <v>1.4170562991191105</v>
      </c>
      <c r="F118" s="91" t="s">
        <v>737</v>
      </c>
      <c r="G118" s="91" t="b">
        <v>0</v>
      </c>
      <c r="H118" s="91" t="b">
        <v>0</v>
      </c>
      <c r="I118" s="91" t="b">
        <v>0</v>
      </c>
      <c r="J118" s="91" t="b">
        <v>0</v>
      </c>
      <c r="K118" s="91" t="b">
        <v>0</v>
      </c>
      <c r="L118" s="91" t="b">
        <v>0</v>
      </c>
    </row>
    <row r="119" spans="1:12" ht="15">
      <c r="A119" s="91" t="s">
        <v>853</v>
      </c>
      <c r="B119" s="91" t="s">
        <v>1083</v>
      </c>
      <c r="C119" s="91">
        <v>2</v>
      </c>
      <c r="D119" s="133">
        <v>0.00781304699456875</v>
      </c>
      <c r="E119" s="133">
        <v>1.365903776671729</v>
      </c>
      <c r="F119" s="91" t="s">
        <v>737</v>
      </c>
      <c r="G119" s="91" t="b">
        <v>0</v>
      </c>
      <c r="H119" s="91" t="b">
        <v>0</v>
      </c>
      <c r="I119" s="91" t="b">
        <v>0</v>
      </c>
      <c r="J119" s="91" t="b">
        <v>0</v>
      </c>
      <c r="K119" s="91" t="b">
        <v>0</v>
      </c>
      <c r="L119" s="91" t="b">
        <v>0</v>
      </c>
    </row>
    <row r="120" spans="1:12" ht="15">
      <c r="A120" s="91" t="s">
        <v>1083</v>
      </c>
      <c r="B120" s="91" t="s">
        <v>1084</v>
      </c>
      <c r="C120" s="91">
        <v>2</v>
      </c>
      <c r="D120" s="133">
        <v>0.00781304699456875</v>
      </c>
      <c r="E120" s="133">
        <v>2.019116290447073</v>
      </c>
      <c r="F120" s="91" t="s">
        <v>737</v>
      </c>
      <c r="G120" s="91" t="b">
        <v>0</v>
      </c>
      <c r="H120" s="91" t="b">
        <v>0</v>
      </c>
      <c r="I120" s="91" t="b">
        <v>0</v>
      </c>
      <c r="J120" s="91" t="b">
        <v>0</v>
      </c>
      <c r="K120" s="91" t="b">
        <v>0</v>
      </c>
      <c r="L120" s="91" t="b">
        <v>0</v>
      </c>
    </row>
    <row r="121" spans="1:12" ht="15">
      <c r="A121" s="91" t="s">
        <v>1084</v>
      </c>
      <c r="B121" s="91" t="s">
        <v>859</v>
      </c>
      <c r="C121" s="91">
        <v>2</v>
      </c>
      <c r="D121" s="133">
        <v>0.00781304699456875</v>
      </c>
      <c r="E121" s="133">
        <v>1.6211762817750353</v>
      </c>
      <c r="F121" s="91" t="s">
        <v>737</v>
      </c>
      <c r="G121" s="91" t="b">
        <v>0</v>
      </c>
      <c r="H121" s="91" t="b">
        <v>0</v>
      </c>
      <c r="I121" s="91" t="b">
        <v>0</v>
      </c>
      <c r="J121" s="91" t="b">
        <v>0</v>
      </c>
      <c r="K121" s="91" t="b">
        <v>0</v>
      </c>
      <c r="L121" s="91" t="b">
        <v>0</v>
      </c>
    </row>
    <row r="122" spans="1:12" ht="15">
      <c r="A122" s="91" t="s">
        <v>859</v>
      </c>
      <c r="B122" s="91" t="s">
        <v>854</v>
      </c>
      <c r="C122" s="91">
        <v>2</v>
      </c>
      <c r="D122" s="133">
        <v>0.00781304699456875</v>
      </c>
      <c r="E122" s="133">
        <v>1.320146286111054</v>
      </c>
      <c r="F122" s="91" t="s">
        <v>737</v>
      </c>
      <c r="G122" s="91" t="b">
        <v>0</v>
      </c>
      <c r="H122" s="91" t="b">
        <v>0</v>
      </c>
      <c r="I122" s="91" t="b">
        <v>0</v>
      </c>
      <c r="J122" s="91" t="b">
        <v>0</v>
      </c>
      <c r="K122" s="91" t="b">
        <v>0</v>
      </c>
      <c r="L122" s="91" t="b">
        <v>0</v>
      </c>
    </row>
    <row r="123" spans="1:12" ht="15">
      <c r="A123" s="91" t="s">
        <v>854</v>
      </c>
      <c r="B123" s="91" t="s">
        <v>1071</v>
      </c>
      <c r="C123" s="91">
        <v>2</v>
      </c>
      <c r="D123" s="133">
        <v>0.00781304699456875</v>
      </c>
      <c r="E123" s="133">
        <v>1.5419950357274104</v>
      </c>
      <c r="F123" s="91" t="s">
        <v>737</v>
      </c>
      <c r="G123" s="91" t="b">
        <v>0</v>
      </c>
      <c r="H123" s="91" t="b">
        <v>0</v>
      </c>
      <c r="I123" s="91" t="b">
        <v>0</v>
      </c>
      <c r="J123" s="91" t="b">
        <v>0</v>
      </c>
      <c r="K123" s="91" t="b">
        <v>0</v>
      </c>
      <c r="L123" s="91" t="b">
        <v>0</v>
      </c>
    </row>
    <row r="124" spans="1:12" ht="15">
      <c r="A124" s="91" t="s">
        <v>1071</v>
      </c>
      <c r="B124" s="91" t="s">
        <v>872</v>
      </c>
      <c r="C124" s="91">
        <v>2</v>
      </c>
      <c r="D124" s="133">
        <v>0.00781304699456875</v>
      </c>
      <c r="E124" s="133">
        <v>1.5419950357274104</v>
      </c>
      <c r="F124" s="91" t="s">
        <v>737</v>
      </c>
      <c r="G124" s="91" t="b">
        <v>0</v>
      </c>
      <c r="H124" s="91" t="b">
        <v>0</v>
      </c>
      <c r="I124" s="91" t="b">
        <v>0</v>
      </c>
      <c r="J124" s="91" t="b">
        <v>0</v>
      </c>
      <c r="K124" s="91" t="b">
        <v>0</v>
      </c>
      <c r="L124" s="91" t="b">
        <v>0</v>
      </c>
    </row>
    <row r="125" spans="1:12" ht="15">
      <c r="A125" s="91" t="s">
        <v>1091</v>
      </c>
      <c r="B125" s="91" t="s">
        <v>815</v>
      </c>
      <c r="C125" s="91">
        <v>2</v>
      </c>
      <c r="D125" s="133">
        <v>0.00781304699456875</v>
      </c>
      <c r="E125" s="133">
        <v>2.019116290447073</v>
      </c>
      <c r="F125" s="91" t="s">
        <v>737</v>
      </c>
      <c r="G125" s="91" t="b">
        <v>0</v>
      </c>
      <c r="H125" s="91" t="b">
        <v>0</v>
      </c>
      <c r="I125" s="91" t="b">
        <v>0</v>
      </c>
      <c r="J125" s="91" t="b">
        <v>0</v>
      </c>
      <c r="K125" s="91" t="b">
        <v>0</v>
      </c>
      <c r="L125" s="91" t="b">
        <v>0</v>
      </c>
    </row>
    <row r="126" spans="1:12" ht="15">
      <c r="A126" s="91" t="s">
        <v>815</v>
      </c>
      <c r="B126" s="91" t="s">
        <v>1092</v>
      </c>
      <c r="C126" s="91">
        <v>2</v>
      </c>
      <c r="D126" s="133">
        <v>0.00781304699456875</v>
      </c>
      <c r="E126" s="133">
        <v>2.019116290447073</v>
      </c>
      <c r="F126" s="91" t="s">
        <v>737</v>
      </c>
      <c r="G126" s="91" t="b">
        <v>0</v>
      </c>
      <c r="H126" s="91" t="b">
        <v>0</v>
      </c>
      <c r="I126" s="91" t="b">
        <v>0</v>
      </c>
      <c r="J126" s="91" t="b">
        <v>0</v>
      </c>
      <c r="K126" s="91" t="b">
        <v>0</v>
      </c>
      <c r="L126" s="91" t="b">
        <v>0</v>
      </c>
    </row>
    <row r="127" spans="1:12" ht="15">
      <c r="A127" s="91" t="s">
        <v>1092</v>
      </c>
      <c r="B127" s="91" t="s">
        <v>1093</v>
      </c>
      <c r="C127" s="91">
        <v>2</v>
      </c>
      <c r="D127" s="133">
        <v>0.00781304699456875</v>
      </c>
      <c r="E127" s="133">
        <v>2.019116290447073</v>
      </c>
      <c r="F127" s="91" t="s">
        <v>737</v>
      </c>
      <c r="G127" s="91" t="b">
        <v>0</v>
      </c>
      <c r="H127" s="91" t="b">
        <v>0</v>
      </c>
      <c r="I127" s="91" t="b">
        <v>0</v>
      </c>
      <c r="J127" s="91" t="b">
        <v>0</v>
      </c>
      <c r="K127" s="91" t="b">
        <v>1</v>
      </c>
      <c r="L127" s="91" t="b">
        <v>0</v>
      </c>
    </row>
    <row r="128" spans="1:12" ht="15">
      <c r="A128" s="91" t="s">
        <v>1093</v>
      </c>
      <c r="B128" s="91" t="s">
        <v>1068</v>
      </c>
      <c r="C128" s="91">
        <v>2</v>
      </c>
      <c r="D128" s="133">
        <v>0.00781304699456875</v>
      </c>
      <c r="E128" s="133">
        <v>1.7180862947830917</v>
      </c>
      <c r="F128" s="91" t="s">
        <v>737</v>
      </c>
      <c r="G128" s="91" t="b">
        <v>0</v>
      </c>
      <c r="H128" s="91" t="b">
        <v>1</v>
      </c>
      <c r="I128" s="91" t="b">
        <v>0</v>
      </c>
      <c r="J128" s="91" t="b">
        <v>0</v>
      </c>
      <c r="K128" s="91" t="b">
        <v>0</v>
      </c>
      <c r="L128" s="91" t="b">
        <v>0</v>
      </c>
    </row>
    <row r="129" spans="1:12" ht="15">
      <c r="A129" s="91" t="s">
        <v>1068</v>
      </c>
      <c r="B129" s="91" t="s">
        <v>817</v>
      </c>
      <c r="C129" s="91">
        <v>2</v>
      </c>
      <c r="D129" s="133">
        <v>0.00781304699456875</v>
      </c>
      <c r="E129" s="133">
        <v>1.7180862947830917</v>
      </c>
      <c r="F129" s="91" t="s">
        <v>737</v>
      </c>
      <c r="G129" s="91" t="b">
        <v>0</v>
      </c>
      <c r="H129" s="91" t="b">
        <v>0</v>
      </c>
      <c r="I129" s="91" t="b">
        <v>0</v>
      </c>
      <c r="J129" s="91" t="b">
        <v>0</v>
      </c>
      <c r="K129" s="91" t="b">
        <v>0</v>
      </c>
      <c r="L129" s="91" t="b">
        <v>0</v>
      </c>
    </row>
    <row r="130" spans="1:12" ht="15">
      <c r="A130" s="91" t="s">
        <v>817</v>
      </c>
      <c r="B130" s="91" t="s">
        <v>1094</v>
      </c>
      <c r="C130" s="91">
        <v>2</v>
      </c>
      <c r="D130" s="133">
        <v>0.00781304699456875</v>
      </c>
      <c r="E130" s="133">
        <v>2.019116290447073</v>
      </c>
      <c r="F130" s="91" t="s">
        <v>737</v>
      </c>
      <c r="G130" s="91" t="b">
        <v>0</v>
      </c>
      <c r="H130" s="91" t="b">
        <v>0</v>
      </c>
      <c r="I130" s="91" t="b">
        <v>0</v>
      </c>
      <c r="J130" s="91" t="b">
        <v>0</v>
      </c>
      <c r="K130" s="91" t="b">
        <v>0</v>
      </c>
      <c r="L130" s="91" t="b">
        <v>0</v>
      </c>
    </row>
    <row r="131" spans="1:12" ht="15">
      <c r="A131" s="91" t="s">
        <v>1094</v>
      </c>
      <c r="B131" s="91" t="s">
        <v>1079</v>
      </c>
      <c r="C131" s="91">
        <v>2</v>
      </c>
      <c r="D131" s="133">
        <v>0.00781304699456875</v>
      </c>
      <c r="E131" s="133">
        <v>2.019116290447073</v>
      </c>
      <c r="F131" s="91" t="s">
        <v>737</v>
      </c>
      <c r="G131" s="91" t="b">
        <v>0</v>
      </c>
      <c r="H131" s="91" t="b">
        <v>0</v>
      </c>
      <c r="I131" s="91" t="b">
        <v>0</v>
      </c>
      <c r="J131" s="91" t="b">
        <v>0</v>
      </c>
      <c r="K131" s="91" t="b">
        <v>0</v>
      </c>
      <c r="L131" s="91" t="b">
        <v>0</v>
      </c>
    </row>
    <row r="132" spans="1:12" ht="15">
      <c r="A132" s="91" t="s">
        <v>1079</v>
      </c>
      <c r="B132" s="91" t="s">
        <v>1095</v>
      </c>
      <c r="C132" s="91">
        <v>2</v>
      </c>
      <c r="D132" s="133">
        <v>0.00781304699456875</v>
      </c>
      <c r="E132" s="133">
        <v>2.019116290447073</v>
      </c>
      <c r="F132" s="91" t="s">
        <v>737</v>
      </c>
      <c r="G132" s="91" t="b">
        <v>0</v>
      </c>
      <c r="H132" s="91" t="b">
        <v>0</v>
      </c>
      <c r="I132" s="91" t="b">
        <v>0</v>
      </c>
      <c r="J132" s="91" t="b">
        <v>0</v>
      </c>
      <c r="K132" s="91" t="b">
        <v>0</v>
      </c>
      <c r="L132" s="91" t="b">
        <v>0</v>
      </c>
    </row>
    <row r="133" spans="1:12" ht="15">
      <c r="A133" s="91" t="s">
        <v>1095</v>
      </c>
      <c r="B133" s="91" t="s">
        <v>1096</v>
      </c>
      <c r="C133" s="91">
        <v>2</v>
      </c>
      <c r="D133" s="133">
        <v>0.00781304699456875</v>
      </c>
      <c r="E133" s="133">
        <v>2.019116290447073</v>
      </c>
      <c r="F133" s="91" t="s">
        <v>737</v>
      </c>
      <c r="G133" s="91" t="b">
        <v>0</v>
      </c>
      <c r="H133" s="91" t="b">
        <v>0</v>
      </c>
      <c r="I133" s="91" t="b">
        <v>0</v>
      </c>
      <c r="J133" s="91" t="b">
        <v>0</v>
      </c>
      <c r="K133" s="91" t="b">
        <v>0</v>
      </c>
      <c r="L133" s="91" t="b">
        <v>0</v>
      </c>
    </row>
    <row r="134" spans="1:12" ht="15">
      <c r="A134" s="91" t="s">
        <v>1096</v>
      </c>
      <c r="B134" s="91" t="s">
        <v>1097</v>
      </c>
      <c r="C134" s="91">
        <v>2</v>
      </c>
      <c r="D134" s="133">
        <v>0.00781304699456875</v>
      </c>
      <c r="E134" s="133">
        <v>2.019116290447073</v>
      </c>
      <c r="F134" s="91" t="s">
        <v>737</v>
      </c>
      <c r="G134" s="91" t="b">
        <v>0</v>
      </c>
      <c r="H134" s="91" t="b">
        <v>0</v>
      </c>
      <c r="I134" s="91" t="b">
        <v>0</v>
      </c>
      <c r="J134" s="91" t="b">
        <v>0</v>
      </c>
      <c r="K134" s="91" t="b">
        <v>1</v>
      </c>
      <c r="L134" s="91" t="b">
        <v>0</v>
      </c>
    </row>
    <row r="135" spans="1:12" ht="15">
      <c r="A135" s="91" t="s">
        <v>1097</v>
      </c>
      <c r="B135" s="91" t="s">
        <v>1098</v>
      </c>
      <c r="C135" s="91">
        <v>2</v>
      </c>
      <c r="D135" s="133">
        <v>0.00781304699456875</v>
      </c>
      <c r="E135" s="133">
        <v>2.019116290447073</v>
      </c>
      <c r="F135" s="91" t="s">
        <v>737</v>
      </c>
      <c r="G135" s="91" t="b">
        <v>0</v>
      </c>
      <c r="H135" s="91" t="b">
        <v>1</v>
      </c>
      <c r="I135" s="91" t="b">
        <v>0</v>
      </c>
      <c r="J135" s="91" t="b">
        <v>0</v>
      </c>
      <c r="K135" s="91" t="b">
        <v>0</v>
      </c>
      <c r="L135" s="91" t="b">
        <v>0</v>
      </c>
    </row>
    <row r="136" spans="1:12" ht="15">
      <c r="A136" s="91" t="s">
        <v>219</v>
      </c>
      <c r="B136" s="91" t="s">
        <v>853</v>
      </c>
      <c r="C136" s="91">
        <v>2</v>
      </c>
      <c r="D136" s="133">
        <v>0.00781304699456875</v>
      </c>
      <c r="E136" s="133">
        <v>1.0191162904470727</v>
      </c>
      <c r="F136" s="91" t="s">
        <v>737</v>
      </c>
      <c r="G136" s="91" t="b">
        <v>0</v>
      </c>
      <c r="H136" s="91" t="b">
        <v>0</v>
      </c>
      <c r="I136" s="91" t="b">
        <v>0</v>
      </c>
      <c r="J136" s="91" t="b">
        <v>0</v>
      </c>
      <c r="K136" s="91" t="b">
        <v>0</v>
      </c>
      <c r="L136" s="91" t="b">
        <v>0</v>
      </c>
    </row>
    <row r="137" spans="1:12" ht="15">
      <c r="A137" s="91" t="s">
        <v>853</v>
      </c>
      <c r="B137" s="91" t="s">
        <v>1086</v>
      </c>
      <c r="C137" s="91">
        <v>2</v>
      </c>
      <c r="D137" s="133">
        <v>0.00781304699456875</v>
      </c>
      <c r="E137" s="133">
        <v>1.365903776671729</v>
      </c>
      <c r="F137" s="91" t="s">
        <v>737</v>
      </c>
      <c r="G137" s="91" t="b">
        <v>0</v>
      </c>
      <c r="H137" s="91" t="b">
        <v>0</v>
      </c>
      <c r="I137" s="91" t="b">
        <v>0</v>
      </c>
      <c r="J137" s="91" t="b">
        <v>0</v>
      </c>
      <c r="K137" s="91" t="b">
        <v>0</v>
      </c>
      <c r="L137" s="91" t="b">
        <v>0</v>
      </c>
    </row>
    <row r="138" spans="1:12" ht="15">
      <c r="A138" s="91" t="s">
        <v>1086</v>
      </c>
      <c r="B138" s="91" t="s">
        <v>1087</v>
      </c>
      <c r="C138" s="91">
        <v>2</v>
      </c>
      <c r="D138" s="133">
        <v>0.00781304699456875</v>
      </c>
      <c r="E138" s="133">
        <v>2.019116290447073</v>
      </c>
      <c r="F138" s="91" t="s">
        <v>737</v>
      </c>
      <c r="G138" s="91" t="b">
        <v>0</v>
      </c>
      <c r="H138" s="91" t="b">
        <v>0</v>
      </c>
      <c r="I138" s="91" t="b">
        <v>0</v>
      </c>
      <c r="J138" s="91" t="b">
        <v>0</v>
      </c>
      <c r="K138" s="91" t="b">
        <v>0</v>
      </c>
      <c r="L138" s="91" t="b">
        <v>0</v>
      </c>
    </row>
    <row r="139" spans="1:12" ht="15">
      <c r="A139" s="91" t="s">
        <v>1087</v>
      </c>
      <c r="B139" s="91" t="s">
        <v>1076</v>
      </c>
      <c r="C139" s="91">
        <v>2</v>
      </c>
      <c r="D139" s="133">
        <v>0.00781304699456875</v>
      </c>
      <c r="E139" s="133">
        <v>1.8430250313913916</v>
      </c>
      <c r="F139" s="91" t="s">
        <v>737</v>
      </c>
      <c r="G139" s="91" t="b">
        <v>0</v>
      </c>
      <c r="H139" s="91" t="b">
        <v>0</v>
      </c>
      <c r="I139" s="91" t="b">
        <v>0</v>
      </c>
      <c r="J139" s="91" t="b">
        <v>0</v>
      </c>
      <c r="K139" s="91" t="b">
        <v>0</v>
      </c>
      <c r="L139" s="91" t="b">
        <v>0</v>
      </c>
    </row>
    <row r="140" spans="1:12" ht="15">
      <c r="A140" s="91" t="s">
        <v>1078</v>
      </c>
      <c r="B140" s="91" t="s">
        <v>1088</v>
      </c>
      <c r="C140" s="91">
        <v>2</v>
      </c>
      <c r="D140" s="133">
        <v>0.00781304699456875</v>
      </c>
      <c r="E140" s="133">
        <v>1.8430250313913916</v>
      </c>
      <c r="F140" s="91" t="s">
        <v>737</v>
      </c>
      <c r="G140" s="91" t="b">
        <v>0</v>
      </c>
      <c r="H140" s="91" t="b">
        <v>0</v>
      </c>
      <c r="I140" s="91" t="b">
        <v>0</v>
      </c>
      <c r="J140" s="91" t="b">
        <v>0</v>
      </c>
      <c r="K140" s="91" t="b">
        <v>0</v>
      </c>
      <c r="L140" s="91" t="b">
        <v>0</v>
      </c>
    </row>
    <row r="141" spans="1:12" ht="15">
      <c r="A141" s="91" t="s">
        <v>1088</v>
      </c>
      <c r="B141" s="91" t="s">
        <v>1089</v>
      </c>
      <c r="C141" s="91">
        <v>2</v>
      </c>
      <c r="D141" s="133">
        <v>0.00781304699456875</v>
      </c>
      <c r="E141" s="133">
        <v>2.019116290447073</v>
      </c>
      <c r="F141" s="91" t="s">
        <v>737</v>
      </c>
      <c r="G141" s="91" t="b">
        <v>0</v>
      </c>
      <c r="H141" s="91" t="b">
        <v>0</v>
      </c>
      <c r="I141" s="91" t="b">
        <v>0</v>
      </c>
      <c r="J141" s="91" t="b">
        <v>0</v>
      </c>
      <c r="K141" s="91" t="b">
        <v>0</v>
      </c>
      <c r="L141" s="91" t="b">
        <v>0</v>
      </c>
    </row>
    <row r="142" spans="1:12" ht="15">
      <c r="A142" s="91" t="s">
        <v>1089</v>
      </c>
      <c r="B142" s="91" t="s">
        <v>1090</v>
      </c>
      <c r="C142" s="91">
        <v>2</v>
      </c>
      <c r="D142" s="133">
        <v>0.00781304699456875</v>
      </c>
      <c r="E142" s="133">
        <v>2.019116290447073</v>
      </c>
      <c r="F142" s="91" t="s">
        <v>737</v>
      </c>
      <c r="G142" s="91" t="b">
        <v>0</v>
      </c>
      <c r="H142" s="91" t="b">
        <v>0</v>
      </c>
      <c r="I142" s="91" t="b">
        <v>0</v>
      </c>
      <c r="J142" s="91" t="b">
        <v>1</v>
      </c>
      <c r="K142" s="91" t="b">
        <v>0</v>
      </c>
      <c r="L142" s="91" t="b">
        <v>0</v>
      </c>
    </row>
    <row r="143" spans="1:12" ht="15">
      <c r="A143" s="91" t="s">
        <v>1090</v>
      </c>
      <c r="B143" s="91" t="s">
        <v>325</v>
      </c>
      <c r="C143" s="91">
        <v>2</v>
      </c>
      <c r="D143" s="133">
        <v>0.00781304699456875</v>
      </c>
      <c r="E143" s="133">
        <v>2.019116290447073</v>
      </c>
      <c r="F143" s="91" t="s">
        <v>737</v>
      </c>
      <c r="G143" s="91" t="b">
        <v>1</v>
      </c>
      <c r="H143" s="91" t="b">
        <v>0</v>
      </c>
      <c r="I143" s="91" t="b">
        <v>0</v>
      </c>
      <c r="J143" s="91" t="b">
        <v>0</v>
      </c>
      <c r="K143" s="91" t="b">
        <v>0</v>
      </c>
      <c r="L143" s="91" t="b">
        <v>0</v>
      </c>
    </row>
    <row r="144" spans="1:12" ht="15">
      <c r="A144" s="91" t="s">
        <v>1075</v>
      </c>
      <c r="B144" s="91" t="s">
        <v>1085</v>
      </c>
      <c r="C144" s="91">
        <v>2</v>
      </c>
      <c r="D144" s="133">
        <v>0.00781304699456875</v>
      </c>
      <c r="E144" s="133">
        <v>1.8430250313913916</v>
      </c>
      <c r="F144" s="91" t="s">
        <v>737</v>
      </c>
      <c r="G144" s="91" t="b">
        <v>0</v>
      </c>
      <c r="H144" s="91" t="b">
        <v>0</v>
      </c>
      <c r="I144" s="91" t="b">
        <v>0</v>
      </c>
      <c r="J144" s="91" t="b">
        <v>0</v>
      </c>
      <c r="K144" s="91" t="b">
        <v>0</v>
      </c>
      <c r="L144" s="91" t="b">
        <v>0</v>
      </c>
    </row>
    <row r="145" spans="1:12" ht="15">
      <c r="A145" s="91" t="s">
        <v>872</v>
      </c>
      <c r="B145" s="91" t="s">
        <v>811</v>
      </c>
      <c r="C145" s="91">
        <v>2</v>
      </c>
      <c r="D145" s="133">
        <v>0.00781304699456875</v>
      </c>
      <c r="E145" s="133">
        <v>1.7180862947830917</v>
      </c>
      <c r="F145" s="91" t="s">
        <v>737</v>
      </c>
      <c r="G145" s="91" t="b">
        <v>0</v>
      </c>
      <c r="H145" s="91" t="b">
        <v>0</v>
      </c>
      <c r="I145" s="91" t="b">
        <v>0</v>
      </c>
      <c r="J145" s="91" t="b">
        <v>0</v>
      </c>
      <c r="K145" s="91" t="b">
        <v>0</v>
      </c>
      <c r="L145" s="91" t="b">
        <v>0</v>
      </c>
    </row>
    <row r="146" spans="1:12" ht="15">
      <c r="A146" s="91" t="s">
        <v>811</v>
      </c>
      <c r="B146" s="91" t="s">
        <v>812</v>
      </c>
      <c r="C146" s="91">
        <v>2</v>
      </c>
      <c r="D146" s="133">
        <v>0.00781304699456875</v>
      </c>
      <c r="E146" s="133">
        <v>1.8430250313913916</v>
      </c>
      <c r="F146" s="91" t="s">
        <v>737</v>
      </c>
      <c r="G146" s="91" t="b">
        <v>0</v>
      </c>
      <c r="H146" s="91" t="b">
        <v>0</v>
      </c>
      <c r="I146" s="91" t="b">
        <v>0</v>
      </c>
      <c r="J146" s="91" t="b">
        <v>0</v>
      </c>
      <c r="K146" s="91" t="b">
        <v>0</v>
      </c>
      <c r="L146" s="91" t="b">
        <v>0</v>
      </c>
    </row>
    <row r="147" spans="1:12" ht="15">
      <c r="A147" s="91" t="s">
        <v>812</v>
      </c>
      <c r="B147" s="91" t="s">
        <v>814</v>
      </c>
      <c r="C147" s="91">
        <v>2</v>
      </c>
      <c r="D147" s="133">
        <v>0.00781304699456875</v>
      </c>
      <c r="E147" s="133">
        <v>1.8430250313913916</v>
      </c>
      <c r="F147" s="91" t="s">
        <v>737</v>
      </c>
      <c r="G147" s="91" t="b">
        <v>0</v>
      </c>
      <c r="H147" s="91" t="b">
        <v>0</v>
      </c>
      <c r="I147" s="91" t="b">
        <v>0</v>
      </c>
      <c r="J147" s="91" t="b">
        <v>0</v>
      </c>
      <c r="K147" s="91" t="b">
        <v>0</v>
      </c>
      <c r="L147" s="91" t="b">
        <v>0</v>
      </c>
    </row>
    <row r="148" spans="1:12" ht="15">
      <c r="A148" s="91" t="s">
        <v>234</v>
      </c>
      <c r="B148" s="91" t="s">
        <v>1109</v>
      </c>
      <c r="C148" s="91">
        <v>2</v>
      </c>
      <c r="D148" s="133">
        <v>0.00781304699456875</v>
      </c>
      <c r="E148" s="133">
        <v>1.4170562991191105</v>
      </c>
      <c r="F148" s="91" t="s">
        <v>737</v>
      </c>
      <c r="G148" s="91" t="b">
        <v>0</v>
      </c>
      <c r="H148" s="91" t="b">
        <v>0</v>
      </c>
      <c r="I148" s="91" t="b">
        <v>0</v>
      </c>
      <c r="J148" s="91" t="b">
        <v>0</v>
      </c>
      <c r="K148" s="91" t="b">
        <v>0</v>
      </c>
      <c r="L148" s="91" t="b">
        <v>0</v>
      </c>
    </row>
    <row r="149" spans="1:12" ht="15">
      <c r="A149" s="91" t="s">
        <v>1109</v>
      </c>
      <c r="B149" s="91" t="s">
        <v>1069</v>
      </c>
      <c r="C149" s="91">
        <v>2</v>
      </c>
      <c r="D149" s="133">
        <v>0.00781304699456875</v>
      </c>
      <c r="E149" s="133">
        <v>1.7180862947830917</v>
      </c>
      <c r="F149" s="91" t="s">
        <v>737</v>
      </c>
      <c r="G149" s="91" t="b">
        <v>0</v>
      </c>
      <c r="H149" s="91" t="b">
        <v>0</v>
      </c>
      <c r="I149" s="91" t="b">
        <v>0</v>
      </c>
      <c r="J149" s="91" t="b">
        <v>0</v>
      </c>
      <c r="K149" s="91" t="b">
        <v>0</v>
      </c>
      <c r="L149" s="91" t="b">
        <v>0</v>
      </c>
    </row>
    <row r="150" spans="1:12" ht="15">
      <c r="A150" s="91" t="s">
        <v>1070</v>
      </c>
      <c r="B150" s="91" t="s">
        <v>860</v>
      </c>
      <c r="C150" s="91">
        <v>2</v>
      </c>
      <c r="D150" s="133">
        <v>0.00781304699456875</v>
      </c>
      <c r="E150" s="133">
        <v>1.320146286111054</v>
      </c>
      <c r="F150" s="91" t="s">
        <v>737</v>
      </c>
      <c r="G150" s="91" t="b">
        <v>0</v>
      </c>
      <c r="H150" s="91" t="b">
        <v>0</v>
      </c>
      <c r="I150" s="91" t="b">
        <v>0</v>
      </c>
      <c r="J150" s="91" t="b">
        <v>0</v>
      </c>
      <c r="K150" s="91" t="b">
        <v>0</v>
      </c>
      <c r="L150" s="91" t="b">
        <v>0</v>
      </c>
    </row>
    <row r="151" spans="1:12" ht="15">
      <c r="A151" s="91" t="s">
        <v>860</v>
      </c>
      <c r="B151" s="91" t="s">
        <v>308</v>
      </c>
      <c r="C151" s="91">
        <v>2</v>
      </c>
      <c r="D151" s="133">
        <v>0.00781304699456875</v>
      </c>
      <c r="E151" s="133">
        <v>1.1440550270553729</v>
      </c>
      <c r="F151" s="91" t="s">
        <v>737</v>
      </c>
      <c r="G151" s="91" t="b">
        <v>0</v>
      </c>
      <c r="H151" s="91" t="b">
        <v>0</v>
      </c>
      <c r="I151" s="91" t="b">
        <v>0</v>
      </c>
      <c r="J151" s="91" t="b">
        <v>0</v>
      </c>
      <c r="K151" s="91" t="b">
        <v>0</v>
      </c>
      <c r="L151" s="91" t="b">
        <v>0</v>
      </c>
    </row>
    <row r="152" spans="1:12" ht="15">
      <c r="A152" s="91" t="s">
        <v>308</v>
      </c>
      <c r="B152" s="91" t="s">
        <v>1068</v>
      </c>
      <c r="C152" s="91">
        <v>2</v>
      </c>
      <c r="D152" s="133">
        <v>0.00781304699456875</v>
      </c>
      <c r="E152" s="133">
        <v>1.1160263034551292</v>
      </c>
      <c r="F152" s="91" t="s">
        <v>737</v>
      </c>
      <c r="G152" s="91" t="b">
        <v>0</v>
      </c>
      <c r="H152" s="91" t="b">
        <v>0</v>
      </c>
      <c r="I152" s="91" t="b">
        <v>0</v>
      </c>
      <c r="J152" s="91" t="b">
        <v>0</v>
      </c>
      <c r="K152" s="91" t="b">
        <v>0</v>
      </c>
      <c r="L152" s="91" t="b">
        <v>0</v>
      </c>
    </row>
    <row r="153" spans="1:12" ht="15">
      <c r="A153" s="91" t="s">
        <v>1068</v>
      </c>
      <c r="B153" s="91" t="s">
        <v>859</v>
      </c>
      <c r="C153" s="91">
        <v>2</v>
      </c>
      <c r="D153" s="133">
        <v>0.00781304699456875</v>
      </c>
      <c r="E153" s="133">
        <v>1.320146286111054</v>
      </c>
      <c r="F153" s="91" t="s">
        <v>737</v>
      </c>
      <c r="G153" s="91" t="b">
        <v>0</v>
      </c>
      <c r="H153" s="91" t="b">
        <v>0</v>
      </c>
      <c r="I153" s="91" t="b">
        <v>0</v>
      </c>
      <c r="J153" s="91" t="b">
        <v>0</v>
      </c>
      <c r="K153" s="91" t="b">
        <v>0</v>
      </c>
      <c r="L153" s="91" t="b">
        <v>0</v>
      </c>
    </row>
    <row r="154" spans="1:12" ht="15">
      <c r="A154" s="91" t="s">
        <v>859</v>
      </c>
      <c r="B154" s="91" t="s">
        <v>234</v>
      </c>
      <c r="C154" s="91">
        <v>2</v>
      </c>
      <c r="D154" s="133">
        <v>0.00781304699456875</v>
      </c>
      <c r="E154" s="133">
        <v>1.0771082374247596</v>
      </c>
      <c r="F154" s="91" t="s">
        <v>737</v>
      </c>
      <c r="G154" s="91" t="b">
        <v>0</v>
      </c>
      <c r="H154" s="91" t="b">
        <v>0</v>
      </c>
      <c r="I154" s="91" t="b">
        <v>0</v>
      </c>
      <c r="J154" s="91" t="b">
        <v>0</v>
      </c>
      <c r="K154" s="91" t="b">
        <v>0</v>
      </c>
      <c r="L154" s="91" t="b">
        <v>0</v>
      </c>
    </row>
    <row r="155" spans="1:12" ht="15">
      <c r="A155" s="91" t="s">
        <v>234</v>
      </c>
      <c r="B155" s="91" t="s">
        <v>1080</v>
      </c>
      <c r="C155" s="91">
        <v>2</v>
      </c>
      <c r="D155" s="133">
        <v>0.00781304699456875</v>
      </c>
      <c r="E155" s="133">
        <v>1.2409650400634291</v>
      </c>
      <c r="F155" s="91" t="s">
        <v>737</v>
      </c>
      <c r="G155" s="91" t="b">
        <v>0</v>
      </c>
      <c r="H155" s="91" t="b">
        <v>0</v>
      </c>
      <c r="I155" s="91" t="b">
        <v>0</v>
      </c>
      <c r="J155" s="91" t="b">
        <v>0</v>
      </c>
      <c r="K155" s="91" t="b">
        <v>0</v>
      </c>
      <c r="L155" s="91" t="b">
        <v>0</v>
      </c>
    </row>
    <row r="156" spans="1:12" ht="15">
      <c r="A156" s="91" t="s">
        <v>863</v>
      </c>
      <c r="B156" s="91" t="s">
        <v>864</v>
      </c>
      <c r="C156" s="91">
        <v>3</v>
      </c>
      <c r="D156" s="133">
        <v>0.010564226172207447</v>
      </c>
      <c r="E156" s="133">
        <v>1.2863067388432747</v>
      </c>
      <c r="F156" s="91" t="s">
        <v>738</v>
      </c>
      <c r="G156" s="91" t="b">
        <v>0</v>
      </c>
      <c r="H156" s="91" t="b">
        <v>0</v>
      </c>
      <c r="I156" s="91" t="b">
        <v>0</v>
      </c>
      <c r="J156" s="91" t="b">
        <v>0</v>
      </c>
      <c r="K156" s="91" t="b">
        <v>0</v>
      </c>
      <c r="L156" s="91" t="b">
        <v>0</v>
      </c>
    </row>
    <row r="157" spans="1:12" ht="15">
      <c r="A157" s="91" t="s">
        <v>864</v>
      </c>
      <c r="B157" s="91" t="s">
        <v>314</v>
      </c>
      <c r="C157" s="91">
        <v>3</v>
      </c>
      <c r="D157" s="133">
        <v>0.010564226172207447</v>
      </c>
      <c r="E157" s="133">
        <v>1.2863067388432747</v>
      </c>
      <c r="F157" s="91" t="s">
        <v>738</v>
      </c>
      <c r="G157" s="91" t="b">
        <v>0</v>
      </c>
      <c r="H157" s="91" t="b">
        <v>0</v>
      </c>
      <c r="I157" s="91" t="b">
        <v>0</v>
      </c>
      <c r="J157" s="91" t="b">
        <v>0</v>
      </c>
      <c r="K157" s="91" t="b">
        <v>0</v>
      </c>
      <c r="L157" s="91" t="b">
        <v>0</v>
      </c>
    </row>
    <row r="158" spans="1:12" ht="15">
      <c r="A158" s="91" t="s">
        <v>314</v>
      </c>
      <c r="B158" s="91" t="s">
        <v>865</v>
      </c>
      <c r="C158" s="91">
        <v>3</v>
      </c>
      <c r="D158" s="133">
        <v>0.010564226172207447</v>
      </c>
      <c r="E158" s="133">
        <v>1.2863067388432747</v>
      </c>
      <c r="F158" s="91" t="s">
        <v>738</v>
      </c>
      <c r="G158" s="91" t="b">
        <v>0</v>
      </c>
      <c r="H158" s="91" t="b">
        <v>0</v>
      </c>
      <c r="I158" s="91" t="b">
        <v>0</v>
      </c>
      <c r="J158" s="91" t="b">
        <v>0</v>
      </c>
      <c r="K158" s="91" t="b">
        <v>0</v>
      </c>
      <c r="L158" s="91" t="b">
        <v>0</v>
      </c>
    </row>
    <row r="159" spans="1:12" ht="15">
      <c r="A159" s="91" t="s">
        <v>865</v>
      </c>
      <c r="B159" s="91" t="s">
        <v>866</v>
      </c>
      <c r="C159" s="91">
        <v>3</v>
      </c>
      <c r="D159" s="133">
        <v>0.010564226172207447</v>
      </c>
      <c r="E159" s="133">
        <v>1.2863067388432747</v>
      </c>
      <c r="F159" s="91" t="s">
        <v>738</v>
      </c>
      <c r="G159" s="91" t="b">
        <v>0</v>
      </c>
      <c r="H159" s="91" t="b">
        <v>0</v>
      </c>
      <c r="I159" s="91" t="b">
        <v>0</v>
      </c>
      <c r="J159" s="91" t="b">
        <v>0</v>
      </c>
      <c r="K159" s="91" t="b">
        <v>1</v>
      </c>
      <c r="L159" s="91" t="b">
        <v>0</v>
      </c>
    </row>
    <row r="160" spans="1:12" ht="15">
      <c r="A160" s="91" t="s">
        <v>866</v>
      </c>
      <c r="B160" s="91" t="s">
        <v>867</v>
      </c>
      <c r="C160" s="91">
        <v>3</v>
      </c>
      <c r="D160" s="133">
        <v>0.010564226172207447</v>
      </c>
      <c r="E160" s="133">
        <v>1.2863067388432747</v>
      </c>
      <c r="F160" s="91" t="s">
        <v>738</v>
      </c>
      <c r="G160" s="91" t="b">
        <v>0</v>
      </c>
      <c r="H160" s="91" t="b">
        <v>1</v>
      </c>
      <c r="I160" s="91" t="b">
        <v>0</v>
      </c>
      <c r="J160" s="91" t="b">
        <v>0</v>
      </c>
      <c r="K160" s="91" t="b">
        <v>0</v>
      </c>
      <c r="L160" s="91" t="b">
        <v>0</v>
      </c>
    </row>
    <row r="161" spans="1:12" ht="15">
      <c r="A161" s="91" t="s">
        <v>867</v>
      </c>
      <c r="B161" s="91" t="s">
        <v>862</v>
      </c>
      <c r="C161" s="91">
        <v>3</v>
      </c>
      <c r="D161" s="133">
        <v>0.010564226172207447</v>
      </c>
      <c r="E161" s="133">
        <v>1.0644579892269184</v>
      </c>
      <c r="F161" s="91" t="s">
        <v>738</v>
      </c>
      <c r="G161" s="91" t="b">
        <v>0</v>
      </c>
      <c r="H161" s="91" t="b">
        <v>0</v>
      </c>
      <c r="I161" s="91" t="b">
        <v>0</v>
      </c>
      <c r="J161" s="91" t="b">
        <v>0</v>
      </c>
      <c r="K161" s="91" t="b">
        <v>0</v>
      </c>
      <c r="L161" s="91" t="b">
        <v>0</v>
      </c>
    </row>
    <row r="162" spans="1:12" ht="15">
      <c r="A162" s="91" t="s">
        <v>862</v>
      </c>
      <c r="B162" s="91" t="s">
        <v>868</v>
      </c>
      <c r="C162" s="91">
        <v>3</v>
      </c>
      <c r="D162" s="133">
        <v>0.010564226172207447</v>
      </c>
      <c r="E162" s="133">
        <v>1.0644579892269184</v>
      </c>
      <c r="F162" s="91" t="s">
        <v>738</v>
      </c>
      <c r="G162" s="91" t="b">
        <v>0</v>
      </c>
      <c r="H162" s="91" t="b">
        <v>0</v>
      </c>
      <c r="I162" s="91" t="b">
        <v>0</v>
      </c>
      <c r="J162" s="91" t="b">
        <v>0</v>
      </c>
      <c r="K162" s="91" t="b">
        <v>0</v>
      </c>
      <c r="L162" s="91" t="b">
        <v>0</v>
      </c>
    </row>
    <row r="163" spans="1:12" ht="15">
      <c r="A163" s="91" t="s">
        <v>868</v>
      </c>
      <c r="B163" s="91" t="s">
        <v>869</v>
      </c>
      <c r="C163" s="91">
        <v>3</v>
      </c>
      <c r="D163" s="133">
        <v>0.010564226172207447</v>
      </c>
      <c r="E163" s="133">
        <v>1.2863067388432747</v>
      </c>
      <c r="F163" s="91" t="s">
        <v>738</v>
      </c>
      <c r="G163" s="91" t="b">
        <v>0</v>
      </c>
      <c r="H163" s="91" t="b">
        <v>0</v>
      </c>
      <c r="I163" s="91" t="b">
        <v>0</v>
      </c>
      <c r="J163" s="91" t="b">
        <v>0</v>
      </c>
      <c r="K163" s="91" t="b">
        <v>0</v>
      </c>
      <c r="L163" s="91" t="b">
        <v>0</v>
      </c>
    </row>
    <row r="164" spans="1:12" ht="15">
      <c r="A164" s="91" t="s">
        <v>869</v>
      </c>
      <c r="B164" s="91" t="s">
        <v>1065</v>
      </c>
      <c r="C164" s="91">
        <v>3</v>
      </c>
      <c r="D164" s="133">
        <v>0.010564226172207447</v>
      </c>
      <c r="E164" s="133">
        <v>1.2863067388432747</v>
      </c>
      <c r="F164" s="91" t="s">
        <v>738</v>
      </c>
      <c r="G164" s="91" t="b">
        <v>0</v>
      </c>
      <c r="H164" s="91" t="b">
        <v>0</v>
      </c>
      <c r="I164" s="91" t="b">
        <v>0</v>
      </c>
      <c r="J164" s="91" t="b">
        <v>0</v>
      </c>
      <c r="K164" s="91" t="b">
        <v>0</v>
      </c>
      <c r="L164" s="91" t="b">
        <v>0</v>
      </c>
    </row>
    <row r="165" spans="1:12" ht="15">
      <c r="A165" s="91" t="s">
        <v>1099</v>
      </c>
      <c r="B165" s="91" t="s">
        <v>1100</v>
      </c>
      <c r="C165" s="91">
        <v>2</v>
      </c>
      <c r="D165" s="133">
        <v>0.012633016148318653</v>
      </c>
      <c r="E165" s="133">
        <v>1.462397997898956</v>
      </c>
      <c r="F165" s="91" t="s">
        <v>738</v>
      </c>
      <c r="G165" s="91" t="b">
        <v>1</v>
      </c>
      <c r="H165" s="91" t="b">
        <v>0</v>
      </c>
      <c r="I165" s="91" t="b">
        <v>0</v>
      </c>
      <c r="J165" s="91" t="b">
        <v>0</v>
      </c>
      <c r="K165" s="91" t="b">
        <v>0</v>
      </c>
      <c r="L165" s="91" t="b">
        <v>0</v>
      </c>
    </row>
    <row r="166" spans="1:12" ht="15">
      <c r="A166" s="91" t="s">
        <v>1100</v>
      </c>
      <c r="B166" s="91" t="s">
        <v>1101</v>
      </c>
      <c r="C166" s="91">
        <v>2</v>
      </c>
      <c r="D166" s="133">
        <v>0.012633016148318653</v>
      </c>
      <c r="E166" s="133">
        <v>1.462397997898956</v>
      </c>
      <c r="F166" s="91" t="s">
        <v>738</v>
      </c>
      <c r="G166" s="91" t="b">
        <v>0</v>
      </c>
      <c r="H166" s="91" t="b">
        <v>0</v>
      </c>
      <c r="I166" s="91" t="b">
        <v>0</v>
      </c>
      <c r="J166" s="91" t="b">
        <v>0</v>
      </c>
      <c r="K166" s="91" t="b">
        <v>0</v>
      </c>
      <c r="L166" s="91" t="b">
        <v>0</v>
      </c>
    </row>
    <row r="167" spans="1:12" ht="15">
      <c r="A167" s="91" t="s">
        <v>1101</v>
      </c>
      <c r="B167" s="91" t="s">
        <v>230</v>
      </c>
      <c r="C167" s="91">
        <v>2</v>
      </c>
      <c r="D167" s="133">
        <v>0.012633016148318653</v>
      </c>
      <c r="E167" s="133">
        <v>1.462397997898956</v>
      </c>
      <c r="F167" s="91" t="s">
        <v>738</v>
      </c>
      <c r="G167" s="91" t="b">
        <v>0</v>
      </c>
      <c r="H167" s="91" t="b">
        <v>0</v>
      </c>
      <c r="I167" s="91" t="b">
        <v>0</v>
      </c>
      <c r="J167" s="91" t="b">
        <v>0</v>
      </c>
      <c r="K167" s="91" t="b">
        <v>0</v>
      </c>
      <c r="L167" s="91" t="b">
        <v>0</v>
      </c>
    </row>
    <row r="168" spans="1:12" ht="15">
      <c r="A168" s="91" t="s">
        <v>230</v>
      </c>
      <c r="B168" s="91" t="s">
        <v>862</v>
      </c>
      <c r="C168" s="91">
        <v>2</v>
      </c>
      <c r="D168" s="133">
        <v>0.012633016148318653</v>
      </c>
      <c r="E168" s="133">
        <v>0.7634279935629372</v>
      </c>
      <c r="F168" s="91" t="s">
        <v>738</v>
      </c>
      <c r="G168" s="91" t="b">
        <v>0</v>
      </c>
      <c r="H168" s="91" t="b">
        <v>0</v>
      </c>
      <c r="I168" s="91" t="b">
        <v>0</v>
      </c>
      <c r="J168" s="91" t="b">
        <v>0</v>
      </c>
      <c r="K168" s="91" t="b">
        <v>0</v>
      </c>
      <c r="L168" s="91" t="b">
        <v>0</v>
      </c>
    </row>
    <row r="169" spans="1:12" ht="15">
      <c r="A169" s="91" t="s">
        <v>862</v>
      </c>
      <c r="B169" s="91" t="s">
        <v>318</v>
      </c>
      <c r="C169" s="91">
        <v>2</v>
      </c>
      <c r="D169" s="133">
        <v>0.012633016148318653</v>
      </c>
      <c r="E169" s="133">
        <v>0.8883667301712372</v>
      </c>
      <c r="F169" s="91" t="s">
        <v>738</v>
      </c>
      <c r="G169" s="91" t="b">
        <v>0</v>
      </c>
      <c r="H169" s="91" t="b">
        <v>0</v>
      </c>
      <c r="I169" s="91" t="b">
        <v>0</v>
      </c>
      <c r="J169" s="91" t="b">
        <v>0</v>
      </c>
      <c r="K169" s="91" t="b">
        <v>0</v>
      </c>
      <c r="L169" s="91" t="b">
        <v>0</v>
      </c>
    </row>
    <row r="170" spans="1:12" ht="15">
      <c r="A170" s="91" t="s">
        <v>318</v>
      </c>
      <c r="B170" s="91" t="s">
        <v>241</v>
      </c>
      <c r="C170" s="91">
        <v>2</v>
      </c>
      <c r="D170" s="133">
        <v>0.012633016148318653</v>
      </c>
      <c r="E170" s="133">
        <v>1.2863067388432747</v>
      </c>
      <c r="F170" s="91" t="s">
        <v>738</v>
      </c>
      <c r="G170" s="91" t="b">
        <v>0</v>
      </c>
      <c r="H170" s="91" t="b">
        <v>0</v>
      </c>
      <c r="I170" s="91" t="b">
        <v>0</v>
      </c>
      <c r="J170" s="91" t="b">
        <v>0</v>
      </c>
      <c r="K170" s="91" t="b">
        <v>0</v>
      </c>
      <c r="L170" s="91" t="b">
        <v>0</v>
      </c>
    </row>
    <row r="171" spans="1:12" ht="15">
      <c r="A171" s="91" t="s">
        <v>241</v>
      </c>
      <c r="B171" s="91" t="s">
        <v>1102</v>
      </c>
      <c r="C171" s="91">
        <v>2</v>
      </c>
      <c r="D171" s="133">
        <v>0.012633016148318653</v>
      </c>
      <c r="E171" s="133">
        <v>1.462397997898956</v>
      </c>
      <c r="F171" s="91" t="s">
        <v>738</v>
      </c>
      <c r="G171" s="91" t="b">
        <v>0</v>
      </c>
      <c r="H171" s="91" t="b">
        <v>0</v>
      </c>
      <c r="I171" s="91" t="b">
        <v>0</v>
      </c>
      <c r="J171" s="91" t="b">
        <v>0</v>
      </c>
      <c r="K171" s="91" t="b">
        <v>0</v>
      </c>
      <c r="L171" s="91" t="b">
        <v>0</v>
      </c>
    </row>
    <row r="172" spans="1:12" ht="15">
      <c r="A172" s="91" t="s">
        <v>1102</v>
      </c>
      <c r="B172" s="91" t="s">
        <v>1103</v>
      </c>
      <c r="C172" s="91">
        <v>2</v>
      </c>
      <c r="D172" s="133">
        <v>0.012633016148318653</v>
      </c>
      <c r="E172" s="133">
        <v>1.462397997898956</v>
      </c>
      <c r="F172" s="91" t="s">
        <v>738</v>
      </c>
      <c r="G172" s="91" t="b">
        <v>0</v>
      </c>
      <c r="H172" s="91" t="b">
        <v>0</v>
      </c>
      <c r="I172" s="91" t="b">
        <v>0</v>
      </c>
      <c r="J172" s="91" t="b">
        <v>0</v>
      </c>
      <c r="K172" s="91" t="b">
        <v>0</v>
      </c>
      <c r="L172" s="91" t="b">
        <v>0</v>
      </c>
    </row>
    <row r="173" spans="1:12" ht="15">
      <c r="A173" s="91" t="s">
        <v>230</v>
      </c>
      <c r="B173" s="91" t="s">
        <v>863</v>
      </c>
      <c r="C173" s="91">
        <v>2</v>
      </c>
      <c r="D173" s="133">
        <v>0.012633016148318653</v>
      </c>
      <c r="E173" s="133">
        <v>1.161368002234975</v>
      </c>
      <c r="F173" s="91" t="s">
        <v>738</v>
      </c>
      <c r="G173" s="91" t="b">
        <v>0</v>
      </c>
      <c r="H173" s="91" t="b">
        <v>0</v>
      </c>
      <c r="I173" s="91" t="b">
        <v>0</v>
      </c>
      <c r="J173" s="91" t="b">
        <v>0</v>
      </c>
      <c r="K173" s="91" t="b">
        <v>0</v>
      </c>
      <c r="L173" s="91" t="b">
        <v>0</v>
      </c>
    </row>
    <row r="174" spans="1:12" ht="15">
      <c r="A174" s="91" t="s">
        <v>1065</v>
      </c>
      <c r="B174" s="91" t="s">
        <v>1072</v>
      </c>
      <c r="C174" s="91">
        <v>2</v>
      </c>
      <c r="D174" s="133">
        <v>0.012633016148318653</v>
      </c>
      <c r="E174" s="133">
        <v>1.2863067388432747</v>
      </c>
      <c r="F174" s="91" t="s">
        <v>738</v>
      </c>
      <c r="G174" s="91" t="b">
        <v>0</v>
      </c>
      <c r="H174" s="91" t="b">
        <v>0</v>
      </c>
      <c r="I174" s="91" t="b">
        <v>0</v>
      </c>
      <c r="J174" s="91" t="b">
        <v>0</v>
      </c>
      <c r="K174" s="91" t="b">
        <v>0</v>
      </c>
      <c r="L174" s="91" t="b">
        <v>0</v>
      </c>
    </row>
    <row r="175" spans="1:12" ht="15">
      <c r="A175" s="91" t="s">
        <v>871</v>
      </c>
      <c r="B175" s="91" t="s">
        <v>872</v>
      </c>
      <c r="C175" s="91">
        <v>2</v>
      </c>
      <c r="D175" s="133">
        <v>0</v>
      </c>
      <c r="E175" s="133">
        <v>1.0413926851582251</v>
      </c>
      <c r="F175" s="91" t="s">
        <v>739</v>
      </c>
      <c r="G175" s="91" t="b">
        <v>0</v>
      </c>
      <c r="H175" s="91" t="b">
        <v>0</v>
      </c>
      <c r="I175" s="91" t="b">
        <v>0</v>
      </c>
      <c r="J175" s="91" t="b">
        <v>0</v>
      </c>
      <c r="K175" s="91" t="b">
        <v>0</v>
      </c>
      <c r="L175" s="91" t="b">
        <v>0</v>
      </c>
    </row>
    <row r="176" spans="1:12" ht="15">
      <c r="A176" s="91" t="s">
        <v>872</v>
      </c>
      <c r="B176" s="91" t="s">
        <v>873</v>
      </c>
      <c r="C176" s="91">
        <v>2</v>
      </c>
      <c r="D176" s="133">
        <v>0</v>
      </c>
      <c r="E176" s="133">
        <v>1.0413926851582251</v>
      </c>
      <c r="F176" s="91" t="s">
        <v>739</v>
      </c>
      <c r="G176" s="91" t="b">
        <v>0</v>
      </c>
      <c r="H176" s="91" t="b">
        <v>0</v>
      </c>
      <c r="I176" s="91" t="b">
        <v>0</v>
      </c>
      <c r="J176" s="91" t="b">
        <v>0</v>
      </c>
      <c r="K176" s="91" t="b">
        <v>0</v>
      </c>
      <c r="L176" s="91" t="b">
        <v>0</v>
      </c>
    </row>
    <row r="177" spans="1:12" ht="15">
      <c r="A177" s="91" t="s">
        <v>873</v>
      </c>
      <c r="B177" s="91" t="s">
        <v>874</v>
      </c>
      <c r="C177" s="91">
        <v>2</v>
      </c>
      <c r="D177" s="133">
        <v>0</v>
      </c>
      <c r="E177" s="133">
        <v>1.0413926851582251</v>
      </c>
      <c r="F177" s="91" t="s">
        <v>739</v>
      </c>
      <c r="G177" s="91" t="b">
        <v>0</v>
      </c>
      <c r="H177" s="91" t="b">
        <v>0</v>
      </c>
      <c r="I177" s="91" t="b">
        <v>0</v>
      </c>
      <c r="J177" s="91" t="b">
        <v>0</v>
      </c>
      <c r="K177" s="91" t="b">
        <v>0</v>
      </c>
      <c r="L177" s="91" t="b">
        <v>0</v>
      </c>
    </row>
    <row r="178" spans="1:12" ht="15">
      <c r="A178" s="91" t="s">
        <v>874</v>
      </c>
      <c r="B178" s="91" t="s">
        <v>875</v>
      </c>
      <c r="C178" s="91">
        <v>2</v>
      </c>
      <c r="D178" s="133">
        <v>0</v>
      </c>
      <c r="E178" s="133">
        <v>1.0413926851582251</v>
      </c>
      <c r="F178" s="91" t="s">
        <v>739</v>
      </c>
      <c r="G178" s="91" t="b">
        <v>0</v>
      </c>
      <c r="H178" s="91" t="b">
        <v>0</v>
      </c>
      <c r="I178" s="91" t="b">
        <v>0</v>
      </c>
      <c r="J178" s="91" t="b">
        <v>0</v>
      </c>
      <c r="K178" s="91" t="b">
        <v>0</v>
      </c>
      <c r="L178" s="91" t="b">
        <v>0</v>
      </c>
    </row>
    <row r="179" spans="1:12" ht="15">
      <c r="A179" s="91" t="s">
        <v>875</v>
      </c>
      <c r="B179" s="91" t="s">
        <v>876</v>
      </c>
      <c r="C179" s="91">
        <v>2</v>
      </c>
      <c r="D179" s="133">
        <v>0</v>
      </c>
      <c r="E179" s="133">
        <v>1.0413926851582251</v>
      </c>
      <c r="F179" s="91" t="s">
        <v>739</v>
      </c>
      <c r="G179" s="91" t="b">
        <v>0</v>
      </c>
      <c r="H179" s="91" t="b">
        <v>0</v>
      </c>
      <c r="I179" s="91" t="b">
        <v>0</v>
      </c>
      <c r="J179" s="91" t="b">
        <v>0</v>
      </c>
      <c r="K179" s="91" t="b">
        <v>0</v>
      </c>
      <c r="L179" s="91" t="b">
        <v>0</v>
      </c>
    </row>
    <row r="180" spans="1:12" ht="15">
      <c r="A180" s="91" t="s">
        <v>876</v>
      </c>
      <c r="B180" s="91" t="s">
        <v>822</v>
      </c>
      <c r="C180" s="91">
        <v>2</v>
      </c>
      <c r="D180" s="133">
        <v>0</v>
      </c>
      <c r="E180" s="133">
        <v>1.0413926851582251</v>
      </c>
      <c r="F180" s="91" t="s">
        <v>739</v>
      </c>
      <c r="G180" s="91" t="b">
        <v>0</v>
      </c>
      <c r="H180" s="91" t="b">
        <v>0</v>
      </c>
      <c r="I180" s="91" t="b">
        <v>0</v>
      </c>
      <c r="J180" s="91" t="b">
        <v>0</v>
      </c>
      <c r="K180" s="91" t="b">
        <v>0</v>
      </c>
      <c r="L180" s="91" t="b">
        <v>0</v>
      </c>
    </row>
    <row r="181" spans="1:12" ht="15">
      <c r="A181" s="91" t="s">
        <v>822</v>
      </c>
      <c r="B181" s="91" t="s">
        <v>823</v>
      </c>
      <c r="C181" s="91">
        <v>2</v>
      </c>
      <c r="D181" s="133">
        <v>0</v>
      </c>
      <c r="E181" s="133">
        <v>1.0413926851582251</v>
      </c>
      <c r="F181" s="91" t="s">
        <v>739</v>
      </c>
      <c r="G181" s="91" t="b">
        <v>0</v>
      </c>
      <c r="H181" s="91" t="b">
        <v>0</v>
      </c>
      <c r="I181" s="91" t="b">
        <v>0</v>
      </c>
      <c r="J181" s="91" t="b">
        <v>0</v>
      </c>
      <c r="K181" s="91" t="b">
        <v>0</v>
      </c>
      <c r="L181" s="91" t="b">
        <v>0</v>
      </c>
    </row>
    <row r="182" spans="1:12" ht="15">
      <c r="A182" s="91" t="s">
        <v>823</v>
      </c>
      <c r="B182" s="91" t="s">
        <v>877</v>
      </c>
      <c r="C182" s="91">
        <v>2</v>
      </c>
      <c r="D182" s="133">
        <v>0</v>
      </c>
      <c r="E182" s="133">
        <v>1.0413926851582251</v>
      </c>
      <c r="F182" s="91" t="s">
        <v>739</v>
      </c>
      <c r="G182" s="91" t="b">
        <v>0</v>
      </c>
      <c r="H182" s="91" t="b">
        <v>0</v>
      </c>
      <c r="I182" s="91" t="b">
        <v>0</v>
      </c>
      <c r="J182" s="91" t="b">
        <v>0</v>
      </c>
      <c r="K182" s="91" t="b">
        <v>0</v>
      </c>
      <c r="L182" s="91" t="b">
        <v>0</v>
      </c>
    </row>
    <row r="183" spans="1:12" ht="15">
      <c r="A183" s="91" t="s">
        <v>877</v>
      </c>
      <c r="B183" s="91" t="s">
        <v>854</v>
      </c>
      <c r="C183" s="91">
        <v>2</v>
      </c>
      <c r="D183" s="133">
        <v>0</v>
      </c>
      <c r="E183" s="133">
        <v>1.0413926851582251</v>
      </c>
      <c r="F183" s="91" t="s">
        <v>739</v>
      </c>
      <c r="G183" s="91" t="b">
        <v>0</v>
      </c>
      <c r="H183" s="91" t="b">
        <v>0</v>
      </c>
      <c r="I183" s="91" t="b">
        <v>0</v>
      </c>
      <c r="J183" s="91" t="b">
        <v>0</v>
      </c>
      <c r="K183" s="91" t="b">
        <v>0</v>
      </c>
      <c r="L183" s="91" t="b">
        <v>0</v>
      </c>
    </row>
    <row r="184" spans="1:12" ht="15">
      <c r="A184" s="91" t="s">
        <v>215</v>
      </c>
      <c r="B184" s="91" t="s">
        <v>885</v>
      </c>
      <c r="C184" s="91">
        <v>2</v>
      </c>
      <c r="D184" s="133">
        <v>0</v>
      </c>
      <c r="E184" s="133">
        <v>0.7533276666586114</v>
      </c>
      <c r="F184" s="91" t="s">
        <v>743</v>
      </c>
      <c r="G184" s="91" t="b">
        <v>0</v>
      </c>
      <c r="H184" s="91" t="b">
        <v>0</v>
      </c>
      <c r="I184" s="91" t="b">
        <v>0</v>
      </c>
      <c r="J184" s="91" t="b">
        <v>1</v>
      </c>
      <c r="K184" s="91" t="b">
        <v>0</v>
      </c>
      <c r="L184" s="91" t="b">
        <v>0</v>
      </c>
    </row>
    <row r="185" spans="1:12" ht="15">
      <c r="A185" s="91" t="s">
        <v>885</v>
      </c>
      <c r="B185" s="91" t="s">
        <v>886</v>
      </c>
      <c r="C185" s="91">
        <v>2</v>
      </c>
      <c r="D185" s="133">
        <v>0</v>
      </c>
      <c r="E185" s="133">
        <v>0.9294189257142927</v>
      </c>
      <c r="F185" s="91" t="s">
        <v>743</v>
      </c>
      <c r="G185" s="91" t="b">
        <v>1</v>
      </c>
      <c r="H185" s="91" t="b">
        <v>0</v>
      </c>
      <c r="I185" s="91" t="b">
        <v>0</v>
      </c>
      <c r="J185" s="91" t="b">
        <v>0</v>
      </c>
      <c r="K185" s="91" t="b">
        <v>0</v>
      </c>
      <c r="L185" s="91" t="b">
        <v>0</v>
      </c>
    </row>
    <row r="186" spans="1:12" ht="15">
      <c r="A186" s="91" t="s">
        <v>886</v>
      </c>
      <c r="B186" s="91" t="s">
        <v>832</v>
      </c>
      <c r="C186" s="91">
        <v>2</v>
      </c>
      <c r="D186" s="133">
        <v>0</v>
      </c>
      <c r="E186" s="133">
        <v>0.9294189257142927</v>
      </c>
      <c r="F186" s="91" t="s">
        <v>743</v>
      </c>
      <c r="G186" s="91" t="b">
        <v>0</v>
      </c>
      <c r="H186" s="91" t="b">
        <v>0</v>
      </c>
      <c r="I186" s="91" t="b">
        <v>0</v>
      </c>
      <c r="J186" s="91" t="b">
        <v>0</v>
      </c>
      <c r="K186" s="91" t="b">
        <v>0</v>
      </c>
      <c r="L186" s="91" t="b">
        <v>0</v>
      </c>
    </row>
    <row r="187" spans="1:12" ht="15">
      <c r="A187" s="91" t="s">
        <v>832</v>
      </c>
      <c r="B187" s="91" t="s">
        <v>833</v>
      </c>
      <c r="C187" s="91">
        <v>2</v>
      </c>
      <c r="D187" s="133">
        <v>0</v>
      </c>
      <c r="E187" s="133">
        <v>0.9294189257142927</v>
      </c>
      <c r="F187" s="91" t="s">
        <v>743</v>
      </c>
      <c r="G187" s="91" t="b">
        <v>0</v>
      </c>
      <c r="H187" s="91" t="b">
        <v>0</v>
      </c>
      <c r="I187" s="91" t="b">
        <v>0</v>
      </c>
      <c r="J187" s="91" t="b">
        <v>0</v>
      </c>
      <c r="K187" s="91" t="b">
        <v>0</v>
      </c>
      <c r="L187" s="91" t="b">
        <v>0</v>
      </c>
    </row>
    <row r="188" spans="1:12" ht="15">
      <c r="A188" s="91" t="s">
        <v>833</v>
      </c>
      <c r="B188" s="91" t="s">
        <v>834</v>
      </c>
      <c r="C188" s="91">
        <v>2</v>
      </c>
      <c r="D188" s="133">
        <v>0</v>
      </c>
      <c r="E188" s="133">
        <v>0.9294189257142927</v>
      </c>
      <c r="F188" s="91" t="s">
        <v>743</v>
      </c>
      <c r="G188" s="91" t="b">
        <v>0</v>
      </c>
      <c r="H188" s="91" t="b">
        <v>0</v>
      </c>
      <c r="I188" s="91" t="b">
        <v>0</v>
      </c>
      <c r="J188" s="91" t="b">
        <v>0</v>
      </c>
      <c r="K188" s="91" t="b">
        <v>0</v>
      </c>
      <c r="L188" s="91" t="b">
        <v>0</v>
      </c>
    </row>
    <row r="189" spans="1:12" ht="15">
      <c r="A189" s="91" t="s">
        <v>834</v>
      </c>
      <c r="B189" s="91" t="s">
        <v>887</v>
      </c>
      <c r="C189" s="91">
        <v>2</v>
      </c>
      <c r="D189" s="133">
        <v>0</v>
      </c>
      <c r="E189" s="133">
        <v>0.9294189257142927</v>
      </c>
      <c r="F189" s="91" t="s">
        <v>743</v>
      </c>
      <c r="G189" s="91" t="b">
        <v>0</v>
      </c>
      <c r="H189" s="91" t="b">
        <v>0</v>
      </c>
      <c r="I189" s="91" t="b">
        <v>0</v>
      </c>
      <c r="J189" s="91" t="b">
        <v>0</v>
      </c>
      <c r="K189" s="91" t="b">
        <v>0</v>
      </c>
      <c r="L189" s="91" t="b">
        <v>0</v>
      </c>
    </row>
    <row r="190" spans="1:12" ht="15">
      <c r="A190" s="91" t="s">
        <v>887</v>
      </c>
      <c r="B190" s="91" t="s">
        <v>888</v>
      </c>
      <c r="C190" s="91">
        <v>2</v>
      </c>
      <c r="D190" s="133">
        <v>0</v>
      </c>
      <c r="E190" s="133">
        <v>0.9294189257142927</v>
      </c>
      <c r="F190" s="91" t="s">
        <v>743</v>
      </c>
      <c r="G190" s="91" t="b">
        <v>0</v>
      </c>
      <c r="H190" s="91" t="b">
        <v>0</v>
      </c>
      <c r="I190" s="91" t="b">
        <v>0</v>
      </c>
      <c r="J190" s="91" t="b">
        <v>0</v>
      </c>
      <c r="K190" s="91" t="b">
        <v>0</v>
      </c>
      <c r="L190" s="91" t="b">
        <v>0</v>
      </c>
    </row>
    <row r="191" spans="1:12" ht="15">
      <c r="A191" s="91" t="s">
        <v>888</v>
      </c>
      <c r="B191" s="91" t="s">
        <v>219</v>
      </c>
      <c r="C191" s="91">
        <v>2</v>
      </c>
      <c r="D191" s="133">
        <v>0</v>
      </c>
      <c r="E191" s="133">
        <v>0.9294189257142927</v>
      </c>
      <c r="F191" s="91" t="s">
        <v>743</v>
      </c>
      <c r="G191" s="91" t="b">
        <v>0</v>
      </c>
      <c r="H191" s="91" t="b">
        <v>0</v>
      </c>
      <c r="I191" s="91" t="b">
        <v>0</v>
      </c>
      <c r="J191" s="91" t="b">
        <v>0</v>
      </c>
      <c r="K191" s="91" t="b">
        <v>0</v>
      </c>
      <c r="L191" s="91" t="b">
        <v>0</v>
      </c>
    </row>
    <row r="192" spans="1:12" ht="15">
      <c r="A192" s="91" t="s">
        <v>890</v>
      </c>
      <c r="B192" s="91" t="s">
        <v>891</v>
      </c>
      <c r="C192" s="91">
        <v>2</v>
      </c>
      <c r="D192" s="133">
        <v>0.009782847725315624</v>
      </c>
      <c r="E192" s="133">
        <v>1.2174839442139063</v>
      </c>
      <c r="F192" s="91" t="s">
        <v>744</v>
      </c>
      <c r="G192" s="91" t="b">
        <v>0</v>
      </c>
      <c r="H192" s="91" t="b">
        <v>0</v>
      </c>
      <c r="I192" s="91" t="b">
        <v>0</v>
      </c>
      <c r="J192" s="91" t="b">
        <v>0</v>
      </c>
      <c r="K192" s="91" t="b">
        <v>0</v>
      </c>
      <c r="L192" s="91" t="b">
        <v>0</v>
      </c>
    </row>
    <row r="193" spans="1:12" ht="15">
      <c r="A193" s="91" t="s">
        <v>892</v>
      </c>
      <c r="B193" s="91" t="s">
        <v>876</v>
      </c>
      <c r="C193" s="91">
        <v>2</v>
      </c>
      <c r="D193" s="133">
        <v>0.009782847725315624</v>
      </c>
      <c r="E193" s="133">
        <v>1.2174839442139063</v>
      </c>
      <c r="F193" s="91" t="s">
        <v>744</v>
      </c>
      <c r="G193" s="91" t="b">
        <v>0</v>
      </c>
      <c r="H193" s="91" t="b">
        <v>0</v>
      </c>
      <c r="I193" s="91" t="b">
        <v>0</v>
      </c>
      <c r="J193" s="91" t="b">
        <v>0</v>
      </c>
      <c r="K193" s="91" t="b">
        <v>0</v>
      </c>
      <c r="L193" s="91" t="b">
        <v>0</v>
      </c>
    </row>
    <row r="194" spans="1:12" ht="15">
      <c r="A194" s="91" t="s">
        <v>876</v>
      </c>
      <c r="B194" s="91" t="s">
        <v>865</v>
      </c>
      <c r="C194" s="91">
        <v>2</v>
      </c>
      <c r="D194" s="133">
        <v>0.009782847725315624</v>
      </c>
      <c r="E194" s="133">
        <v>1.2174839442139063</v>
      </c>
      <c r="F194" s="91" t="s">
        <v>744</v>
      </c>
      <c r="G194" s="91" t="b">
        <v>0</v>
      </c>
      <c r="H194" s="91" t="b">
        <v>0</v>
      </c>
      <c r="I194" s="91" t="b">
        <v>0</v>
      </c>
      <c r="J194" s="91" t="b">
        <v>0</v>
      </c>
      <c r="K194" s="91" t="b">
        <v>0</v>
      </c>
      <c r="L194"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736</v>
      </c>
      <c r="BB2" s="13" t="s">
        <v>754</v>
      </c>
      <c r="BC2" s="13" t="s">
        <v>755</v>
      </c>
      <c r="BD2" s="67" t="s">
        <v>1125</v>
      </c>
      <c r="BE2" s="67" t="s">
        <v>1126</v>
      </c>
      <c r="BF2" s="67" t="s">
        <v>1127</v>
      </c>
      <c r="BG2" s="67" t="s">
        <v>1128</v>
      </c>
      <c r="BH2" s="67" t="s">
        <v>1129</v>
      </c>
      <c r="BI2" s="67" t="s">
        <v>1130</v>
      </c>
      <c r="BJ2" s="67" t="s">
        <v>1131</v>
      </c>
      <c r="BK2" s="67" t="s">
        <v>1132</v>
      </c>
      <c r="BL2" s="67" t="s">
        <v>1133</v>
      </c>
    </row>
    <row r="3" spans="1:64" ht="15" customHeight="1">
      <c r="A3" s="84" t="s">
        <v>212</v>
      </c>
      <c r="B3" s="84" t="s">
        <v>234</v>
      </c>
      <c r="C3" s="53"/>
      <c r="D3" s="54"/>
      <c r="E3" s="65"/>
      <c r="F3" s="55"/>
      <c r="G3" s="53"/>
      <c r="H3" s="57"/>
      <c r="I3" s="56"/>
      <c r="J3" s="56"/>
      <c r="K3" s="36" t="s">
        <v>65</v>
      </c>
      <c r="L3" s="62">
        <v>3</v>
      </c>
      <c r="M3" s="62"/>
      <c r="N3" s="63"/>
      <c r="O3" s="85" t="s">
        <v>244</v>
      </c>
      <c r="P3" s="87">
        <v>43482.115335648145</v>
      </c>
      <c r="Q3" s="85" t="s">
        <v>246</v>
      </c>
      <c r="R3" s="85"/>
      <c r="S3" s="85"/>
      <c r="T3" s="85" t="s">
        <v>308</v>
      </c>
      <c r="U3" s="85"/>
      <c r="V3" s="90" t="s">
        <v>339</v>
      </c>
      <c r="W3" s="87">
        <v>43482.115335648145</v>
      </c>
      <c r="X3" s="90" t="s">
        <v>355</v>
      </c>
      <c r="Y3" s="85"/>
      <c r="Z3" s="85"/>
      <c r="AA3" s="91" t="s">
        <v>389</v>
      </c>
      <c r="AB3" s="85"/>
      <c r="AC3" s="85" t="b">
        <v>0</v>
      </c>
      <c r="AD3" s="85">
        <v>0</v>
      </c>
      <c r="AE3" s="91" t="s">
        <v>423</v>
      </c>
      <c r="AF3" s="85" t="b">
        <v>0</v>
      </c>
      <c r="AG3" s="85" t="s">
        <v>426</v>
      </c>
      <c r="AH3" s="85"/>
      <c r="AI3" s="91" t="s">
        <v>423</v>
      </c>
      <c r="AJ3" s="85" t="b">
        <v>0</v>
      </c>
      <c r="AK3" s="85">
        <v>0</v>
      </c>
      <c r="AL3" s="91" t="s">
        <v>411</v>
      </c>
      <c r="AM3" s="85" t="s">
        <v>428</v>
      </c>
      <c r="AN3" s="85" t="b">
        <v>0</v>
      </c>
      <c r="AO3" s="91" t="s">
        <v>411</v>
      </c>
      <c r="AP3" s="85" t="s">
        <v>176</v>
      </c>
      <c r="AQ3" s="85">
        <v>0</v>
      </c>
      <c r="AR3" s="85">
        <v>0</v>
      </c>
      <c r="AS3" s="85"/>
      <c r="AT3" s="85"/>
      <c r="AU3" s="85"/>
      <c r="AV3" s="85"/>
      <c r="AW3" s="85"/>
      <c r="AX3" s="85"/>
      <c r="AY3" s="85"/>
      <c r="AZ3" s="85"/>
      <c r="BA3">
        <v>1</v>
      </c>
      <c r="BB3" s="85" t="str">
        <f>REPLACE(INDEX(GroupVertices[Group],MATCH(Edges24[[#This Row],[Vertex 1]],GroupVertices[Vertex],0)),1,1,"")</f>
        <v>1</v>
      </c>
      <c r="BC3" s="85" t="str">
        <f>REPLACE(INDEX(GroupVertices[Group],MATCH(Edges24[[#This Row],[Vertex 2]],GroupVertices[Vertex],0)),1,1,"")</f>
        <v>1</v>
      </c>
      <c r="BD3" s="51"/>
      <c r="BE3" s="52"/>
      <c r="BF3" s="51"/>
      <c r="BG3" s="52"/>
      <c r="BH3" s="51"/>
      <c r="BI3" s="52"/>
      <c r="BJ3" s="51"/>
      <c r="BK3" s="52"/>
      <c r="BL3" s="51"/>
    </row>
    <row r="4" spans="1:64" ht="15" customHeight="1">
      <c r="A4" s="84" t="s">
        <v>213</v>
      </c>
      <c r="B4" s="84" t="s">
        <v>213</v>
      </c>
      <c r="C4" s="53"/>
      <c r="D4" s="54"/>
      <c r="E4" s="65"/>
      <c r="F4" s="55"/>
      <c r="G4" s="53"/>
      <c r="H4" s="57"/>
      <c r="I4" s="56"/>
      <c r="J4" s="56"/>
      <c r="K4" s="36" t="s">
        <v>65</v>
      </c>
      <c r="L4" s="83">
        <v>5</v>
      </c>
      <c r="M4" s="83"/>
      <c r="N4" s="63"/>
      <c r="O4" s="86" t="s">
        <v>176</v>
      </c>
      <c r="P4" s="88">
        <v>43482.16923611111</v>
      </c>
      <c r="Q4" s="86" t="s">
        <v>247</v>
      </c>
      <c r="R4" s="86" t="s">
        <v>278</v>
      </c>
      <c r="S4" s="86" t="s">
        <v>297</v>
      </c>
      <c r="T4" s="86"/>
      <c r="U4" s="86"/>
      <c r="V4" s="89" t="s">
        <v>340</v>
      </c>
      <c r="W4" s="88">
        <v>43482.16923611111</v>
      </c>
      <c r="X4" s="89" t="s">
        <v>356</v>
      </c>
      <c r="Y4" s="86"/>
      <c r="Z4" s="86"/>
      <c r="AA4" s="92" t="s">
        <v>390</v>
      </c>
      <c r="AB4" s="86"/>
      <c r="AC4" s="86" t="b">
        <v>0</v>
      </c>
      <c r="AD4" s="86">
        <v>0</v>
      </c>
      <c r="AE4" s="92" t="s">
        <v>423</v>
      </c>
      <c r="AF4" s="86" t="b">
        <v>0</v>
      </c>
      <c r="AG4" s="86" t="s">
        <v>426</v>
      </c>
      <c r="AH4" s="86"/>
      <c r="AI4" s="92" t="s">
        <v>423</v>
      </c>
      <c r="AJ4" s="86" t="b">
        <v>0</v>
      </c>
      <c r="AK4" s="86">
        <v>0</v>
      </c>
      <c r="AL4" s="92" t="s">
        <v>423</v>
      </c>
      <c r="AM4" s="86" t="s">
        <v>429</v>
      </c>
      <c r="AN4" s="86" t="b">
        <v>0</v>
      </c>
      <c r="AO4" s="92" t="s">
        <v>390</v>
      </c>
      <c r="AP4" s="86" t="s">
        <v>176</v>
      </c>
      <c r="AQ4" s="86">
        <v>0</v>
      </c>
      <c r="AR4" s="86">
        <v>0</v>
      </c>
      <c r="AS4" s="86"/>
      <c r="AT4" s="86"/>
      <c r="AU4" s="86"/>
      <c r="AV4" s="86"/>
      <c r="AW4" s="86"/>
      <c r="AX4" s="86"/>
      <c r="AY4" s="86"/>
      <c r="AZ4" s="86"/>
      <c r="BA4">
        <v>2</v>
      </c>
      <c r="BB4" s="85" t="str">
        <f>REPLACE(INDEX(GroupVertices[Group],MATCH(Edges24[[#This Row],[Vertex 1]],GroupVertices[Vertex],0)),1,1,"")</f>
        <v>8</v>
      </c>
      <c r="BC4" s="85" t="str">
        <f>REPLACE(INDEX(GroupVertices[Group],MATCH(Edges24[[#This Row],[Vertex 2]],GroupVertices[Vertex],0)),1,1,"")</f>
        <v>8</v>
      </c>
      <c r="BD4" s="51">
        <v>0</v>
      </c>
      <c r="BE4" s="52">
        <v>0</v>
      </c>
      <c r="BF4" s="51">
        <v>0</v>
      </c>
      <c r="BG4" s="52">
        <v>0</v>
      </c>
      <c r="BH4" s="51">
        <v>0</v>
      </c>
      <c r="BI4" s="52">
        <v>0</v>
      </c>
      <c r="BJ4" s="51">
        <v>14</v>
      </c>
      <c r="BK4" s="52">
        <v>100</v>
      </c>
      <c r="BL4" s="51">
        <v>14</v>
      </c>
    </row>
    <row r="5" spans="1:64" ht="15">
      <c r="A5" s="84" t="s">
        <v>213</v>
      </c>
      <c r="B5" s="84" t="s">
        <v>213</v>
      </c>
      <c r="C5" s="53"/>
      <c r="D5" s="54"/>
      <c r="E5" s="65"/>
      <c r="F5" s="55"/>
      <c r="G5" s="53"/>
      <c r="H5" s="57"/>
      <c r="I5" s="56"/>
      <c r="J5" s="56"/>
      <c r="K5" s="36" t="s">
        <v>65</v>
      </c>
      <c r="L5" s="83">
        <v>6</v>
      </c>
      <c r="M5" s="83"/>
      <c r="N5" s="63"/>
      <c r="O5" s="86" t="s">
        <v>176</v>
      </c>
      <c r="P5" s="88">
        <v>43482.56947916667</v>
      </c>
      <c r="Q5" s="86" t="s">
        <v>248</v>
      </c>
      <c r="R5" s="89" t="s">
        <v>279</v>
      </c>
      <c r="S5" s="86" t="s">
        <v>298</v>
      </c>
      <c r="T5" s="86" t="s">
        <v>309</v>
      </c>
      <c r="U5" s="86"/>
      <c r="V5" s="89" t="s">
        <v>340</v>
      </c>
      <c r="W5" s="88">
        <v>43482.56947916667</v>
      </c>
      <c r="X5" s="89" t="s">
        <v>357</v>
      </c>
      <c r="Y5" s="86"/>
      <c r="Z5" s="86"/>
      <c r="AA5" s="92" t="s">
        <v>391</v>
      </c>
      <c r="AB5" s="86"/>
      <c r="AC5" s="86" t="b">
        <v>0</v>
      </c>
      <c r="AD5" s="86">
        <v>0</v>
      </c>
      <c r="AE5" s="92" t="s">
        <v>423</v>
      </c>
      <c r="AF5" s="86" t="b">
        <v>0</v>
      </c>
      <c r="AG5" s="86" t="s">
        <v>426</v>
      </c>
      <c r="AH5" s="86"/>
      <c r="AI5" s="92" t="s">
        <v>423</v>
      </c>
      <c r="AJ5" s="86" t="b">
        <v>0</v>
      </c>
      <c r="AK5" s="86">
        <v>0</v>
      </c>
      <c r="AL5" s="92" t="s">
        <v>423</v>
      </c>
      <c r="AM5" s="86" t="s">
        <v>429</v>
      </c>
      <c r="AN5" s="86" t="b">
        <v>0</v>
      </c>
      <c r="AO5" s="92" t="s">
        <v>391</v>
      </c>
      <c r="AP5" s="86" t="s">
        <v>176</v>
      </c>
      <c r="AQ5" s="86">
        <v>0</v>
      </c>
      <c r="AR5" s="86">
        <v>0</v>
      </c>
      <c r="AS5" s="86"/>
      <c r="AT5" s="86"/>
      <c r="AU5" s="86"/>
      <c r="AV5" s="86"/>
      <c r="AW5" s="86"/>
      <c r="AX5" s="86"/>
      <c r="AY5" s="86"/>
      <c r="AZ5" s="86"/>
      <c r="BA5">
        <v>2</v>
      </c>
      <c r="BB5" s="85" t="str">
        <f>REPLACE(INDEX(GroupVertices[Group],MATCH(Edges24[[#This Row],[Vertex 1]],GroupVertices[Vertex],0)),1,1,"")</f>
        <v>8</v>
      </c>
      <c r="BC5" s="85" t="str">
        <f>REPLACE(INDEX(GroupVertices[Group],MATCH(Edges24[[#This Row],[Vertex 2]],GroupVertices[Vertex],0)),1,1,"")</f>
        <v>8</v>
      </c>
      <c r="BD5" s="51">
        <v>0</v>
      </c>
      <c r="BE5" s="52">
        <v>0</v>
      </c>
      <c r="BF5" s="51">
        <v>0</v>
      </c>
      <c r="BG5" s="52">
        <v>0</v>
      </c>
      <c r="BH5" s="51">
        <v>0</v>
      </c>
      <c r="BI5" s="52">
        <v>0</v>
      </c>
      <c r="BJ5" s="51">
        <v>20</v>
      </c>
      <c r="BK5" s="52">
        <v>100</v>
      </c>
      <c r="BL5" s="51">
        <v>20</v>
      </c>
    </row>
    <row r="6" spans="1:64" ht="15">
      <c r="A6" s="84" t="s">
        <v>214</v>
      </c>
      <c r="B6" s="84" t="s">
        <v>213</v>
      </c>
      <c r="C6" s="53"/>
      <c r="D6" s="54"/>
      <c r="E6" s="65"/>
      <c r="F6" s="55"/>
      <c r="G6" s="53"/>
      <c r="H6" s="57"/>
      <c r="I6" s="56"/>
      <c r="J6" s="56"/>
      <c r="K6" s="36" t="s">
        <v>65</v>
      </c>
      <c r="L6" s="83">
        <v>7</v>
      </c>
      <c r="M6" s="83"/>
      <c r="N6" s="63"/>
      <c r="O6" s="86" t="s">
        <v>244</v>
      </c>
      <c r="P6" s="88">
        <v>43482.57115740741</v>
      </c>
      <c r="Q6" s="86" t="s">
        <v>249</v>
      </c>
      <c r="R6" s="86" t="s">
        <v>280</v>
      </c>
      <c r="S6" s="86" t="s">
        <v>299</v>
      </c>
      <c r="T6" s="86" t="s">
        <v>310</v>
      </c>
      <c r="U6" s="86"/>
      <c r="V6" s="89" t="s">
        <v>341</v>
      </c>
      <c r="W6" s="88">
        <v>43482.57115740741</v>
      </c>
      <c r="X6" s="89" t="s">
        <v>358</v>
      </c>
      <c r="Y6" s="86"/>
      <c r="Z6" s="86"/>
      <c r="AA6" s="92" t="s">
        <v>392</v>
      </c>
      <c r="AB6" s="86"/>
      <c r="AC6" s="86" t="b">
        <v>0</v>
      </c>
      <c r="AD6" s="86">
        <v>0</v>
      </c>
      <c r="AE6" s="92" t="s">
        <v>423</v>
      </c>
      <c r="AF6" s="86" t="b">
        <v>0</v>
      </c>
      <c r="AG6" s="86" t="s">
        <v>426</v>
      </c>
      <c r="AH6" s="86"/>
      <c r="AI6" s="92" t="s">
        <v>423</v>
      </c>
      <c r="AJ6" s="86" t="b">
        <v>0</v>
      </c>
      <c r="AK6" s="86">
        <v>0</v>
      </c>
      <c r="AL6" s="92" t="s">
        <v>423</v>
      </c>
      <c r="AM6" s="86" t="s">
        <v>430</v>
      </c>
      <c r="AN6" s="86" t="b">
        <v>0</v>
      </c>
      <c r="AO6" s="92" t="s">
        <v>392</v>
      </c>
      <c r="AP6" s="86" t="s">
        <v>176</v>
      </c>
      <c r="AQ6" s="86">
        <v>0</v>
      </c>
      <c r="AR6" s="86">
        <v>0</v>
      </c>
      <c r="AS6" s="86"/>
      <c r="AT6" s="86"/>
      <c r="AU6" s="86"/>
      <c r="AV6" s="86"/>
      <c r="AW6" s="86"/>
      <c r="AX6" s="86"/>
      <c r="AY6" s="86"/>
      <c r="AZ6" s="86"/>
      <c r="BA6">
        <v>1</v>
      </c>
      <c r="BB6" s="85" t="str">
        <f>REPLACE(INDEX(GroupVertices[Group],MATCH(Edges24[[#This Row],[Vertex 1]],GroupVertices[Vertex],0)),1,1,"")</f>
        <v>8</v>
      </c>
      <c r="BC6" s="85" t="str">
        <f>REPLACE(INDEX(GroupVertices[Group],MATCH(Edges24[[#This Row],[Vertex 2]],GroupVertices[Vertex],0)),1,1,"")</f>
        <v>8</v>
      </c>
      <c r="BD6" s="51">
        <v>0</v>
      </c>
      <c r="BE6" s="52">
        <v>0</v>
      </c>
      <c r="BF6" s="51">
        <v>0</v>
      </c>
      <c r="BG6" s="52">
        <v>0</v>
      </c>
      <c r="BH6" s="51">
        <v>0</v>
      </c>
      <c r="BI6" s="52">
        <v>0</v>
      </c>
      <c r="BJ6" s="51">
        <v>15</v>
      </c>
      <c r="BK6" s="52">
        <v>100</v>
      </c>
      <c r="BL6" s="51">
        <v>15</v>
      </c>
    </row>
    <row r="7" spans="1:64" ht="15">
      <c r="A7" s="84" t="s">
        <v>215</v>
      </c>
      <c r="B7" s="84" t="s">
        <v>215</v>
      </c>
      <c r="C7" s="53"/>
      <c r="D7" s="54"/>
      <c r="E7" s="65"/>
      <c r="F7" s="55"/>
      <c r="G7" s="53"/>
      <c r="H7" s="57"/>
      <c r="I7" s="56"/>
      <c r="J7" s="56"/>
      <c r="K7" s="36" t="s">
        <v>65</v>
      </c>
      <c r="L7" s="83">
        <v>8</v>
      </c>
      <c r="M7" s="83"/>
      <c r="N7" s="63"/>
      <c r="O7" s="86" t="s">
        <v>176</v>
      </c>
      <c r="P7" s="88">
        <v>43390.72783564815</v>
      </c>
      <c r="Q7" s="86" t="s">
        <v>250</v>
      </c>
      <c r="R7" s="89" t="s">
        <v>281</v>
      </c>
      <c r="S7" s="86" t="s">
        <v>300</v>
      </c>
      <c r="T7" s="86" t="s">
        <v>311</v>
      </c>
      <c r="U7" s="86"/>
      <c r="V7" s="89" t="s">
        <v>342</v>
      </c>
      <c r="W7" s="88">
        <v>43390.72783564815</v>
      </c>
      <c r="X7" s="89" t="s">
        <v>359</v>
      </c>
      <c r="Y7" s="86"/>
      <c r="Z7" s="86"/>
      <c r="AA7" s="92" t="s">
        <v>393</v>
      </c>
      <c r="AB7" s="86"/>
      <c r="AC7" s="86" t="b">
        <v>0</v>
      </c>
      <c r="AD7" s="86">
        <v>0</v>
      </c>
      <c r="AE7" s="92" t="s">
        <v>424</v>
      </c>
      <c r="AF7" s="86" t="b">
        <v>0</v>
      </c>
      <c r="AG7" s="86" t="s">
        <v>426</v>
      </c>
      <c r="AH7" s="86"/>
      <c r="AI7" s="92" t="s">
        <v>423</v>
      </c>
      <c r="AJ7" s="86" t="b">
        <v>0</v>
      </c>
      <c r="AK7" s="86">
        <v>1</v>
      </c>
      <c r="AL7" s="92" t="s">
        <v>423</v>
      </c>
      <c r="AM7" s="86" t="s">
        <v>431</v>
      </c>
      <c r="AN7" s="86" t="b">
        <v>1</v>
      </c>
      <c r="AO7" s="92" t="s">
        <v>393</v>
      </c>
      <c r="AP7" s="86" t="s">
        <v>441</v>
      </c>
      <c r="AQ7" s="86">
        <v>0</v>
      </c>
      <c r="AR7" s="86">
        <v>0</v>
      </c>
      <c r="AS7" s="86"/>
      <c r="AT7" s="86"/>
      <c r="AU7" s="86"/>
      <c r="AV7" s="86"/>
      <c r="AW7" s="86"/>
      <c r="AX7" s="86"/>
      <c r="AY7" s="86"/>
      <c r="AZ7" s="86"/>
      <c r="BA7">
        <v>1</v>
      </c>
      <c r="BB7" s="85" t="str">
        <f>REPLACE(INDEX(GroupVertices[Group],MATCH(Edges24[[#This Row],[Vertex 1]],GroupVertices[Vertex],0)),1,1,"")</f>
        <v>7</v>
      </c>
      <c r="BC7" s="85" t="str">
        <f>REPLACE(INDEX(GroupVertices[Group],MATCH(Edges24[[#This Row],[Vertex 2]],GroupVertices[Vertex],0)),1,1,"")</f>
        <v>7</v>
      </c>
      <c r="BD7" s="51">
        <v>1</v>
      </c>
      <c r="BE7" s="52">
        <v>5.555555555555555</v>
      </c>
      <c r="BF7" s="51">
        <v>0</v>
      </c>
      <c r="BG7" s="52">
        <v>0</v>
      </c>
      <c r="BH7" s="51">
        <v>0</v>
      </c>
      <c r="BI7" s="52">
        <v>0</v>
      </c>
      <c r="BJ7" s="51">
        <v>17</v>
      </c>
      <c r="BK7" s="52">
        <v>94.44444444444444</v>
      </c>
      <c r="BL7" s="51">
        <v>18</v>
      </c>
    </row>
    <row r="8" spans="1:64" ht="15">
      <c r="A8" s="84" t="s">
        <v>216</v>
      </c>
      <c r="B8" s="84" t="s">
        <v>215</v>
      </c>
      <c r="C8" s="53"/>
      <c r="D8" s="54"/>
      <c r="E8" s="65"/>
      <c r="F8" s="55"/>
      <c r="G8" s="53"/>
      <c r="H8" s="57"/>
      <c r="I8" s="56"/>
      <c r="J8" s="56"/>
      <c r="K8" s="36" t="s">
        <v>65</v>
      </c>
      <c r="L8" s="83">
        <v>9</v>
      </c>
      <c r="M8" s="83"/>
      <c r="N8" s="63"/>
      <c r="O8" s="86" t="s">
        <v>244</v>
      </c>
      <c r="P8" s="88">
        <v>43483.15114583333</v>
      </c>
      <c r="Q8" s="86" t="s">
        <v>251</v>
      </c>
      <c r="R8" s="86"/>
      <c r="S8" s="86"/>
      <c r="T8" s="86" t="s">
        <v>311</v>
      </c>
      <c r="U8" s="86"/>
      <c r="V8" s="89" t="s">
        <v>343</v>
      </c>
      <c r="W8" s="88">
        <v>43483.15114583333</v>
      </c>
      <c r="X8" s="89" t="s">
        <v>360</v>
      </c>
      <c r="Y8" s="86"/>
      <c r="Z8" s="86"/>
      <c r="AA8" s="92" t="s">
        <v>394</v>
      </c>
      <c r="AB8" s="86"/>
      <c r="AC8" s="86" t="b">
        <v>0</v>
      </c>
      <c r="AD8" s="86">
        <v>0</v>
      </c>
      <c r="AE8" s="92" t="s">
        <v>423</v>
      </c>
      <c r="AF8" s="86" t="b">
        <v>0</v>
      </c>
      <c r="AG8" s="86" t="s">
        <v>426</v>
      </c>
      <c r="AH8" s="86"/>
      <c r="AI8" s="92" t="s">
        <v>423</v>
      </c>
      <c r="AJ8" s="86" t="b">
        <v>0</v>
      </c>
      <c r="AK8" s="86">
        <v>0</v>
      </c>
      <c r="AL8" s="92" t="s">
        <v>393</v>
      </c>
      <c r="AM8" s="86" t="s">
        <v>432</v>
      </c>
      <c r="AN8" s="86" t="b">
        <v>0</v>
      </c>
      <c r="AO8" s="92" t="s">
        <v>393</v>
      </c>
      <c r="AP8" s="86" t="s">
        <v>176</v>
      </c>
      <c r="AQ8" s="86">
        <v>0</v>
      </c>
      <c r="AR8" s="86">
        <v>0</v>
      </c>
      <c r="AS8" s="86"/>
      <c r="AT8" s="86"/>
      <c r="AU8" s="86"/>
      <c r="AV8" s="86"/>
      <c r="AW8" s="86"/>
      <c r="AX8" s="86"/>
      <c r="AY8" s="86"/>
      <c r="AZ8" s="86"/>
      <c r="BA8">
        <v>1</v>
      </c>
      <c r="BB8" s="85" t="str">
        <f>REPLACE(INDEX(GroupVertices[Group],MATCH(Edges24[[#This Row],[Vertex 1]],GroupVertices[Vertex],0)),1,1,"")</f>
        <v>7</v>
      </c>
      <c r="BC8" s="85" t="str">
        <f>REPLACE(INDEX(GroupVertices[Group],MATCH(Edges24[[#This Row],[Vertex 2]],GroupVertices[Vertex],0)),1,1,"")</f>
        <v>7</v>
      </c>
      <c r="BD8" s="51">
        <v>1</v>
      </c>
      <c r="BE8" s="52">
        <v>4.761904761904762</v>
      </c>
      <c r="BF8" s="51">
        <v>0</v>
      </c>
      <c r="BG8" s="52">
        <v>0</v>
      </c>
      <c r="BH8" s="51">
        <v>0</v>
      </c>
      <c r="BI8" s="52">
        <v>0</v>
      </c>
      <c r="BJ8" s="51">
        <v>20</v>
      </c>
      <c r="BK8" s="52">
        <v>95.23809523809524</v>
      </c>
      <c r="BL8" s="51">
        <v>21</v>
      </c>
    </row>
    <row r="9" spans="1:64" ht="15">
      <c r="A9" s="84" t="s">
        <v>217</v>
      </c>
      <c r="B9" s="84" t="s">
        <v>235</v>
      </c>
      <c r="C9" s="53"/>
      <c r="D9" s="54"/>
      <c r="E9" s="65"/>
      <c r="F9" s="55"/>
      <c r="G9" s="53"/>
      <c r="H9" s="57"/>
      <c r="I9" s="56"/>
      <c r="J9" s="56"/>
      <c r="K9" s="36" t="s">
        <v>65</v>
      </c>
      <c r="L9" s="83">
        <v>10</v>
      </c>
      <c r="M9" s="83"/>
      <c r="N9" s="63"/>
      <c r="O9" s="86" t="s">
        <v>244</v>
      </c>
      <c r="P9" s="88">
        <v>43487.8437962963</v>
      </c>
      <c r="Q9" s="86" t="s">
        <v>252</v>
      </c>
      <c r="R9" s="89" t="s">
        <v>282</v>
      </c>
      <c r="S9" s="86" t="s">
        <v>298</v>
      </c>
      <c r="T9" s="86"/>
      <c r="U9" s="89" t="s">
        <v>329</v>
      </c>
      <c r="V9" s="89" t="s">
        <v>329</v>
      </c>
      <c r="W9" s="88">
        <v>43487.8437962963</v>
      </c>
      <c r="X9" s="89" t="s">
        <v>361</v>
      </c>
      <c r="Y9" s="86"/>
      <c r="Z9" s="86"/>
      <c r="AA9" s="92" t="s">
        <v>395</v>
      </c>
      <c r="AB9" s="86"/>
      <c r="AC9" s="86" t="b">
        <v>0</v>
      </c>
      <c r="AD9" s="86">
        <v>0</v>
      </c>
      <c r="AE9" s="92" t="s">
        <v>423</v>
      </c>
      <c r="AF9" s="86" t="b">
        <v>0</v>
      </c>
      <c r="AG9" s="86" t="s">
        <v>426</v>
      </c>
      <c r="AH9" s="86"/>
      <c r="AI9" s="92" t="s">
        <v>423</v>
      </c>
      <c r="AJ9" s="86" t="b">
        <v>0</v>
      </c>
      <c r="AK9" s="86">
        <v>0</v>
      </c>
      <c r="AL9" s="92" t="s">
        <v>423</v>
      </c>
      <c r="AM9" s="86" t="s">
        <v>433</v>
      </c>
      <c r="AN9" s="86" t="b">
        <v>0</v>
      </c>
      <c r="AO9" s="92" t="s">
        <v>395</v>
      </c>
      <c r="AP9" s="86" t="s">
        <v>176</v>
      </c>
      <c r="AQ9" s="86">
        <v>0</v>
      </c>
      <c r="AR9" s="86">
        <v>0</v>
      </c>
      <c r="AS9" s="86"/>
      <c r="AT9" s="86"/>
      <c r="AU9" s="86"/>
      <c r="AV9" s="86"/>
      <c r="AW9" s="86"/>
      <c r="AX9" s="86"/>
      <c r="AY9" s="86"/>
      <c r="AZ9" s="86"/>
      <c r="BA9">
        <v>1</v>
      </c>
      <c r="BB9" s="85" t="str">
        <f>REPLACE(INDEX(GroupVertices[Group],MATCH(Edges24[[#This Row],[Vertex 1]],GroupVertices[Vertex],0)),1,1,"")</f>
        <v>6</v>
      </c>
      <c r="BC9" s="85" t="str">
        <f>REPLACE(INDEX(GroupVertices[Group],MATCH(Edges24[[#This Row],[Vertex 2]],GroupVertices[Vertex],0)),1,1,"")</f>
        <v>6</v>
      </c>
      <c r="BD9" s="51">
        <v>1</v>
      </c>
      <c r="BE9" s="52">
        <v>3.225806451612903</v>
      </c>
      <c r="BF9" s="51">
        <v>0</v>
      </c>
      <c r="BG9" s="52">
        <v>0</v>
      </c>
      <c r="BH9" s="51">
        <v>0</v>
      </c>
      <c r="BI9" s="52">
        <v>0</v>
      </c>
      <c r="BJ9" s="51">
        <v>30</v>
      </c>
      <c r="BK9" s="52">
        <v>96.7741935483871</v>
      </c>
      <c r="BL9" s="51">
        <v>31</v>
      </c>
    </row>
    <row r="10" spans="1:64" ht="15">
      <c r="A10" s="84" t="s">
        <v>218</v>
      </c>
      <c r="B10" s="84" t="s">
        <v>236</v>
      </c>
      <c r="C10" s="53"/>
      <c r="D10" s="54"/>
      <c r="E10" s="65"/>
      <c r="F10" s="55"/>
      <c r="G10" s="53"/>
      <c r="H10" s="57"/>
      <c r="I10" s="56"/>
      <c r="J10" s="56"/>
      <c r="K10" s="36" t="s">
        <v>65</v>
      </c>
      <c r="L10" s="83">
        <v>11</v>
      </c>
      <c r="M10" s="83"/>
      <c r="N10" s="63"/>
      <c r="O10" s="86" t="s">
        <v>244</v>
      </c>
      <c r="P10" s="88">
        <v>43487.99574074074</v>
      </c>
      <c r="Q10" s="86" t="s">
        <v>253</v>
      </c>
      <c r="R10" s="86"/>
      <c r="S10" s="86"/>
      <c r="T10" s="86"/>
      <c r="U10" s="89" t="s">
        <v>330</v>
      </c>
      <c r="V10" s="89" t="s">
        <v>330</v>
      </c>
      <c r="W10" s="88">
        <v>43487.99574074074</v>
      </c>
      <c r="X10" s="89" t="s">
        <v>362</v>
      </c>
      <c r="Y10" s="86"/>
      <c r="Z10" s="86"/>
      <c r="AA10" s="92" t="s">
        <v>396</v>
      </c>
      <c r="AB10" s="92" t="s">
        <v>397</v>
      </c>
      <c r="AC10" s="86" t="b">
        <v>0</v>
      </c>
      <c r="AD10" s="86">
        <v>0</v>
      </c>
      <c r="AE10" s="92" t="s">
        <v>425</v>
      </c>
      <c r="AF10" s="86" t="b">
        <v>0</v>
      </c>
      <c r="AG10" s="86" t="s">
        <v>427</v>
      </c>
      <c r="AH10" s="86"/>
      <c r="AI10" s="92" t="s">
        <v>423</v>
      </c>
      <c r="AJ10" s="86" t="b">
        <v>0</v>
      </c>
      <c r="AK10" s="86">
        <v>0</v>
      </c>
      <c r="AL10" s="92" t="s">
        <v>423</v>
      </c>
      <c r="AM10" s="86" t="s">
        <v>432</v>
      </c>
      <c r="AN10" s="86" t="b">
        <v>0</v>
      </c>
      <c r="AO10" s="92" t="s">
        <v>397</v>
      </c>
      <c r="AP10" s="86" t="s">
        <v>176</v>
      </c>
      <c r="AQ10" s="86">
        <v>0</v>
      </c>
      <c r="AR10" s="86">
        <v>0</v>
      </c>
      <c r="AS10" s="86"/>
      <c r="AT10" s="86"/>
      <c r="AU10" s="86"/>
      <c r="AV10" s="86"/>
      <c r="AW10" s="86"/>
      <c r="AX10" s="86"/>
      <c r="AY10" s="86"/>
      <c r="AZ10" s="86"/>
      <c r="BA10">
        <v>1</v>
      </c>
      <c r="BB10" s="85" t="str">
        <f>REPLACE(INDEX(GroupVertices[Group],MATCH(Edges24[[#This Row],[Vertex 1]],GroupVertices[Vertex],0)),1,1,"")</f>
        <v>4</v>
      </c>
      <c r="BC10" s="85" t="str">
        <f>REPLACE(INDEX(GroupVertices[Group],MATCH(Edges24[[#This Row],[Vertex 2]],GroupVertices[Vertex],0)),1,1,"")</f>
        <v>4</v>
      </c>
      <c r="BD10" s="51"/>
      <c r="BE10" s="52"/>
      <c r="BF10" s="51"/>
      <c r="BG10" s="52"/>
      <c r="BH10" s="51"/>
      <c r="BI10" s="52"/>
      <c r="BJ10" s="51"/>
      <c r="BK10" s="52"/>
      <c r="BL10" s="51"/>
    </row>
    <row r="11" spans="1:64" ht="15">
      <c r="A11" s="84" t="s">
        <v>219</v>
      </c>
      <c r="B11" s="84" t="s">
        <v>238</v>
      </c>
      <c r="C11" s="53"/>
      <c r="D11" s="54"/>
      <c r="E11" s="65"/>
      <c r="F11" s="55"/>
      <c r="G11" s="53"/>
      <c r="H11" s="57"/>
      <c r="I11" s="56"/>
      <c r="J11" s="56"/>
      <c r="K11" s="36" t="s">
        <v>65</v>
      </c>
      <c r="L11" s="83">
        <v>13</v>
      </c>
      <c r="M11" s="83"/>
      <c r="N11" s="63"/>
      <c r="O11" s="86" t="s">
        <v>244</v>
      </c>
      <c r="P11" s="88">
        <v>43487.84380787037</v>
      </c>
      <c r="Q11" s="86" t="s">
        <v>254</v>
      </c>
      <c r="R11" s="89" t="s">
        <v>283</v>
      </c>
      <c r="S11" s="86" t="s">
        <v>300</v>
      </c>
      <c r="T11" s="86"/>
      <c r="U11" s="86"/>
      <c r="V11" s="89" t="s">
        <v>344</v>
      </c>
      <c r="W11" s="88">
        <v>43487.84380787037</v>
      </c>
      <c r="X11" s="89" t="s">
        <v>363</v>
      </c>
      <c r="Y11" s="86"/>
      <c r="Z11" s="86"/>
      <c r="AA11" s="92" t="s">
        <v>397</v>
      </c>
      <c r="AB11" s="86"/>
      <c r="AC11" s="86" t="b">
        <v>0</v>
      </c>
      <c r="AD11" s="86">
        <v>0</v>
      </c>
      <c r="AE11" s="92" t="s">
        <v>423</v>
      </c>
      <c r="AF11" s="86" t="b">
        <v>0</v>
      </c>
      <c r="AG11" s="86" t="s">
        <v>426</v>
      </c>
      <c r="AH11" s="86"/>
      <c r="AI11" s="92" t="s">
        <v>423</v>
      </c>
      <c r="AJ11" s="86" t="b">
        <v>0</v>
      </c>
      <c r="AK11" s="86">
        <v>0</v>
      </c>
      <c r="AL11" s="92" t="s">
        <v>423</v>
      </c>
      <c r="AM11" s="86" t="s">
        <v>434</v>
      </c>
      <c r="AN11" s="86" t="b">
        <v>1</v>
      </c>
      <c r="AO11" s="92" t="s">
        <v>397</v>
      </c>
      <c r="AP11" s="86" t="s">
        <v>176</v>
      </c>
      <c r="AQ11" s="86">
        <v>0</v>
      </c>
      <c r="AR11" s="86">
        <v>0</v>
      </c>
      <c r="AS11" s="86"/>
      <c r="AT11" s="86"/>
      <c r="AU11" s="86"/>
      <c r="AV11" s="86"/>
      <c r="AW11" s="86"/>
      <c r="AX11" s="86"/>
      <c r="AY11" s="86"/>
      <c r="AZ11" s="86"/>
      <c r="BA11">
        <v>1</v>
      </c>
      <c r="BB11" s="85" t="str">
        <f>REPLACE(INDEX(GroupVertices[Group],MATCH(Edges24[[#This Row],[Vertex 1]],GroupVertices[Vertex],0)),1,1,"")</f>
        <v>1</v>
      </c>
      <c r="BC11" s="85" t="str">
        <f>REPLACE(INDEX(GroupVertices[Group],MATCH(Edges24[[#This Row],[Vertex 2]],GroupVertices[Vertex],0)),1,1,"")</f>
        <v>4</v>
      </c>
      <c r="BD11" s="51">
        <v>2</v>
      </c>
      <c r="BE11" s="52">
        <v>12.5</v>
      </c>
      <c r="BF11" s="51">
        <v>0</v>
      </c>
      <c r="BG11" s="52">
        <v>0</v>
      </c>
      <c r="BH11" s="51">
        <v>0</v>
      </c>
      <c r="BI11" s="52">
        <v>0</v>
      </c>
      <c r="BJ11" s="51">
        <v>14</v>
      </c>
      <c r="BK11" s="52">
        <v>87.5</v>
      </c>
      <c r="BL11" s="51">
        <v>16</v>
      </c>
    </row>
    <row r="12" spans="1:64" ht="15">
      <c r="A12" s="84" t="s">
        <v>220</v>
      </c>
      <c r="B12" s="84" t="s">
        <v>220</v>
      </c>
      <c r="C12" s="53"/>
      <c r="D12" s="54"/>
      <c r="E12" s="65"/>
      <c r="F12" s="55"/>
      <c r="G12" s="53"/>
      <c r="H12" s="57"/>
      <c r="I12" s="56"/>
      <c r="J12" s="56"/>
      <c r="K12" s="36" t="s">
        <v>65</v>
      </c>
      <c r="L12" s="83">
        <v>16</v>
      </c>
      <c r="M12" s="83"/>
      <c r="N12" s="63"/>
      <c r="O12" s="86" t="s">
        <v>176</v>
      </c>
      <c r="P12" s="88">
        <v>43489.53016203704</v>
      </c>
      <c r="Q12" s="86" t="s">
        <v>255</v>
      </c>
      <c r="R12" s="89" t="s">
        <v>284</v>
      </c>
      <c r="S12" s="86" t="s">
        <v>300</v>
      </c>
      <c r="T12" s="86" t="s">
        <v>312</v>
      </c>
      <c r="U12" s="86"/>
      <c r="V12" s="89" t="s">
        <v>345</v>
      </c>
      <c r="W12" s="88">
        <v>43489.53016203704</v>
      </c>
      <c r="X12" s="89" t="s">
        <v>364</v>
      </c>
      <c r="Y12" s="86"/>
      <c r="Z12" s="86"/>
      <c r="AA12" s="92" t="s">
        <v>398</v>
      </c>
      <c r="AB12" s="86"/>
      <c r="AC12" s="86" t="b">
        <v>0</v>
      </c>
      <c r="AD12" s="86">
        <v>0</v>
      </c>
      <c r="AE12" s="92" t="s">
        <v>423</v>
      </c>
      <c r="AF12" s="86" t="b">
        <v>0</v>
      </c>
      <c r="AG12" s="86" t="s">
        <v>426</v>
      </c>
      <c r="AH12" s="86"/>
      <c r="AI12" s="92" t="s">
        <v>423</v>
      </c>
      <c r="AJ12" s="86" t="b">
        <v>0</v>
      </c>
      <c r="AK12" s="86">
        <v>0</v>
      </c>
      <c r="AL12" s="92" t="s">
        <v>423</v>
      </c>
      <c r="AM12" s="86" t="s">
        <v>435</v>
      </c>
      <c r="AN12" s="86" t="b">
        <v>1</v>
      </c>
      <c r="AO12" s="92" t="s">
        <v>398</v>
      </c>
      <c r="AP12" s="86" t="s">
        <v>176</v>
      </c>
      <c r="AQ12" s="86">
        <v>0</v>
      </c>
      <c r="AR12" s="86">
        <v>0</v>
      </c>
      <c r="AS12" s="86"/>
      <c r="AT12" s="86"/>
      <c r="AU12" s="86"/>
      <c r="AV12" s="86"/>
      <c r="AW12" s="86"/>
      <c r="AX12" s="86"/>
      <c r="AY12" s="86"/>
      <c r="AZ12" s="86"/>
      <c r="BA12">
        <v>1</v>
      </c>
      <c r="BB12" s="85" t="str">
        <f>REPLACE(INDEX(GroupVertices[Group],MATCH(Edges24[[#This Row],[Vertex 1]],GroupVertices[Vertex],0)),1,1,"")</f>
        <v>5</v>
      </c>
      <c r="BC12" s="85" t="str">
        <f>REPLACE(INDEX(GroupVertices[Group],MATCH(Edges24[[#This Row],[Vertex 2]],GroupVertices[Vertex],0)),1,1,"")</f>
        <v>5</v>
      </c>
      <c r="BD12" s="51">
        <v>2</v>
      </c>
      <c r="BE12" s="52">
        <v>9.090909090909092</v>
      </c>
      <c r="BF12" s="51">
        <v>0</v>
      </c>
      <c r="BG12" s="52">
        <v>0</v>
      </c>
      <c r="BH12" s="51">
        <v>0</v>
      </c>
      <c r="BI12" s="52">
        <v>0</v>
      </c>
      <c r="BJ12" s="51">
        <v>20</v>
      </c>
      <c r="BK12" s="52">
        <v>90.9090909090909</v>
      </c>
      <c r="BL12" s="51">
        <v>22</v>
      </c>
    </row>
    <row r="13" spans="1:64" ht="15">
      <c r="A13" s="84" t="s">
        <v>221</v>
      </c>
      <c r="B13" s="84" t="s">
        <v>232</v>
      </c>
      <c r="C13" s="53"/>
      <c r="D13" s="54"/>
      <c r="E13" s="65"/>
      <c r="F13" s="55"/>
      <c r="G13" s="53"/>
      <c r="H13" s="57"/>
      <c r="I13" s="56"/>
      <c r="J13" s="56"/>
      <c r="K13" s="36" t="s">
        <v>65</v>
      </c>
      <c r="L13" s="83">
        <v>17</v>
      </c>
      <c r="M13" s="83"/>
      <c r="N13" s="63"/>
      <c r="O13" s="86" t="s">
        <v>244</v>
      </c>
      <c r="P13" s="88">
        <v>43482.86934027778</v>
      </c>
      <c r="Q13" s="86" t="s">
        <v>256</v>
      </c>
      <c r="R13" s="86" t="s">
        <v>285</v>
      </c>
      <c r="S13" s="86" t="s">
        <v>301</v>
      </c>
      <c r="T13" s="86" t="s">
        <v>313</v>
      </c>
      <c r="U13" s="86"/>
      <c r="V13" s="89" t="s">
        <v>346</v>
      </c>
      <c r="W13" s="88">
        <v>43482.86934027778</v>
      </c>
      <c r="X13" s="89" t="s">
        <v>365</v>
      </c>
      <c r="Y13" s="86"/>
      <c r="Z13" s="86"/>
      <c r="AA13" s="92" t="s">
        <v>399</v>
      </c>
      <c r="AB13" s="86"/>
      <c r="AC13" s="86" t="b">
        <v>0</v>
      </c>
      <c r="AD13" s="86">
        <v>1</v>
      </c>
      <c r="AE13" s="92" t="s">
        <v>423</v>
      </c>
      <c r="AF13" s="86" t="b">
        <v>0</v>
      </c>
      <c r="AG13" s="86" t="s">
        <v>426</v>
      </c>
      <c r="AH13" s="86"/>
      <c r="AI13" s="92" t="s">
        <v>423</v>
      </c>
      <c r="AJ13" s="86" t="b">
        <v>0</v>
      </c>
      <c r="AK13" s="86">
        <v>0</v>
      </c>
      <c r="AL13" s="92" t="s">
        <v>423</v>
      </c>
      <c r="AM13" s="86" t="s">
        <v>436</v>
      </c>
      <c r="AN13" s="86" t="b">
        <v>0</v>
      </c>
      <c r="AO13" s="92" t="s">
        <v>399</v>
      </c>
      <c r="AP13" s="86" t="s">
        <v>176</v>
      </c>
      <c r="AQ13" s="86">
        <v>0</v>
      </c>
      <c r="AR13" s="86">
        <v>0</v>
      </c>
      <c r="AS13" s="86"/>
      <c r="AT13" s="86"/>
      <c r="AU13" s="86"/>
      <c r="AV13" s="86"/>
      <c r="AW13" s="86"/>
      <c r="AX13" s="86"/>
      <c r="AY13" s="86"/>
      <c r="AZ13" s="86"/>
      <c r="BA13">
        <v>2</v>
      </c>
      <c r="BB13" s="85" t="str">
        <f>REPLACE(INDEX(GroupVertices[Group],MATCH(Edges24[[#This Row],[Vertex 1]],GroupVertices[Vertex],0)),1,1,"")</f>
        <v>1</v>
      </c>
      <c r="BC13" s="85" t="str">
        <f>REPLACE(INDEX(GroupVertices[Group],MATCH(Edges24[[#This Row],[Vertex 2]],GroupVertices[Vertex],0)),1,1,"")</f>
        <v>1</v>
      </c>
      <c r="BD13" s="51">
        <v>0</v>
      </c>
      <c r="BE13" s="52">
        <v>0</v>
      </c>
      <c r="BF13" s="51">
        <v>0</v>
      </c>
      <c r="BG13" s="52">
        <v>0</v>
      </c>
      <c r="BH13" s="51">
        <v>0</v>
      </c>
      <c r="BI13" s="52">
        <v>0</v>
      </c>
      <c r="BJ13" s="51">
        <v>27</v>
      </c>
      <c r="BK13" s="52">
        <v>100</v>
      </c>
      <c r="BL13" s="51">
        <v>27</v>
      </c>
    </row>
    <row r="14" spans="1:64" ht="15">
      <c r="A14" s="84" t="s">
        <v>221</v>
      </c>
      <c r="B14" s="84" t="s">
        <v>234</v>
      </c>
      <c r="C14" s="53"/>
      <c r="D14" s="54"/>
      <c r="E14" s="65"/>
      <c r="F14" s="55"/>
      <c r="G14" s="53"/>
      <c r="H14" s="57"/>
      <c r="I14" s="56"/>
      <c r="J14" s="56"/>
      <c r="K14" s="36" t="s">
        <v>65</v>
      </c>
      <c r="L14" s="83">
        <v>18</v>
      </c>
      <c r="M14" s="83"/>
      <c r="N14" s="63"/>
      <c r="O14" s="86" t="s">
        <v>244</v>
      </c>
      <c r="P14" s="88">
        <v>43489.680625</v>
      </c>
      <c r="Q14" s="86" t="s">
        <v>257</v>
      </c>
      <c r="R14" s="86"/>
      <c r="S14" s="86"/>
      <c r="T14" s="86" t="s">
        <v>308</v>
      </c>
      <c r="U14" s="86"/>
      <c r="V14" s="89" t="s">
        <v>346</v>
      </c>
      <c r="W14" s="88">
        <v>43489.680625</v>
      </c>
      <c r="X14" s="89" t="s">
        <v>366</v>
      </c>
      <c r="Y14" s="86"/>
      <c r="Z14" s="86"/>
      <c r="AA14" s="92" t="s">
        <v>400</v>
      </c>
      <c r="AB14" s="86"/>
      <c r="AC14" s="86" t="b">
        <v>0</v>
      </c>
      <c r="AD14" s="86">
        <v>0</v>
      </c>
      <c r="AE14" s="92" t="s">
        <v>423</v>
      </c>
      <c r="AF14" s="86" t="b">
        <v>0</v>
      </c>
      <c r="AG14" s="86" t="s">
        <v>426</v>
      </c>
      <c r="AH14" s="86"/>
      <c r="AI14" s="92" t="s">
        <v>423</v>
      </c>
      <c r="AJ14" s="86" t="b">
        <v>0</v>
      </c>
      <c r="AK14" s="86">
        <v>1</v>
      </c>
      <c r="AL14" s="92" t="s">
        <v>417</v>
      </c>
      <c r="AM14" s="86" t="s">
        <v>432</v>
      </c>
      <c r="AN14" s="86" t="b">
        <v>0</v>
      </c>
      <c r="AO14" s="92" t="s">
        <v>417</v>
      </c>
      <c r="AP14" s="86" t="s">
        <v>176</v>
      </c>
      <c r="AQ14" s="86">
        <v>0</v>
      </c>
      <c r="AR14" s="86">
        <v>0</v>
      </c>
      <c r="AS14" s="86"/>
      <c r="AT14" s="86"/>
      <c r="AU14" s="86"/>
      <c r="AV14" s="86"/>
      <c r="AW14" s="86"/>
      <c r="AX14" s="86"/>
      <c r="AY14" s="86"/>
      <c r="AZ14" s="86"/>
      <c r="BA14">
        <v>1</v>
      </c>
      <c r="BB14" s="85" t="str">
        <f>REPLACE(INDEX(GroupVertices[Group],MATCH(Edges24[[#This Row],[Vertex 1]],GroupVertices[Vertex],0)),1,1,"")</f>
        <v>1</v>
      </c>
      <c r="BC14" s="85" t="str">
        <f>REPLACE(INDEX(GroupVertices[Group],MATCH(Edges24[[#This Row],[Vertex 2]],GroupVertices[Vertex],0)),1,1,"")</f>
        <v>1</v>
      </c>
      <c r="BD14" s="51"/>
      <c r="BE14" s="52"/>
      <c r="BF14" s="51"/>
      <c r="BG14" s="52"/>
      <c r="BH14" s="51"/>
      <c r="BI14" s="52"/>
      <c r="BJ14" s="51"/>
      <c r="BK14" s="52"/>
      <c r="BL14" s="51"/>
    </row>
    <row r="15" spans="1:64" ht="15">
      <c r="A15" s="84" t="s">
        <v>222</v>
      </c>
      <c r="B15" s="84" t="s">
        <v>230</v>
      </c>
      <c r="C15" s="53"/>
      <c r="D15" s="54"/>
      <c r="E15" s="65"/>
      <c r="F15" s="55"/>
      <c r="G15" s="53"/>
      <c r="H15" s="57"/>
      <c r="I15" s="56"/>
      <c r="J15" s="56"/>
      <c r="K15" s="36" t="s">
        <v>65</v>
      </c>
      <c r="L15" s="83">
        <v>20</v>
      </c>
      <c r="M15" s="83"/>
      <c r="N15" s="63"/>
      <c r="O15" s="86" t="s">
        <v>244</v>
      </c>
      <c r="P15" s="88">
        <v>43489.78443287037</v>
      </c>
      <c r="Q15" s="86" t="s">
        <v>258</v>
      </c>
      <c r="R15" s="86"/>
      <c r="S15" s="86"/>
      <c r="T15" s="86" t="s">
        <v>314</v>
      </c>
      <c r="U15" s="86"/>
      <c r="V15" s="89" t="s">
        <v>347</v>
      </c>
      <c r="W15" s="88">
        <v>43489.78443287037</v>
      </c>
      <c r="X15" s="89" t="s">
        <v>367</v>
      </c>
      <c r="Y15" s="86"/>
      <c r="Z15" s="86"/>
      <c r="AA15" s="92" t="s">
        <v>401</v>
      </c>
      <c r="AB15" s="86"/>
      <c r="AC15" s="86" t="b">
        <v>0</v>
      </c>
      <c r="AD15" s="86">
        <v>0</v>
      </c>
      <c r="AE15" s="92" t="s">
        <v>423</v>
      </c>
      <c r="AF15" s="86" t="b">
        <v>0</v>
      </c>
      <c r="AG15" s="86" t="s">
        <v>426</v>
      </c>
      <c r="AH15" s="86"/>
      <c r="AI15" s="92" t="s">
        <v>423</v>
      </c>
      <c r="AJ15" s="86" t="b">
        <v>0</v>
      </c>
      <c r="AK15" s="86">
        <v>1</v>
      </c>
      <c r="AL15" s="92" t="s">
        <v>409</v>
      </c>
      <c r="AM15" s="86" t="s">
        <v>437</v>
      </c>
      <c r="AN15" s="86" t="b">
        <v>0</v>
      </c>
      <c r="AO15" s="92" t="s">
        <v>409</v>
      </c>
      <c r="AP15" s="86" t="s">
        <v>176</v>
      </c>
      <c r="AQ15" s="86">
        <v>0</v>
      </c>
      <c r="AR15" s="86">
        <v>0</v>
      </c>
      <c r="AS15" s="86"/>
      <c r="AT15" s="86"/>
      <c r="AU15" s="86"/>
      <c r="AV15" s="86"/>
      <c r="AW15" s="86"/>
      <c r="AX15" s="86"/>
      <c r="AY15" s="86"/>
      <c r="AZ15" s="86"/>
      <c r="BA15">
        <v>1</v>
      </c>
      <c r="BB15" s="85" t="str">
        <f>REPLACE(INDEX(GroupVertices[Group],MATCH(Edges24[[#This Row],[Vertex 1]],GroupVertices[Vertex],0)),1,1,"")</f>
        <v>2</v>
      </c>
      <c r="BC15" s="85" t="str">
        <f>REPLACE(INDEX(GroupVertices[Group],MATCH(Edges24[[#This Row],[Vertex 2]],GroupVertices[Vertex],0)),1,1,"")</f>
        <v>2</v>
      </c>
      <c r="BD15" s="51">
        <v>0</v>
      </c>
      <c r="BE15" s="52">
        <v>0</v>
      </c>
      <c r="BF15" s="51">
        <v>1</v>
      </c>
      <c r="BG15" s="52">
        <v>4.3478260869565215</v>
      </c>
      <c r="BH15" s="51">
        <v>0</v>
      </c>
      <c r="BI15" s="52">
        <v>0</v>
      </c>
      <c r="BJ15" s="51">
        <v>22</v>
      </c>
      <c r="BK15" s="52">
        <v>95.65217391304348</v>
      </c>
      <c r="BL15" s="51">
        <v>23</v>
      </c>
    </row>
    <row r="16" spans="1:64" ht="15">
      <c r="A16" s="84" t="s">
        <v>223</v>
      </c>
      <c r="B16" s="84" t="s">
        <v>230</v>
      </c>
      <c r="C16" s="53"/>
      <c r="D16" s="54"/>
      <c r="E16" s="65"/>
      <c r="F16" s="55"/>
      <c r="G16" s="53"/>
      <c r="H16" s="57"/>
      <c r="I16" s="56"/>
      <c r="J16" s="56"/>
      <c r="K16" s="36" t="s">
        <v>65</v>
      </c>
      <c r="L16" s="83">
        <v>21</v>
      </c>
      <c r="M16" s="83"/>
      <c r="N16" s="63"/>
      <c r="O16" s="86" t="s">
        <v>244</v>
      </c>
      <c r="P16" s="88">
        <v>43490.26831018519</v>
      </c>
      <c r="Q16" s="86" t="s">
        <v>258</v>
      </c>
      <c r="R16" s="86"/>
      <c r="S16" s="86"/>
      <c r="T16" s="86" t="s">
        <v>314</v>
      </c>
      <c r="U16" s="86"/>
      <c r="V16" s="89" t="s">
        <v>348</v>
      </c>
      <c r="W16" s="88">
        <v>43490.26831018519</v>
      </c>
      <c r="X16" s="89" t="s">
        <v>368</v>
      </c>
      <c r="Y16" s="86"/>
      <c r="Z16" s="86"/>
      <c r="AA16" s="92" t="s">
        <v>402</v>
      </c>
      <c r="AB16" s="86"/>
      <c r="AC16" s="86" t="b">
        <v>0</v>
      </c>
      <c r="AD16" s="86">
        <v>0</v>
      </c>
      <c r="AE16" s="92" t="s">
        <v>423</v>
      </c>
      <c r="AF16" s="86" t="b">
        <v>0</v>
      </c>
      <c r="AG16" s="86" t="s">
        <v>426</v>
      </c>
      <c r="AH16" s="86"/>
      <c r="AI16" s="92" t="s">
        <v>423</v>
      </c>
      <c r="AJ16" s="86" t="b">
        <v>0</v>
      </c>
      <c r="AK16" s="86">
        <v>2</v>
      </c>
      <c r="AL16" s="92" t="s">
        <v>409</v>
      </c>
      <c r="AM16" s="86" t="s">
        <v>431</v>
      </c>
      <c r="AN16" s="86" t="b">
        <v>0</v>
      </c>
      <c r="AO16" s="92" t="s">
        <v>409</v>
      </c>
      <c r="AP16" s="86" t="s">
        <v>176</v>
      </c>
      <c r="AQ16" s="86">
        <v>0</v>
      </c>
      <c r="AR16" s="86">
        <v>0</v>
      </c>
      <c r="AS16" s="86"/>
      <c r="AT16" s="86"/>
      <c r="AU16" s="86"/>
      <c r="AV16" s="86"/>
      <c r="AW16" s="86"/>
      <c r="AX16" s="86"/>
      <c r="AY16" s="86"/>
      <c r="AZ16" s="86"/>
      <c r="BA16">
        <v>1</v>
      </c>
      <c r="BB16" s="85" t="str">
        <f>REPLACE(INDEX(GroupVertices[Group],MATCH(Edges24[[#This Row],[Vertex 1]],GroupVertices[Vertex],0)),1,1,"")</f>
        <v>2</v>
      </c>
      <c r="BC16" s="85" t="str">
        <f>REPLACE(INDEX(GroupVertices[Group],MATCH(Edges24[[#This Row],[Vertex 2]],GroupVertices[Vertex],0)),1,1,"")</f>
        <v>2</v>
      </c>
      <c r="BD16" s="51">
        <v>0</v>
      </c>
      <c r="BE16" s="52">
        <v>0</v>
      </c>
      <c r="BF16" s="51">
        <v>1</v>
      </c>
      <c r="BG16" s="52">
        <v>4.3478260869565215</v>
      </c>
      <c r="BH16" s="51">
        <v>0</v>
      </c>
      <c r="BI16" s="52">
        <v>0</v>
      </c>
      <c r="BJ16" s="51">
        <v>22</v>
      </c>
      <c r="BK16" s="52">
        <v>95.65217391304348</v>
      </c>
      <c r="BL16" s="51">
        <v>23</v>
      </c>
    </row>
    <row r="17" spans="1:64" ht="15">
      <c r="A17" s="84" t="s">
        <v>224</v>
      </c>
      <c r="B17" s="84" t="s">
        <v>239</v>
      </c>
      <c r="C17" s="53"/>
      <c r="D17" s="54"/>
      <c r="E17" s="65"/>
      <c r="F17" s="55"/>
      <c r="G17" s="53"/>
      <c r="H17" s="57"/>
      <c r="I17" s="56"/>
      <c r="J17" s="56"/>
      <c r="K17" s="36" t="s">
        <v>65</v>
      </c>
      <c r="L17" s="83">
        <v>22</v>
      </c>
      <c r="M17" s="83"/>
      <c r="N17" s="63"/>
      <c r="O17" s="86" t="s">
        <v>244</v>
      </c>
      <c r="P17" s="88">
        <v>43483.28365740741</v>
      </c>
      <c r="Q17" s="86" t="s">
        <v>259</v>
      </c>
      <c r="R17" s="89" t="s">
        <v>286</v>
      </c>
      <c r="S17" s="86" t="s">
        <v>300</v>
      </c>
      <c r="T17" s="86" t="s">
        <v>315</v>
      </c>
      <c r="U17" s="86"/>
      <c r="V17" s="89" t="s">
        <v>349</v>
      </c>
      <c r="W17" s="88">
        <v>43483.28365740741</v>
      </c>
      <c r="X17" s="89" t="s">
        <v>369</v>
      </c>
      <c r="Y17" s="86"/>
      <c r="Z17" s="86"/>
      <c r="AA17" s="92" t="s">
        <v>403</v>
      </c>
      <c r="AB17" s="86"/>
      <c r="AC17" s="86" t="b">
        <v>0</v>
      </c>
      <c r="AD17" s="86">
        <v>0</v>
      </c>
      <c r="AE17" s="92" t="s">
        <v>423</v>
      </c>
      <c r="AF17" s="86" t="b">
        <v>0</v>
      </c>
      <c r="AG17" s="86" t="s">
        <v>426</v>
      </c>
      <c r="AH17" s="86"/>
      <c r="AI17" s="92" t="s">
        <v>423</v>
      </c>
      <c r="AJ17" s="86" t="b">
        <v>0</v>
      </c>
      <c r="AK17" s="86">
        <v>0</v>
      </c>
      <c r="AL17" s="92" t="s">
        <v>423</v>
      </c>
      <c r="AM17" s="86" t="s">
        <v>438</v>
      </c>
      <c r="AN17" s="86" t="b">
        <v>1</v>
      </c>
      <c r="AO17" s="92" t="s">
        <v>403</v>
      </c>
      <c r="AP17" s="86" t="s">
        <v>176</v>
      </c>
      <c r="AQ17" s="86">
        <v>0</v>
      </c>
      <c r="AR17" s="86">
        <v>0</v>
      </c>
      <c r="AS17" s="86" t="s">
        <v>442</v>
      </c>
      <c r="AT17" s="86" t="s">
        <v>443</v>
      </c>
      <c r="AU17" s="86" t="s">
        <v>444</v>
      </c>
      <c r="AV17" s="86" t="s">
        <v>445</v>
      </c>
      <c r="AW17" s="86" t="s">
        <v>446</v>
      </c>
      <c r="AX17" s="86" t="s">
        <v>447</v>
      </c>
      <c r="AY17" s="86" t="s">
        <v>448</v>
      </c>
      <c r="AZ17" s="89" t="s">
        <v>449</v>
      </c>
      <c r="BA17">
        <v>1</v>
      </c>
      <c r="BB17" s="85" t="str">
        <f>REPLACE(INDEX(GroupVertices[Group],MATCH(Edges24[[#This Row],[Vertex 1]],GroupVertices[Vertex],0)),1,1,"")</f>
        <v>3</v>
      </c>
      <c r="BC17" s="85" t="str">
        <f>REPLACE(INDEX(GroupVertices[Group],MATCH(Edges24[[#This Row],[Vertex 2]],GroupVertices[Vertex],0)),1,1,"")</f>
        <v>3</v>
      </c>
      <c r="BD17" s="51"/>
      <c r="BE17" s="52"/>
      <c r="BF17" s="51"/>
      <c r="BG17" s="52"/>
      <c r="BH17" s="51"/>
      <c r="BI17" s="52"/>
      <c r="BJ17" s="51"/>
      <c r="BK17" s="52"/>
      <c r="BL17" s="51"/>
    </row>
    <row r="18" spans="1:64" ht="15">
      <c r="A18" s="84" t="s">
        <v>225</v>
      </c>
      <c r="B18" s="84" t="s">
        <v>239</v>
      </c>
      <c r="C18" s="53"/>
      <c r="D18" s="54"/>
      <c r="E18" s="65"/>
      <c r="F18" s="55"/>
      <c r="G18" s="53"/>
      <c r="H18" s="57"/>
      <c r="I18" s="56"/>
      <c r="J18" s="56"/>
      <c r="K18" s="36" t="s">
        <v>65</v>
      </c>
      <c r="L18" s="83">
        <v>23</v>
      </c>
      <c r="M18" s="83"/>
      <c r="N18" s="63"/>
      <c r="O18" s="86" t="s">
        <v>244</v>
      </c>
      <c r="P18" s="88">
        <v>43490.96561342593</v>
      </c>
      <c r="Q18" s="86" t="s">
        <v>260</v>
      </c>
      <c r="R18" s="86"/>
      <c r="S18" s="86"/>
      <c r="T18" s="86" t="s">
        <v>315</v>
      </c>
      <c r="U18" s="86"/>
      <c r="V18" s="89" t="s">
        <v>350</v>
      </c>
      <c r="W18" s="88">
        <v>43490.96561342593</v>
      </c>
      <c r="X18" s="89" t="s">
        <v>370</v>
      </c>
      <c r="Y18" s="86"/>
      <c r="Z18" s="86"/>
      <c r="AA18" s="92" t="s">
        <v>404</v>
      </c>
      <c r="AB18" s="86"/>
      <c r="AC18" s="86" t="b">
        <v>0</v>
      </c>
      <c r="AD18" s="86">
        <v>0</v>
      </c>
      <c r="AE18" s="92" t="s">
        <v>423</v>
      </c>
      <c r="AF18" s="86" t="b">
        <v>0</v>
      </c>
      <c r="AG18" s="86" t="s">
        <v>426</v>
      </c>
      <c r="AH18" s="86"/>
      <c r="AI18" s="92" t="s">
        <v>423</v>
      </c>
      <c r="AJ18" s="86" t="b">
        <v>0</v>
      </c>
      <c r="AK18" s="86">
        <v>1</v>
      </c>
      <c r="AL18" s="92" t="s">
        <v>403</v>
      </c>
      <c r="AM18" s="86" t="s">
        <v>439</v>
      </c>
      <c r="AN18" s="86" t="b">
        <v>0</v>
      </c>
      <c r="AO18" s="92" t="s">
        <v>403</v>
      </c>
      <c r="AP18" s="86" t="s">
        <v>176</v>
      </c>
      <c r="AQ18" s="86">
        <v>0</v>
      </c>
      <c r="AR18" s="86">
        <v>0</v>
      </c>
      <c r="AS18" s="86"/>
      <c r="AT18" s="86"/>
      <c r="AU18" s="86"/>
      <c r="AV18" s="86"/>
      <c r="AW18" s="86"/>
      <c r="AX18" s="86"/>
      <c r="AY18" s="86"/>
      <c r="AZ18" s="86"/>
      <c r="BA18">
        <v>1</v>
      </c>
      <c r="BB18" s="85" t="str">
        <f>REPLACE(INDEX(GroupVertices[Group],MATCH(Edges24[[#This Row],[Vertex 1]],GroupVertices[Vertex],0)),1,1,"")</f>
        <v>3</v>
      </c>
      <c r="BC18" s="85" t="str">
        <f>REPLACE(INDEX(GroupVertices[Group],MATCH(Edges24[[#This Row],[Vertex 2]],GroupVertices[Vertex],0)),1,1,"")</f>
        <v>3</v>
      </c>
      <c r="BD18" s="51"/>
      <c r="BE18" s="52"/>
      <c r="BF18" s="51"/>
      <c r="BG18" s="52"/>
      <c r="BH18" s="51"/>
      <c r="BI18" s="52"/>
      <c r="BJ18" s="51"/>
      <c r="BK18" s="52"/>
      <c r="BL18" s="51"/>
    </row>
    <row r="19" spans="1:64" ht="15">
      <c r="A19" s="84" t="s">
        <v>226</v>
      </c>
      <c r="B19" s="84" t="s">
        <v>226</v>
      </c>
      <c r="C19" s="53"/>
      <c r="D19" s="54"/>
      <c r="E19" s="65"/>
      <c r="F19" s="55"/>
      <c r="G19" s="53"/>
      <c r="H19" s="57"/>
      <c r="I19" s="56"/>
      <c r="J19" s="56"/>
      <c r="K19" s="36" t="s">
        <v>65</v>
      </c>
      <c r="L19" s="83">
        <v>27</v>
      </c>
      <c r="M19" s="83"/>
      <c r="N19" s="63"/>
      <c r="O19" s="86" t="s">
        <v>176</v>
      </c>
      <c r="P19" s="88">
        <v>43493.38008101852</v>
      </c>
      <c r="Q19" s="86" t="s">
        <v>261</v>
      </c>
      <c r="R19" s="86"/>
      <c r="S19" s="86"/>
      <c r="T19" s="86"/>
      <c r="U19" s="89" t="s">
        <v>331</v>
      </c>
      <c r="V19" s="89" t="s">
        <v>331</v>
      </c>
      <c r="W19" s="88">
        <v>43493.38008101852</v>
      </c>
      <c r="X19" s="89" t="s">
        <v>371</v>
      </c>
      <c r="Y19" s="86"/>
      <c r="Z19" s="86"/>
      <c r="AA19" s="92" t="s">
        <v>405</v>
      </c>
      <c r="AB19" s="86"/>
      <c r="AC19" s="86" t="b">
        <v>0</v>
      </c>
      <c r="AD19" s="86">
        <v>0</v>
      </c>
      <c r="AE19" s="92" t="s">
        <v>423</v>
      </c>
      <c r="AF19" s="86" t="b">
        <v>0</v>
      </c>
      <c r="AG19" s="86" t="s">
        <v>426</v>
      </c>
      <c r="AH19" s="86"/>
      <c r="AI19" s="92" t="s">
        <v>423</v>
      </c>
      <c r="AJ19" s="86" t="b">
        <v>0</v>
      </c>
      <c r="AK19" s="86">
        <v>0</v>
      </c>
      <c r="AL19" s="92" t="s">
        <v>423</v>
      </c>
      <c r="AM19" s="86" t="s">
        <v>431</v>
      </c>
      <c r="AN19" s="86" t="b">
        <v>0</v>
      </c>
      <c r="AO19" s="92" t="s">
        <v>405</v>
      </c>
      <c r="AP19" s="86" t="s">
        <v>176</v>
      </c>
      <c r="AQ19" s="86">
        <v>0</v>
      </c>
      <c r="AR19" s="86">
        <v>0</v>
      </c>
      <c r="AS19" s="86"/>
      <c r="AT19" s="86"/>
      <c r="AU19" s="86"/>
      <c r="AV19" s="86"/>
      <c r="AW19" s="86"/>
      <c r="AX19" s="86"/>
      <c r="AY19" s="86"/>
      <c r="AZ19" s="86"/>
      <c r="BA19">
        <v>1</v>
      </c>
      <c r="BB19" s="85" t="str">
        <f>REPLACE(INDEX(GroupVertices[Group],MATCH(Edges24[[#This Row],[Vertex 1]],GroupVertices[Vertex],0)),1,1,"")</f>
        <v>5</v>
      </c>
      <c r="BC19" s="85" t="str">
        <f>REPLACE(INDEX(GroupVertices[Group],MATCH(Edges24[[#This Row],[Vertex 2]],GroupVertices[Vertex],0)),1,1,"")</f>
        <v>5</v>
      </c>
      <c r="BD19" s="51">
        <v>2</v>
      </c>
      <c r="BE19" s="52">
        <v>16.666666666666668</v>
      </c>
      <c r="BF19" s="51">
        <v>0</v>
      </c>
      <c r="BG19" s="52">
        <v>0</v>
      </c>
      <c r="BH19" s="51">
        <v>0</v>
      </c>
      <c r="BI19" s="52">
        <v>0</v>
      </c>
      <c r="BJ19" s="51">
        <v>10</v>
      </c>
      <c r="BK19" s="52">
        <v>83.33333333333333</v>
      </c>
      <c r="BL19" s="51">
        <v>12</v>
      </c>
    </row>
    <row r="20" spans="1:64" ht="15">
      <c r="A20" s="84" t="s">
        <v>227</v>
      </c>
      <c r="B20" s="84" t="s">
        <v>227</v>
      </c>
      <c r="C20" s="53"/>
      <c r="D20" s="54"/>
      <c r="E20" s="65"/>
      <c r="F20" s="55"/>
      <c r="G20" s="53"/>
      <c r="H20" s="57"/>
      <c r="I20" s="56"/>
      <c r="J20" s="56"/>
      <c r="K20" s="36" t="s">
        <v>65</v>
      </c>
      <c r="L20" s="83">
        <v>28</v>
      </c>
      <c r="M20" s="83"/>
      <c r="N20" s="63"/>
      <c r="O20" s="86" t="s">
        <v>176</v>
      </c>
      <c r="P20" s="88">
        <v>43493.49212962963</v>
      </c>
      <c r="Q20" s="86" t="s">
        <v>262</v>
      </c>
      <c r="R20" s="89" t="s">
        <v>287</v>
      </c>
      <c r="S20" s="86" t="s">
        <v>302</v>
      </c>
      <c r="T20" s="86" t="s">
        <v>316</v>
      </c>
      <c r="U20" s="86"/>
      <c r="V20" s="89" t="s">
        <v>351</v>
      </c>
      <c r="W20" s="88">
        <v>43493.49212962963</v>
      </c>
      <c r="X20" s="89" t="s">
        <v>372</v>
      </c>
      <c r="Y20" s="86"/>
      <c r="Z20" s="86"/>
      <c r="AA20" s="92" t="s">
        <v>406</v>
      </c>
      <c r="AB20" s="86"/>
      <c r="AC20" s="86" t="b">
        <v>0</v>
      </c>
      <c r="AD20" s="86">
        <v>0</v>
      </c>
      <c r="AE20" s="92" t="s">
        <v>423</v>
      </c>
      <c r="AF20" s="86" t="b">
        <v>0</v>
      </c>
      <c r="AG20" s="86" t="s">
        <v>426</v>
      </c>
      <c r="AH20" s="86"/>
      <c r="AI20" s="92" t="s">
        <v>423</v>
      </c>
      <c r="AJ20" s="86" t="b">
        <v>0</v>
      </c>
      <c r="AK20" s="86">
        <v>0</v>
      </c>
      <c r="AL20" s="92" t="s">
        <v>423</v>
      </c>
      <c r="AM20" s="86" t="s">
        <v>430</v>
      </c>
      <c r="AN20" s="86" t="b">
        <v>0</v>
      </c>
      <c r="AO20" s="92" t="s">
        <v>406</v>
      </c>
      <c r="AP20" s="86" t="s">
        <v>176</v>
      </c>
      <c r="AQ20" s="86">
        <v>0</v>
      </c>
      <c r="AR20" s="86">
        <v>0</v>
      </c>
      <c r="AS20" s="86"/>
      <c r="AT20" s="86"/>
      <c r="AU20" s="86"/>
      <c r="AV20" s="86"/>
      <c r="AW20" s="86"/>
      <c r="AX20" s="86"/>
      <c r="AY20" s="86"/>
      <c r="AZ20" s="86"/>
      <c r="BA20">
        <v>1</v>
      </c>
      <c r="BB20" s="85" t="str">
        <f>REPLACE(INDEX(GroupVertices[Group],MATCH(Edges24[[#This Row],[Vertex 1]],GroupVertices[Vertex],0)),1,1,"")</f>
        <v>5</v>
      </c>
      <c r="BC20" s="85" t="str">
        <f>REPLACE(INDEX(GroupVertices[Group],MATCH(Edges24[[#This Row],[Vertex 2]],GroupVertices[Vertex],0)),1,1,"")</f>
        <v>5</v>
      </c>
      <c r="BD20" s="51">
        <v>4</v>
      </c>
      <c r="BE20" s="52">
        <v>10.526315789473685</v>
      </c>
      <c r="BF20" s="51">
        <v>0</v>
      </c>
      <c r="BG20" s="52">
        <v>0</v>
      </c>
      <c r="BH20" s="51">
        <v>0</v>
      </c>
      <c r="BI20" s="52">
        <v>0</v>
      </c>
      <c r="BJ20" s="51">
        <v>34</v>
      </c>
      <c r="BK20" s="52">
        <v>89.47368421052632</v>
      </c>
      <c r="BL20" s="51">
        <v>38</v>
      </c>
    </row>
    <row r="21" spans="1:64" ht="15">
      <c r="A21" s="84" t="s">
        <v>228</v>
      </c>
      <c r="B21" s="84" t="s">
        <v>241</v>
      </c>
      <c r="C21" s="53"/>
      <c r="D21" s="54"/>
      <c r="E21" s="65"/>
      <c r="F21" s="55"/>
      <c r="G21" s="53"/>
      <c r="H21" s="57"/>
      <c r="I21" s="56"/>
      <c r="J21" s="56"/>
      <c r="K21" s="36" t="s">
        <v>65</v>
      </c>
      <c r="L21" s="83">
        <v>29</v>
      </c>
      <c r="M21" s="83"/>
      <c r="N21" s="63"/>
      <c r="O21" s="86" t="s">
        <v>244</v>
      </c>
      <c r="P21" s="88">
        <v>43493.71203703704</v>
      </c>
      <c r="Q21" s="86" t="s">
        <v>263</v>
      </c>
      <c r="R21" s="89" t="s">
        <v>288</v>
      </c>
      <c r="S21" s="86" t="s">
        <v>303</v>
      </c>
      <c r="T21" s="86" t="s">
        <v>317</v>
      </c>
      <c r="U21" s="86"/>
      <c r="V21" s="89" t="s">
        <v>352</v>
      </c>
      <c r="W21" s="88">
        <v>43493.71203703704</v>
      </c>
      <c r="X21" s="89" t="s">
        <v>373</v>
      </c>
      <c r="Y21" s="86"/>
      <c r="Z21" s="86"/>
      <c r="AA21" s="92" t="s">
        <v>407</v>
      </c>
      <c r="AB21" s="86"/>
      <c r="AC21" s="86" t="b">
        <v>0</v>
      </c>
      <c r="AD21" s="86">
        <v>0</v>
      </c>
      <c r="AE21" s="92" t="s">
        <v>423</v>
      </c>
      <c r="AF21" s="86" t="b">
        <v>0</v>
      </c>
      <c r="AG21" s="86" t="s">
        <v>426</v>
      </c>
      <c r="AH21" s="86"/>
      <c r="AI21" s="92" t="s">
        <v>423</v>
      </c>
      <c r="AJ21" s="86" t="b">
        <v>0</v>
      </c>
      <c r="AK21" s="86">
        <v>0</v>
      </c>
      <c r="AL21" s="92" t="s">
        <v>423</v>
      </c>
      <c r="AM21" s="86" t="s">
        <v>433</v>
      </c>
      <c r="AN21" s="86" t="b">
        <v>0</v>
      </c>
      <c r="AO21" s="92" t="s">
        <v>407</v>
      </c>
      <c r="AP21" s="86" t="s">
        <v>176</v>
      </c>
      <c r="AQ21" s="86">
        <v>0</v>
      </c>
      <c r="AR21" s="86">
        <v>0</v>
      </c>
      <c r="AS21" s="86"/>
      <c r="AT21" s="86"/>
      <c r="AU21" s="86"/>
      <c r="AV21" s="86"/>
      <c r="AW21" s="86"/>
      <c r="AX21" s="86"/>
      <c r="AY21" s="86"/>
      <c r="AZ21" s="86"/>
      <c r="BA21">
        <v>1</v>
      </c>
      <c r="BB21" s="85" t="str">
        <f>REPLACE(INDEX(GroupVertices[Group],MATCH(Edges24[[#This Row],[Vertex 1]],GroupVertices[Vertex],0)),1,1,"")</f>
        <v>2</v>
      </c>
      <c r="BC21" s="85" t="str">
        <f>REPLACE(INDEX(GroupVertices[Group],MATCH(Edges24[[#This Row],[Vertex 2]],GroupVertices[Vertex],0)),1,1,"")</f>
        <v>2</v>
      </c>
      <c r="BD21" s="51">
        <v>2</v>
      </c>
      <c r="BE21" s="52">
        <v>8.695652173913043</v>
      </c>
      <c r="BF21" s="51">
        <v>0</v>
      </c>
      <c r="BG21" s="52">
        <v>0</v>
      </c>
      <c r="BH21" s="51">
        <v>0</v>
      </c>
      <c r="BI21" s="52">
        <v>0</v>
      </c>
      <c r="BJ21" s="51">
        <v>21</v>
      </c>
      <c r="BK21" s="52">
        <v>91.30434782608695</v>
      </c>
      <c r="BL21" s="51">
        <v>23</v>
      </c>
    </row>
    <row r="22" spans="1:64" ht="15">
      <c r="A22" s="84" t="s">
        <v>229</v>
      </c>
      <c r="B22" s="84" t="s">
        <v>241</v>
      </c>
      <c r="C22" s="53"/>
      <c r="D22" s="54"/>
      <c r="E22" s="65"/>
      <c r="F22" s="55"/>
      <c r="G22" s="53"/>
      <c r="H22" s="57"/>
      <c r="I22" s="56"/>
      <c r="J22" s="56"/>
      <c r="K22" s="36" t="s">
        <v>65</v>
      </c>
      <c r="L22" s="83">
        <v>30</v>
      </c>
      <c r="M22" s="83"/>
      <c r="N22" s="63"/>
      <c r="O22" s="86" t="s">
        <v>244</v>
      </c>
      <c r="P22" s="88">
        <v>43494.66048611111</v>
      </c>
      <c r="Q22" s="86" t="s">
        <v>264</v>
      </c>
      <c r="R22" s="89" t="s">
        <v>288</v>
      </c>
      <c r="S22" s="86" t="s">
        <v>303</v>
      </c>
      <c r="T22" s="86" t="s">
        <v>318</v>
      </c>
      <c r="U22" s="86"/>
      <c r="V22" s="89" t="s">
        <v>353</v>
      </c>
      <c r="W22" s="88">
        <v>43494.66048611111</v>
      </c>
      <c r="X22" s="89" t="s">
        <v>374</v>
      </c>
      <c r="Y22" s="86"/>
      <c r="Z22" s="86"/>
      <c r="AA22" s="92" t="s">
        <v>408</v>
      </c>
      <c r="AB22" s="86"/>
      <c r="AC22" s="86" t="b">
        <v>0</v>
      </c>
      <c r="AD22" s="86">
        <v>0</v>
      </c>
      <c r="AE22" s="92" t="s">
        <v>423</v>
      </c>
      <c r="AF22" s="86" t="b">
        <v>0</v>
      </c>
      <c r="AG22" s="86" t="s">
        <v>426</v>
      </c>
      <c r="AH22" s="86"/>
      <c r="AI22" s="92" t="s">
        <v>423</v>
      </c>
      <c r="AJ22" s="86" t="b">
        <v>0</v>
      </c>
      <c r="AK22" s="86">
        <v>1</v>
      </c>
      <c r="AL22" s="92" t="s">
        <v>407</v>
      </c>
      <c r="AM22" s="86" t="s">
        <v>440</v>
      </c>
      <c r="AN22" s="86" t="b">
        <v>0</v>
      </c>
      <c r="AO22" s="92" t="s">
        <v>407</v>
      </c>
      <c r="AP22" s="86" t="s">
        <v>176</v>
      </c>
      <c r="AQ22" s="86">
        <v>0</v>
      </c>
      <c r="AR22" s="86">
        <v>0</v>
      </c>
      <c r="AS22" s="86"/>
      <c r="AT22" s="86"/>
      <c r="AU22" s="86"/>
      <c r="AV22" s="86"/>
      <c r="AW22" s="86"/>
      <c r="AX22" s="86"/>
      <c r="AY22" s="86"/>
      <c r="AZ22" s="86"/>
      <c r="BA22">
        <v>1</v>
      </c>
      <c r="BB22" s="85" t="str">
        <f>REPLACE(INDEX(GroupVertices[Group],MATCH(Edges24[[#This Row],[Vertex 1]],GroupVertices[Vertex],0)),1,1,"")</f>
        <v>2</v>
      </c>
      <c r="BC22" s="85" t="str">
        <f>REPLACE(INDEX(GroupVertices[Group],MATCH(Edges24[[#This Row],[Vertex 2]],GroupVertices[Vertex],0)),1,1,"")</f>
        <v>2</v>
      </c>
      <c r="BD22" s="51"/>
      <c r="BE22" s="52"/>
      <c r="BF22" s="51"/>
      <c r="BG22" s="52"/>
      <c r="BH22" s="51"/>
      <c r="BI22" s="52"/>
      <c r="BJ22" s="51"/>
      <c r="BK22" s="52"/>
      <c r="BL22" s="51"/>
    </row>
    <row r="23" spans="1:64" ht="15">
      <c r="A23" s="84" t="s">
        <v>230</v>
      </c>
      <c r="B23" s="84" t="s">
        <v>230</v>
      </c>
      <c r="C23" s="53"/>
      <c r="D23" s="54"/>
      <c r="E23" s="65"/>
      <c r="F23" s="55"/>
      <c r="G23" s="53"/>
      <c r="H23" s="57"/>
      <c r="I23" s="56"/>
      <c r="J23" s="56"/>
      <c r="K23" s="36" t="s">
        <v>65</v>
      </c>
      <c r="L23" s="83">
        <v>34</v>
      </c>
      <c r="M23" s="83"/>
      <c r="N23" s="63"/>
      <c r="O23" s="86" t="s">
        <v>176</v>
      </c>
      <c r="P23" s="88">
        <v>43489.78394675926</v>
      </c>
      <c r="Q23" s="86" t="s">
        <v>265</v>
      </c>
      <c r="R23" s="89" t="s">
        <v>289</v>
      </c>
      <c r="S23" s="86" t="s">
        <v>303</v>
      </c>
      <c r="T23" s="86" t="s">
        <v>319</v>
      </c>
      <c r="U23" s="89" t="s">
        <v>332</v>
      </c>
      <c r="V23" s="89" t="s">
        <v>332</v>
      </c>
      <c r="W23" s="88">
        <v>43489.78394675926</v>
      </c>
      <c r="X23" s="89" t="s">
        <v>375</v>
      </c>
      <c r="Y23" s="86"/>
      <c r="Z23" s="86"/>
      <c r="AA23" s="92" t="s">
        <v>409</v>
      </c>
      <c r="AB23" s="86"/>
      <c r="AC23" s="86" t="b">
        <v>0</v>
      </c>
      <c r="AD23" s="86">
        <v>0</v>
      </c>
      <c r="AE23" s="92" t="s">
        <v>423</v>
      </c>
      <c r="AF23" s="86" t="b">
        <v>0</v>
      </c>
      <c r="AG23" s="86" t="s">
        <v>426</v>
      </c>
      <c r="AH23" s="86"/>
      <c r="AI23" s="92" t="s">
        <v>423</v>
      </c>
      <c r="AJ23" s="86" t="b">
        <v>0</v>
      </c>
      <c r="AK23" s="86">
        <v>1</v>
      </c>
      <c r="AL23" s="92" t="s">
        <v>423</v>
      </c>
      <c r="AM23" s="86" t="s">
        <v>434</v>
      </c>
      <c r="AN23" s="86" t="b">
        <v>0</v>
      </c>
      <c r="AO23" s="92" t="s">
        <v>409</v>
      </c>
      <c r="AP23" s="86" t="s">
        <v>176</v>
      </c>
      <c r="AQ23" s="86">
        <v>0</v>
      </c>
      <c r="AR23" s="86">
        <v>0</v>
      </c>
      <c r="AS23" s="86"/>
      <c r="AT23" s="86"/>
      <c r="AU23" s="86"/>
      <c r="AV23" s="86"/>
      <c r="AW23" s="86"/>
      <c r="AX23" s="86"/>
      <c r="AY23" s="86"/>
      <c r="AZ23" s="86"/>
      <c r="BA23">
        <v>1</v>
      </c>
      <c r="BB23" s="85" t="str">
        <f>REPLACE(INDEX(GroupVertices[Group],MATCH(Edges24[[#This Row],[Vertex 1]],GroupVertices[Vertex],0)),1,1,"")</f>
        <v>2</v>
      </c>
      <c r="BC23" s="85" t="str">
        <f>REPLACE(INDEX(GroupVertices[Group],MATCH(Edges24[[#This Row],[Vertex 2]],GroupVertices[Vertex],0)),1,1,"")</f>
        <v>2</v>
      </c>
      <c r="BD23" s="51">
        <v>0</v>
      </c>
      <c r="BE23" s="52">
        <v>0</v>
      </c>
      <c r="BF23" s="51">
        <v>1</v>
      </c>
      <c r="BG23" s="52">
        <v>4.3478260869565215</v>
      </c>
      <c r="BH23" s="51">
        <v>0</v>
      </c>
      <c r="BI23" s="52">
        <v>0</v>
      </c>
      <c r="BJ23" s="51">
        <v>22</v>
      </c>
      <c r="BK23" s="52">
        <v>95.65217391304348</v>
      </c>
      <c r="BL23" s="51">
        <v>23</v>
      </c>
    </row>
    <row r="24" spans="1:64" ht="15">
      <c r="A24" s="84" t="s">
        <v>231</v>
      </c>
      <c r="B24" s="84" t="s">
        <v>230</v>
      </c>
      <c r="C24" s="53"/>
      <c r="D24" s="54"/>
      <c r="E24" s="65"/>
      <c r="F24" s="55"/>
      <c r="G24" s="53"/>
      <c r="H24" s="57"/>
      <c r="I24" s="56"/>
      <c r="J24" s="56"/>
      <c r="K24" s="36" t="s">
        <v>65</v>
      </c>
      <c r="L24" s="83">
        <v>35</v>
      </c>
      <c r="M24" s="83"/>
      <c r="N24" s="63"/>
      <c r="O24" s="86" t="s">
        <v>244</v>
      </c>
      <c r="P24" s="88">
        <v>43489.7528125</v>
      </c>
      <c r="Q24" s="86" t="s">
        <v>266</v>
      </c>
      <c r="R24" s="89" t="s">
        <v>290</v>
      </c>
      <c r="S24" s="86" t="s">
        <v>300</v>
      </c>
      <c r="T24" s="86" t="s">
        <v>320</v>
      </c>
      <c r="U24" s="86"/>
      <c r="V24" s="89" t="s">
        <v>354</v>
      </c>
      <c r="W24" s="88">
        <v>43489.7528125</v>
      </c>
      <c r="X24" s="89" t="s">
        <v>376</v>
      </c>
      <c r="Y24" s="86"/>
      <c r="Z24" s="86"/>
      <c r="AA24" s="92" t="s">
        <v>410</v>
      </c>
      <c r="AB24" s="86"/>
      <c r="AC24" s="86" t="b">
        <v>0</v>
      </c>
      <c r="AD24" s="86">
        <v>0</v>
      </c>
      <c r="AE24" s="92" t="s">
        <v>423</v>
      </c>
      <c r="AF24" s="86" t="b">
        <v>0</v>
      </c>
      <c r="AG24" s="86" t="s">
        <v>426</v>
      </c>
      <c r="AH24" s="86"/>
      <c r="AI24" s="92" t="s">
        <v>423</v>
      </c>
      <c r="AJ24" s="86" t="b">
        <v>0</v>
      </c>
      <c r="AK24" s="86">
        <v>0</v>
      </c>
      <c r="AL24" s="92" t="s">
        <v>423</v>
      </c>
      <c r="AM24" s="86" t="s">
        <v>434</v>
      </c>
      <c r="AN24" s="86" t="b">
        <v>1</v>
      </c>
      <c r="AO24" s="92" t="s">
        <v>410</v>
      </c>
      <c r="AP24" s="86" t="s">
        <v>176</v>
      </c>
      <c r="AQ24" s="86">
        <v>0</v>
      </c>
      <c r="AR24" s="86">
        <v>0</v>
      </c>
      <c r="AS24" s="86"/>
      <c r="AT24" s="86"/>
      <c r="AU24" s="86"/>
      <c r="AV24" s="86"/>
      <c r="AW24" s="86"/>
      <c r="AX24" s="86"/>
      <c r="AY24" s="86"/>
      <c r="AZ24" s="86"/>
      <c r="BA24">
        <v>1</v>
      </c>
      <c r="BB24" s="85" t="str">
        <f>REPLACE(INDEX(GroupVertices[Group],MATCH(Edges24[[#This Row],[Vertex 1]],GroupVertices[Vertex],0)),1,1,"")</f>
        <v>1</v>
      </c>
      <c r="BC24" s="85" t="str">
        <f>REPLACE(INDEX(GroupVertices[Group],MATCH(Edges24[[#This Row],[Vertex 2]],GroupVertices[Vertex],0)),1,1,"")</f>
        <v>2</v>
      </c>
      <c r="BD24" s="51"/>
      <c r="BE24" s="52"/>
      <c r="BF24" s="51"/>
      <c r="BG24" s="52"/>
      <c r="BH24" s="51"/>
      <c r="BI24" s="52"/>
      <c r="BJ24" s="51"/>
      <c r="BK24" s="52"/>
      <c r="BL24" s="51"/>
    </row>
    <row r="25" spans="1:64" ht="15">
      <c r="A25" s="84" t="s">
        <v>219</v>
      </c>
      <c r="B25" s="84" t="s">
        <v>234</v>
      </c>
      <c r="C25" s="53"/>
      <c r="D25" s="54"/>
      <c r="E25" s="65"/>
      <c r="F25" s="55"/>
      <c r="G25" s="53"/>
      <c r="H25" s="57"/>
      <c r="I25" s="56"/>
      <c r="J25" s="56"/>
      <c r="K25" s="36" t="s">
        <v>65</v>
      </c>
      <c r="L25" s="83">
        <v>36</v>
      </c>
      <c r="M25" s="83"/>
      <c r="N25" s="63"/>
      <c r="O25" s="86" t="s">
        <v>244</v>
      </c>
      <c r="P25" s="88">
        <v>43481.85435185185</v>
      </c>
      <c r="Q25" s="86" t="s">
        <v>267</v>
      </c>
      <c r="R25" s="89" t="s">
        <v>291</v>
      </c>
      <c r="S25" s="86" t="s">
        <v>300</v>
      </c>
      <c r="T25" s="86" t="s">
        <v>308</v>
      </c>
      <c r="U25" s="86"/>
      <c r="V25" s="89" t="s">
        <v>344</v>
      </c>
      <c r="W25" s="88">
        <v>43481.85435185185</v>
      </c>
      <c r="X25" s="89" t="s">
        <v>377</v>
      </c>
      <c r="Y25" s="86"/>
      <c r="Z25" s="86"/>
      <c r="AA25" s="92" t="s">
        <v>411</v>
      </c>
      <c r="AB25" s="86"/>
      <c r="AC25" s="86" t="b">
        <v>0</v>
      </c>
      <c r="AD25" s="86">
        <v>4</v>
      </c>
      <c r="AE25" s="92" t="s">
        <v>423</v>
      </c>
      <c r="AF25" s="86" t="b">
        <v>0</v>
      </c>
      <c r="AG25" s="86" t="s">
        <v>426</v>
      </c>
      <c r="AH25" s="86"/>
      <c r="AI25" s="92" t="s">
        <v>423</v>
      </c>
      <c r="AJ25" s="86" t="b">
        <v>0</v>
      </c>
      <c r="AK25" s="86">
        <v>2</v>
      </c>
      <c r="AL25" s="92" t="s">
        <v>423</v>
      </c>
      <c r="AM25" s="86" t="s">
        <v>434</v>
      </c>
      <c r="AN25" s="86" t="b">
        <v>1</v>
      </c>
      <c r="AO25" s="92" t="s">
        <v>411</v>
      </c>
      <c r="AP25" s="86" t="s">
        <v>441</v>
      </c>
      <c r="AQ25" s="86">
        <v>0</v>
      </c>
      <c r="AR25" s="86">
        <v>0</v>
      </c>
      <c r="AS25" s="86"/>
      <c r="AT25" s="86"/>
      <c r="AU25" s="86"/>
      <c r="AV25" s="86"/>
      <c r="AW25" s="86"/>
      <c r="AX25" s="86"/>
      <c r="AY25" s="86"/>
      <c r="AZ25" s="86"/>
      <c r="BA25">
        <v>1</v>
      </c>
      <c r="BB25" s="85" t="str">
        <f>REPLACE(INDEX(GroupVertices[Group],MATCH(Edges24[[#This Row],[Vertex 1]],GroupVertices[Vertex],0)),1,1,"")</f>
        <v>1</v>
      </c>
      <c r="BC25" s="85" t="str">
        <f>REPLACE(INDEX(GroupVertices[Group],MATCH(Edges24[[#This Row],[Vertex 2]],GroupVertices[Vertex],0)),1,1,"")</f>
        <v>1</v>
      </c>
      <c r="BD25" s="51">
        <v>1</v>
      </c>
      <c r="BE25" s="52">
        <v>5.882352941176471</v>
      </c>
      <c r="BF25" s="51">
        <v>0</v>
      </c>
      <c r="BG25" s="52">
        <v>0</v>
      </c>
      <c r="BH25" s="51">
        <v>0</v>
      </c>
      <c r="BI25" s="52">
        <v>0</v>
      </c>
      <c r="BJ25" s="51">
        <v>16</v>
      </c>
      <c r="BK25" s="52">
        <v>94.11764705882354</v>
      </c>
      <c r="BL25" s="51">
        <v>17</v>
      </c>
    </row>
    <row r="26" spans="1:64" ht="15">
      <c r="A26" s="84" t="s">
        <v>219</v>
      </c>
      <c r="B26" s="84" t="s">
        <v>219</v>
      </c>
      <c r="C26" s="53"/>
      <c r="D26" s="54"/>
      <c r="E26" s="65"/>
      <c r="F26" s="55"/>
      <c r="G26" s="53"/>
      <c r="H26" s="57"/>
      <c r="I26" s="56"/>
      <c r="J26" s="56"/>
      <c r="K26" s="36" t="s">
        <v>65</v>
      </c>
      <c r="L26" s="83">
        <v>37</v>
      </c>
      <c r="M26" s="83"/>
      <c r="N26" s="63"/>
      <c r="O26" s="86" t="s">
        <v>176</v>
      </c>
      <c r="P26" s="88">
        <v>43482.69445601852</v>
      </c>
      <c r="Q26" s="86" t="s">
        <v>268</v>
      </c>
      <c r="R26" s="86" t="s">
        <v>292</v>
      </c>
      <c r="S26" s="86" t="s">
        <v>304</v>
      </c>
      <c r="T26" s="86" t="s">
        <v>321</v>
      </c>
      <c r="U26" s="86"/>
      <c r="V26" s="89" t="s">
        <v>344</v>
      </c>
      <c r="W26" s="88">
        <v>43482.69445601852</v>
      </c>
      <c r="X26" s="89" t="s">
        <v>378</v>
      </c>
      <c r="Y26" s="86"/>
      <c r="Z26" s="86"/>
      <c r="AA26" s="92" t="s">
        <v>412</v>
      </c>
      <c r="AB26" s="86"/>
      <c r="AC26" s="86" t="b">
        <v>0</v>
      </c>
      <c r="AD26" s="86">
        <v>0</v>
      </c>
      <c r="AE26" s="92" t="s">
        <v>423</v>
      </c>
      <c r="AF26" s="86" t="b">
        <v>0</v>
      </c>
      <c r="AG26" s="86" t="s">
        <v>426</v>
      </c>
      <c r="AH26" s="86"/>
      <c r="AI26" s="92" t="s">
        <v>423</v>
      </c>
      <c r="AJ26" s="86" t="b">
        <v>0</v>
      </c>
      <c r="AK26" s="86">
        <v>0</v>
      </c>
      <c r="AL26" s="92" t="s">
        <v>423</v>
      </c>
      <c r="AM26" s="86" t="s">
        <v>434</v>
      </c>
      <c r="AN26" s="86" t="b">
        <v>1</v>
      </c>
      <c r="AO26" s="92" t="s">
        <v>412</v>
      </c>
      <c r="AP26" s="86" t="s">
        <v>176</v>
      </c>
      <c r="AQ26" s="86">
        <v>0</v>
      </c>
      <c r="AR26" s="86">
        <v>0</v>
      </c>
      <c r="AS26" s="86"/>
      <c r="AT26" s="86"/>
      <c r="AU26" s="86"/>
      <c r="AV26" s="86"/>
      <c r="AW26" s="86"/>
      <c r="AX26" s="86"/>
      <c r="AY26" s="86"/>
      <c r="AZ26" s="86"/>
      <c r="BA26">
        <v>3</v>
      </c>
      <c r="BB26" s="85" t="str">
        <f>REPLACE(INDEX(GroupVertices[Group],MATCH(Edges24[[#This Row],[Vertex 1]],GroupVertices[Vertex],0)),1,1,"")</f>
        <v>1</v>
      </c>
      <c r="BC26" s="85" t="str">
        <f>REPLACE(INDEX(GroupVertices[Group],MATCH(Edges24[[#This Row],[Vertex 2]],GroupVertices[Vertex],0)),1,1,"")</f>
        <v>1</v>
      </c>
      <c r="BD26" s="51">
        <v>0</v>
      </c>
      <c r="BE26" s="52">
        <v>0</v>
      </c>
      <c r="BF26" s="51">
        <v>1</v>
      </c>
      <c r="BG26" s="52">
        <v>6.666666666666667</v>
      </c>
      <c r="BH26" s="51">
        <v>0</v>
      </c>
      <c r="BI26" s="52">
        <v>0</v>
      </c>
      <c r="BJ26" s="51">
        <v>14</v>
      </c>
      <c r="BK26" s="52">
        <v>93.33333333333333</v>
      </c>
      <c r="BL26" s="51">
        <v>15</v>
      </c>
    </row>
    <row r="27" spans="1:64" ht="15">
      <c r="A27" s="84" t="s">
        <v>219</v>
      </c>
      <c r="B27" s="84" t="s">
        <v>219</v>
      </c>
      <c r="C27" s="53"/>
      <c r="D27" s="54"/>
      <c r="E27" s="65"/>
      <c r="F27" s="55"/>
      <c r="G27" s="53"/>
      <c r="H27" s="57"/>
      <c r="I27" s="56"/>
      <c r="J27" s="56"/>
      <c r="K27" s="36" t="s">
        <v>65</v>
      </c>
      <c r="L27" s="83">
        <v>38</v>
      </c>
      <c r="M27" s="83"/>
      <c r="N27" s="63"/>
      <c r="O27" s="86" t="s">
        <v>176</v>
      </c>
      <c r="P27" s="88">
        <v>43487.63554398148</v>
      </c>
      <c r="Q27" s="86" t="s">
        <v>269</v>
      </c>
      <c r="R27" s="89" t="s">
        <v>293</v>
      </c>
      <c r="S27" s="86" t="s">
        <v>305</v>
      </c>
      <c r="T27" s="86" t="s">
        <v>322</v>
      </c>
      <c r="U27" s="89" t="s">
        <v>333</v>
      </c>
      <c r="V27" s="89" t="s">
        <v>333</v>
      </c>
      <c r="W27" s="88">
        <v>43487.63554398148</v>
      </c>
      <c r="X27" s="89" t="s">
        <v>379</v>
      </c>
      <c r="Y27" s="86"/>
      <c r="Z27" s="86"/>
      <c r="AA27" s="92" t="s">
        <v>413</v>
      </c>
      <c r="AB27" s="86"/>
      <c r="AC27" s="86" t="b">
        <v>0</v>
      </c>
      <c r="AD27" s="86">
        <v>1</v>
      </c>
      <c r="AE27" s="92" t="s">
        <v>423</v>
      </c>
      <c r="AF27" s="86" t="b">
        <v>0</v>
      </c>
      <c r="AG27" s="86" t="s">
        <v>426</v>
      </c>
      <c r="AH27" s="86"/>
      <c r="AI27" s="92" t="s">
        <v>423</v>
      </c>
      <c r="AJ27" s="86" t="b">
        <v>0</v>
      </c>
      <c r="AK27" s="86">
        <v>1</v>
      </c>
      <c r="AL27" s="92" t="s">
        <v>423</v>
      </c>
      <c r="AM27" s="86" t="s">
        <v>434</v>
      </c>
      <c r="AN27" s="86" t="b">
        <v>0</v>
      </c>
      <c r="AO27" s="92" t="s">
        <v>413</v>
      </c>
      <c r="AP27" s="86" t="s">
        <v>176</v>
      </c>
      <c r="AQ27" s="86">
        <v>0</v>
      </c>
      <c r="AR27" s="86">
        <v>0</v>
      </c>
      <c r="AS27" s="86"/>
      <c r="AT27" s="86"/>
      <c r="AU27" s="86"/>
      <c r="AV27" s="86"/>
      <c r="AW27" s="86"/>
      <c r="AX27" s="86"/>
      <c r="AY27" s="86"/>
      <c r="AZ27" s="86"/>
      <c r="BA27">
        <v>3</v>
      </c>
      <c r="BB27" s="85" t="str">
        <f>REPLACE(INDEX(GroupVertices[Group],MATCH(Edges24[[#This Row],[Vertex 1]],GroupVertices[Vertex],0)),1,1,"")</f>
        <v>1</v>
      </c>
      <c r="BC27" s="85" t="str">
        <f>REPLACE(INDEX(GroupVertices[Group],MATCH(Edges24[[#This Row],[Vertex 2]],GroupVertices[Vertex],0)),1,1,"")</f>
        <v>1</v>
      </c>
      <c r="BD27" s="51">
        <v>1</v>
      </c>
      <c r="BE27" s="52">
        <v>2.9411764705882355</v>
      </c>
      <c r="BF27" s="51">
        <v>2</v>
      </c>
      <c r="BG27" s="52">
        <v>5.882352941176471</v>
      </c>
      <c r="BH27" s="51">
        <v>0</v>
      </c>
      <c r="BI27" s="52">
        <v>0</v>
      </c>
      <c r="BJ27" s="51">
        <v>31</v>
      </c>
      <c r="BK27" s="52">
        <v>91.17647058823529</v>
      </c>
      <c r="BL27" s="51">
        <v>34</v>
      </c>
    </row>
    <row r="28" spans="1:64" ht="15">
      <c r="A28" s="84" t="s">
        <v>219</v>
      </c>
      <c r="B28" s="84" t="s">
        <v>219</v>
      </c>
      <c r="C28" s="53"/>
      <c r="D28" s="54"/>
      <c r="E28" s="65"/>
      <c r="F28" s="55"/>
      <c r="G28" s="53"/>
      <c r="H28" s="57"/>
      <c r="I28" s="56"/>
      <c r="J28" s="56"/>
      <c r="K28" s="36" t="s">
        <v>65</v>
      </c>
      <c r="L28" s="83">
        <v>39</v>
      </c>
      <c r="M28" s="83"/>
      <c r="N28" s="63"/>
      <c r="O28" s="86" t="s">
        <v>176</v>
      </c>
      <c r="P28" s="88">
        <v>43487.83354166667</v>
      </c>
      <c r="Q28" s="86" t="s">
        <v>270</v>
      </c>
      <c r="R28" s="86"/>
      <c r="S28" s="86"/>
      <c r="T28" s="86" t="s">
        <v>323</v>
      </c>
      <c r="U28" s="89" t="s">
        <v>334</v>
      </c>
      <c r="V28" s="89" t="s">
        <v>334</v>
      </c>
      <c r="W28" s="88">
        <v>43487.83354166667</v>
      </c>
      <c r="X28" s="89" t="s">
        <v>380</v>
      </c>
      <c r="Y28" s="86"/>
      <c r="Z28" s="86"/>
      <c r="AA28" s="92" t="s">
        <v>414</v>
      </c>
      <c r="AB28" s="86"/>
      <c r="AC28" s="86" t="b">
        <v>0</v>
      </c>
      <c r="AD28" s="86">
        <v>2</v>
      </c>
      <c r="AE28" s="92" t="s">
        <v>423</v>
      </c>
      <c r="AF28" s="86" t="b">
        <v>0</v>
      </c>
      <c r="AG28" s="86" t="s">
        <v>426</v>
      </c>
      <c r="AH28" s="86"/>
      <c r="AI28" s="92" t="s">
        <v>423</v>
      </c>
      <c r="AJ28" s="86" t="b">
        <v>0</v>
      </c>
      <c r="AK28" s="86">
        <v>0</v>
      </c>
      <c r="AL28" s="92" t="s">
        <v>423</v>
      </c>
      <c r="AM28" s="86" t="s">
        <v>434</v>
      </c>
      <c r="AN28" s="86" t="b">
        <v>0</v>
      </c>
      <c r="AO28" s="92" t="s">
        <v>414</v>
      </c>
      <c r="AP28" s="86" t="s">
        <v>176</v>
      </c>
      <c r="AQ28" s="86">
        <v>0</v>
      </c>
      <c r="AR28" s="86">
        <v>0</v>
      </c>
      <c r="AS28" s="86"/>
      <c r="AT28" s="86"/>
      <c r="AU28" s="86"/>
      <c r="AV28" s="86"/>
      <c r="AW28" s="86"/>
      <c r="AX28" s="86"/>
      <c r="AY28" s="86"/>
      <c r="AZ28" s="86"/>
      <c r="BA28">
        <v>3</v>
      </c>
      <c r="BB28" s="85" t="str">
        <f>REPLACE(INDEX(GroupVertices[Group],MATCH(Edges24[[#This Row],[Vertex 1]],GroupVertices[Vertex],0)),1,1,"")</f>
        <v>1</v>
      </c>
      <c r="BC28" s="85" t="str">
        <f>REPLACE(INDEX(GroupVertices[Group],MATCH(Edges24[[#This Row],[Vertex 2]],GroupVertices[Vertex],0)),1,1,"")</f>
        <v>1</v>
      </c>
      <c r="BD28" s="51">
        <v>2</v>
      </c>
      <c r="BE28" s="52">
        <v>8.695652173913043</v>
      </c>
      <c r="BF28" s="51">
        <v>0</v>
      </c>
      <c r="BG28" s="52">
        <v>0</v>
      </c>
      <c r="BH28" s="51">
        <v>0</v>
      </c>
      <c r="BI28" s="52">
        <v>0</v>
      </c>
      <c r="BJ28" s="51">
        <v>21</v>
      </c>
      <c r="BK28" s="52">
        <v>91.30434782608695</v>
      </c>
      <c r="BL28" s="51">
        <v>23</v>
      </c>
    </row>
    <row r="29" spans="1:64" ht="15">
      <c r="A29" s="84" t="s">
        <v>231</v>
      </c>
      <c r="B29" s="84" t="s">
        <v>219</v>
      </c>
      <c r="C29" s="53"/>
      <c r="D29" s="54"/>
      <c r="E29" s="65"/>
      <c r="F29" s="55"/>
      <c r="G29" s="53"/>
      <c r="H29" s="57"/>
      <c r="I29" s="56"/>
      <c r="J29" s="56"/>
      <c r="K29" s="36" t="s">
        <v>65</v>
      </c>
      <c r="L29" s="83">
        <v>40</v>
      </c>
      <c r="M29" s="83"/>
      <c r="N29" s="63"/>
      <c r="O29" s="86" t="s">
        <v>244</v>
      </c>
      <c r="P29" s="88">
        <v>43487.96528935185</v>
      </c>
      <c r="Q29" s="86" t="s">
        <v>271</v>
      </c>
      <c r="R29" s="86"/>
      <c r="S29" s="86"/>
      <c r="T29" s="86" t="s">
        <v>324</v>
      </c>
      <c r="U29" s="86"/>
      <c r="V29" s="89" t="s">
        <v>354</v>
      </c>
      <c r="W29" s="88">
        <v>43487.96528935185</v>
      </c>
      <c r="X29" s="89" t="s">
        <v>381</v>
      </c>
      <c r="Y29" s="86"/>
      <c r="Z29" s="86"/>
      <c r="AA29" s="92" t="s">
        <v>415</v>
      </c>
      <c r="AB29" s="86"/>
      <c r="AC29" s="86" t="b">
        <v>0</v>
      </c>
      <c r="AD29" s="86">
        <v>0</v>
      </c>
      <c r="AE29" s="92" t="s">
        <v>423</v>
      </c>
      <c r="AF29" s="86" t="b">
        <v>0</v>
      </c>
      <c r="AG29" s="86" t="s">
        <v>426</v>
      </c>
      <c r="AH29" s="86"/>
      <c r="AI29" s="92" t="s">
        <v>423</v>
      </c>
      <c r="AJ29" s="86" t="b">
        <v>0</v>
      </c>
      <c r="AK29" s="86">
        <v>0</v>
      </c>
      <c r="AL29" s="92" t="s">
        <v>413</v>
      </c>
      <c r="AM29" s="86" t="s">
        <v>434</v>
      </c>
      <c r="AN29" s="86" t="b">
        <v>0</v>
      </c>
      <c r="AO29" s="92" t="s">
        <v>413</v>
      </c>
      <c r="AP29" s="86" t="s">
        <v>176</v>
      </c>
      <c r="AQ29" s="86">
        <v>0</v>
      </c>
      <c r="AR29" s="86">
        <v>0</v>
      </c>
      <c r="AS29" s="86"/>
      <c r="AT29" s="86"/>
      <c r="AU29" s="86"/>
      <c r="AV29" s="86"/>
      <c r="AW29" s="86"/>
      <c r="AX29" s="86"/>
      <c r="AY29" s="86"/>
      <c r="AZ29" s="86"/>
      <c r="BA29">
        <v>3</v>
      </c>
      <c r="BB29" s="85" t="str">
        <f>REPLACE(INDEX(GroupVertices[Group],MATCH(Edges24[[#This Row],[Vertex 1]],GroupVertices[Vertex],0)),1,1,"")</f>
        <v>1</v>
      </c>
      <c r="BC29" s="85" t="str">
        <f>REPLACE(INDEX(GroupVertices[Group],MATCH(Edges24[[#This Row],[Vertex 2]],GroupVertices[Vertex],0)),1,1,"")</f>
        <v>1</v>
      </c>
      <c r="BD29" s="51">
        <v>0</v>
      </c>
      <c r="BE29" s="52">
        <v>0</v>
      </c>
      <c r="BF29" s="51">
        <v>2</v>
      </c>
      <c r="BG29" s="52">
        <v>8.695652173913043</v>
      </c>
      <c r="BH29" s="51">
        <v>0</v>
      </c>
      <c r="BI29" s="52">
        <v>0</v>
      </c>
      <c r="BJ29" s="51">
        <v>21</v>
      </c>
      <c r="BK29" s="52">
        <v>91.30434782608695</v>
      </c>
      <c r="BL29" s="51">
        <v>23</v>
      </c>
    </row>
    <row r="30" spans="1:64" ht="15">
      <c r="A30" s="84" t="s">
        <v>231</v>
      </c>
      <c r="B30" s="84" t="s">
        <v>219</v>
      </c>
      <c r="C30" s="53"/>
      <c r="D30" s="54"/>
      <c r="E30" s="65"/>
      <c r="F30" s="55"/>
      <c r="G30" s="53"/>
      <c r="H30" s="57"/>
      <c r="I30" s="56"/>
      <c r="J30" s="56"/>
      <c r="K30" s="36" t="s">
        <v>65</v>
      </c>
      <c r="L30" s="83">
        <v>41</v>
      </c>
      <c r="M30" s="83"/>
      <c r="N30" s="63"/>
      <c r="O30" s="86" t="s">
        <v>244</v>
      </c>
      <c r="P30" s="88">
        <v>43488.83541666667</v>
      </c>
      <c r="Q30" s="86" t="s">
        <v>272</v>
      </c>
      <c r="R30" s="86"/>
      <c r="S30" s="86"/>
      <c r="T30" s="86" t="s">
        <v>325</v>
      </c>
      <c r="U30" s="86"/>
      <c r="V30" s="89" t="s">
        <v>354</v>
      </c>
      <c r="W30" s="88">
        <v>43488.83541666667</v>
      </c>
      <c r="X30" s="89" t="s">
        <v>382</v>
      </c>
      <c r="Y30" s="86"/>
      <c r="Z30" s="86"/>
      <c r="AA30" s="92" t="s">
        <v>416</v>
      </c>
      <c r="AB30" s="86"/>
      <c r="AC30" s="86" t="b">
        <v>0</v>
      </c>
      <c r="AD30" s="86">
        <v>0</v>
      </c>
      <c r="AE30" s="92" t="s">
        <v>423</v>
      </c>
      <c r="AF30" s="86" t="b">
        <v>0</v>
      </c>
      <c r="AG30" s="86" t="s">
        <v>426</v>
      </c>
      <c r="AH30" s="86"/>
      <c r="AI30" s="92" t="s">
        <v>423</v>
      </c>
      <c r="AJ30" s="86" t="b">
        <v>0</v>
      </c>
      <c r="AK30" s="86">
        <v>1</v>
      </c>
      <c r="AL30" s="92" t="s">
        <v>414</v>
      </c>
      <c r="AM30" s="86" t="s">
        <v>434</v>
      </c>
      <c r="AN30" s="86" t="b">
        <v>0</v>
      </c>
      <c r="AO30" s="92" t="s">
        <v>414</v>
      </c>
      <c r="AP30" s="86" t="s">
        <v>176</v>
      </c>
      <c r="AQ30" s="86">
        <v>0</v>
      </c>
      <c r="AR30" s="86">
        <v>0</v>
      </c>
      <c r="AS30" s="86"/>
      <c r="AT30" s="86"/>
      <c r="AU30" s="86"/>
      <c r="AV30" s="86"/>
      <c r="AW30" s="86"/>
      <c r="AX30" s="86"/>
      <c r="AY30" s="86"/>
      <c r="AZ30" s="86"/>
      <c r="BA30">
        <v>3</v>
      </c>
      <c r="BB30" s="85" t="str">
        <f>REPLACE(INDEX(GroupVertices[Group],MATCH(Edges24[[#This Row],[Vertex 1]],GroupVertices[Vertex],0)),1,1,"")</f>
        <v>1</v>
      </c>
      <c r="BC30" s="85" t="str">
        <f>REPLACE(INDEX(GroupVertices[Group],MATCH(Edges24[[#This Row],[Vertex 2]],GroupVertices[Vertex],0)),1,1,"")</f>
        <v>1</v>
      </c>
      <c r="BD30" s="51">
        <v>2</v>
      </c>
      <c r="BE30" s="52">
        <v>8.333333333333334</v>
      </c>
      <c r="BF30" s="51">
        <v>0</v>
      </c>
      <c r="BG30" s="52">
        <v>0</v>
      </c>
      <c r="BH30" s="51">
        <v>0</v>
      </c>
      <c r="BI30" s="52">
        <v>0</v>
      </c>
      <c r="BJ30" s="51">
        <v>22</v>
      </c>
      <c r="BK30" s="52">
        <v>91.66666666666667</v>
      </c>
      <c r="BL30" s="51">
        <v>24</v>
      </c>
    </row>
    <row r="31" spans="1:64" ht="15">
      <c r="A31" s="84" t="s">
        <v>232</v>
      </c>
      <c r="B31" s="84" t="s">
        <v>234</v>
      </c>
      <c r="C31" s="53"/>
      <c r="D31" s="54"/>
      <c r="E31" s="65"/>
      <c r="F31" s="55"/>
      <c r="G31" s="53"/>
      <c r="H31" s="57"/>
      <c r="I31" s="56"/>
      <c r="J31" s="56"/>
      <c r="K31" s="36" t="s">
        <v>65</v>
      </c>
      <c r="L31" s="83">
        <v>43</v>
      </c>
      <c r="M31" s="83"/>
      <c r="N31" s="63"/>
      <c r="O31" s="86" t="s">
        <v>244</v>
      </c>
      <c r="P31" s="88">
        <v>43488.655590277776</v>
      </c>
      <c r="Q31" s="86" t="s">
        <v>273</v>
      </c>
      <c r="R31" s="89" t="s">
        <v>294</v>
      </c>
      <c r="S31" s="86" t="s">
        <v>306</v>
      </c>
      <c r="T31" s="86" t="s">
        <v>326</v>
      </c>
      <c r="U31" s="89" t="s">
        <v>335</v>
      </c>
      <c r="V31" s="89" t="s">
        <v>335</v>
      </c>
      <c r="W31" s="88">
        <v>43488.655590277776</v>
      </c>
      <c r="X31" s="89" t="s">
        <v>383</v>
      </c>
      <c r="Y31" s="86"/>
      <c r="Z31" s="86"/>
      <c r="AA31" s="92" t="s">
        <v>417</v>
      </c>
      <c r="AB31" s="86"/>
      <c r="AC31" s="86" t="b">
        <v>0</v>
      </c>
      <c r="AD31" s="86">
        <v>1</v>
      </c>
      <c r="AE31" s="92" t="s">
        <v>423</v>
      </c>
      <c r="AF31" s="86" t="b">
        <v>0</v>
      </c>
      <c r="AG31" s="86" t="s">
        <v>426</v>
      </c>
      <c r="AH31" s="86"/>
      <c r="AI31" s="92" t="s">
        <v>423</v>
      </c>
      <c r="AJ31" s="86" t="b">
        <v>0</v>
      </c>
      <c r="AK31" s="86">
        <v>0</v>
      </c>
      <c r="AL31" s="92" t="s">
        <v>423</v>
      </c>
      <c r="AM31" s="86" t="s">
        <v>434</v>
      </c>
      <c r="AN31" s="86" t="b">
        <v>0</v>
      </c>
      <c r="AO31" s="92" t="s">
        <v>417</v>
      </c>
      <c r="AP31" s="86" t="s">
        <v>176</v>
      </c>
      <c r="AQ31" s="86">
        <v>0</v>
      </c>
      <c r="AR31" s="86">
        <v>0</v>
      </c>
      <c r="AS31" s="86"/>
      <c r="AT31" s="86"/>
      <c r="AU31" s="86"/>
      <c r="AV31" s="86"/>
      <c r="AW31" s="86"/>
      <c r="AX31" s="86"/>
      <c r="AY31" s="86"/>
      <c r="AZ31" s="86"/>
      <c r="BA31">
        <v>1</v>
      </c>
      <c r="BB31" s="85" t="str">
        <f>REPLACE(INDEX(GroupVertices[Group],MATCH(Edges24[[#This Row],[Vertex 1]],GroupVertices[Vertex],0)),1,1,"")</f>
        <v>1</v>
      </c>
      <c r="BC31" s="85" t="str">
        <f>REPLACE(INDEX(GroupVertices[Group],MATCH(Edges24[[#This Row],[Vertex 2]],GroupVertices[Vertex],0)),1,1,"")</f>
        <v>1</v>
      </c>
      <c r="BD31" s="51">
        <v>2</v>
      </c>
      <c r="BE31" s="52">
        <v>5</v>
      </c>
      <c r="BF31" s="51">
        <v>0</v>
      </c>
      <c r="BG31" s="52">
        <v>0</v>
      </c>
      <c r="BH31" s="51">
        <v>0</v>
      </c>
      <c r="BI31" s="52">
        <v>0</v>
      </c>
      <c r="BJ31" s="51">
        <v>38</v>
      </c>
      <c r="BK31" s="52">
        <v>95</v>
      </c>
      <c r="BL31" s="51">
        <v>40</v>
      </c>
    </row>
    <row r="32" spans="1:64" ht="15">
      <c r="A32" s="84" t="s">
        <v>231</v>
      </c>
      <c r="B32" s="84" t="s">
        <v>234</v>
      </c>
      <c r="C32" s="53"/>
      <c r="D32" s="54"/>
      <c r="E32" s="65"/>
      <c r="F32" s="55"/>
      <c r="G32" s="53"/>
      <c r="H32" s="57"/>
      <c r="I32" s="56"/>
      <c r="J32" s="56"/>
      <c r="K32" s="36" t="s">
        <v>65</v>
      </c>
      <c r="L32" s="83">
        <v>44</v>
      </c>
      <c r="M32" s="83"/>
      <c r="N32" s="63"/>
      <c r="O32" s="86" t="s">
        <v>244</v>
      </c>
      <c r="P32" s="88">
        <v>43494.96527777778</v>
      </c>
      <c r="Q32" s="86" t="s">
        <v>257</v>
      </c>
      <c r="R32" s="86"/>
      <c r="S32" s="86"/>
      <c r="T32" s="86" t="s">
        <v>308</v>
      </c>
      <c r="U32" s="86"/>
      <c r="V32" s="89" t="s">
        <v>354</v>
      </c>
      <c r="W32" s="88">
        <v>43494.96527777778</v>
      </c>
      <c r="X32" s="89" t="s">
        <v>384</v>
      </c>
      <c r="Y32" s="86"/>
      <c r="Z32" s="86"/>
      <c r="AA32" s="92" t="s">
        <v>418</v>
      </c>
      <c r="AB32" s="86"/>
      <c r="AC32" s="86" t="b">
        <v>0</v>
      </c>
      <c r="AD32" s="86">
        <v>0</v>
      </c>
      <c r="AE32" s="92" t="s">
        <v>423</v>
      </c>
      <c r="AF32" s="86" t="b">
        <v>0</v>
      </c>
      <c r="AG32" s="86" t="s">
        <v>426</v>
      </c>
      <c r="AH32" s="86"/>
      <c r="AI32" s="92" t="s">
        <v>423</v>
      </c>
      <c r="AJ32" s="86" t="b">
        <v>0</v>
      </c>
      <c r="AK32" s="86">
        <v>2</v>
      </c>
      <c r="AL32" s="92" t="s">
        <v>417</v>
      </c>
      <c r="AM32" s="86" t="s">
        <v>434</v>
      </c>
      <c r="AN32" s="86" t="b">
        <v>0</v>
      </c>
      <c r="AO32" s="92" t="s">
        <v>417</v>
      </c>
      <c r="AP32" s="86" t="s">
        <v>176</v>
      </c>
      <c r="AQ32" s="86">
        <v>0</v>
      </c>
      <c r="AR32" s="86">
        <v>0</v>
      </c>
      <c r="AS32" s="86"/>
      <c r="AT32" s="86"/>
      <c r="AU32" s="86"/>
      <c r="AV32" s="86"/>
      <c r="AW32" s="86"/>
      <c r="AX32" s="86"/>
      <c r="AY32" s="86"/>
      <c r="AZ32" s="86"/>
      <c r="BA32">
        <v>1</v>
      </c>
      <c r="BB32" s="85" t="str">
        <f>REPLACE(INDEX(GroupVertices[Group],MATCH(Edges24[[#This Row],[Vertex 1]],GroupVertices[Vertex],0)),1,1,"")</f>
        <v>1</v>
      </c>
      <c r="BC32" s="85" t="str">
        <f>REPLACE(INDEX(GroupVertices[Group],MATCH(Edges24[[#This Row],[Vertex 2]],GroupVertices[Vertex],0)),1,1,"")</f>
        <v>1</v>
      </c>
      <c r="BD32" s="51"/>
      <c r="BE32" s="52"/>
      <c r="BF32" s="51"/>
      <c r="BG32" s="52"/>
      <c r="BH32" s="51"/>
      <c r="BI32" s="52"/>
      <c r="BJ32" s="51"/>
      <c r="BK32" s="52"/>
      <c r="BL32" s="51"/>
    </row>
    <row r="33" spans="1:64" ht="15">
      <c r="A33" s="84" t="s">
        <v>232</v>
      </c>
      <c r="B33" s="84" t="s">
        <v>242</v>
      </c>
      <c r="C33" s="53"/>
      <c r="D33" s="54"/>
      <c r="E33" s="65"/>
      <c r="F33" s="55"/>
      <c r="G33" s="53"/>
      <c r="H33" s="57"/>
      <c r="I33" s="56"/>
      <c r="J33" s="56"/>
      <c r="K33" s="36" t="s">
        <v>65</v>
      </c>
      <c r="L33" s="83">
        <v>45</v>
      </c>
      <c r="M33" s="83"/>
      <c r="N33" s="63"/>
      <c r="O33" s="86" t="s">
        <v>244</v>
      </c>
      <c r="P33" s="88">
        <v>43495.655590277776</v>
      </c>
      <c r="Q33" s="86" t="s">
        <v>274</v>
      </c>
      <c r="R33" s="89" t="s">
        <v>294</v>
      </c>
      <c r="S33" s="86" t="s">
        <v>306</v>
      </c>
      <c r="T33" s="86" t="s">
        <v>327</v>
      </c>
      <c r="U33" s="89" t="s">
        <v>336</v>
      </c>
      <c r="V33" s="89" t="s">
        <v>336</v>
      </c>
      <c r="W33" s="88">
        <v>43495.655590277776</v>
      </c>
      <c r="X33" s="89" t="s">
        <v>385</v>
      </c>
      <c r="Y33" s="86"/>
      <c r="Z33" s="86"/>
      <c r="AA33" s="92" t="s">
        <v>419</v>
      </c>
      <c r="AB33" s="86"/>
      <c r="AC33" s="86" t="b">
        <v>0</v>
      </c>
      <c r="AD33" s="86">
        <v>3</v>
      </c>
      <c r="AE33" s="92" t="s">
        <v>423</v>
      </c>
      <c r="AF33" s="86" t="b">
        <v>0</v>
      </c>
      <c r="AG33" s="86" t="s">
        <v>426</v>
      </c>
      <c r="AH33" s="86"/>
      <c r="AI33" s="92" t="s">
        <v>423</v>
      </c>
      <c r="AJ33" s="86" t="b">
        <v>0</v>
      </c>
      <c r="AK33" s="86">
        <v>1</v>
      </c>
      <c r="AL33" s="92" t="s">
        <v>423</v>
      </c>
      <c r="AM33" s="86" t="s">
        <v>434</v>
      </c>
      <c r="AN33" s="86" t="b">
        <v>0</v>
      </c>
      <c r="AO33" s="92" t="s">
        <v>419</v>
      </c>
      <c r="AP33" s="86" t="s">
        <v>176</v>
      </c>
      <c r="AQ33" s="86">
        <v>0</v>
      </c>
      <c r="AR33" s="86">
        <v>0</v>
      </c>
      <c r="AS33" s="86"/>
      <c r="AT33" s="86"/>
      <c r="AU33" s="86"/>
      <c r="AV33" s="86"/>
      <c r="AW33" s="86"/>
      <c r="AX33" s="86"/>
      <c r="AY33" s="86"/>
      <c r="AZ33" s="86"/>
      <c r="BA33">
        <v>1</v>
      </c>
      <c r="BB33" s="85" t="str">
        <f>REPLACE(INDEX(GroupVertices[Group],MATCH(Edges24[[#This Row],[Vertex 1]],GroupVertices[Vertex],0)),1,1,"")</f>
        <v>1</v>
      </c>
      <c r="BC33" s="85" t="str">
        <f>REPLACE(INDEX(GroupVertices[Group],MATCH(Edges24[[#This Row],[Vertex 2]],GroupVertices[Vertex],0)),1,1,"")</f>
        <v>1</v>
      </c>
      <c r="BD33" s="51"/>
      <c r="BE33" s="52"/>
      <c r="BF33" s="51"/>
      <c r="BG33" s="52"/>
      <c r="BH33" s="51"/>
      <c r="BI33" s="52"/>
      <c r="BJ33" s="51"/>
      <c r="BK33" s="52"/>
      <c r="BL33" s="51"/>
    </row>
    <row r="34" spans="1:64" ht="15">
      <c r="A34" s="84" t="s">
        <v>231</v>
      </c>
      <c r="B34" s="84" t="s">
        <v>242</v>
      </c>
      <c r="C34" s="53"/>
      <c r="D34" s="54"/>
      <c r="E34" s="65"/>
      <c r="F34" s="55"/>
      <c r="G34" s="53"/>
      <c r="H34" s="57"/>
      <c r="I34" s="56"/>
      <c r="J34" s="56"/>
      <c r="K34" s="36" t="s">
        <v>65</v>
      </c>
      <c r="L34" s="83">
        <v>46</v>
      </c>
      <c r="M34" s="83"/>
      <c r="N34" s="63"/>
      <c r="O34" s="86" t="s">
        <v>244</v>
      </c>
      <c r="P34" s="88">
        <v>43495.688206018516</v>
      </c>
      <c r="Q34" s="86" t="s">
        <v>275</v>
      </c>
      <c r="R34" s="86"/>
      <c r="S34" s="86"/>
      <c r="T34" s="86" t="s">
        <v>308</v>
      </c>
      <c r="U34" s="86"/>
      <c r="V34" s="89" t="s">
        <v>354</v>
      </c>
      <c r="W34" s="88">
        <v>43495.688206018516</v>
      </c>
      <c r="X34" s="89" t="s">
        <v>386</v>
      </c>
      <c r="Y34" s="86"/>
      <c r="Z34" s="86"/>
      <c r="AA34" s="92" t="s">
        <v>420</v>
      </c>
      <c r="AB34" s="86"/>
      <c r="AC34" s="86" t="b">
        <v>0</v>
      </c>
      <c r="AD34" s="86">
        <v>0</v>
      </c>
      <c r="AE34" s="92" t="s">
        <v>423</v>
      </c>
      <c r="AF34" s="86" t="b">
        <v>0</v>
      </c>
      <c r="AG34" s="86" t="s">
        <v>426</v>
      </c>
      <c r="AH34" s="86"/>
      <c r="AI34" s="92" t="s">
        <v>423</v>
      </c>
      <c r="AJ34" s="86" t="b">
        <v>0</v>
      </c>
      <c r="AK34" s="86">
        <v>1</v>
      </c>
      <c r="AL34" s="92" t="s">
        <v>419</v>
      </c>
      <c r="AM34" s="86" t="s">
        <v>438</v>
      </c>
      <c r="AN34" s="86" t="b">
        <v>0</v>
      </c>
      <c r="AO34" s="92" t="s">
        <v>419</v>
      </c>
      <c r="AP34" s="86" t="s">
        <v>176</v>
      </c>
      <c r="AQ34" s="86">
        <v>0</v>
      </c>
      <c r="AR34" s="86">
        <v>0</v>
      </c>
      <c r="AS34" s="86"/>
      <c r="AT34" s="86"/>
      <c r="AU34" s="86"/>
      <c r="AV34" s="86"/>
      <c r="AW34" s="86"/>
      <c r="AX34" s="86"/>
      <c r="AY34" s="86"/>
      <c r="AZ34" s="86"/>
      <c r="BA34">
        <v>1</v>
      </c>
      <c r="BB34" s="85" t="str">
        <f>REPLACE(INDEX(GroupVertices[Group],MATCH(Edges24[[#This Row],[Vertex 1]],GroupVertices[Vertex],0)),1,1,"")</f>
        <v>1</v>
      </c>
      <c r="BC34" s="85" t="str">
        <f>REPLACE(INDEX(GroupVertices[Group],MATCH(Edges24[[#This Row],[Vertex 2]],GroupVertices[Vertex],0)),1,1,"")</f>
        <v>1</v>
      </c>
      <c r="BD34" s="51"/>
      <c r="BE34" s="52"/>
      <c r="BF34" s="51"/>
      <c r="BG34" s="52"/>
      <c r="BH34" s="51"/>
      <c r="BI34" s="52"/>
      <c r="BJ34" s="51"/>
      <c r="BK34" s="52"/>
      <c r="BL34" s="51"/>
    </row>
    <row r="35" spans="1:64" ht="15">
      <c r="A35" s="84" t="s">
        <v>233</v>
      </c>
      <c r="B35" s="84" t="s">
        <v>233</v>
      </c>
      <c r="C35" s="53"/>
      <c r="D35" s="54"/>
      <c r="E35" s="65"/>
      <c r="F35" s="55"/>
      <c r="G35" s="53"/>
      <c r="H35" s="57"/>
      <c r="I35" s="56"/>
      <c r="J35" s="56"/>
      <c r="K35" s="36" t="s">
        <v>65</v>
      </c>
      <c r="L35" s="83">
        <v>51</v>
      </c>
      <c r="M35" s="83"/>
      <c r="N35" s="63"/>
      <c r="O35" s="86" t="s">
        <v>176</v>
      </c>
      <c r="P35" s="88">
        <v>43494.76269675926</v>
      </c>
      <c r="Q35" s="86" t="s">
        <v>276</v>
      </c>
      <c r="R35" s="89" t="s">
        <v>295</v>
      </c>
      <c r="S35" s="86" t="s">
        <v>307</v>
      </c>
      <c r="T35" s="86" t="s">
        <v>328</v>
      </c>
      <c r="U35" s="89" t="s">
        <v>337</v>
      </c>
      <c r="V35" s="89" t="s">
        <v>337</v>
      </c>
      <c r="W35" s="88">
        <v>43494.76269675926</v>
      </c>
      <c r="X35" s="89" t="s">
        <v>387</v>
      </c>
      <c r="Y35" s="86"/>
      <c r="Z35" s="86"/>
      <c r="AA35" s="92" t="s">
        <v>421</v>
      </c>
      <c r="AB35" s="86"/>
      <c r="AC35" s="86" t="b">
        <v>0</v>
      </c>
      <c r="AD35" s="86">
        <v>0</v>
      </c>
      <c r="AE35" s="92" t="s">
        <v>423</v>
      </c>
      <c r="AF35" s="86" t="b">
        <v>0</v>
      </c>
      <c r="AG35" s="86" t="s">
        <v>426</v>
      </c>
      <c r="AH35" s="86"/>
      <c r="AI35" s="92" t="s">
        <v>423</v>
      </c>
      <c r="AJ35" s="86" t="b">
        <v>0</v>
      </c>
      <c r="AK35" s="86">
        <v>0</v>
      </c>
      <c r="AL35" s="92" t="s">
        <v>423</v>
      </c>
      <c r="AM35" s="86" t="s">
        <v>432</v>
      </c>
      <c r="AN35" s="86" t="b">
        <v>0</v>
      </c>
      <c r="AO35" s="92" t="s">
        <v>421</v>
      </c>
      <c r="AP35" s="86" t="s">
        <v>176</v>
      </c>
      <c r="AQ35" s="86">
        <v>0</v>
      </c>
      <c r="AR35" s="86">
        <v>0</v>
      </c>
      <c r="AS35" s="86"/>
      <c r="AT35" s="86"/>
      <c r="AU35" s="86"/>
      <c r="AV35" s="86"/>
      <c r="AW35" s="86"/>
      <c r="AX35" s="86"/>
      <c r="AY35" s="86"/>
      <c r="AZ35" s="86"/>
      <c r="BA35">
        <v>2</v>
      </c>
      <c r="BB35" s="85" t="str">
        <f>REPLACE(INDEX(GroupVertices[Group],MATCH(Edges24[[#This Row],[Vertex 1]],GroupVertices[Vertex],0)),1,1,"")</f>
        <v>5</v>
      </c>
      <c r="BC35" s="85" t="str">
        <f>REPLACE(INDEX(GroupVertices[Group],MATCH(Edges24[[#This Row],[Vertex 2]],GroupVertices[Vertex],0)),1,1,"")</f>
        <v>5</v>
      </c>
      <c r="BD35" s="51">
        <v>0</v>
      </c>
      <c r="BE35" s="52">
        <v>0</v>
      </c>
      <c r="BF35" s="51">
        <v>0</v>
      </c>
      <c r="BG35" s="52">
        <v>0</v>
      </c>
      <c r="BH35" s="51">
        <v>0</v>
      </c>
      <c r="BI35" s="52">
        <v>0</v>
      </c>
      <c r="BJ35" s="51">
        <v>15</v>
      </c>
      <c r="BK35" s="52">
        <v>100</v>
      </c>
      <c r="BL35" s="51">
        <v>15</v>
      </c>
    </row>
    <row r="36" spans="1:64" ht="15">
      <c r="A36" s="84" t="s">
        <v>233</v>
      </c>
      <c r="B36" s="84" t="s">
        <v>233</v>
      </c>
      <c r="C36" s="53"/>
      <c r="D36" s="54"/>
      <c r="E36" s="65"/>
      <c r="F36" s="55"/>
      <c r="G36" s="53"/>
      <c r="H36" s="57"/>
      <c r="I36" s="56"/>
      <c r="J36" s="56"/>
      <c r="K36" s="36" t="s">
        <v>65</v>
      </c>
      <c r="L36" s="83">
        <v>52</v>
      </c>
      <c r="M36" s="83"/>
      <c r="N36" s="63"/>
      <c r="O36" s="86" t="s">
        <v>176</v>
      </c>
      <c r="P36" s="88">
        <v>43495.76530092592</v>
      </c>
      <c r="Q36" s="86" t="s">
        <v>277</v>
      </c>
      <c r="R36" s="89" t="s">
        <v>296</v>
      </c>
      <c r="S36" s="86" t="s">
        <v>298</v>
      </c>
      <c r="T36" s="86"/>
      <c r="U36" s="89" t="s">
        <v>338</v>
      </c>
      <c r="V36" s="89" t="s">
        <v>338</v>
      </c>
      <c r="W36" s="88">
        <v>43495.76530092592</v>
      </c>
      <c r="X36" s="89" t="s">
        <v>388</v>
      </c>
      <c r="Y36" s="86"/>
      <c r="Z36" s="86"/>
      <c r="AA36" s="92" t="s">
        <v>422</v>
      </c>
      <c r="AB36" s="86"/>
      <c r="AC36" s="86" t="b">
        <v>0</v>
      </c>
      <c r="AD36" s="86">
        <v>0</v>
      </c>
      <c r="AE36" s="92" t="s">
        <v>423</v>
      </c>
      <c r="AF36" s="86" t="b">
        <v>0</v>
      </c>
      <c r="AG36" s="86" t="s">
        <v>426</v>
      </c>
      <c r="AH36" s="86"/>
      <c r="AI36" s="92" t="s">
        <v>423</v>
      </c>
      <c r="AJ36" s="86" t="b">
        <v>0</v>
      </c>
      <c r="AK36" s="86">
        <v>0</v>
      </c>
      <c r="AL36" s="92" t="s">
        <v>423</v>
      </c>
      <c r="AM36" s="86" t="s">
        <v>432</v>
      </c>
      <c r="AN36" s="86" t="b">
        <v>0</v>
      </c>
      <c r="AO36" s="92" t="s">
        <v>422</v>
      </c>
      <c r="AP36" s="86" t="s">
        <v>176</v>
      </c>
      <c r="AQ36" s="86">
        <v>0</v>
      </c>
      <c r="AR36" s="86">
        <v>0</v>
      </c>
      <c r="AS36" s="86"/>
      <c r="AT36" s="86"/>
      <c r="AU36" s="86"/>
      <c r="AV36" s="86"/>
      <c r="AW36" s="86"/>
      <c r="AX36" s="86"/>
      <c r="AY36" s="86"/>
      <c r="AZ36" s="86"/>
      <c r="BA36">
        <v>2</v>
      </c>
      <c r="BB36" s="85" t="str">
        <f>REPLACE(INDEX(GroupVertices[Group],MATCH(Edges24[[#This Row],[Vertex 1]],GroupVertices[Vertex],0)),1,1,"")</f>
        <v>5</v>
      </c>
      <c r="BC36" s="85" t="str">
        <f>REPLACE(INDEX(GroupVertices[Group],MATCH(Edges24[[#This Row],[Vertex 2]],GroupVertices[Vertex],0)),1,1,"")</f>
        <v>5</v>
      </c>
      <c r="BD36" s="51">
        <v>0</v>
      </c>
      <c r="BE36" s="52">
        <v>0</v>
      </c>
      <c r="BF36" s="51">
        <v>1</v>
      </c>
      <c r="BG36" s="52">
        <v>7.142857142857143</v>
      </c>
      <c r="BH36" s="51">
        <v>0</v>
      </c>
      <c r="BI36" s="52">
        <v>0</v>
      </c>
      <c r="BJ36" s="51">
        <v>13</v>
      </c>
      <c r="BK36" s="52">
        <v>92.85714285714286</v>
      </c>
      <c r="BL36" s="51">
        <v>14</v>
      </c>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hyperlinks>
    <hyperlink ref="R5" r:id="rId1" display="http://www.nxtbook.com/nxtbooks/ensembleiq/dsn_201812/index.php#/38"/>
    <hyperlink ref="R7" r:id="rId2" display="https://twitter.com/i/web/status/1052612225054269440"/>
    <hyperlink ref="R9" r:id="rId3" display="http://www.nxtbook.com/nxtbooks/ensembleiq/dsn_201901/index.php#/26"/>
    <hyperlink ref="R11" r:id="rId4" display="https://twitter.com/i/web/status/1087805874821885954"/>
    <hyperlink ref="R12" r:id="rId5" display="https://twitter.com/i/web/status/1088416988198780928"/>
    <hyperlink ref="R17" r:id="rId6" display="https://twitter.com/i/web/status/1086153331003641856"/>
    <hyperlink ref="R20" r:id="rId7" display="https://lnkd.in/ePc-jUN"/>
    <hyperlink ref="R21" r:id="rId8" display="https://risnews.com/nrf-show-coverage-ensembleiq-2019"/>
    <hyperlink ref="R22" r:id="rId9" display="https://risnews.com/nrf-show-coverage-ensembleiq-2019"/>
    <hyperlink ref="R23" r:id="rId10" display="https://risnews.com/nrf-show-coverage-ensembleiq-2019?ajs_uid=6577H0150145A3A&amp;oly_enc_id=6577H0150145A3A&amp;ajs_trait_oebid=5235H5701912B7O"/>
    <hyperlink ref="R24" r:id="rId11" display="https://twitter.com/i/web/status/1088497674473689090"/>
    <hyperlink ref="R25" r:id="rId12" display="https://twitter.com/i/web/status/1085635369436151809"/>
    <hyperlink ref="R27" r:id="rId13" display="https://www.path2purchasesummit.com/"/>
    <hyperlink ref="R31" r:id="rId14" display="https://events.ensembleiq.com/rcas-2019/208595"/>
    <hyperlink ref="R33" r:id="rId15" display="https://events.ensembleiq.com/rcas-2019/208595"/>
    <hyperlink ref="R35" r:id="rId16" display="https://ensembleiq.dragonforms.com/init.do?omedasite=StoreBrands_prefnew"/>
    <hyperlink ref="R36" r:id="rId17" display="https://www.nxtbook.com/nxtbooks/ensembleiq/storebrands_201901/"/>
    <hyperlink ref="U9" r:id="rId18" display="https://pbs.twimg.com/media/DxiprKlW0AAjCYi.jpg"/>
    <hyperlink ref="U10" r:id="rId19" display="https://pbs.twimg.com/media/Dxjbv-9VYAEPsjI.jpg"/>
    <hyperlink ref="U19" r:id="rId20" display="https://pbs.twimg.com/media/Dx_KX3IWwAAJ1cx.jpg"/>
    <hyperlink ref="U23" r:id="rId21" display="https://pbs.twimg.com/media/DxspIRMWwAIfcqu.jpg"/>
    <hyperlink ref="U27" r:id="rId22" display="https://pbs.twimg.com/media/DxhlCSfWkAYSFQ9.jpg"/>
    <hyperlink ref="U28" r:id="rId23" display="https://pbs.twimg.com/media/DximS1ZX0AIf1pC.jpg"/>
    <hyperlink ref="U31" r:id="rId24" display="https://pbs.twimg.com/media/Dxm1O3aX0AAf3l4.jpg"/>
    <hyperlink ref="U33" r:id="rId25" display="https://pbs.twimg.com/media/DyK4XDqXgAAICXO.jpg"/>
    <hyperlink ref="U35" r:id="rId26" display="https://pbs.twimg.com/media/DyGSD1nWsAEH7rj.jpg"/>
    <hyperlink ref="U36" r:id="rId27" display="https://pbs.twimg.com/media/DyLcfZ7X0AANHVC.jpg"/>
    <hyperlink ref="V3" r:id="rId28" display="http://pbs.twimg.com/profile_images/969331682179502081/vYy7er_C_normal.jpg"/>
    <hyperlink ref="V4" r:id="rId29" display="http://pbs.twimg.com/profile_images/2937705486/7f3eeacdb4f46e604da953381ceb19ba_normal.jpeg"/>
    <hyperlink ref="V5" r:id="rId30" display="http://pbs.twimg.com/profile_images/2937705486/7f3eeacdb4f46e604da953381ceb19ba_normal.jpeg"/>
    <hyperlink ref="V6" r:id="rId31" display="http://pbs.twimg.com/profile_images/575552783966990336/DhPXzN_I_normal.jpeg"/>
    <hyperlink ref="V7" r:id="rId32" display="http://pbs.twimg.com/profile_images/1031602329219346432/pvDKZRf-_normal.jpg"/>
    <hyperlink ref="V8" r:id="rId33" display="http://pbs.twimg.com/profile_images/728423696080101376/1fzChLu3_normal.jpg"/>
    <hyperlink ref="V9" r:id="rId34" display="https://pbs.twimg.com/media/DxiprKlW0AAjCYi.jpg"/>
    <hyperlink ref="V10" r:id="rId35" display="https://pbs.twimg.com/media/Dxjbv-9VYAEPsjI.jpg"/>
    <hyperlink ref="V11" r:id="rId36" display="http://pbs.twimg.com/profile_images/763785096436461568/Gmu9I3qZ_normal.jpg"/>
    <hyperlink ref="V12" r:id="rId37" display="http://pbs.twimg.com/profile_images/700410755473149952/9br6ZoAf_normal.jpg"/>
    <hyperlink ref="V13" r:id="rId38" display="http://pbs.twimg.com/profile_images/877962175997812736/iyfQEmTp_normal.jpg"/>
    <hyperlink ref="V14" r:id="rId39" display="http://pbs.twimg.com/profile_images/877962175997812736/iyfQEmTp_normal.jpg"/>
    <hyperlink ref="V15" r:id="rId40" display="http://pbs.twimg.com/profile_images/1077011815769538560/Fx6mhqpj_normal.jpg"/>
    <hyperlink ref="V16" r:id="rId41" display="http://pbs.twimg.com/profile_images/1085483960896012288/iaycRW4V_normal.jpg"/>
    <hyperlink ref="V17" r:id="rId42" display="http://pbs.twimg.com/profile_images/1085679539261329409/f_yNlzO__normal.jpg"/>
    <hyperlink ref="V18" r:id="rId43" display="http://pbs.twimg.com/profile_images/291447557/Grocer_pic_normal.bmp"/>
    <hyperlink ref="V19" r:id="rId44" display="https://pbs.twimg.com/media/Dx_KX3IWwAAJ1cx.jpg"/>
    <hyperlink ref="V20" r:id="rId45" display="http://pbs.twimg.com/profile_images/459409141228777472/RfDnn7bb_normal.jpeg"/>
    <hyperlink ref="V21" r:id="rId46" display="http://pbs.twimg.com/profile_images/422495246325280769/IFO_uUuA_normal.jpeg"/>
    <hyperlink ref="V22" r:id="rId47" display="http://pbs.twimg.com/profile_images/958799440466255872/5rd9264q_normal.jpg"/>
    <hyperlink ref="V23" r:id="rId48" display="https://pbs.twimg.com/media/DxspIRMWwAIfcqu.jpg"/>
    <hyperlink ref="V24" r:id="rId49" display="http://pbs.twimg.com/profile_images/785535689819561984/X5KiijPc_normal.jpg"/>
    <hyperlink ref="V25" r:id="rId50" display="http://pbs.twimg.com/profile_images/763785096436461568/Gmu9I3qZ_normal.jpg"/>
    <hyperlink ref="V26" r:id="rId51" display="http://pbs.twimg.com/profile_images/763785096436461568/Gmu9I3qZ_normal.jpg"/>
    <hyperlink ref="V27" r:id="rId52" display="https://pbs.twimg.com/media/DxhlCSfWkAYSFQ9.jpg"/>
    <hyperlink ref="V28" r:id="rId53" display="https://pbs.twimg.com/media/DximS1ZX0AIf1pC.jpg"/>
    <hyperlink ref="V29" r:id="rId54" display="http://pbs.twimg.com/profile_images/785535689819561984/X5KiijPc_normal.jpg"/>
    <hyperlink ref="V30" r:id="rId55" display="http://pbs.twimg.com/profile_images/785535689819561984/X5KiijPc_normal.jpg"/>
    <hyperlink ref="V31" r:id="rId56" display="https://pbs.twimg.com/media/Dxm1O3aX0AAf3l4.jpg"/>
    <hyperlink ref="V32" r:id="rId57" display="http://pbs.twimg.com/profile_images/785535689819561984/X5KiijPc_normal.jpg"/>
    <hyperlink ref="V33" r:id="rId58" display="https://pbs.twimg.com/media/DyK4XDqXgAAICXO.jpg"/>
    <hyperlink ref="V34" r:id="rId59" display="http://pbs.twimg.com/profile_images/785535689819561984/X5KiijPc_normal.jpg"/>
    <hyperlink ref="V35" r:id="rId60" display="https://pbs.twimg.com/media/DyGSD1nWsAEH7rj.jpg"/>
    <hyperlink ref="V36" r:id="rId61" display="https://pbs.twimg.com/media/DyLcfZ7X0AANHVC.jpg"/>
    <hyperlink ref="X3" r:id="rId62" display="https://twitter.com/#!/ashot_/status/1085729943638720517"/>
    <hyperlink ref="X4" r:id="rId63" display="https://twitter.com/#!/footcarexpress/status/1085749479595261952"/>
    <hyperlink ref="X5" r:id="rId64" display="https://twitter.com/#!/footcarexpress/status/1085894522687680512"/>
    <hyperlink ref="X6" r:id="rId65" display="https://twitter.com/#!/floydrag/status/1085895128370184193"/>
    <hyperlink ref="X7" r:id="rId66" display="https://twitter.com/#!/reventionpos1/status/1052612225054269440"/>
    <hyperlink ref="X8" r:id="rId67" display="https://twitter.com/#!/mcre1/status/1086105310434156544"/>
    <hyperlink ref="X9" r:id="rId68" display="https://twitter.com/#!/healthcare_abc/status/1087805870866661376"/>
    <hyperlink ref="X10" r:id="rId69" display="https://twitter.com/#!/briley_rick/status/1087860933769207808"/>
    <hyperlink ref="X11" r:id="rId70" display="https://twitter.com/#!/ensembleiq/status/1087805874821885954"/>
    <hyperlink ref="X12" r:id="rId71" display="https://twitter.com/#!/paulmilner9/status/1088416988198780928"/>
    <hyperlink ref="X13" r:id="rId72" display="https://twitter.com/#!/path2purchaseiq/status/1086003188120064001"/>
    <hyperlink ref="X14" r:id="rId73" display="https://twitter.com/#!/path2purchaseiq/status/1088471515597819904"/>
    <hyperlink ref="X15" r:id="rId74" display="https://twitter.com/#!/retailaggregate/status/1088509134687948805"/>
    <hyperlink ref="X16" r:id="rId75" display="https://twitter.com/#!/unishopit/status/1088684483627311105"/>
    <hyperlink ref="X17" r:id="rId76" display="https://twitter.com/#!/jimdudlicek/status/1086153331003641856"/>
    <hyperlink ref="X18" r:id="rId77" display="https://twitter.com/#!/freshneasybuzz/status/1088937180079173632"/>
    <hyperlink ref="X19" r:id="rId78" display="https://twitter.com/#!/4twenty2tweets/status/1089812152263811072"/>
    <hyperlink ref="X20" r:id="rId79" display="https://twitter.com/#!/davidshanker/status/1089852756117123074"/>
    <hyperlink ref="X21" r:id="rId80" display="https://twitter.com/#!/tonycdonofrio/status/1089932450095079424"/>
    <hyperlink ref="X22" r:id="rId81" display="https://twitter.com/#!/joeskorupa/status/1090276153665806336"/>
    <hyperlink ref="X23" r:id="rId82" display="https://twitter.com/#!/risnewsinsights/status/1088508958657183746"/>
    <hyperlink ref="X24" r:id="rId83" display="https://twitter.com/#!/simoneknaap/status/1088497674473689090"/>
    <hyperlink ref="X25" r:id="rId84" display="https://twitter.com/#!/ensembleiq/status/1085635369436151809"/>
    <hyperlink ref="X26" r:id="rId85" display="https://twitter.com/#!/ensembleiq/status/1085939810941001728"/>
    <hyperlink ref="X27" r:id="rId86" display="https://twitter.com/#!/ensembleiq/status/1087730402742161415"/>
    <hyperlink ref="X28" r:id="rId87" display="https://twitter.com/#!/ensembleiq/status/1087802154532986883"/>
    <hyperlink ref="X29" r:id="rId88" display="https://twitter.com/#!/simoneknaap/status/1087849895522983936"/>
    <hyperlink ref="X30" r:id="rId89" display="https://twitter.com/#!/simoneknaap/status/1088165220722315264"/>
    <hyperlink ref="X31" r:id="rId90" display="https://twitter.com/#!/cgtmagazine/status/1088100053519089664"/>
    <hyperlink ref="X32" r:id="rId91" display="https://twitter.com/#!/simoneknaap/status/1090386607365152768"/>
    <hyperlink ref="X33" r:id="rId92" display="https://twitter.com/#!/cgtmagazine/status/1090636767965917185"/>
    <hyperlink ref="X34" r:id="rId93" display="https://twitter.com/#!/simoneknaap/status/1090648590438023181"/>
    <hyperlink ref="X35" r:id="rId94" display="https://twitter.com/#!/store_brands/status/1090313194399301632"/>
    <hyperlink ref="X36" r:id="rId95" display="https://twitter.com/#!/store_brands/status/1090676525064695808"/>
    <hyperlink ref="AZ17" r:id="rId96" display="https://api.twitter.com/1.1/geo/id/0654b676d0359a31.json"/>
  </hyperlinks>
  <printOptions/>
  <pageMargins left="0.7" right="0.7" top="0.75" bottom="0.75" header="0.3" footer="0.3"/>
  <pageSetup horizontalDpi="600" verticalDpi="600" orientation="portrait" r:id="rId100"/>
  <legacyDrawing r:id="rId98"/>
  <tableParts>
    <tablePart r:id="rId9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1137</v>
      </c>
      <c r="B1" s="13" t="s">
        <v>34</v>
      </c>
    </row>
    <row r="2" spans="1:2" ht="15">
      <c r="A2" s="124" t="s">
        <v>231</v>
      </c>
      <c r="B2" s="85">
        <v>162.666667</v>
      </c>
    </row>
    <row r="3" spans="1:2" ht="15">
      <c r="A3" s="124" t="s">
        <v>230</v>
      </c>
      <c r="B3" s="85">
        <v>134</v>
      </c>
    </row>
    <row r="4" spans="1:2" ht="15">
      <c r="A4" s="124" t="s">
        <v>219</v>
      </c>
      <c r="B4" s="85">
        <v>112.333333</v>
      </c>
    </row>
    <row r="5" spans="1:2" ht="15">
      <c r="A5" s="124" t="s">
        <v>218</v>
      </c>
      <c r="B5" s="85">
        <v>62</v>
      </c>
    </row>
    <row r="6" spans="1:2" ht="15">
      <c r="A6" s="124" t="s">
        <v>234</v>
      </c>
      <c r="B6" s="85">
        <v>35.666667</v>
      </c>
    </row>
    <row r="7" spans="1:2" ht="15">
      <c r="A7" s="124" t="s">
        <v>232</v>
      </c>
      <c r="B7" s="85">
        <v>15.333333</v>
      </c>
    </row>
    <row r="8" spans="1:2" ht="15">
      <c r="A8" s="124" t="s">
        <v>229</v>
      </c>
      <c r="B8" s="85">
        <v>15</v>
      </c>
    </row>
    <row r="9" spans="1:2" ht="15">
      <c r="A9" s="124" t="s">
        <v>228</v>
      </c>
      <c r="B9" s="85">
        <v>15</v>
      </c>
    </row>
    <row r="10" spans="1:2" ht="15">
      <c r="A10" s="124" t="s">
        <v>225</v>
      </c>
      <c r="B10" s="85">
        <v>1</v>
      </c>
    </row>
    <row r="11" spans="1:2" ht="15">
      <c r="A11" s="124" t="s">
        <v>224</v>
      </c>
      <c r="B11" s="85">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1139</v>
      </c>
      <c r="B25" t="s">
        <v>1138</v>
      </c>
    </row>
    <row r="26" spans="1:2" ht="15">
      <c r="A26" s="136" t="s">
        <v>1141</v>
      </c>
      <c r="B26" s="3"/>
    </row>
    <row r="27" spans="1:2" ht="15">
      <c r="A27" s="137" t="s">
        <v>1142</v>
      </c>
      <c r="B27" s="3"/>
    </row>
    <row r="28" spans="1:2" ht="15">
      <c r="A28" s="138" t="s">
        <v>1143</v>
      </c>
      <c r="B28" s="3"/>
    </row>
    <row r="29" spans="1:2" ht="15">
      <c r="A29" s="139" t="s">
        <v>1144</v>
      </c>
      <c r="B29" s="3">
        <v>1</v>
      </c>
    </row>
    <row r="30" spans="1:2" ht="15">
      <c r="A30" s="136" t="s">
        <v>853</v>
      </c>
      <c r="B30" s="3"/>
    </row>
    <row r="31" spans="1:2" ht="15">
      <c r="A31" s="137" t="s">
        <v>1145</v>
      </c>
      <c r="B31" s="3"/>
    </row>
    <row r="32" spans="1:2" ht="15">
      <c r="A32" s="138" t="s">
        <v>1146</v>
      </c>
      <c r="B32" s="3"/>
    </row>
    <row r="33" spans="1:2" ht="15">
      <c r="A33" s="139" t="s">
        <v>1147</v>
      </c>
      <c r="B33" s="3">
        <v>1</v>
      </c>
    </row>
    <row r="34" spans="1:2" ht="15">
      <c r="A34" s="138" t="s">
        <v>1148</v>
      </c>
      <c r="B34" s="3"/>
    </row>
    <row r="35" spans="1:2" ht="15">
      <c r="A35" s="139" t="s">
        <v>1149</v>
      </c>
      <c r="B35" s="3">
        <v>1</v>
      </c>
    </row>
    <row r="36" spans="1:2" ht="15">
      <c r="A36" s="139" t="s">
        <v>1150</v>
      </c>
      <c r="B36" s="3">
        <v>1</v>
      </c>
    </row>
    <row r="37" spans="1:2" ht="15">
      <c r="A37" s="139" t="s">
        <v>1151</v>
      </c>
      <c r="B37" s="3">
        <v>2</v>
      </c>
    </row>
    <row r="38" spans="1:2" ht="15">
      <c r="A38" s="139" t="s">
        <v>1152</v>
      </c>
      <c r="B38" s="3">
        <v>1</v>
      </c>
    </row>
    <row r="39" spans="1:2" ht="15">
      <c r="A39" s="139" t="s">
        <v>1147</v>
      </c>
      <c r="B39" s="3">
        <v>1</v>
      </c>
    </row>
    <row r="40" spans="1:2" ht="15">
      <c r="A40" s="138" t="s">
        <v>1153</v>
      </c>
      <c r="B40" s="3"/>
    </row>
    <row r="41" spans="1:2" ht="15">
      <c r="A41" s="139" t="s">
        <v>1154</v>
      </c>
      <c r="B41" s="3">
        <v>1</v>
      </c>
    </row>
    <row r="42" spans="1:2" ht="15">
      <c r="A42" s="139" t="s">
        <v>1155</v>
      </c>
      <c r="B42" s="3">
        <v>1</v>
      </c>
    </row>
    <row r="43" spans="1:2" ht="15">
      <c r="A43" s="138" t="s">
        <v>1156</v>
      </c>
      <c r="B43" s="3"/>
    </row>
    <row r="44" spans="1:2" ht="15">
      <c r="A44" s="139" t="s">
        <v>1157</v>
      </c>
      <c r="B44" s="3">
        <v>1</v>
      </c>
    </row>
    <row r="45" spans="1:2" ht="15">
      <c r="A45" s="139" t="s">
        <v>1147</v>
      </c>
      <c r="B45" s="3">
        <v>3</v>
      </c>
    </row>
    <row r="46" spans="1:2" ht="15">
      <c r="A46" s="139" t="s">
        <v>1158</v>
      </c>
      <c r="B46" s="3">
        <v>2</v>
      </c>
    </row>
    <row r="47" spans="1:2" ht="15">
      <c r="A47" s="138" t="s">
        <v>1159</v>
      </c>
      <c r="B47" s="3"/>
    </row>
    <row r="48" spans="1:2" ht="15">
      <c r="A48" s="139" t="s">
        <v>1157</v>
      </c>
      <c r="B48" s="3">
        <v>1</v>
      </c>
    </row>
    <row r="49" spans="1:2" ht="15">
      <c r="A49" s="139" t="s">
        <v>1147</v>
      </c>
      <c r="B49" s="3">
        <v>1</v>
      </c>
    </row>
    <row r="50" spans="1:2" ht="15">
      <c r="A50" s="138" t="s">
        <v>1160</v>
      </c>
      <c r="B50" s="3"/>
    </row>
    <row r="51" spans="1:2" ht="15">
      <c r="A51" s="139" t="s">
        <v>1161</v>
      </c>
      <c r="B51" s="3">
        <v>1</v>
      </c>
    </row>
    <row r="52" spans="1:2" ht="15">
      <c r="A52" s="139" t="s">
        <v>1152</v>
      </c>
      <c r="B52" s="3">
        <v>1</v>
      </c>
    </row>
    <row r="53" spans="1:2" ht="15">
      <c r="A53" s="139" t="s">
        <v>1162</v>
      </c>
      <c r="B53" s="3">
        <v>3</v>
      </c>
    </row>
    <row r="54" spans="1:2" ht="15">
      <c r="A54" s="138" t="s">
        <v>1163</v>
      </c>
      <c r="B54" s="3"/>
    </row>
    <row r="55" spans="1:2" ht="15">
      <c r="A55" s="139" t="s">
        <v>1155</v>
      </c>
      <c r="B55" s="3">
        <v>1</v>
      </c>
    </row>
    <row r="56" spans="1:2" ht="15">
      <c r="A56" s="139" t="s">
        <v>1158</v>
      </c>
      <c r="B56" s="3">
        <v>1</v>
      </c>
    </row>
    <row r="57" spans="1:2" ht="15">
      <c r="A57" s="138" t="s">
        <v>1164</v>
      </c>
      <c r="B57" s="3"/>
    </row>
    <row r="58" spans="1:2" ht="15">
      <c r="A58" s="139" t="s">
        <v>1165</v>
      </c>
      <c r="B58" s="3">
        <v>1</v>
      </c>
    </row>
    <row r="59" spans="1:2" ht="15">
      <c r="A59" s="139" t="s">
        <v>1166</v>
      </c>
      <c r="B59" s="3">
        <v>1</v>
      </c>
    </row>
    <row r="60" spans="1:2" ht="15">
      <c r="A60" s="139" t="s">
        <v>1144</v>
      </c>
      <c r="B60" s="3">
        <v>1</v>
      </c>
    </row>
    <row r="61" spans="1:2" ht="15">
      <c r="A61" s="138" t="s">
        <v>1167</v>
      </c>
      <c r="B61" s="3"/>
    </row>
    <row r="62" spans="1:2" ht="15">
      <c r="A62" s="139" t="s">
        <v>1157</v>
      </c>
      <c r="B62" s="3">
        <v>1</v>
      </c>
    </row>
    <row r="63" spans="1:2" ht="15">
      <c r="A63" s="139" t="s">
        <v>1162</v>
      </c>
      <c r="B63" s="3">
        <v>1</v>
      </c>
    </row>
    <row r="64" spans="1:2" ht="15">
      <c r="A64" s="139" t="s">
        <v>1158</v>
      </c>
      <c r="B64" s="3">
        <v>1</v>
      </c>
    </row>
    <row r="65" spans="1:2" ht="15">
      <c r="A65" s="138" t="s">
        <v>1168</v>
      </c>
      <c r="B65" s="3"/>
    </row>
    <row r="66" spans="1:2" ht="15">
      <c r="A66" s="139" t="s">
        <v>1157</v>
      </c>
      <c r="B66" s="3">
        <v>1</v>
      </c>
    </row>
    <row r="67" spans="1:2" ht="15">
      <c r="A67" s="139" t="s">
        <v>1152</v>
      </c>
      <c r="B67" s="3">
        <v>1</v>
      </c>
    </row>
    <row r="68" spans="1:2" ht="15">
      <c r="A68" s="139" t="s">
        <v>1162</v>
      </c>
      <c r="B68" s="3">
        <v>1</v>
      </c>
    </row>
    <row r="69" spans="1:2" ht="15">
      <c r="A69" s="136" t="s">
        <v>1140</v>
      </c>
      <c r="B69"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450</v>
      </c>
      <c r="AE2" s="13" t="s">
        <v>451</v>
      </c>
      <c r="AF2" s="13" t="s">
        <v>452</v>
      </c>
      <c r="AG2" s="13" t="s">
        <v>453</v>
      </c>
      <c r="AH2" s="13" t="s">
        <v>454</v>
      </c>
      <c r="AI2" s="13" t="s">
        <v>455</v>
      </c>
      <c r="AJ2" s="13" t="s">
        <v>456</v>
      </c>
      <c r="AK2" s="13" t="s">
        <v>457</v>
      </c>
      <c r="AL2" s="13" t="s">
        <v>458</v>
      </c>
      <c r="AM2" s="13" t="s">
        <v>459</v>
      </c>
      <c r="AN2" s="13" t="s">
        <v>460</v>
      </c>
      <c r="AO2" s="13" t="s">
        <v>461</v>
      </c>
      <c r="AP2" s="13" t="s">
        <v>462</v>
      </c>
      <c r="AQ2" s="13" t="s">
        <v>463</v>
      </c>
      <c r="AR2" s="13" t="s">
        <v>464</v>
      </c>
      <c r="AS2" s="13" t="s">
        <v>192</v>
      </c>
      <c r="AT2" s="13" t="s">
        <v>465</v>
      </c>
      <c r="AU2" s="13" t="s">
        <v>466</v>
      </c>
      <c r="AV2" s="13" t="s">
        <v>467</v>
      </c>
      <c r="AW2" s="13" t="s">
        <v>468</v>
      </c>
      <c r="AX2" s="13" t="s">
        <v>469</v>
      </c>
      <c r="AY2" s="13" t="s">
        <v>470</v>
      </c>
      <c r="AZ2" s="13" t="s">
        <v>753</v>
      </c>
      <c r="BA2" s="130" t="s">
        <v>999</v>
      </c>
      <c r="BB2" s="130" t="s">
        <v>1002</v>
      </c>
      <c r="BC2" s="130" t="s">
        <v>1003</v>
      </c>
      <c r="BD2" s="130" t="s">
        <v>1006</v>
      </c>
      <c r="BE2" s="130" t="s">
        <v>1008</v>
      </c>
      <c r="BF2" s="130" t="s">
        <v>1012</v>
      </c>
      <c r="BG2" s="130" t="s">
        <v>1015</v>
      </c>
      <c r="BH2" s="130" t="s">
        <v>1034</v>
      </c>
      <c r="BI2" s="130" t="s">
        <v>1040</v>
      </c>
      <c r="BJ2" s="130" t="s">
        <v>1061</v>
      </c>
      <c r="BK2" s="130" t="s">
        <v>1125</v>
      </c>
      <c r="BL2" s="130" t="s">
        <v>1126</v>
      </c>
      <c r="BM2" s="130" t="s">
        <v>1127</v>
      </c>
      <c r="BN2" s="130" t="s">
        <v>1128</v>
      </c>
      <c r="BO2" s="130" t="s">
        <v>1129</v>
      </c>
      <c r="BP2" s="130" t="s">
        <v>1130</v>
      </c>
      <c r="BQ2" s="130" t="s">
        <v>1131</v>
      </c>
      <c r="BR2" s="130" t="s">
        <v>1132</v>
      </c>
      <c r="BS2" s="130" t="s">
        <v>1134</v>
      </c>
      <c r="BT2" s="3"/>
      <c r="BU2" s="3"/>
    </row>
    <row r="3" spans="1:73" ht="15" customHeight="1">
      <c r="A3" s="50" t="s">
        <v>212</v>
      </c>
      <c r="B3" s="53"/>
      <c r="C3" s="53" t="s">
        <v>64</v>
      </c>
      <c r="D3" s="54">
        <v>190.2291453912119</v>
      </c>
      <c r="E3" s="55"/>
      <c r="F3" s="112" t="s">
        <v>339</v>
      </c>
      <c r="G3" s="53"/>
      <c r="H3" s="57" t="s">
        <v>212</v>
      </c>
      <c r="I3" s="56"/>
      <c r="J3" s="56"/>
      <c r="K3" s="114" t="s">
        <v>666</v>
      </c>
      <c r="L3" s="59">
        <v>1</v>
      </c>
      <c r="M3" s="60">
        <v>1019.3450317382812</v>
      </c>
      <c r="N3" s="60">
        <v>8461.619140625</v>
      </c>
      <c r="O3" s="58"/>
      <c r="P3" s="61"/>
      <c r="Q3" s="61"/>
      <c r="R3" s="51"/>
      <c r="S3" s="51">
        <v>0</v>
      </c>
      <c r="T3" s="51">
        <v>2</v>
      </c>
      <c r="U3" s="52">
        <v>0</v>
      </c>
      <c r="V3" s="52">
        <v>0.020833</v>
      </c>
      <c r="W3" s="52">
        <v>0.060465</v>
      </c>
      <c r="X3" s="52">
        <v>0.6541129999999999</v>
      </c>
      <c r="Y3" s="52">
        <v>0.5</v>
      </c>
      <c r="Z3" s="52">
        <v>0</v>
      </c>
      <c r="AA3" s="62">
        <v>3</v>
      </c>
      <c r="AB3" s="62"/>
      <c r="AC3" s="63"/>
      <c r="AD3" s="85" t="s">
        <v>471</v>
      </c>
      <c r="AE3" s="85">
        <v>2338</v>
      </c>
      <c r="AF3" s="85">
        <v>4828</v>
      </c>
      <c r="AG3" s="85">
        <v>144804</v>
      </c>
      <c r="AH3" s="85">
        <v>107623</v>
      </c>
      <c r="AI3" s="85"/>
      <c r="AJ3" s="85" t="s">
        <v>503</v>
      </c>
      <c r="AK3" s="85" t="s">
        <v>533</v>
      </c>
      <c r="AL3" s="90" t="s">
        <v>557</v>
      </c>
      <c r="AM3" s="85"/>
      <c r="AN3" s="87">
        <v>40504.22923611111</v>
      </c>
      <c r="AO3" s="90" t="s">
        <v>584</v>
      </c>
      <c r="AP3" s="85" t="b">
        <v>0</v>
      </c>
      <c r="AQ3" s="85" t="b">
        <v>0</v>
      </c>
      <c r="AR3" s="85" t="b">
        <v>0</v>
      </c>
      <c r="AS3" s="85" t="s">
        <v>426</v>
      </c>
      <c r="AT3" s="85">
        <v>139</v>
      </c>
      <c r="AU3" s="90" t="s">
        <v>612</v>
      </c>
      <c r="AV3" s="85" t="b">
        <v>0</v>
      </c>
      <c r="AW3" s="85" t="s">
        <v>633</v>
      </c>
      <c r="AX3" s="90" t="s">
        <v>634</v>
      </c>
      <c r="AY3" s="85" t="s">
        <v>66</v>
      </c>
      <c r="AZ3" s="85" t="str">
        <f>REPLACE(INDEX(GroupVertices[Group],MATCH(Vertices[[#This Row],[Vertex]],GroupVertices[Vertex],0)),1,1,"")</f>
        <v>1</v>
      </c>
      <c r="BA3" s="51"/>
      <c r="BB3" s="51"/>
      <c r="BC3" s="51"/>
      <c r="BD3" s="51"/>
      <c r="BE3" s="51" t="s">
        <v>308</v>
      </c>
      <c r="BF3" s="51" t="s">
        <v>308</v>
      </c>
      <c r="BG3" s="131" t="s">
        <v>1016</v>
      </c>
      <c r="BH3" s="131" t="s">
        <v>1016</v>
      </c>
      <c r="BI3" s="131" t="s">
        <v>1041</v>
      </c>
      <c r="BJ3" s="131" t="s">
        <v>1041</v>
      </c>
      <c r="BK3" s="131">
        <v>1</v>
      </c>
      <c r="BL3" s="134">
        <v>5</v>
      </c>
      <c r="BM3" s="131">
        <v>0</v>
      </c>
      <c r="BN3" s="134">
        <v>0</v>
      </c>
      <c r="BO3" s="131">
        <v>0</v>
      </c>
      <c r="BP3" s="134">
        <v>0</v>
      </c>
      <c r="BQ3" s="131">
        <v>19</v>
      </c>
      <c r="BR3" s="134">
        <v>95</v>
      </c>
      <c r="BS3" s="131">
        <v>20</v>
      </c>
      <c r="BT3" s="3"/>
      <c r="BU3" s="3"/>
    </row>
    <row r="4" spans="1:76" ht="15">
      <c r="A4" s="14" t="s">
        <v>234</v>
      </c>
      <c r="B4" s="15"/>
      <c r="C4" s="15" t="s">
        <v>64</v>
      </c>
      <c r="D4" s="93">
        <v>1000</v>
      </c>
      <c r="E4" s="81"/>
      <c r="F4" s="112" t="s">
        <v>617</v>
      </c>
      <c r="G4" s="15"/>
      <c r="H4" s="16" t="s">
        <v>234</v>
      </c>
      <c r="I4" s="66"/>
      <c r="J4" s="66"/>
      <c r="K4" s="114" t="s">
        <v>667</v>
      </c>
      <c r="L4" s="94">
        <v>2193.184442225032</v>
      </c>
      <c r="M4" s="95">
        <v>2546.36962890625</v>
      </c>
      <c r="N4" s="95">
        <v>8921.4287109375</v>
      </c>
      <c r="O4" s="77"/>
      <c r="P4" s="96"/>
      <c r="Q4" s="96"/>
      <c r="R4" s="97"/>
      <c r="S4" s="51">
        <v>5</v>
      </c>
      <c r="T4" s="51">
        <v>0</v>
      </c>
      <c r="U4" s="52">
        <v>35.666667</v>
      </c>
      <c r="V4" s="52">
        <v>0.027027</v>
      </c>
      <c r="W4" s="52">
        <v>0.116833</v>
      </c>
      <c r="X4" s="52">
        <v>1.455369</v>
      </c>
      <c r="Y4" s="52">
        <v>0.2</v>
      </c>
      <c r="Z4" s="52">
        <v>0</v>
      </c>
      <c r="AA4" s="82">
        <v>4</v>
      </c>
      <c r="AB4" s="82"/>
      <c r="AC4" s="98"/>
      <c r="AD4" s="85" t="s">
        <v>472</v>
      </c>
      <c r="AE4" s="85">
        <v>4084</v>
      </c>
      <c r="AF4" s="85">
        <v>953017</v>
      </c>
      <c r="AG4" s="85">
        <v>524289</v>
      </c>
      <c r="AH4" s="85">
        <v>10282</v>
      </c>
      <c r="AI4" s="85"/>
      <c r="AJ4" s="85" t="s">
        <v>504</v>
      </c>
      <c r="AK4" s="85" t="s">
        <v>534</v>
      </c>
      <c r="AL4" s="90" t="s">
        <v>558</v>
      </c>
      <c r="AM4" s="85"/>
      <c r="AN4" s="87">
        <v>39755.818564814814</v>
      </c>
      <c r="AO4" s="90" t="s">
        <v>585</v>
      </c>
      <c r="AP4" s="85" t="b">
        <v>0</v>
      </c>
      <c r="AQ4" s="85" t="b">
        <v>0</v>
      </c>
      <c r="AR4" s="85" t="b">
        <v>1</v>
      </c>
      <c r="AS4" s="85" t="s">
        <v>426</v>
      </c>
      <c r="AT4" s="85">
        <v>5338</v>
      </c>
      <c r="AU4" s="90" t="s">
        <v>612</v>
      </c>
      <c r="AV4" s="85" t="b">
        <v>1</v>
      </c>
      <c r="AW4" s="85" t="s">
        <v>633</v>
      </c>
      <c r="AX4" s="90" t="s">
        <v>635</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219</v>
      </c>
      <c r="B5" s="15"/>
      <c r="C5" s="15" t="s">
        <v>64</v>
      </c>
      <c r="D5" s="93">
        <v>162.7854454905362</v>
      </c>
      <c r="E5" s="81"/>
      <c r="F5" s="112" t="s">
        <v>344</v>
      </c>
      <c r="G5" s="15"/>
      <c r="H5" s="16" t="s">
        <v>219</v>
      </c>
      <c r="I5" s="66"/>
      <c r="J5" s="66"/>
      <c r="K5" s="114" t="s">
        <v>668</v>
      </c>
      <c r="L5" s="94">
        <v>6905.356522741073</v>
      </c>
      <c r="M5" s="95">
        <v>222.29745483398438</v>
      </c>
      <c r="N5" s="95">
        <v>9596.5107421875</v>
      </c>
      <c r="O5" s="77"/>
      <c r="P5" s="96"/>
      <c r="Q5" s="96"/>
      <c r="R5" s="97"/>
      <c r="S5" s="51">
        <v>4</v>
      </c>
      <c r="T5" s="51">
        <v>3</v>
      </c>
      <c r="U5" s="52">
        <v>112.333333</v>
      </c>
      <c r="V5" s="52">
        <v>0.028571</v>
      </c>
      <c r="W5" s="52">
        <v>0.129935</v>
      </c>
      <c r="X5" s="52">
        <v>1.812011</v>
      </c>
      <c r="Y5" s="52">
        <v>0.15</v>
      </c>
      <c r="Z5" s="52">
        <v>0</v>
      </c>
      <c r="AA5" s="82">
        <v>5</v>
      </c>
      <c r="AB5" s="82"/>
      <c r="AC5" s="98"/>
      <c r="AD5" s="85" t="s">
        <v>473</v>
      </c>
      <c r="AE5" s="85">
        <v>32</v>
      </c>
      <c r="AF5" s="85">
        <v>146</v>
      </c>
      <c r="AG5" s="85">
        <v>472</v>
      </c>
      <c r="AH5" s="85">
        <v>1</v>
      </c>
      <c r="AI5" s="85"/>
      <c r="AJ5" s="85" t="s">
        <v>505</v>
      </c>
      <c r="AK5" s="85" t="s">
        <v>535</v>
      </c>
      <c r="AL5" s="90" t="s">
        <v>559</v>
      </c>
      <c r="AM5" s="85"/>
      <c r="AN5" s="87">
        <v>42593.69856481482</v>
      </c>
      <c r="AO5" s="90" t="s">
        <v>586</v>
      </c>
      <c r="AP5" s="85" t="b">
        <v>0</v>
      </c>
      <c r="AQ5" s="85" t="b">
        <v>0</v>
      </c>
      <c r="AR5" s="85" t="b">
        <v>0</v>
      </c>
      <c r="AS5" s="85" t="s">
        <v>426</v>
      </c>
      <c r="AT5" s="85">
        <v>30</v>
      </c>
      <c r="AU5" s="90" t="s">
        <v>612</v>
      </c>
      <c r="AV5" s="85" t="b">
        <v>0</v>
      </c>
      <c r="AW5" s="85" t="s">
        <v>633</v>
      </c>
      <c r="AX5" s="90" t="s">
        <v>636</v>
      </c>
      <c r="AY5" s="85" t="s">
        <v>66</v>
      </c>
      <c r="AZ5" s="85" t="str">
        <f>REPLACE(INDEX(GroupVertices[Group],MATCH(Vertices[[#This Row],[Vertex]],GroupVertices[Vertex],0)),1,1,"")</f>
        <v>1</v>
      </c>
      <c r="BA5" s="51" t="s">
        <v>1000</v>
      </c>
      <c r="BB5" s="51" t="s">
        <v>1000</v>
      </c>
      <c r="BC5" s="51" t="s">
        <v>1004</v>
      </c>
      <c r="BD5" s="51" t="s">
        <v>1007</v>
      </c>
      <c r="BE5" s="51" t="s">
        <v>1009</v>
      </c>
      <c r="BF5" s="51" t="s">
        <v>1009</v>
      </c>
      <c r="BG5" s="131" t="s">
        <v>1017</v>
      </c>
      <c r="BH5" s="131" t="s">
        <v>1035</v>
      </c>
      <c r="BI5" s="131" t="s">
        <v>1042</v>
      </c>
      <c r="BJ5" s="131" t="s">
        <v>1042</v>
      </c>
      <c r="BK5" s="131">
        <v>6</v>
      </c>
      <c r="BL5" s="134">
        <v>5.714285714285714</v>
      </c>
      <c r="BM5" s="131">
        <v>3</v>
      </c>
      <c r="BN5" s="134">
        <v>2.857142857142857</v>
      </c>
      <c r="BO5" s="131">
        <v>0</v>
      </c>
      <c r="BP5" s="134">
        <v>0</v>
      </c>
      <c r="BQ5" s="131">
        <v>96</v>
      </c>
      <c r="BR5" s="134">
        <v>91.42857142857143</v>
      </c>
      <c r="BS5" s="131">
        <v>105</v>
      </c>
      <c r="BT5" s="2"/>
      <c r="BU5" s="3"/>
      <c r="BV5" s="3"/>
      <c r="BW5" s="3"/>
      <c r="BX5" s="3"/>
    </row>
    <row r="6" spans="1:76" ht="15">
      <c r="A6" s="14" t="s">
        <v>213</v>
      </c>
      <c r="B6" s="15"/>
      <c r="C6" s="15" t="s">
        <v>64</v>
      </c>
      <c r="D6" s="93">
        <v>172.62109872277324</v>
      </c>
      <c r="E6" s="81"/>
      <c r="F6" s="112" t="s">
        <v>340</v>
      </c>
      <c r="G6" s="15"/>
      <c r="H6" s="16" t="s">
        <v>213</v>
      </c>
      <c r="I6" s="66"/>
      <c r="J6" s="66"/>
      <c r="K6" s="114" t="s">
        <v>669</v>
      </c>
      <c r="L6" s="94">
        <v>1</v>
      </c>
      <c r="M6" s="95">
        <v>7601.5791015625</v>
      </c>
      <c r="N6" s="95">
        <v>4911.2734375</v>
      </c>
      <c r="O6" s="77"/>
      <c r="P6" s="96"/>
      <c r="Q6" s="96"/>
      <c r="R6" s="97"/>
      <c r="S6" s="51">
        <v>2</v>
      </c>
      <c r="T6" s="51">
        <v>1</v>
      </c>
      <c r="U6" s="52">
        <v>0</v>
      </c>
      <c r="V6" s="52">
        <v>1</v>
      </c>
      <c r="W6" s="52">
        <v>0</v>
      </c>
      <c r="X6" s="52">
        <v>1.298225</v>
      </c>
      <c r="Y6" s="52">
        <v>0</v>
      </c>
      <c r="Z6" s="52">
        <v>0</v>
      </c>
      <c r="AA6" s="82">
        <v>6</v>
      </c>
      <c r="AB6" s="82"/>
      <c r="AC6" s="98"/>
      <c r="AD6" s="85" t="s">
        <v>474</v>
      </c>
      <c r="AE6" s="85">
        <v>3964</v>
      </c>
      <c r="AF6" s="85">
        <v>1824</v>
      </c>
      <c r="AG6" s="85">
        <v>2027</v>
      </c>
      <c r="AH6" s="85">
        <v>935</v>
      </c>
      <c r="AI6" s="85"/>
      <c r="AJ6" s="85" t="s">
        <v>506</v>
      </c>
      <c r="AK6" s="85" t="s">
        <v>536</v>
      </c>
      <c r="AL6" s="90" t="s">
        <v>560</v>
      </c>
      <c r="AM6" s="85"/>
      <c r="AN6" s="87">
        <v>39876.12207175926</v>
      </c>
      <c r="AO6" s="90" t="s">
        <v>587</v>
      </c>
      <c r="AP6" s="85" t="b">
        <v>0</v>
      </c>
      <c r="AQ6" s="85" t="b">
        <v>0</v>
      </c>
      <c r="AR6" s="85" t="b">
        <v>1</v>
      </c>
      <c r="AS6" s="85" t="s">
        <v>426</v>
      </c>
      <c r="AT6" s="85">
        <v>19</v>
      </c>
      <c r="AU6" s="90" t="s">
        <v>612</v>
      </c>
      <c r="AV6" s="85" t="b">
        <v>0</v>
      </c>
      <c r="AW6" s="85" t="s">
        <v>633</v>
      </c>
      <c r="AX6" s="90" t="s">
        <v>637</v>
      </c>
      <c r="AY6" s="85" t="s">
        <v>66</v>
      </c>
      <c r="AZ6" s="85" t="str">
        <f>REPLACE(INDEX(GroupVertices[Group],MATCH(Vertices[[#This Row],[Vertex]],GroupVertices[Vertex],0)),1,1,"")</f>
        <v>8</v>
      </c>
      <c r="BA6" s="51" t="s">
        <v>279</v>
      </c>
      <c r="BB6" s="51" t="s">
        <v>279</v>
      </c>
      <c r="BC6" s="51" t="s">
        <v>298</v>
      </c>
      <c r="BD6" s="51" t="s">
        <v>298</v>
      </c>
      <c r="BE6" s="51" t="s">
        <v>309</v>
      </c>
      <c r="BF6" s="51" t="s">
        <v>309</v>
      </c>
      <c r="BG6" s="131" t="s">
        <v>1018</v>
      </c>
      <c r="BH6" s="131" t="s">
        <v>1036</v>
      </c>
      <c r="BI6" s="131" t="s">
        <v>1043</v>
      </c>
      <c r="BJ6" s="131" t="s">
        <v>1062</v>
      </c>
      <c r="BK6" s="131">
        <v>0</v>
      </c>
      <c r="BL6" s="134">
        <v>0</v>
      </c>
      <c r="BM6" s="131">
        <v>0</v>
      </c>
      <c r="BN6" s="134">
        <v>0</v>
      </c>
      <c r="BO6" s="131">
        <v>0</v>
      </c>
      <c r="BP6" s="134">
        <v>0</v>
      </c>
      <c r="BQ6" s="131">
        <v>34</v>
      </c>
      <c r="BR6" s="134">
        <v>100</v>
      </c>
      <c r="BS6" s="131">
        <v>34</v>
      </c>
      <c r="BT6" s="2"/>
      <c r="BU6" s="3"/>
      <c r="BV6" s="3"/>
      <c r="BW6" s="3"/>
      <c r="BX6" s="3"/>
    </row>
    <row r="7" spans="1:76" ht="15">
      <c r="A7" s="14" t="s">
        <v>214</v>
      </c>
      <c r="B7" s="15"/>
      <c r="C7" s="15" t="s">
        <v>64</v>
      </c>
      <c r="D7" s="93">
        <v>175.54014241148246</v>
      </c>
      <c r="E7" s="81"/>
      <c r="F7" s="112" t="s">
        <v>341</v>
      </c>
      <c r="G7" s="15"/>
      <c r="H7" s="16" t="s">
        <v>214</v>
      </c>
      <c r="I7" s="66"/>
      <c r="J7" s="66"/>
      <c r="K7" s="114" t="s">
        <v>670</v>
      </c>
      <c r="L7" s="94">
        <v>1</v>
      </c>
      <c r="M7" s="95">
        <v>7601.5791015625</v>
      </c>
      <c r="N7" s="95">
        <v>3158.507568359375</v>
      </c>
      <c r="O7" s="77"/>
      <c r="P7" s="96"/>
      <c r="Q7" s="96"/>
      <c r="R7" s="97"/>
      <c r="S7" s="51">
        <v>0</v>
      </c>
      <c r="T7" s="51">
        <v>1</v>
      </c>
      <c r="U7" s="52">
        <v>0</v>
      </c>
      <c r="V7" s="52">
        <v>1</v>
      </c>
      <c r="W7" s="52">
        <v>0</v>
      </c>
      <c r="X7" s="52">
        <v>0.701744</v>
      </c>
      <c r="Y7" s="52">
        <v>0</v>
      </c>
      <c r="Z7" s="52">
        <v>0</v>
      </c>
      <c r="AA7" s="82">
        <v>7</v>
      </c>
      <c r="AB7" s="82"/>
      <c r="AC7" s="98"/>
      <c r="AD7" s="85" t="s">
        <v>475</v>
      </c>
      <c r="AE7" s="85">
        <v>5373</v>
      </c>
      <c r="AF7" s="85">
        <v>2322</v>
      </c>
      <c r="AG7" s="85">
        <v>9101</v>
      </c>
      <c r="AH7" s="85">
        <v>789</v>
      </c>
      <c r="AI7" s="85"/>
      <c r="AJ7" s="90" t="s">
        <v>507</v>
      </c>
      <c r="AK7" s="85" t="s">
        <v>537</v>
      </c>
      <c r="AL7" s="90" t="s">
        <v>561</v>
      </c>
      <c r="AM7" s="85"/>
      <c r="AN7" s="87">
        <v>39896.75273148148</v>
      </c>
      <c r="AO7" s="90" t="s">
        <v>588</v>
      </c>
      <c r="AP7" s="85" t="b">
        <v>0</v>
      </c>
      <c r="AQ7" s="85" t="b">
        <v>0</v>
      </c>
      <c r="AR7" s="85" t="b">
        <v>0</v>
      </c>
      <c r="AS7" s="85" t="s">
        <v>426</v>
      </c>
      <c r="AT7" s="85">
        <v>27</v>
      </c>
      <c r="AU7" s="90" t="s">
        <v>613</v>
      </c>
      <c r="AV7" s="85" t="b">
        <v>0</v>
      </c>
      <c r="AW7" s="85" t="s">
        <v>633</v>
      </c>
      <c r="AX7" s="90" t="s">
        <v>638</v>
      </c>
      <c r="AY7" s="85" t="s">
        <v>66</v>
      </c>
      <c r="AZ7" s="85" t="str">
        <f>REPLACE(INDEX(GroupVertices[Group],MATCH(Vertices[[#This Row],[Vertex]],GroupVertices[Vertex],0)),1,1,"")</f>
        <v>8</v>
      </c>
      <c r="BA7" s="51" t="s">
        <v>280</v>
      </c>
      <c r="BB7" s="51" t="s">
        <v>280</v>
      </c>
      <c r="BC7" s="51" t="s">
        <v>299</v>
      </c>
      <c r="BD7" s="51" t="s">
        <v>299</v>
      </c>
      <c r="BE7" s="51" t="s">
        <v>310</v>
      </c>
      <c r="BF7" s="51" t="s">
        <v>310</v>
      </c>
      <c r="BG7" s="131" t="s">
        <v>1019</v>
      </c>
      <c r="BH7" s="131" t="s">
        <v>1019</v>
      </c>
      <c r="BI7" s="131" t="s">
        <v>1044</v>
      </c>
      <c r="BJ7" s="131" t="s">
        <v>1044</v>
      </c>
      <c r="BK7" s="131">
        <v>0</v>
      </c>
      <c r="BL7" s="134">
        <v>0</v>
      </c>
      <c r="BM7" s="131">
        <v>0</v>
      </c>
      <c r="BN7" s="134">
        <v>0</v>
      </c>
      <c r="BO7" s="131">
        <v>0</v>
      </c>
      <c r="BP7" s="134">
        <v>0</v>
      </c>
      <c r="BQ7" s="131">
        <v>15</v>
      </c>
      <c r="BR7" s="134">
        <v>100</v>
      </c>
      <c r="BS7" s="131">
        <v>15</v>
      </c>
      <c r="BT7" s="2"/>
      <c r="BU7" s="3"/>
      <c r="BV7" s="3"/>
      <c r="BW7" s="3"/>
      <c r="BX7" s="3"/>
    </row>
    <row r="8" spans="1:76" ht="15">
      <c r="A8" s="14" t="s">
        <v>215</v>
      </c>
      <c r="B8" s="15"/>
      <c r="C8" s="15" t="s">
        <v>64</v>
      </c>
      <c r="D8" s="93">
        <v>166.30822713092624</v>
      </c>
      <c r="E8" s="81"/>
      <c r="F8" s="112" t="s">
        <v>342</v>
      </c>
      <c r="G8" s="15"/>
      <c r="H8" s="16" t="s">
        <v>215</v>
      </c>
      <c r="I8" s="66"/>
      <c r="J8" s="66"/>
      <c r="K8" s="114" t="s">
        <v>671</v>
      </c>
      <c r="L8" s="94">
        <v>1</v>
      </c>
      <c r="M8" s="95">
        <v>9134.888671875</v>
      </c>
      <c r="N8" s="95">
        <v>4911.2734375</v>
      </c>
      <c r="O8" s="77"/>
      <c r="P8" s="96"/>
      <c r="Q8" s="96"/>
      <c r="R8" s="97"/>
      <c r="S8" s="51">
        <v>2</v>
      </c>
      <c r="T8" s="51">
        <v>1</v>
      </c>
      <c r="U8" s="52">
        <v>0</v>
      </c>
      <c r="V8" s="52">
        <v>1</v>
      </c>
      <c r="W8" s="52">
        <v>0</v>
      </c>
      <c r="X8" s="52">
        <v>1.298225</v>
      </c>
      <c r="Y8" s="52">
        <v>0</v>
      </c>
      <c r="Z8" s="52">
        <v>0</v>
      </c>
      <c r="AA8" s="82">
        <v>8</v>
      </c>
      <c r="AB8" s="82"/>
      <c r="AC8" s="98"/>
      <c r="AD8" s="85" t="s">
        <v>476</v>
      </c>
      <c r="AE8" s="85">
        <v>1818</v>
      </c>
      <c r="AF8" s="85">
        <v>747</v>
      </c>
      <c r="AG8" s="85">
        <v>524</v>
      </c>
      <c r="AH8" s="85">
        <v>1298</v>
      </c>
      <c r="AI8" s="85"/>
      <c r="AJ8" s="85" t="s">
        <v>508</v>
      </c>
      <c r="AK8" s="85" t="s">
        <v>538</v>
      </c>
      <c r="AL8" s="90" t="s">
        <v>562</v>
      </c>
      <c r="AM8" s="85"/>
      <c r="AN8" s="87">
        <v>40806.65466435185</v>
      </c>
      <c r="AO8" s="90" t="s">
        <v>589</v>
      </c>
      <c r="AP8" s="85" t="b">
        <v>0</v>
      </c>
      <c r="AQ8" s="85" t="b">
        <v>0</v>
      </c>
      <c r="AR8" s="85" t="b">
        <v>1</v>
      </c>
      <c r="AS8" s="85" t="s">
        <v>426</v>
      </c>
      <c r="AT8" s="85">
        <v>9</v>
      </c>
      <c r="AU8" s="90" t="s">
        <v>614</v>
      </c>
      <c r="AV8" s="85" t="b">
        <v>0</v>
      </c>
      <c r="AW8" s="85" t="s">
        <v>633</v>
      </c>
      <c r="AX8" s="90" t="s">
        <v>639</v>
      </c>
      <c r="AY8" s="85" t="s">
        <v>66</v>
      </c>
      <c r="AZ8" s="85" t="str">
        <f>REPLACE(INDEX(GroupVertices[Group],MATCH(Vertices[[#This Row],[Vertex]],GroupVertices[Vertex],0)),1,1,"")</f>
        <v>7</v>
      </c>
      <c r="BA8" s="51" t="s">
        <v>281</v>
      </c>
      <c r="BB8" s="51" t="s">
        <v>281</v>
      </c>
      <c r="BC8" s="51" t="s">
        <v>300</v>
      </c>
      <c r="BD8" s="51" t="s">
        <v>300</v>
      </c>
      <c r="BE8" s="51" t="s">
        <v>311</v>
      </c>
      <c r="BF8" s="51" t="s">
        <v>311</v>
      </c>
      <c r="BG8" s="131" t="s">
        <v>1020</v>
      </c>
      <c r="BH8" s="131" t="s">
        <v>1020</v>
      </c>
      <c r="BI8" s="131" t="s">
        <v>955</v>
      </c>
      <c r="BJ8" s="131" t="s">
        <v>955</v>
      </c>
      <c r="BK8" s="131">
        <v>1</v>
      </c>
      <c r="BL8" s="134">
        <v>5.555555555555555</v>
      </c>
      <c r="BM8" s="131">
        <v>0</v>
      </c>
      <c r="BN8" s="134">
        <v>0</v>
      </c>
      <c r="BO8" s="131">
        <v>0</v>
      </c>
      <c r="BP8" s="134">
        <v>0</v>
      </c>
      <c r="BQ8" s="131">
        <v>17</v>
      </c>
      <c r="BR8" s="134">
        <v>94.44444444444444</v>
      </c>
      <c r="BS8" s="131">
        <v>18</v>
      </c>
      <c r="BT8" s="2"/>
      <c r="BU8" s="3"/>
      <c r="BV8" s="3"/>
      <c r="BW8" s="3"/>
      <c r="BX8" s="3"/>
    </row>
    <row r="9" spans="1:76" ht="15">
      <c r="A9" s="14" t="s">
        <v>216</v>
      </c>
      <c r="B9" s="15"/>
      <c r="C9" s="15" t="s">
        <v>64</v>
      </c>
      <c r="D9" s="93">
        <v>260.91337800595943</v>
      </c>
      <c r="E9" s="81"/>
      <c r="F9" s="112" t="s">
        <v>343</v>
      </c>
      <c r="G9" s="15"/>
      <c r="H9" s="16" t="s">
        <v>216</v>
      </c>
      <c r="I9" s="66"/>
      <c r="J9" s="66"/>
      <c r="K9" s="114" t="s">
        <v>672</v>
      </c>
      <c r="L9" s="94">
        <v>1</v>
      </c>
      <c r="M9" s="95">
        <v>9134.888671875</v>
      </c>
      <c r="N9" s="95">
        <v>3158.507568359375</v>
      </c>
      <c r="O9" s="77"/>
      <c r="P9" s="96"/>
      <c r="Q9" s="96"/>
      <c r="R9" s="97"/>
      <c r="S9" s="51">
        <v>0</v>
      </c>
      <c r="T9" s="51">
        <v>1</v>
      </c>
      <c r="U9" s="52">
        <v>0</v>
      </c>
      <c r="V9" s="52">
        <v>1</v>
      </c>
      <c r="W9" s="52">
        <v>0</v>
      </c>
      <c r="X9" s="52">
        <v>0.701744</v>
      </c>
      <c r="Y9" s="52">
        <v>0</v>
      </c>
      <c r="Z9" s="52">
        <v>0</v>
      </c>
      <c r="AA9" s="82">
        <v>9</v>
      </c>
      <c r="AB9" s="82"/>
      <c r="AC9" s="98"/>
      <c r="AD9" s="85" t="s">
        <v>477</v>
      </c>
      <c r="AE9" s="85">
        <v>16019</v>
      </c>
      <c r="AF9" s="85">
        <v>16887</v>
      </c>
      <c r="AG9" s="85">
        <v>86090</v>
      </c>
      <c r="AH9" s="85">
        <v>14418</v>
      </c>
      <c r="AI9" s="85"/>
      <c r="AJ9" s="85" t="s">
        <v>509</v>
      </c>
      <c r="AK9" s="85" t="s">
        <v>539</v>
      </c>
      <c r="AL9" s="90" t="s">
        <v>563</v>
      </c>
      <c r="AM9" s="85"/>
      <c r="AN9" s="87">
        <v>39855.72163194444</v>
      </c>
      <c r="AO9" s="90" t="s">
        <v>590</v>
      </c>
      <c r="AP9" s="85" t="b">
        <v>0</v>
      </c>
      <c r="AQ9" s="85" t="b">
        <v>0</v>
      </c>
      <c r="AR9" s="85" t="b">
        <v>1</v>
      </c>
      <c r="AS9" s="85" t="s">
        <v>426</v>
      </c>
      <c r="AT9" s="85">
        <v>662</v>
      </c>
      <c r="AU9" s="90" t="s">
        <v>613</v>
      </c>
      <c r="AV9" s="85" t="b">
        <v>0</v>
      </c>
      <c r="AW9" s="85" t="s">
        <v>633</v>
      </c>
      <c r="AX9" s="90" t="s">
        <v>640</v>
      </c>
      <c r="AY9" s="85" t="s">
        <v>66</v>
      </c>
      <c r="AZ9" s="85" t="str">
        <f>REPLACE(INDEX(GroupVertices[Group],MATCH(Vertices[[#This Row],[Vertex]],GroupVertices[Vertex],0)),1,1,"")</f>
        <v>7</v>
      </c>
      <c r="BA9" s="51"/>
      <c r="BB9" s="51"/>
      <c r="BC9" s="51"/>
      <c r="BD9" s="51"/>
      <c r="BE9" s="51" t="s">
        <v>311</v>
      </c>
      <c r="BF9" s="51" t="s">
        <v>311</v>
      </c>
      <c r="BG9" s="131" t="s">
        <v>1020</v>
      </c>
      <c r="BH9" s="131" t="s">
        <v>1020</v>
      </c>
      <c r="BI9" s="131" t="s">
        <v>1045</v>
      </c>
      <c r="BJ9" s="131" t="s">
        <v>1045</v>
      </c>
      <c r="BK9" s="131">
        <v>1</v>
      </c>
      <c r="BL9" s="134">
        <v>4.761904761904762</v>
      </c>
      <c r="BM9" s="131">
        <v>0</v>
      </c>
      <c r="BN9" s="134">
        <v>0</v>
      </c>
      <c r="BO9" s="131">
        <v>0</v>
      </c>
      <c r="BP9" s="134">
        <v>0</v>
      </c>
      <c r="BQ9" s="131">
        <v>20</v>
      </c>
      <c r="BR9" s="134">
        <v>95.23809523809524</v>
      </c>
      <c r="BS9" s="131">
        <v>21</v>
      </c>
      <c r="BT9" s="2"/>
      <c r="BU9" s="3"/>
      <c r="BV9" s="3"/>
      <c r="BW9" s="3"/>
      <c r="BX9" s="3"/>
    </row>
    <row r="10" spans="1:76" ht="15">
      <c r="A10" s="14" t="s">
        <v>217</v>
      </c>
      <c r="B10" s="15"/>
      <c r="C10" s="15" t="s">
        <v>64</v>
      </c>
      <c r="D10" s="93">
        <v>184.87756529524503</v>
      </c>
      <c r="E10" s="81"/>
      <c r="F10" s="112" t="s">
        <v>618</v>
      </c>
      <c r="G10" s="15"/>
      <c r="H10" s="16" t="s">
        <v>217</v>
      </c>
      <c r="I10" s="66"/>
      <c r="J10" s="66"/>
      <c r="K10" s="114" t="s">
        <v>673</v>
      </c>
      <c r="L10" s="94">
        <v>1</v>
      </c>
      <c r="M10" s="95">
        <v>9086.1611328125</v>
      </c>
      <c r="N10" s="95">
        <v>1141.0623779296875</v>
      </c>
      <c r="O10" s="77"/>
      <c r="P10" s="96"/>
      <c r="Q10" s="96"/>
      <c r="R10" s="97"/>
      <c r="S10" s="51">
        <v>0</v>
      </c>
      <c r="T10" s="51">
        <v>1</v>
      </c>
      <c r="U10" s="52">
        <v>0</v>
      </c>
      <c r="V10" s="52">
        <v>1</v>
      </c>
      <c r="W10" s="52">
        <v>0</v>
      </c>
      <c r="X10" s="52">
        <v>0.999985</v>
      </c>
      <c r="Y10" s="52">
        <v>0</v>
      </c>
      <c r="Z10" s="52">
        <v>0</v>
      </c>
      <c r="AA10" s="82">
        <v>10</v>
      </c>
      <c r="AB10" s="82"/>
      <c r="AC10" s="98"/>
      <c r="AD10" s="85" t="s">
        <v>478</v>
      </c>
      <c r="AE10" s="85">
        <v>371</v>
      </c>
      <c r="AF10" s="85">
        <v>3915</v>
      </c>
      <c r="AG10" s="85">
        <v>2776</v>
      </c>
      <c r="AH10" s="85">
        <v>482</v>
      </c>
      <c r="AI10" s="85"/>
      <c r="AJ10" s="85" t="s">
        <v>510</v>
      </c>
      <c r="AK10" s="85" t="s">
        <v>540</v>
      </c>
      <c r="AL10" s="90" t="s">
        <v>564</v>
      </c>
      <c r="AM10" s="85"/>
      <c r="AN10" s="87">
        <v>40660.663622685184</v>
      </c>
      <c r="AO10" s="90" t="s">
        <v>591</v>
      </c>
      <c r="AP10" s="85" t="b">
        <v>0</v>
      </c>
      <c r="AQ10" s="85" t="b">
        <v>0</v>
      </c>
      <c r="AR10" s="85" t="b">
        <v>0</v>
      </c>
      <c r="AS10" s="85" t="s">
        <v>426</v>
      </c>
      <c r="AT10" s="85">
        <v>130</v>
      </c>
      <c r="AU10" s="90" t="s">
        <v>612</v>
      </c>
      <c r="AV10" s="85" t="b">
        <v>0</v>
      </c>
      <c r="AW10" s="85" t="s">
        <v>633</v>
      </c>
      <c r="AX10" s="90" t="s">
        <v>641</v>
      </c>
      <c r="AY10" s="85" t="s">
        <v>66</v>
      </c>
      <c r="AZ10" s="85" t="str">
        <f>REPLACE(INDEX(GroupVertices[Group],MATCH(Vertices[[#This Row],[Vertex]],GroupVertices[Vertex],0)),1,1,"")</f>
        <v>6</v>
      </c>
      <c r="BA10" s="51" t="s">
        <v>282</v>
      </c>
      <c r="BB10" s="51" t="s">
        <v>282</v>
      </c>
      <c r="BC10" s="51" t="s">
        <v>298</v>
      </c>
      <c r="BD10" s="51" t="s">
        <v>298</v>
      </c>
      <c r="BE10" s="51"/>
      <c r="BF10" s="51"/>
      <c r="BG10" s="131" t="s">
        <v>1021</v>
      </c>
      <c r="BH10" s="131" t="s">
        <v>1021</v>
      </c>
      <c r="BI10" s="131" t="s">
        <v>1046</v>
      </c>
      <c r="BJ10" s="131" t="s">
        <v>1046</v>
      </c>
      <c r="BK10" s="131">
        <v>1</v>
      </c>
      <c r="BL10" s="134">
        <v>3.225806451612903</v>
      </c>
      <c r="BM10" s="131">
        <v>0</v>
      </c>
      <c r="BN10" s="134">
        <v>0</v>
      </c>
      <c r="BO10" s="131">
        <v>0</v>
      </c>
      <c r="BP10" s="134">
        <v>0</v>
      </c>
      <c r="BQ10" s="131">
        <v>30</v>
      </c>
      <c r="BR10" s="134">
        <v>96.7741935483871</v>
      </c>
      <c r="BS10" s="131">
        <v>31</v>
      </c>
      <c r="BT10" s="2"/>
      <c r="BU10" s="3"/>
      <c r="BV10" s="3"/>
      <c r="BW10" s="3"/>
      <c r="BX10" s="3"/>
    </row>
    <row r="11" spans="1:76" ht="15">
      <c r="A11" s="14" t="s">
        <v>235</v>
      </c>
      <c r="B11" s="15"/>
      <c r="C11" s="15" t="s">
        <v>64</v>
      </c>
      <c r="D11" s="93">
        <v>226.09586894786173</v>
      </c>
      <c r="E11" s="81"/>
      <c r="F11" s="112" t="s">
        <v>619</v>
      </c>
      <c r="G11" s="15"/>
      <c r="H11" s="16" t="s">
        <v>235</v>
      </c>
      <c r="I11" s="66"/>
      <c r="J11" s="66"/>
      <c r="K11" s="114" t="s">
        <v>674</v>
      </c>
      <c r="L11" s="94">
        <v>1</v>
      </c>
      <c r="M11" s="95">
        <v>7650.306640625</v>
      </c>
      <c r="N11" s="95">
        <v>1141.0623779296875</v>
      </c>
      <c r="O11" s="77"/>
      <c r="P11" s="96"/>
      <c r="Q11" s="96"/>
      <c r="R11" s="97"/>
      <c r="S11" s="51">
        <v>1</v>
      </c>
      <c r="T11" s="51">
        <v>0</v>
      </c>
      <c r="U11" s="52">
        <v>0</v>
      </c>
      <c r="V11" s="52">
        <v>1</v>
      </c>
      <c r="W11" s="52">
        <v>0</v>
      </c>
      <c r="X11" s="52">
        <v>0.999985</v>
      </c>
      <c r="Y11" s="52">
        <v>0</v>
      </c>
      <c r="Z11" s="52">
        <v>0</v>
      </c>
      <c r="AA11" s="82">
        <v>11</v>
      </c>
      <c r="AB11" s="82"/>
      <c r="AC11" s="98"/>
      <c r="AD11" s="85" t="s">
        <v>479</v>
      </c>
      <c r="AE11" s="85">
        <v>848</v>
      </c>
      <c r="AF11" s="85">
        <v>10947</v>
      </c>
      <c r="AG11" s="85">
        <v>21469</v>
      </c>
      <c r="AH11" s="85">
        <v>217</v>
      </c>
      <c r="AI11" s="85"/>
      <c r="AJ11" s="85" t="s">
        <v>511</v>
      </c>
      <c r="AK11" s="85" t="s">
        <v>541</v>
      </c>
      <c r="AL11" s="90" t="s">
        <v>565</v>
      </c>
      <c r="AM11" s="85"/>
      <c r="AN11" s="87">
        <v>39848.694548611114</v>
      </c>
      <c r="AO11" s="90" t="s">
        <v>592</v>
      </c>
      <c r="AP11" s="85" t="b">
        <v>0</v>
      </c>
      <c r="AQ11" s="85" t="b">
        <v>0</v>
      </c>
      <c r="AR11" s="85" t="b">
        <v>1</v>
      </c>
      <c r="AS11" s="85" t="s">
        <v>426</v>
      </c>
      <c r="AT11" s="85">
        <v>327</v>
      </c>
      <c r="AU11" s="90" t="s">
        <v>612</v>
      </c>
      <c r="AV11" s="85" t="b">
        <v>0</v>
      </c>
      <c r="AW11" s="85" t="s">
        <v>633</v>
      </c>
      <c r="AX11" s="90" t="s">
        <v>642</v>
      </c>
      <c r="AY11" s="85" t="s">
        <v>65</v>
      </c>
      <c r="AZ11" s="85" t="str">
        <f>REPLACE(INDEX(GroupVertices[Group],MATCH(Vertices[[#This Row],[Vertex]],GroupVertices[Vertex],0)),1,1,"")</f>
        <v>6</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218</v>
      </c>
      <c r="B12" s="15"/>
      <c r="C12" s="15" t="s">
        <v>64</v>
      </c>
      <c r="D12" s="93">
        <v>162</v>
      </c>
      <c r="E12" s="81"/>
      <c r="F12" s="112" t="s">
        <v>620</v>
      </c>
      <c r="G12" s="15"/>
      <c r="H12" s="16" t="s">
        <v>218</v>
      </c>
      <c r="I12" s="66"/>
      <c r="J12" s="66"/>
      <c r="K12" s="114" t="s">
        <v>675</v>
      </c>
      <c r="L12" s="94">
        <v>3811.7131069452603</v>
      </c>
      <c r="M12" s="95">
        <v>6173.8466796875</v>
      </c>
      <c r="N12" s="95">
        <v>1470.441162109375</v>
      </c>
      <c r="O12" s="77"/>
      <c r="P12" s="96"/>
      <c r="Q12" s="96"/>
      <c r="R12" s="97"/>
      <c r="S12" s="51">
        <v>0</v>
      </c>
      <c r="T12" s="51">
        <v>4</v>
      </c>
      <c r="U12" s="52">
        <v>62</v>
      </c>
      <c r="V12" s="52">
        <v>0.021739</v>
      </c>
      <c r="W12" s="52">
        <v>0.048347</v>
      </c>
      <c r="X12" s="52">
        <v>1.521677</v>
      </c>
      <c r="Y12" s="52">
        <v>0.08333333333333333</v>
      </c>
      <c r="Z12" s="52">
        <v>0</v>
      </c>
      <c r="AA12" s="82">
        <v>12</v>
      </c>
      <c r="AB12" s="82"/>
      <c r="AC12" s="98"/>
      <c r="AD12" s="85" t="s">
        <v>480</v>
      </c>
      <c r="AE12" s="85">
        <v>6</v>
      </c>
      <c r="AF12" s="85">
        <v>12</v>
      </c>
      <c r="AG12" s="85">
        <v>11</v>
      </c>
      <c r="AH12" s="85">
        <v>0</v>
      </c>
      <c r="AI12" s="85"/>
      <c r="AJ12" s="85"/>
      <c r="AK12" s="85"/>
      <c r="AL12" s="85"/>
      <c r="AM12" s="85"/>
      <c r="AN12" s="87">
        <v>43047.180393518516</v>
      </c>
      <c r="AO12" s="90" t="s">
        <v>593</v>
      </c>
      <c r="AP12" s="85" t="b">
        <v>1</v>
      </c>
      <c r="AQ12" s="85" t="b">
        <v>0</v>
      </c>
      <c r="AR12" s="85" t="b">
        <v>0</v>
      </c>
      <c r="AS12" s="85" t="s">
        <v>426</v>
      </c>
      <c r="AT12" s="85">
        <v>0</v>
      </c>
      <c r="AU12" s="85"/>
      <c r="AV12" s="85" t="b">
        <v>0</v>
      </c>
      <c r="AW12" s="85" t="s">
        <v>633</v>
      </c>
      <c r="AX12" s="90" t="s">
        <v>643</v>
      </c>
      <c r="AY12" s="85" t="s">
        <v>66</v>
      </c>
      <c r="AZ12" s="85" t="str">
        <f>REPLACE(INDEX(GroupVertices[Group],MATCH(Vertices[[#This Row],[Vertex]],GroupVertices[Vertex],0)),1,1,"")</f>
        <v>4</v>
      </c>
      <c r="BA12" s="51"/>
      <c r="BB12" s="51"/>
      <c r="BC12" s="51"/>
      <c r="BD12" s="51"/>
      <c r="BE12" s="51"/>
      <c r="BF12" s="51"/>
      <c r="BG12" s="131" t="s">
        <v>980</v>
      </c>
      <c r="BH12" s="131" t="s">
        <v>980</v>
      </c>
      <c r="BI12" s="131" t="s">
        <v>1047</v>
      </c>
      <c r="BJ12" s="131" t="s">
        <v>1047</v>
      </c>
      <c r="BK12" s="131">
        <v>0</v>
      </c>
      <c r="BL12" s="134">
        <v>0</v>
      </c>
      <c r="BM12" s="131">
        <v>0</v>
      </c>
      <c r="BN12" s="134">
        <v>0</v>
      </c>
      <c r="BO12" s="131">
        <v>0</v>
      </c>
      <c r="BP12" s="134">
        <v>0</v>
      </c>
      <c r="BQ12" s="131">
        <v>4</v>
      </c>
      <c r="BR12" s="134">
        <v>100</v>
      </c>
      <c r="BS12" s="131">
        <v>4</v>
      </c>
      <c r="BT12" s="2"/>
      <c r="BU12" s="3"/>
      <c r="BV12" s="3"/>
      <c r="BW12" s="3"/>
      <c r="BX12" s="3"/>
    </row>
    <row r="13" spans="1:76" ht="15">
      <c r="A13" s="14" t="s">
        <v>236</v>
      </c>
      <c r="B13" s="15"/>
      <c r="C13" s="15" t="s">
        <v>64</v>
      </c>
      <c r="D13" s="93">
        <v>778.2523257277954</v>
      </c>
      <c r="E13" s="81"/>
      <c r="F13" s="112" t="s">
        <v>621</v>
      </c>
      <c r="G13" s="15"/>
      <c r="H13" s="16" t="s">
        <v>236</v>
      </c>
      <c r="I13" s="66"/>
      <c r="J13" s="66"/>
      <c r="K13" s="114" t="s">
        <v>676</v>
      </c>
      <c r="L13" s="94">
        <v>1</v>
      </c>
      <c r="M13" s="95">
        <v>6173.8466796875</v>
      </c>
      <c r="N13" s="95">
        <v>3705.51171875</v>
      </c>
      <c r="O13" s="77"/>
      <c r="P13" s="96"/>
      <c r="Q13" s="96"/>
      <c r="R13" s="97"/>
      <c r="S13" s="51">
        <v>1</v>
      </c>
      <c r="T13" s="51">
        <v>0</v>
      </c>
      <c r="U13" s="52">
        <v>0</v>
      </c>
      <c r="V13" s="52">
        <v>0.016129</v>
      </c>
      <c r="W13" s="52">
        <v>0.011846</v>
      </c>
      <c r="X13" s="52">
        <v>0.473356</v>
      </c>
      <c r="Y13" s="52">
        <v>0</v>
      </c>
      <c r="Z13" s="52">
        <v>0</v>
      </c>
      <c r="AA13" s="82">
        <v>13</v>
      </c>
      <c r="AB13" s="82"/>
      <c r="AC13" s="98"/>
      <c r="AD13" s="85" t="s">
        <v>481</v>
      </c>
      <c r="AE13" s="85">
        <v>6368</v>
      </c>
      <c r="AF13" s="85">
        <v>105147</v>
      </c>
      <c r="AG13" s="85">
        <v>147695</v>
      </c>
      <c r="AH13" s="85">
        <v>45974</v>
      </c>
      <c r="AI13" s="85"/>
      <c r="AJ13" s="85" t="s">
        <v>512</v>
      </c>
      <c r="AK13" s="85"/>
      <c r="AL13" s="90" t="s">
        <v>566</v>
      </c>
      <c r="AM13" s="85"/>
      <c r="AN13" s="87">
        <v>40397.02180555555</v>
      </c>
      <c r="AO13" s="90" t="s">
        <v>594</v>
      </c>
      <c r="AP13" s="85" t="b">
        <v>0</v>
      </c>
      <c r="AQ13" s="85" t="b">
        <v>0</v>
      </c>
      <c r="AR13" s="85" t="b">
        <v>1</v>
      </c>
      <c r="AS13" s="85" t="s">
        <v>426</v>
      </c>
      <c r="AT13" s="85">
        <v>1324</v>
      </c>
      <c r="AU13" s="90" t="s">
        <v>612</v>
      </c>
      <c r="AV13" s="85" t="b">
        <v>1</v>
      </c>
      <c r="AW13" s="85" t="s">
        <v>633</v>
      </c>
      <c r="AX13" s="90" t="s">
        <v>644</v>
      </c>
      <c r="AY13" s="85" t="s">
        <v>65</v>
      </c>
      <c r="AZ13" s="85" t="str">
        <f>REPLACE(INDEX(GroupVertices[Group],MATCH(Vertices[[#This Row],[Vertex]],GroupVertices[Vertex],0)),1,1,"")</f>
        <v>4</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237</v>
      </c>
      <c r="B14" s="15"/>
      <c r="C14" s="15" t="s">
        <v>64</v>
      </c>
      <c r="D14" s="93">
        <v>1000</v>
      </c>
      <c r="E14" s="81"/>
      <c r="F14" s="112" t="s">
        <v>622</v>
      </c>
      <c r="G14" s="15"/>
      <c r="H14" s="16" t="s">
        <v>237</v>
      </c>
      <c r="I14" s="66"/>
      <c r="J14" s="66"/>
      <c r="K14" s="114" t="s">
        <v>677</v>
      </c>
      <c r="L14" s="94">
        <v>1</v>
      </c>
      <c r="M14" s="95">
        <v>5046.603515625</v>
      </c>
      <c r="N14" s="95">
        <v>3705.51171875</v>
      </c>
      <c r="O14" s="77"/>
      <c r="P14" s="96"/>
      <c r="Q14" s="96"/>
      <c r="R14" s="97"/>
      <c r="S14" s="51">
        <v>1</v>
      </c>
      <c r="T14" s="51">
        <v>0</v>
      </c>
      <c r="U14" s="52">
        <v>0</v>
      </c>
      <c r="V14" s="52">
        <v>0.016129</v>
      </c>
      <c r="W14" s="52">
        <v>0.011846</v>
      </c>
      <c r="X14" s="52">
        <v>0.473356</v>
      </c>
      <c r="Y14" s="52">
        <v>0</v>
      </c>
      <c r="Z14" s="52">
        <v>0</v>
      </c>
      <c r="AA14" s="82">
        <v>14</v>
      </c>
      <c r="AB14" s="82"/>
      <c r="AC14" s="98"/>
      <c r="AD14" s="85" t="s">
        <v>482</v>
      </c>
      <c r="AE14" s="85">
        <v>276</v>
      </c>
      <c r="AF14" s="85">
        <v>142978</v>
      </c>
      <c r="AG14" s="85">
        <v>60686</v>
      </c>
      <c r="AH14" s="85">
        <v>54633</v>
      </c>
      <c r="AI14" s="85"/>
      <c r="AJ14" s="85" t="s">
        <v>513</v>
      </c>
      <c r="AK14" s="85" t="s">
        <v>443</v>
      </c>
      <c r="AL14" s="90" t="s">
        <v>567</v>
      </c>
      <c r="AM14" s="85"/>
      <c r="AN14" s="87">
        <v>39932.57271990741</v>
      </c>
      <c r="AO14" s="90" t="s">
        <v>595</v>
      </c>
      <c r="AP14" s="85" t="b">
        <v>0</v>
      </c>
      <c r="AQ14" s="85" t="b">
        <v>0</v>
      </c>
      <c r="AR14" s="85" t="b">
        <v>0</v>
      </c>
      <c r="AS14" s="85" t="s">
        <v>426</v>
      </c>
      <c r="AT14" s="85">
        <v>1380</v>
      </c>
      <c r="AU14" s="90" t="s">
        <v>612</v>
      </c>
      <c r="AV14" s="85" t="b">
        <v>1</v>
      </c>
      <c r="AW14" s="85" t="s">
        <v>633</v>
      </c>
      <c r="AX14" s="90" t="s">
        <v>645</v>
      </c>
      <c r="AY14" s="85" t="s">
        <v>65</v>
      </c>
      <c r="AZ14" s="85" t="str">
        <f>REPLACE(INDEX(GroupVertices[Group],MATCH(Vertices[[#This Row],[Vertex]],GroupVertices[Vertex],0)),1,1,"")</f>
        <v>4</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238</v>
      </c>
      <c r="B15" s="15"/>
      <c r="C15" s="15" t="s">
        <v>64</v>
      </c>
      <c r="D15" s="93">
        <v>1000</v>
      </c>
      <c r="E15" s="81"/>
      <c r="F15" s="112" t="s">
        <v>623</v>
      </c>
      <c r="G15" s="15"/>
      <c r="H15" s="16" t="s">
        <v>238</v>
      </c>
      <c r="I15" s="66"/>
      <c r="J15" s="66"/>
      <c r="K15" s="114" t="s">
        <v>678</v>
      </c>
      <c r="L15" s="94">
        <v>1</v>
      </c>
      <c r="M15" s="95">
        <v>5046.603515625</v>
      </c>
      <c r="N15" s="95">
        <v>1470.441162109375</v>
      </c>
      <c r="O15" s="77"/>
      <c r="P15" s="96"/>
      <c r="Q15" s="96"/>
      <c r="R15" s="97"/>
      <c r="S15" s="51">
        <v>2</v>
      </c>
      <c r="T15" s="51">
        <v>0</v>
      </c>
      <c r="U15" s="52">
        <v>0</v>
      </c>
      <c r="V15" s="52">
        <v>0.020833</v>
      </c>
      <c r="W15" s="52">
        <v>0.043684</v>
      </c>
      <c r="X15" s="52">
        <v>0.730056</v>
      </c>
      <c r="Y15" s="52">
        <v>0.5</v>
      </c>
      <c r="Z15" s="52">
        <v>0</v>
      </c>
      <c r="AA15" s="82">
        <v>15</v>
      </c>
      <c r="AB15" s="82"/>
      <c r="AC15" s="98"/>
      <c r="AD15" s="85" t="s">
        <v>483</v>
      </c>
      <c r="AE15" s="85">
        <v>35141</v>
      </c>
      <c r="AF15" s="85">
        <v>1251673</v>
      </c>
      <c r="AG15" s="85">
        <v>18983</v>
      </c>
      <c r="AH15" s="85">
        <v>2999</v>
      </c>
      <c r="AI15" s="85"/>
      <c r="AJ15" s="85" t="s">
        <v>514</v>
      </c>
      <c r="AK15" s="85" t="s">
        <v>542</v>
      </c>
      <c r="AL15" s="90" t="s">
        <v>568</v>
      </c>
      <c r="AM15" s="85"/>
      <c r="AN15" s="87">
        <v>39881.79677083333</v>
      </c>
      <c r="AO15" s="90" t="s">
        <v>596</v>
      </c>
      <c r="AP15" s="85" t="b">
        <v>0</v>
      </c>
      <c r="AQ15" s="85" t="b">
        <v>0</v>
      </c>
      <c r="AR15" s="85" t="b">
        <v>1</v>
      </c>
      <c r="AS15" s="85" t="s">
        <v>426</v>
      </c>
      <c r="AT15" s="85">
        <v>2005</v>
      </c>
      <c r="AU15" s="90" t="s">
        <v>614</v>
      </c>
      <c r="AV15" s="85" t="b">
        <v>1</v>
      </c>
      <c r="AW15" s="85" t="s">
        <v>633</v>
      </c>
      <c r="AX15" s="90" t="s">
        <v>646</v>
      </c>
      <c r="AY15" s="85" t="s">
        <v>65</v>
      </c>
      <c r="AZ15" s="85" t="str">
        <f>REPLACE(INDEX(GroupVertices[Group],MATCH(Vertices[[#This Row],[Vertex]],GroupVertices[Vertex],0)),1,1,"")</f>
        <v>4</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220</v>
      </c>
      <c r="B16" s="15"/>
      <c r="C16" s="15" t="s">
        <v>64</v>
      </c>
      <c r="D16" s="93">
        <v>166.87679588153827</v>
      </c>
      <c r="E16" s="81"/>
      <c r="F16" s="112" t="s">
        <v>345</v>
      </c>
      <c r="G16" s="15"/>
      <c r="H16" s="16" t="s">
        <v>220</v>
      </c>
      <c r="I16" s="66"/>
      <c r="J16" s="66"/>
      <c r="K16" s="114" t="s">
        <v>679</v>
      </c>
      <c r="L16" s="94">
        <v>1</v>
      </c>
      <c r="M16" s="95">
        <v>5046.603515625</v>
      </c>
      <c r="N16" s="95">
        <v>6293.48828125</v>
      </c>
      <c r="O16" s="77"/>
      <c r="P16" s="96"/>
      <c r="Q16" s="96"/>
      <c r="R16" s="97"/>
      <c r="S16" s="51">
        <v>1</v>
      </c>
      <c r="T16" s="51">
        <v>1</v>
      </c>
      <c r="U16" s="52">
        <v>0</v>
      </c>
      <c r="V16" s="52">
        <v>0</v>
      </c>
      <c r="W16" s="52">
        <v>0</v>
      </c>
      <c r="X16" s="52">
        <v>0.999985</v>
      </c>
      <c r="Y16" s="52">
        <v>0</v>
      </c>
      <c r="Z16" s="52" t="s">
        <v>1136</v>
      </c>
      <c r="AA16" s="82">
        <v>16</v>
      </c>
      <c r="AB16" s="82"/>
      <c r="AC16" s="98"/>
      <c r="AD16" s="85" t="s">
        <v>484</v>
      </c>
      <c r="AE16" s="85">
        <v>1735</v>
      </c>
      <c r="AF16" s="85">
        <v>844</v>
      </c>
      <c r="AG16" s="85">
        <v>3026</v>
      </c>
      <c r="AH16" s="85">
        <v>393</v>
      </c>
      <c r="AI16" s="85"/>
      <c r="AJ16" s="85" t="s">
        <v>515</v>
      </c>
      <c r="AK16" s="85" t="s">
        <v>543</v>
      </c>
      <c r="AL16" s="90" t="s">
        <v>569</v>
      </c>
      <c r="AM16" s="85"/>
      <c r="AN16" s="87">
        <v>41526.36145833333</v>
      </c>
      <c r="AO16" s="90" t="s">
        <v>597</v>
      </c>
      <c r="AP16" s="85" t="b">
        <v>0</v>
      </c>
      <c r="AQ16" s="85" t="b">
        <v>0</v>
      </c>
      <c r="AR16" s="85" t="b">
        <v>0</v>
      </c>
      <c r="AS16" s="85" t="s">
        <v>426</v>
      </c>
      <c r="AT16" s="85">
        <v>60</v>
      </c>
      <c r="AU16" s="90" t="s">
        <v>612</v>
      </c>
      <c r="AV16" s="85" t="b">
        <v>0</v>
      </c>
      <c r="AW16" s="85" t="s">
        <v>633</v>
      </c>
      <c r="AX16" s="90" t="s">
        <v>647</v>
      </c>
      <c r="AY16" s="85" t="s">
        <v>66</v>
      </c>
      <c r="AZ16" s="85" t="str">
        <f>REPLACE(INDEX(GroupVertices[Group],MATCH(Vertices[[#This Row],[Vertex]],GroupVertices[Vertex],0)),1,1,"")</f>
        <v>5</v>
      </c>
      <c r="BA16" s="51" t="s">
        <v>284</v>
      </c>
      <c r="BB16" s="51" t="s">
        <v>284</v>
      </c>
      <c r="BC16" s="51" t="s">
        <v>300</v>
      </c>
      <c r="BD16" s="51" t="s">
        <v>300</v>
      </c>
      <c r="BE16" s="51" t="s">
        <v>312</v>
      </c>
      <c r="BF16" s="51" t="s">
        <v>312</v>
      </c>
      <c r="BG16" s="131" t="s">
        <v>1022</v>
      </c>
      <c r="BH16" s="131" t="s">
        <v>1022</v>
      </c>
      <c r="BI16" s="131" t="s">
        <v>1048</v>
      </c>
      <c r="BJ16" s="131" t="s">
        <v>1048</v>
      </c>
      <c r="BK16" s="131">
        <v>2</v>
      </c>
      <c r="BL16" s="134">
        <v>9.090909090909092</v>
      </c>
      <c r="BM16" s="131">
        <v>0</v>
      </c>
      <c r="BN16" s="134">
        <v>0</v>
      </c>
      <c r="BO16" s="131">
        <v>0</v>
      </c>
      <c r="BP16" s="134">
        <v>0</v>
      </c>
      <c r="BQ16" s="131">
        <v>20</v>
      </c>
      <c r="BR16" s="134">
        <v>90.9090909090909</v>
      </c>
      <c r="BS16" s="131">
        <v>22</v>
      </c>
      <c r="BT16" s="2"/>
      <c r="BU16" s="3"/>
      <c r="BV16" s="3"/>
      <c r="BW16" s="3"/>
      <c r="BX16" s="3"/>
    </row>
    <row r="17" spans="1:76" ht="15">
      <c r="A17" s="14" t="s">
        <v>221</v>
      </c>
      <c r="B17" s="15"/>
      <c r="C17" s="15" t="s">
        <v>64</v>
      </c>
      <c r="D17" s="93">
        <v>198.38840003917016</v>
      </c>
      <c r="E17" s="81"/>
      <c r="F17" s="112" t="s">
        <v>346</v>
      </c>
      <c r="G17" s="15"/>
      <c r="H17" s="16" t="s">
        <v>221</v>
      </c>
      <c r="I17" s="66"/>
      <c r="J17" s="66"/>
      <c r="K17" s="114" t="s">
        <v>680</v>
      </c>
      <c r="L17" s="94">
        <v>1</v>
      </c>
      <c r="M17" s="95">
        <v>4288.0703125</v>
      </c>
      <c r="N17" s="95">
        <v>8746.1220703125</v>
      </c>
      <c r="O17" s="77"/>
      <c r="P17" s="96"/>
      <c r="Q17" s="96"/>
      <c r="R17" s="97"/>
      <c r="S17" s="51">
        <v>0</v>
      </c>
      <c r="T17" s="51">
        <v>2</v>
      </c>
      <c r="U17" s="52">
        <v>0</v>
      </c>
      <c r="V17" s="52">
        <v>0.02</v>
      </c>
      <c r="W17" s="52">
        <v>0.053576</v>
      </c>
      <c r="X17" s="52">
        <v>0.646885</v>
      </c>
      <c r="Y17" s="52">
        <v>0.5</v>
      </c>
      <c r="Z17" s="52">
        <v>0</v>
      </c>
      <c r="AA17" s="82">
        <v>17</v>
      </c>
      <c r="AB17" s="82"/>
      <c r="AC17" s="98"/>
      <c r="AD17" s="85" t="s">
        <v>485</v>
      </c>
      <c r="AE17" s="85">
        <v>4254</v>
      </c>
      <c r="AF17" s="85">
        <v>6220</v>
      </c>
      <c r="AG17" s="85">
        <v>9401</v>
      </c>
      <c r="AH17" s="85">
        <v>264</v>
      </c>
      <c r="AI17" s="85"/>
      <c r="AJ17" s="85" t="s">
        <v>516</v>
      </c>
      <c r="AK17" s="85" t="s">
        <v>535</v>
      </c>
      <c r="AL17" s="90" t="s">
        <v>570</v>
      </c>
      <c r="AM17" s="85"/>
      <c r="AN17" s="87">
        <v>39773.68548611111</v>
      </c>
      <c r="AO17" s="90" t="s">
        <v>598</v>
      </c>
      <c r="AP17" s="85" t="b">
        <v>0</v>
      </c>
      <c r="AQ17" s="85" t="b">
        <v>0</v>
      </c>
      <c r="AR17" s="85" t="b">
        <v>1</v>
      </c>
      <c r="AS17" s="85" t="s">
        <v>426</v>
      </c>
      <c r="AT17" s="85">
        <v>430</v>
      </c>
      <c r="AU17" s="90" t="s">
        <v>615</v>
      </c>
      <c r="AV17" s="85" t="b">
        <v>0</v>
      </c>
      <c r="AW17" s="85" t="s">
        <v>633</v>
      </c>
      <c r="AX17" s="90" t="s">
        <v>648</v>
      </c>
      <c r="AY17" s="85" t="s">
        <v>66</v>
      </c>
      <c r="AZ17" s="85" t="str">
        <f>REPLACE(INDEX(GroupVertices[Group],MATCH(Vertices[[#This Row],[Vertex]],GroupVertices[Vertex],0)),1,1,"")</f>
        <v>1</v>
      </c>
      <c r="BA17" s="51" t="s">
        <v>285</v>
      </c>
      <c r="BB17" s="51" t="s">
        <v>285</v>
      </c>
      <c r="BC17" s="51" t="s">
        <v>301</v>
      </c>
      <c r="BD17" s="51" t="s">
        <v>301</v>
      </c>
      <c r="BE17" s="51" t="s">
        <v>1010</v>
      </c>
      <c r="BF17" s="51" t="s">
        <v>1013</v>
      </c>
      <c r="BG17" s="131" t="s">
        <v>1023</v>
      </c>
      <c r="BH17" s="131" t="s">
        <v>1037</v>
      </c>
      <c r="BI17" s="131" t="s">
        <v>1049</v>
      </c>
      <c r="BJ17" s="131" t="s">
        <v>1049</v>
      </c>
      <c r="BK17" s="131">
        <v>1</v>
      </c>
      <c r="BL17" s="134">
        <v>2</v>
      </c>
      <c r="BM17" s="131">
        <v>0</v>
      </c>
      <c r="BN17" s="134">
        <v>0</v>
      </c>
      <c r="BO17" s="131">
        <v>0</v>
      </c>
      <c r="BP17" s="134">
        <v>0</v>
      </c>
      <c r="BQ17" s="131">
        <v>49</v>
      </c>
      <c r="BR17" s="134">
        <v>98</v>
      </c>
      <c r="BS17" s="131">
        <v>50</v>
      </c>
      <c r="BT17" s="2"/>
      <c r="BU17" s="3"/>
      <c r="BV17" s="3"/>
      <c r="BW17" s="3"/>
      <c r="BX17" s="3"/>
    </row>
    <row r="18" spans="1:76" ht="15">
      <c r="A18" s="14" t="s">
        <v>232</v>
      </c>
      <c r="B18" s="15"/>
      <c r="C18" s="15" t="s">
        <v>64</v>
      </c>
      <c r="D18" s="93">
        <v>177.44514080270832</v>
      </c>
      <c r="E18" s="81"/>
      <c r="F18" s="112" t="s">
        <v>624</v>
      </c>
      <c r="G18" s="15"/>
      <c r="H18" s="16" t="s">
        <v>232</v>
      </c>
      <c r="I18" s="66"/>
      <c r="J18" s="66"/>
      <c r="K18" s="114" t="s">
        <v>681</v>
      </c>
      <c r="L18" s="94">
        <v>943.4344038105852</v>
      </c>
      <c r="M18" s="95">
        <v>2928.1220703125</v>
      </c>
      <c r="N18" s="95">
        <v>6840.2900390625</v>
      </c>
      <c r="O18" s="77"/>
      <c r="P18" s="96"/>
      <c r="Q18" s="96"/>
      <c r="R18" s="97"/>
      <c r="S18" s="51">
        <v>2</v>
      </c>
      <c r="T18" s="51">
        <v>3</v>
      </c>
      <c r="U18" s="52">
        <v>15.333333</v>
      </c>
      <c r="V18" s="52">
        <v>0.02439</v>
      </c>
      <c r="W18" s="52">
        <v>0.101817</v>
      </c>
      <c r="X18" s="52">
        <v>1.467492</v>
      </c>
      <c r="Y18" s="52">
        <v>0.2</v>
      </c>
      <c r="Z18" s="52">
        <v>0</v>
      </c>
      <c r="AA18" s="82">
        <v>18</v>
      </c>
      <c r="AB18" s="82"/>
      <c r="AC18" s="98"/>
      <c r="AD18" s="85" t="s">
        <v>486</v>
      </c>
      <c r="AE18" s="85">
        <v>2460</v>
      </c>
      <c r="AF18" s="85">
        <v>2647</v>
      </c>
      <c r="AG18" s="85">
        <v>7057</v>
      </c>
      <c r="AH18" s="85">
        <v>410</v>
      </c>
      <c r="AI18" s="85"/>
      <c r="AJ18" s="85" t="s">
        <v>517</v>
      </c>
      <c r="AK18" s="85" t="s">
        <v>544</v>
      </c>
      <c r="AL18" s="90" t="s">
        <v>571</v>
      </c>
      <c r="AM18" s="85"/>
      <c r="AN18" s="87">
        <v>40198.65975694444</v>
      </c>
      <c r="AO18" s="90" t="s">
        <v>599</v>
      </c>
      <c r="AP18" s="85" t="b">
        <v>0</v>
      </c>
      <c r="AQ18" s="85" t="b">
        <v>0</v>
      </c>
      <c r="AR18" s="85" t="b">
        <v>1</v>
      </c>
      <c r="AS18" s="85" t="s">
        <v>426</v>
      </c>
      <c r="AT18" s="85">
        <v>289</v>
      </c>
      <c r="AU18" s="90" t="s">
        <v>616</v>
      </c>
      <c r="AV18" s="85" t="b">
        <v>0</v>
      </c>
      <c r="AW18" s="85" t="s">
        <v>633</v>
      </c>
      <c r="AX18" s="90" t="s">
        <v>649</v>
      </c>
      <c r="AY18" s="85" t="s">
        <v>66</v>
      </c>
      <c r="AZ18" s="85" t="str">
        <f>REPLACE(INDEX(GroupVertices[Group],MATCH(Vertices[[#This Row],[Vertex]],GroupVertices[Vertex],0)),1,1,"")</f>
        <v>1</v>
      </c>
      <c r="BA18" s="51" t="s">
        <v>294</v>
      </c>
      <c r="BB18" s="51" t="s">
        <v>294</v>
      </c>
      <c r="BC18" s="51" t="s">
        <v>306</v>
      </c>
      <c r="BD18" s="51" t="s">
        <v>306</v>
      </c>
      <c r="BE18" s="51" t="s">
        <v>327</v>
      </c>
      <c r="BF18" s="51" t="s">
        <v>1014</v>
      </c>
      <c r="BG18" s="131" t="s">
        <v>1024</v>
      </c>
      <c r="BH18" s="131" t="s">
        <v>1038</v>
      </c>
      <c r="BI18" s="131" t="s">
        <v>1050</v>
      </c>
      <c r="BJ18" s="131" t="s">
        <v>1063</v>
      </c>
      <c r="BK18" s="131">
        <v>3</v>
      </c>
      <c r="BL18" s="134">
        <v>4.6875</v>
      </c>
      <c r="BM18" s="131">
        <v>0</v>
      </c>
      <c r="BN18" s="134">
        <v>0</v>
      </c>
      <c r="BO18" s="131">
        <v>0</v>
      </c>
      <c r="BP18" s="134">
        <v>0</v>
      </c>
      <c r="BQ18" s="131">
        <v>61</v>
      </c>
      <c r="BR18" s="134">
        <v>95.3125</v>
      </c>
      <c r="BS18" s="131">
        <v>64</v>
      </c>
      <c r="BT18" s="2"/>
      <c r="BU18" s="3"/>
      <c r="BV18" s="3"/>
      <c r="BW18" s="3"/>
      <c r="BX18" s="3"/>
    </row>
    <row r="19" spans="1:76" ht="15">
      <c r="A19" s="14" t="s">
        <v>222</v>
      </c>
      <c r="B19" s="15"/>
      <c r="C19" s="15" t="s">
        <v>64</v>
      </c>
      <c r="D19" s="93">
        <v>162.0527538016032</v>
      </c>
      <c r="E19" s="81"/>
      <c r="F19" s="112" t="s">
        <v>347</v>
      </c>
      <c r="G19" s="15"/>
      <c r="H19" s="16" t="s">
        <v>222</v>
      </c>
      <c r="I19" s="66"/>
      <c r="J19" s="66"/>
      <c r="K19" s="114" t="s">
        <v>682</v>
      </c>
      <c r="L19" s="94">
        <v>1</v>
      </c>
      <c r="M19" s="95">
        <v>4288.0703125</v>
      </c>
      <c r="N19" s="95">
        <v>4128.9990234375</v>
      </c>
      <c r="O19" s="77"/>
      <c r="P19" s="96"/>
      <c r="Q19" s="96"/>
      <c r="R19" s="97"/>
      <c r="S19" s="51">
        <v>0</v>
      </c>
      <c r="T19" s="51">
        <v>1</v>
      </c>
      <c r="U19" s="52">
        <v>0</v>
      </c>
      <c r="V19" s="52">
        <v>0.018868</v>
      </c>
      <c r="W19" s="52">
        <v>0.017647</v>
      </c>
      <c r="X19" s="52">
        <v>0.435933</v>
      </c>
      <c r="Y19" s="52">
        <v>0</v>
      </c>
      <c r="Z19" s="52">
        <v>0</v>
      </c>
      <c r="AA19" s="82">
        <v>19</v>
      </c>
      <c r="AB19" s="82"/>
      <c r="AC19" s="98"/>
      <c r="AD19" s="85" t="s">
        <v>487</v>
      </c>
      <c r="AE19" s="85">
        <v>25</v>
      </c>
      <c r="AF19" s="85">
        <v>21</v>
      </c>
      <c r="AG19" s="85">
        <v>1851</v>
      </c>
      <c r="AH19" s="85">
        <v>0</v>
      </c>
      <c r="AI19" s="85"/>
      <c r="AJ19" s="85" t="s">
        <v>518</v>
      </c>
      <c r="AK19" s="85"/>
      <c r="AL19" s="85"/>
      <c r="AM19" s="85"/>
      <c r="AN19" s="87">
        <v>43458.05028935185</v>
      </c>
      <c r="AO19" s="90" t="s">
        <v>600</v>
      </c>
      <c r="AP19" s="85" t="b">
        <v>1</v>
      </c>
      <c r="AQ19" s="85" t="b">
        <v>0</v>
      </c>
      <c r="AR19" s="85" t="b">
        <v>0</v>
      </c>
      <c r="AS19" s="85" t="s">
        <v>426</v>
      </c>
      <c r="AT19" s="85">
        <v>1</v>
      </c>
      <c r="AU19" s="85"/>
      <c r="AV19" s="85" t="b">
        <v>0</v>
      </c>
      <c r="AW19" s="85" t="s">
        <v>633</v>
      </c>
      <c r="AX19" s="90" t="s">
        <v>650</v>
      </c>
      <c r="AY19" s="85" t="s">
        <v>66</v>
      </c>
      <c r="AZ19" s="85" t="str">
        <f>REPLACE(INDEX(GroupVertices[Group],MATCH(Vertices[[#This Row],[Vertex]],GroupVertices[Vertex],0)),1,1,"")</f>
        <v>2</v>
      </c>
      <c r="BA19" s="51"/>
      <c r="BB19" s="51"/>
      <c r="BC19" s="51"/>
      <c r="BD19" s="51"/>
      <c r="BE19" s="51" t="s">
        <v>314</v>
      </c>
      <c r="BF19" s="51" t="s">
        <v>314</v>
      </c>
      <c r="BG19" s="131" t="s">
        <v>1025</v>
      </c>
      <c r="BH19" s="131" t="s">
        <v>1025</v>
      </c>
      <c r="BI19" s="131" t="s">
        <v>1051</v>
      </c>
      <c r="BJ19" s="131" t="s">
        <v>1051</v>
      </c>
      <c r="BK19" s="131">
        <v>0</v>
      </c>
      <c r="BL19" s="134">
        <v>0</v>
      </c>
      <c r="BM19" s="131">
        <v>1</v>
      </c>
      <c r="BN19" s="134">
        <v>4.3478260869565215</v>
      </c>
      <c r="BO19" s="131">
        <v>0</v>
      </c>
      <c r="BP19" s="134">
        <v>0</v>
      </c>
      <c r="BQ19" s="131">
        <v>22</v>
      </c>
      <c r="BR19" s="134">
        <v>95.65217391304348</v>
      </c>
      <c r="BS19" s="131">
        <v>23</v>
      </c>
      <c r="BT19" s="2"/>
      <c r="BU19" s="3"/>
      <c r="BV19" s="3"/>
      <c r="BW19" s="3"/>
      <c r="BX19" s="3"/>
    </row>
    <row r="20" spans="1:76" ht="15">
      <c r="A20" s="14" t="s">
        <v>230</v>
      </c>
      <c r="B20" s="15"/>
      <c r="C20" s="15" t="s">
        <v>64</v>
      </c>
      <c r="D20" s="93">
        <v>226.0020844116783</v>
      </c>
      <c r="E20" s="81"/>
      <c r="F20" s="112" t="s">
        <v>625</v>
      </c>
      <c r="G20" s="15"/>
      <c r="H20" s="16" t="s">
        <v>230</v>
      </c>
      <c r="I20" s="66"/>
      <c r="J20" s="66"/>
      <c r="K20" s="114" t="s">
        <v>683</v>
      </c>
      <c r="L20" s="94">
        <v>8237.057360172013</v>
      </c>
      <c r="M20" s="95">
        <v>2269.755126953125</v>
      </c>
      <c r="N20" s="95">
        <v>3112.330322265625</v>
      </c>
      <c r="O20" s="77"/>
      <c r="P20" s="96"/>
      <c r="Q20" s="96"/>
      <c r="R20" s="97"/>
      <c r="S20" s="51">
        <v>6</v>
      </c>
      <c r="T20" s="51">
        <v>1</v>
      </c>
      <c r="U20" s="52">
        <v>134</v>
      </c>
      <c r="V20" s="52">
        <v>0.027027</v>
      </c>
      <c r="W20" s="52">
        <v>0.072021</v>
      </c>
      <c r="X20" s="52">
        <v>2.018354</v>
      </c>
      <c r="Y20" s="52">
        <v>0.05</v>
      </c>
      <c r="Z20" s="52">
        <v>0</v>
      </c>
      <c r="AA20" s="82">
        <v>20</v>
      </c>
      <c r="AB20" s="82"/>
      <c r="AC20" s="98"/>
      <c r="AD20" s="85" t="s">
        <v>488</v>
      </c>
      <c r="AE20" s="85">
        <v>3681</v>
      </c>
      <c r="AF20" s="85">
        <v>10931</v>
      </c>
      <c r="AG20" s="85">
        <v>12961</v>
      </c>
      <c r="AH20" s="85">
        <v>4495</v>
      </c>
      <c r="AI20" s="85"/>
      <c r="AJ20" s="85" t="s">
        <v>519</v>
      </c>
      <c r="AK20" s="85" t="s">
        <v>544</v>
      </c>
      <c r="AL20" s="90" t="s">
        <v>572</v>
      </c>
      <c r="AM20" s="85"/>
      <c r="AN20" s="87">
        <v>39828.10988425926</v>
      </c>
      <c r="AO20" s="90" t="s">
        <v>601</v>
      </c>
      <c r="AP20" s="85" t="b">
        <v>0</v>
      </c>
      <c r="AQ20" s="85" t="b">
        <v>0</v>
      </c>
      <c r="AR20" s="85" t="b">
        <v>1</v>
      </c>
      <c r="AS20" s="85" t="s">
        <v>426</v>
      </c>
      <c r="AT20" s="85">
        <v>561</v>
      </c>
      <c r="AU20" s="90" t="s">
        <v>615</v>
      </c>
      <c r="AV20" s="85" t="b">
        <v>0</v>
      </c>
      <c r="AW20" s="85" t="s">
        <v>633</v>
      </c>
      <c r="AX20" s="90" t="s">
        <v>651</v>
      </c>
      <c r="AY20" s="85" t="s">
        <v>66</v>
      </c>
      <c r="AZ20" s="85" t="str">
        <f>REPLACE(INDEX(GroupVertices[Group],MATCH(Vertices[[#This Row],[Vertex]],GroupVertices[Vertex],0)),1,1,"")</f>
        <v>2</v>
      </c>
      <c r="BA20" s="51" t="s">
        <v>289</v>
      </c>
      <c r="BB20" s="51" t="s">
        <v>289</v>
      </c>
      <c r="BC20" s="51" t="s">
        <v>303</v>
      </c>
      <c r="BD20" s="51" t="s">
        <v>303</v>
      </c>
      <c r="BE20" s="51" t="s">
        <v>319</v>
      </c>
      <c r="BF20" s="51" t="s">
        <v>319</v>
      </c>
      <c r="BG20" s="131" t="s">
        <v>1026</v>
      </c>
      <c r="BH20" s="131" t="s">
        <v>1026</v>
      </c>
      <c r="BI20" s="131" t="s">
        <v>1052</v>
      </c>
      <c r="BJ20" s="131" t="s">
        <v>1052</v>
      </c>
      <c r="BK20" s="131">
        <v>0</v>
      </c>
      <c r="BL20" s="134">
        <v>0</v>
      </c>
      <c r="BM20" s="131">
        <v>1</v>
      </c>
      <c r="BN20" s="134">
        <v>4.3478260869565215</v>
      </c>
      <c r="BO20" s="131">
        <v>0</v>
      </c>
      <c r="BP20" s="134">
        <v>0</v>
      </c>
      <c r="BQ20" s="131">
        <v>22</v>
      </c>
      <c r="BR20" s="134">
        <v>95.65217391304348</v>
      </c>
      <c r="BS20" s="131">
        <v>23</v>
      </c>
      <c r="BT20" s="2"/>
      <c r="BU20" s="3"/>
      <c r="BV20" s="3"/>
      <c r="BW20" s="3"/>
      <c r="BX20" s="3"/>
    </row>
    <row r="21" spans="1:76" ht="15">
      <c r="A21" s="14" t="s">
        <v>223</v>
      </c>
      <c r="B21" s="15"/>
      <c r="C21" s="15" t="s">
        <v>64</v>
      </c>
      <c r="D21" s="93">
        <v>162.32238434313052</v>
      </c>
      <c r="E21" s="81"/>
      <c r="F21" s="112" t="s">
        <v>348</v>
      </c>
      <c r="G21" s="15"/>
      <c r="H21" s="16" t="s">
        <v>223</v>
      </c>
      <c r="I21" s="66"/>
      <c r="J21" s="66"/>
      <c r="K21" s="114" t="s">
        <v>684</v>
      </c>
      <c r="L21" s="94">
        <v>1</v>
      </c>
      <c r="M21" s="95">
        <v>222.29745483398438</v>
      </c>
      <c r="N21" s="95">
        <v>4086.862548828125</v>
      </c>
      <c r="O21" s="77"/>
      <c r="P21" s="96"/>
      <c r="Q21" s="96"/>
      <c r="R21" s="97"/>
      <c r="S21" s="51">
        <v>0</v>
      </c>
      <c r="T21" s="51">
        <v>1</v>
      </c>
      <c r="U21" s="52">
        <v>0</v>
      </c>
      <c r="V21" s="52">
        <v>0.018868</v>
      </c>
      <c r="W21" s="52">
        <v>0.017647</v>
      </c>
      <c r="X21" s="52">
        <v>0.435933</v>
      </c>
      <c r="Y21" s="52">
        <v>0</v>
      </c>
      <c r="Z21" s="52">
        <v>0</v>
      </c>
      <c r="AA21" s="82">
        <v>21</v>
      </c>
      <c r="AB21" s="82"/>
      <c r="AC21" s="98"/>
      <c r="AD21" s="85" t="s">
        <v>489</v>
      </c>
      <c r="AE21" s="85">
        <v>658</v>
      </c>
      <c r="AF21" s="85">
        <v>67</v>
      </c>
      <c r="AG21" s="85">
        <v>324</v>
      </c>
      <c r="AH21" s="85">
        <v>355</v>
      </c>
      <c r="AI21" s="85"/>
      <c r="AJ21" s="85" t="s">
        <v>520</v>
      </c>
      <c r="AK21" s="85" t="s">
        <v>545</v>
      </c>
      <c r="AL21" s="85"/>
      <c r="AM21" s="85"/>
      <c r="AN21" s="87">
        <v>43481.381875</v>
      </c>
      <c r="AO21" s="90" t="s">
        <v>602</v>
      </c>
      <c r="AP21" s="85" t="b">
        <v>0</v>
      </c>
      <c r="AQ21" s="85" t="b">
        <v>0</v>
      </c>
      <c r="AR21" s="85" t="b">
        <v>0</v>
      </c>
      <c r="AS21" s="85" t="s">
        <v>426</v>
      </c>
      <c r="AT21" s="85">
        <v>0</v>
      </c>
      <c r="AU21" s="90" t="s">
        <v>612</v>
      </c>
      <c r="AV21" s="85" t="b">
        <v>0</v>
      </c>
      <c r="AW21" s="85" t="s">
        <v>633</v>
      </c>
      <c r="AX21" s="90" t="s">
        <v>652</v>
      </c>
      <c r="AY21" s="85" t="s">
        <v>66</v>
      </c>
      <c r="AZ21" s="85" t="str">
        <f>REPLACE(INDEX(GroupVertices[Group],MATCH(Vertices[[#This Row],[Vertex]],GroupVertices[Vertex],0)),1,1,"")</f>
        <v>2</v>
      </c>
      <c r="BA21" s="51"/>
      <c r="BB21" s="51"/>
      <c r="BC21" s="51"/>
      <c r="BD21" s="51"/>
      <c r="BE21" s="51" t="s">
        <v>314</v>
      </c>
      <c r="BF21" s="51" t="s">
        <v>314</v>
      </c>
      <c r="BG21" s="131" t="s">
        <v>1025</v>
      </c>
      <c r="BH21" s="131" t="s">
        <v>1025</v>
      </c>
      <c r="BI21" s="131" t="s">
        <v>1051</v>
      </c>
      <c r="BJ21" s="131" t="s">
        <v>1051</v>
      </c>
      <c r="BK21" s="131">
        <v>0</v>
      </c>
      <c r="BL21" s="134">
        <v>0</v>
      </c>
      <c r="BM21" s="131">
        <v>1</v>
      </c>
      <c r="BN21" s="134">
        <v>4.3478260869565215</v>
      </c>
      <c r="BO21" s="131">
        <v>0</v>
      </c>
      <c r="BP21" s="134">
        <v>0</v>
      </c>
      <c r="BQ21" s="131">
        <v>22</v>
      </c>
      <c r="BR21" s="134">
        <v>95.65217391304348</v>
      </c>
      <c r="BS21" s="131">
        <v>23</v>
      </c>
      <c r="BT21" s="2"/>
      <c r="BU21" s="3"/>
      <c r="BV21" s="3"/>
      <c r="BW21" s="3"/>
      <c r="BX21" s="3"/>
    </row>
    <row r="22" spans="1:76" ht="15">
      <c r="A22" s="14" t="s">
        <v>224</v>
      </c>
      <c r="B22" s="15"/>
      <c r="C22" s="15" t="s">
        <v>64</v>
      </c>
      <c r="D22" s="93">
        <v>172.92003693185794</v>
      </c>
      <c r="E22" s="81"/>
      <c r="F22" s="112" t="s">
        <v>349</v>
      </c>
      <c r="G22" s="15"/>
      <c r="H22" s="16" t="s">
        <v>224</v>
      </c>
      <c r="I22" s="66"/>
      <c r="J22" s="66"/>
      <c r="K22" s="114" t="s">
        <v>685</v>
      </c>
      <c r="L22" s="94">
        <v>62.463114628149356</v>
      </c>
      <c r="M22" s="95">
        <v>8009.1376953125</v>
      </c>
      <c r="N22" s="95">
        <v>8331.49609375</v>
      </c>
      <c r="O22" s="77"/>
      <c r="P22" s="96"/>
      <c r="Q22" s="96"/>
      <c r="R22" s="97"/>
      <c r="S22" s="51">
        <v>1</v>
      </c>
      <c r="T22" s="51">
        <v>2</v>
      </c>
      <c r="U22" s="52">
        <v>1</v>
      </c>
      <c r="V22" s="52">
        <v>0.333333</v>
      </c>
      <c r="W22" s="52">
        <v>0</v>
      </c>
      <c r="X22" s="52">
        <v>1.180833</v>
      </c>
      <c r="Y22" s="52">
        <v>0.3333333333333333</v>
      </c>
      <c r="Z22" s="52">
        <v>0</v>
      </c>
      <c r="AA22" s="82">
        <v>22</v>
      </c>
      <c r="AB22" s="82"/>
      <c r="AC22" s="98"/>
      <c r="AD22" s="85" t="s">
        <v>490</v>
      </c>
      <c r="AE22" s="85">
        <v>714</v>
      </c>
      <c r="AF22" s="85">
        <v>1875</v>
      </c>
      <c r="AG22" s="85">
        <v>9640</v>
      </c>
      <c r="AH22" s="85">
        <v>5127</v>
      </c>
      <c r="AI22" s="85"/>
      <c r="AJ22" s="85" t="s">
        <v>521</v>
      </c>
      <c r="AK22" s="85" t="s">
        <v>535</v>
      </c>
      <c r="AL22" s="90" t="s">
        <v>573</v>
      </c>
      <c r="AM22" s="85"/>
      <c r="AN22" s="87">
        <v>41312.718564814815</v>
      </c>
      <c r="AO22" s="90" t="s">
        <v>603</v>
      </c>
      <c r="AP22" s="85" t="b">
        <v>0</v>
      </c>
      <c r="AQ22" s="85" t="b">
        <v>0</v>
      </c>
      <c r="AR22" s="85" t="b">
        <v>1</v>
      </c>
      <c r="AS22" s="85" t="s">
        <v>426</v>
      </c>
      <c r="AT22" s="85">
        <v>164</v>
      </c>
      <c r="AU22" s="90" t="s">
        <v>615</v>
      </c>
      <c r="AV22" s="85" t="b">
        <v>0</v>
      </c>
      <c r="AW22" s="85" t="s">
        <v>633</v>
      </c>
      <c r="AX22" s="90" t="s">
        <v>653</v>
      </c>
      <c r="AY22" s="85" t="s">
        <v>66</v>
      </c>
      <c r="AZ22" s="85" t="str">
        <f>REPLACE(INDEX(GroupVertices[Group],MATCH(Vertices[[#This Row],[Vertex]],GroupVertices[Vertex],0)),1,1,"")</f>
        <v>3</v>
      </c>
      <c r="BA22" s="51" t="s">
        <v>286</v>
      </c>
      <c r="BB22" s="51" t="s">
        <v>286</v>
      </c>
      <c r="BC22" s="51" t="s">
        <v>300</v>
      </c>
      <c r="BD22" s="51" t="s">
        <v>300</v>
      </c>
      <c r="BE22" s="51" t="s">
        <v>315</v>
      </c>
      <c r="BF22" s="51" t="s">
        <v>315</v>
      </c>
      <c r="BG22" s="131" t="s">
        <v>896</v>
      </c>
      <c r="BH22" s="131" t="s">
        <v>896</v>
      </c>
      <c r="BI22" s="131" t="s">
        <v>1053</v>
      </c>
      <c r="BJ22" s="131" t="s">
        <v>1053</v>
      </c>
      <c r="BK22" s="131">
        <v>0</v>
      </c>
      <c r="BL22" s="134">
        <v>0</v>
      </c>
      <c r="BM22" s="131">
        <v>0</v>
      </c>
      <c r="BN22" s="134">
        <v>0</v>
      </c>
      <c r="BO22" s="131">
        <v>0</v>
      </c>
      <c r="BP22" s="134">
        <v>0</v>
      </c>
      <c r="BQ22" s="131">
        <v>17</v>
      </c>
      <c r="BR22" s="134">
        <v>100</v>
      </c>
      <c r="BS22" s="131">
        <v>17</v>
      </c>
      <c r="BT22" s="2"/>
      <c r="BU22" s="3"/>
      <c r="BV22" s="3"/>
      <c r="BW22" s="3"/>
      <c r="BX22" s="3"/>
    </row>
    <row r="23" spans="1:76" ht="15">
      <c r="A23" s="14" t="s">
        <v>239</v>
      </c>
      <c r="B23" s="15"/>
      <c r="C23" s="15" t="s">
        <v>64</v>
      </c>
      <c r="D23" s="93">
        <v>258.53945693381644</v>
      </c>
      <c r="E23" s="81"/>
      <c r="F23" s="112" t="s">
        <v>626</v>
      </c>
      <c r="G23" s="15"/>
      <c r="H23" s="16" t="s">
        <v>239</v>
      </c>
      <c r="I23" s="66"/>
      <c r="J23" s="66"/>
      <c r="K23" s="114" t="s">
        <v>686</v>
      </c>
      <c r="L23" s="94">
        <v>1</v>
      </c>
      <c r="M23" s="95">
        <v>9743.0146484375</v>
      </c>
      <c r="N23" s="95">
        <v>6140.5625</v>
      </c>
      <c r="O23" s="77"/>
      <c r="P23" s="96"/>
      <c r="Q23" s="96"/>
      <c r="R23" s="97"/>
      <c r="S23" s="51">
        <v>2</v>
      </c>
      <c r="T23" s="51">
        <v>0</v>
      </c>
      <c r="U23" s="52">
        <v>0</v>
      </c>
      <c r="V23" s="52">
        <v>0.25</v>
      </c>
      <c r="W23" s="52">
        <v>0</v>
      </c>
      <c r="X23" s="52">
        <v>0.819137</v>
      </c>
      <c r="Y23" s="52">
        <v>0.5</v>
      </c>
      <c r="Z23" s="52">
        <v>0</v>
      </c>
      <c r="AA23" s="82">
        <v>23</v>
      </c>
      <c r="AB23" s="82"/>
      <c r="AC23" s="98"/>
      <c r="AD23" s="85" t="s">
        <v>491</v>
      </c>
      <c r="AE23" s="85">
        <v>619</v>
      </c>
      <c r="AF23" s="85">
        <v>16482</v>
      </c>
      <c r="AG23" s="85">
        <v>25685</v>
      </c>
      <c r="AH23" s="85">
        <v>1169</v>
      </c>
      <c r="AI23" s="85"/>
      <c r="AJ23" s="85" t="s">
        <v>522</v>
      </c>
      <c r="AK23" s="85" t="s">
        <v>546</v>
      </c>
      <c r="AL23" s="90" t="s">
        <v>574</v>
      </c>
      <c r="AM23" s="85"/>
      <c r="AN23" s="87">
        <v>39894.69739583333</v>
      </c>
      <c r="AO23" s="90" t="s">
        <v>604</v>
      </c>
      <c r="AP23" s="85" t="b">
        <v>0</v>
      </c>
      <c r="AQ23" s="85" t="b">
        <v>0</v>
      </c>
      <c r="AR23" s="85" t="b">
        <v>1</v>
      </c>
      <c r="AS23" s="85" t="s">
        <v>426</v>
      </c>
      <c r="AT23" s="85">
        <v>629</v>
      </c>
      <c r="AU23" s="90" t="s">
        <v>612</v>
      </c>
      <c r="AV23" s="85" t="b">
        <v>0</v>
      </c>
      <c r="AW23" s="85" t="s">
        <v>633</v>
      </c>
      <c r="AX23" s="90" t="s">
        <v>654</v>
      </c>
      <c r="AY23" s="85" t="s">
        <v>65</v>
      </c>
      <c r="AZ23" s="85" t="str">
        <f>REPLACE(INDEX(GroupVertices[Group],MATCH(Vertices[[#This Row],[Vertex]],GroupVertices[Vertex],0)),1,1,"")</f>
        <v>3</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225</v>
      </c>
      <c r="B24" s="15"/>
      <c r="C24" s="15" t="s">
        <v>64</v>
      </c>
      <c r="D24" s="93">
        <v>191.0790677503742</v>
      </c>
      <c r="E24" s="81"/>
      <c r="F24" s="112" t="s">
        <v>350</v>
      </c>
      <c r="G24" s="15"/>
      <c r="H24" s="16" t="s">
        <v>225</v>
      </c>
      <c r="I24" s="66"/>
      <c r="J24" s="66"/>
      <c r="K24" s="114" t="s">
        <v>687</v>
      </c>
      <c r="L24" s="94">
        <v>62.463114628149356</v>
      </c>
      <c r="M24" s="95">
        <v>8726.978515625</v>
      </c>
      <c r="N24" s="95">
        <v>7455.09521484375</v>
      </c>
      <c r="O24" s="77"/>
      <c r="P24" s="96"/>
      <c r="Q24" s="96"/>
      <c r="R24" s="97"/>
      <c r="S24" s="51">
        <v>0</v>
      </c>
      <c r="T24" s="51">
        <v>3</v>
      </c>
      <c r="U24" s="52">
        <v>1</v>
      </c>
      <c r="V24" s="52">
        <v>0.333333</v>
      </c>
      <c r="W24" s="52">
        <v>0</v>
      </c>
      <c r="X24" s="52">
        <v>1.180833</v>
      </c>
      <c r="Y24" s="52">
        <v>0.3333333333333333</v>
      </c>
      <c r="Z24" s="52">
        <v>0</v>
      </c>
      <c r="AA24" s="82">
        <v>24</v>
      </c>
      <c r="AB24" s="82"/>
      <c r="AC24" s="98"/>
      <c r="AD24" s="85" t="s">
        <v>492</v>
      </c>
      <c r="AE24" s="85">
        <v>2839</v>
      </c>
      <c r="AF24" s="85">
        <v>4973</v>
      </c>
      <c r="AG24" s="85">
        <v>18300</v>
      </c>
      <c r="AH24" s="85">
        <v>4312</v>
      </c>
      <c r="AI24" s="85"/>
      <c r="AJ24" s="85" t="s">
        <v>523</v>
      </c>
      <c r="AK24" s="85" t="s">
        <v>547</v>
      </c>
      <c r="AL24" s="90" t="s">
        <v>575</v>
      </c>
      <c r="AM24" s="85"/>
      <c r="AN24" s="87">
        <v>39647.941400462965</v>
      </c>
      <c r="AO24" s="90" t="s">
        <v>605</v>
      </c>
      <c r="AP24" s="85" t="b">
        <v>1</v>
      </c>
      <c r="AQ24" s="85" t="b">
        <v>0</v>
      </c>
      <c r="AR24" s="85" t="b">
        <v>0</v>
      </c>
      <c r="AS24" s="85" t="s">
        <v>426</v>
      </c>
      <c r="AT24" s="85">
        <v>220</v>
      </c>
      <c r="AU24" s="90" t="s">
        <v>612</v>
      </c>
      <c r="AV24" s="85" t="b">
        <v>0</v>
      </c>
      <c r="AW24" s="85" t="s">
        <v>633</v>
      </c>
      <c r="AX24" s="90" t="s">
        <v>655</v>
      </c>
      <c r="AY24" s="85" t="s">
        <v>66</v>
      </c>
      <c r="AZ24" s="85" t="str">
        <f>REPLACE(INDEX(GroupVertices[Group],MATCH(Vertices[[#This Row],[Vertex]],GroupVertices[Vertex],0)),1,1,"")</f>
        <v>3</v>
      </c>
      <c r="BA24" s="51"/>
      <c r="BB24" s="51"/>
      <c r="BC24" s="51"/>
      <c r="BD24" s="51"/>
      <c r="BE24" s="51" t="s">
        <v>315</v>
      </c>
      <c r="BF24" s="51" t="s">
        <v>315</v>
      </c>
      <c r="BG24" s="131" t="s">
        <v>1027</v>
      </c>
      <c r="BH24" s="131" t="s">
        <v>1027</v>
      </c>
      <c r="BI24" s="131" t="s">
        <v>1054</v>
      </c>
      <c r="BJ24" s="131" t="s">
        <v>1054</v>
      </c>
      <c r="BK24" s="131">
        <v>0</v>
      </c>
      <c r="BL24" s="134">
        <v>0</v>
      </c>
      <c r="BM24" s="131">
        <v>0</v>
      </c>
      <c r="BN24" s="134">
        <v>0</v>
      </c>
      <c r="BO24" s="131">
        <v>0</v>
      </c>
      <c r="BP24" s="134">
        <v>0</v>
      </c>
      <c r="BQ24" s="131">
        <v>20</v>
      </c>
      <c r="BR24" s="134">
        <v>100</v>
      </c>
      <c r="BS24" s="131">
        <v>20</v>
      </c>
      <c r="BT24" s="2"/>
      <c r="BU24" s="3"/>
      <c r="BV24" s="3"/>
      <c r="BW24" s="3"/>
      <c r="BX24" s="3"/>
    </row>
    <row r="25" spans="1:76" ht="15">
      <c r="A25" s="14" t="s">
        <v>240</v>
      </c>
      <c r="B25" s="15"/>
      <c r="C25" s="15" t="s">
        <v>64</v>
      </c>
      <c r="D25" s="93">
        <v>164.81353608550285</v>
      </c>
      <c r="E25" s="81"/>
      <c r="F25" s="112" t="s">
        <v>627</v>
      </c>
      <c r="G25" s="15"/>
      <c r="H25" s="16" t="s">
        <v>240</v>
      </c>
      <c r="I25" s="66"/>
      <c r="J25" s="66"/>
      <c r="K25" s="114" t="s">
        <v>688</v>
      </c>
      <c r="L25" s="94">
        <v>1</v>
      </c>
      <c r="M25" s="95">
        <v>6932.3798828125</v>
      </c>
      <c r="N25" s="95">
        <v>9592.9228515625</v>
      </c>
      <c r="O25" s="77"/>
      <c r="P25" s="96"/>
      <c r="Q25" s="96"/>
      <c r="R25" s="97"/>
      <c r="S25" s="51">
        <v>2</v>
      </c>
      <c r="T25" s="51">
        <v>0</v>
      </c>
      <c r="U25" s="52">
        <v>0</v>
      </c>
      <c r="V25" s="52">
        <v>0.25</v>
      </c>
      <c r="W25" s="52">
        <v>0</v>
      </c>
      <c r="X25" s="52">
        <v>0.819137</v>
      </c>
      <c r="Y25" s="52">
        <v>0.5</v>
      </c>
      <c r="Z25" s="52">
        <v>0</v>
      </c>
      <c r="AA25" s="82">
        <v>25</v>
      </c>
      <c r="AB25" s="82"/>
      <c r="AC25" s="98"/>
      <c r="AD25" s="85" t="s">
        <v>493</v>
      </c>
      <c r="AE25" s="85">
        <v>262</v>
      </c>
      <c r="AF25" s="85">
        <v>492</v>
      </c>
      <c r="AG25" s="85">
        <v>67</v>
      </c>
      <c r="AH25" s="85">
        <v>31</v>
      </c>
      <c r="AI25" s="85"/>
      <c r="AJ25" s="85"/>
      <c r="AK25" s="85" t="s">
        <v>548</v>
      </c>
      <c r="AL25" s="90" t="s">
        <v>576</v>
      </c>
      <c r="AM25" s="85"/>
      <c r="AN25" s="87">
        <v>40942.727314814816</v>
      </c>
      <c r="AO25" s="85"/>
      <c r="AP25" s="85" t="b">
        <v>1</v>
      </c>
      <c r="AQ25" s="85" t="b">
        <v>0</v>
      </c>
      <c r="AR25" s="85" t="b">
        <v>0</v>
      </c>
      <c r="AS25" s="85" t="s">
        <v>426</v>
      </c>
      <c r="AT25" s="85">
        <v>5</v>
      </c>
      <c r="AU25" s="90" t="s">
        <v>612</v>
      </c>
      <c r="AV25" s="85" t="b">
        <v>0</v>
      </c>
      <c r="AW25" s="85" t="s">
        <v>633</v>
      </c>
      <c r="AX25" s="90" t="s">
        <v>656</v>
      </c>
      <c r="AY25" s="85" t="s">
        <v>65</v>
      </c>
      <c r="AZ25" s="85" t="str">
        <f>REPLACE(INDEX(GroupVertices[Group],MATCH(Vertices[[#This Row],[Vertex]],GroupVertices[Vertex],0)),1,1,"")</f>
        <v>3</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14" t="s">
        <v>226</v>
      </c>
      <c r="B26" s="15"/>
      <c r="C26" s="15" t="s">
        <v>64</v>
      </c>
      <c r="D26" s="93">
        <v>165.2472895653512</v>
      </c>
      <c r="E26" s="81"/>
      <c r="F26" s="112" t="s">
        <v>628</v>
      </c>
      <c r="G26" s="15"/>
      <c r="H26" s="16" t="s">
        <v>226</v>
      </c>
      <c r="I26" s="66"/>
      <c r="J26" s="66"/>
      <c r="K26" s="114" t="s">
        <v>689</v>
      </c>
      <c r="L26" s="94">
        <v>1</v>
      </c>
      <c r="M26" s="95">
        <v>6173.8466796875</v>
      </c>
      <c r="N26" s="95">
        <v>6293.48828125</v>
      </c>
      <c r="O26" s="77"/>
      <c r="P26" s="96"/>
      <c r="Q26" s="96"/>
      <c r="R26" s="97"/>
      <c r="S26" s="51">
        <v>1</v>
      </c>
      <c r="T26" s="51">
        <v>1</v>
      </c>
      <c r="U26" s="52">
        <v>0</v>
      </c>
      <c r="V26" s="52">
        <v>0</v>
      </c>
      <c r="W26" s="52">
        <v>0</v>
      </c>
      <c r="X26" s="52">
        <v>0.999985</v>
      </c>
      <c r="Y26" s="52">
        <v>0</v>
      </c>
      <c r="Z26" s="52" t="s">
        <v>1136</v>
      </c>
      <c r="AA26" s="82">
        <v>26</v>
      </c>
      <c r="AB26" s="82"/>
      <c r="AC26" s="98"/>
      <c r="AD26" s="85" t="s">
        <v>494</v>
      </c>
      <c r="AE26" s="85">
        <v>1640</v>
      </c>
      <c r="AF26" s="85">
        <v>566</v>
      </c>
      <c r="AG26" s="85">
        <v>2477</v>
      </c>
      <c r="AH26" s="85">
        <v>500</v>
      </c>
      <c r="AI26" s="85"/>
      <c r="AJ26" s="85" t="s">
        <v>524</v>
      </c>
      <c r="AK26" s="85" t="s">
        <v>549</v>
      </c>
      <c r="AL26" s="90" t="s">
        <v>577</v>
      </c>
      <c r="AM26" s="85"/>
      <c r="AN26" s="87">
        <v>41561.41924768518</v>
      </c>
      <c r="AO26" s="90" t="s">
        <v>606</v>
      </c>
      <c r="AP26" s="85" t="b">
        <v>0</v>
      </c>
      <c r="AQ26" s="85" t="b">
        <v>0</v>
      </c>
      <c r="AR26" s="85" t="b">
        <v>0</v>
      </c>
      <c r="AS26" s="85" t="s">
        <v>426</v>
      </c>
      <c r="AT26" s="85">
        <v>19</v>
      </c>
      <c r="AU26" s="90" t="s">
        <v>612</v>
      </c>
      <c r="AV26" s="85" t="b">
        <v>0</v>
      </c>
      <c r="AW26" s="85" t="s">
        <v>633</v>
      </c>
      <c r="AX26" s="90" t="s">
        <v>657</v>
      </c>
      <c r="AY26" s="85" t="s">
        <v>66</v>
      </c>
      <c r="AZ26" s="85" t="str">
        <f>REPLACE(INDEX(GroupVertices[Group],MATCH(Vertices[[#This Row],[Vertex]],GroupVertices[Vertex],0)),1,1,"")</f>
        <v>5</v>
      </c>
      <c r="BA26" s="51"/>
      <c r="BB26" s="51"/>
      <c r="BC26" s="51"/>
      <c r="BD26" s="51"/>
      <c r="BE26" s="51"/>
      <c r="BF26" s="51"/>
      <c r="BG26" s="131" t="s">
        <v>1028</v>
      </c>
      <c r="BH26" s="131" t="s">
        <v>1028</v>
      </c>
      <c r="BI26" s="131" t="s">
        <v>1055</v>
      </c>
      <c r="BJ26" s="131" t="s">
        <v>1055</v>
      </c>
      <c r="BK26" s="131">
        <v>2</v>
      </c>
      <c r="BL26" s="134">
        <v>16.666666666666668</v>
      </c>
      <c r="BM26" s="131">
        <v>0</v>
      </c>
      <c r="BN26" s="134">
        <v>0</v>
      </c>
      <c r="BO26" s="131">
        <v>0</v>
      </c>
      <c r="BP26" s="134">
        <v>0</v>
      </c>
      <c r="BQ26" s="131">
        <v>10</v>
      </c>
      <c r="BR26" s="134">
        <v>83.33333333333333</v>
      </c>
      <c r="BS26" s="131">
        <v>12</v>
      </c>
      <c r="BT26" s="2"/>
      <c r="BU26" s="3"/>
      <c r="BV26" s="3"/>
      <c r="BW26" s="3"/>
      <c r="BX26" s="3"/>
    </row>
    <row r="27" spans="1:76" ht="15">
      <c r="A27" s="14" t="s">
        <v>227</v>
      </c>
      <c r="B27" s="15"/>
      <c r="C27" s="15" t="s">
        <v>64</v>
      </c>
      <c r="D27" s="93">
        <v>165.66345844466517</v>
      </c>
      <c r="E27" s="81"/>
      <c r="F27" s="112" t="s">
        <v>351</v>
      </c>
      <c r="G27" s="15"/>
      <c r="H27" s="16" t="s">
        <v>227</v>
      </c>
      <c r="I27" s="66"/>
      <c r="J27" s="66"/>
      <c r="K27" s="114" t="s">
        <v>690</v>
      </c>
      <c r="L27" s="94">
        <v>1</v>
      </c>
      <c r="M27" s="95">
        <v>5046.603515625</v>
      </c>
      <c r="N27" s="95">
        <v>8528.55859375</v>
      </c>
      <c r="O27" s="77"/>
      <c r="P27" s="96"/>
      <c r="Q27" s="96"/>
      <c r="R27" s="97"/>
      <c r="S27" s="51">
        <v>1</v>
      </c>
      <c r="T27" s="51">
        <v>1</v>
      </c>
      <c r="U27" s="52">
        <v>0</v>
      </c>
      <c r="V27" s="52">
        <v>0</v>
      </c>
      <c r="W27" s="52">
        <v>0</v>
      </c>
      <c r="X27" s="52">
        <v>0.999985</v>
      </c>
      <c r="Y27" s="52">
        <v>0</v>
      </c>
      <c r="Z27" s="52" t="s">
        <v>1136</v>
      </c>
      <c r="AA27" s="82">
        <v>27</v>
      </c>
      <c r="AB27" s="82"/>
      <c r="AC27" s="98"/>
      <c r="AD27" s="85" t="s">
        <v>495</v>
      </c>
      <c r="AE27" s="85">
        <v>2147</v>
      </c>
      <c r="AF27" s="85">
        <v>637</v>
      </c>
      <c r="AG27" s="85">
        <v>3608</v>
      </c>
      <c r="AH27" s="85">
        <v>2829</v>
      </c>
      <c r="AI27" s="85"/>
      <c r="AJ27" s="85" t="s">
        <v>525</v>
      </c>
      <c r="AK27" s="85" t="s">
        <v>550</v>
      </c>
      <c r="AL27" s="85"/>
      <c r="AM27" s="85"/>
      <c r="AN27" s="87">
        <v>39536.86829861111</v>
      </c>
      <c r="AO27" s="90" t="s">
        <v>607</v>
      </c>
      <c r="AP27" s="85" t="b">
        <v>0</v>
      </c>
      <c r="AQ27" s="85" t="b">
        <v>0</v>
      </c>
      <c r="AR27" s="85" t="b">
        <v>1</v>
      </c>
      <c r="AS27" s="85" t="s">
        <v>426</v>
      </c>
      <c r="AT27" s="85">
        <v>41</v>
      </c>
      <c r="AU27" s="90" t="s">
        <v>612</v>
      </c>
      <c r="AV27" s="85" t="b">
        <v>0</v>
      </c>
      <c r="AW27" s="85" t="s">
        <v>633</v>
      </c>
      <c r="AX27" s="90" t="s">
        <v>658</v>
      </c>
      <c r="AY27" s="85" t="s">
        <v>66</v>
      </c>
      <c r="AZ27" s="85" t="str">
        <f>REPLACE(INDEX(GroupVertices[Group],MATCH(Vertices[[#This Row],[Vertex]],GroupVertices[Vertex],0)),1,1,"")</f>
        <v>5</v>
      </c>
      <c r="BA27" s="51" t="s">
        <v>287</v>
      </c>
      <c r="BB27" s="51" t="s">
        <v>287</v>
      </c>
      <c r="BC27" s="51" t="s">
        <v>302</v>
      </c>
      <c r="BD27" s="51" t="s">
        <v>302</v>
      </c>
      <c r="BE27" s="51" t="s">
        <v>316</v>
      </c>
      <c r="BF27" s="51" t="s">
        <v>316</v>
      </c>
      <c r="BG27" s="131" t="s">
        <v>1029</v>
      </c>
      <c r="BH27" s="131" t="s">
        <v>1029</v>
      </c>
      <c r="BI27" s="131" t="s">
        <v>1056</v>
      </c>
      <c r="BJ27" s="131" t="s">
        <v>1056</v>
      </c>
      <c r="BK27" s="131">
        <v>4</v>
      </c>
      <c r="BL27" s="134">
        <v>10.526315789473685</v>
      </c>
      <c r="BM27" s="131">
        <v>0</v>
      </c>
      <c r="BN27" s="134">
        <v>0</v>
      </c>
      <c r="BO27" s="131">
        <v>0</v>
      </c>
      <c r="BP27" s="134">
        <v>0</v>
      </c>
      <c r="BQ27" s="131">
        <v>34</v>
      </c>
      <c r="BR27" s="134">
        <v>89.47368421052632</v>
      </c>
      <c r="BS27" s="131">
        <v>38</v>
      </c>
      <c r="BT27" s="2"/>
      <c r="BU27" s="3"/>
      <c r="BV27" s="3"/>
      <c r="BW27" s="3"/>
      <c r="BX27" s="3"/>
    </row>
    <row r="28" spans="1:76" ht="15">
      <c r="A28" s="14" t="s">
        <v>228</v>
      </c>
      <c r="B28" s="15"/>
      <c r="C28" s="15" t="s">
        <v>64</v>
      </c>
      <c r="D28" s="93">
        <v>174.73711232041185</v>
      </c>
      <c r="E28" s="81"/>
      <c r="F28" s="112" t="s">
        <v>352</v>
      </c>
      <c r="G28" s="15"/>
      <c r="H28" s="16" t="s">
        <v>228</v>
      </c>
      <c r="I28" s="66"/>
      <c r="J28" s="66"/>
      <c r="K28" s="114" t="s">
        <v>691</v>
      </c>
      <c r="L28" s="94">
        <v>922.9467194222403</v>
      </c>
      <c r="M28" s="95">
        <v>3301.519287109375</v>
      </c>
      <c r="N28" s="95">
        <v>1713.7833251953125</v>
      </c>
      <c r="O28" s="77"/>
      <c r="P28" s="96"/>
      <c r="Q28" s="96"/>
      <c r="R28" s="97"/>
      <c r="S28" s="51">
        <v>1</v>
      </c>
      <c r="T28" s="51">
        <v>2</v>
      </c>
      <c r="U28" s="52">
        <v>15</v>
      </c>
      <c r="V28" s="52">
        <v>0.02</v>
      </c>
      <c r="W28" s="52">
        <v>0.027796</v>
      </c>
      <c r="X28" s="52">
        <v>1.050117</v>
      </c>
      <c r="Y28" s="52">
        <v>0.3333333333333333</v>
      </c>
      <c r="Z28" s="52">
        <v>0</v>
      </c>
      <c r="AA28" s="82">
        <v>28</v>
      </c>
      <c r="AB28" s="82"/>
      <c r="AC28" s="98"/>
      <c r="AD28" s="85" t="s">
        <v>496</v>
      </c>
      <c r="AE28" s="85">
        <v>877</v>
      </c>
      <c r="AF28" s="85">
        <v>2185</v>
      </c>
      <c r="AG28" s="85">
        <v>11865</v>
      </c>
      <c r="AH28" s="85">
        <v>716</v>
      </c>
      <c r="AI28" s="85"/>
      <c r="AJ28" s="85" t="s">
        <v>526</v>
      </c>
      <c r="AK28" s="85" t="s">
        <v>551</v>
      </c>
      <c r="AL28" s="90" t="s">
        <v>578</v>
      </c>
      <c r="AM28" s="85"/>
      <c r="AN28" s="87">
        <v>40186.6518287037</v>
      </c>
      <c r="AO28" s="90" t="s">
        <v>608</v>
      </c>
      <c r="AP28" s="85" t="b">
        <v>0</v>
      </c>
      <c r="AQ28" s="85" t="b">
        <v>0</v>
      </c>
      <c r="AR28" s="85" t="b">
        <v>0</v>
      </c>
      <c r="AS28" s="85" t="s">
        <v>426</v>
      </c>
      <c r="AT28" s="85">
        <v>433</v>
      </c>
      <c r="AU28" s="90" t="s">
        <v>613</v>
      </c>
      <c r="AV28" s="85" t="b">
        <v>0</v>
      </c>
      <c r="AW28" s="85" t="s">
        <v>633</v>
      </c>
      <c r="AX28" s="90" t="s">
        <v>659</v>
      </c>
      <c r="AY28" s="85" t="s">
        <v>66</v>
      </c>
      <c r="AZ28" s="85" t="str">
        <f>REPLACE(INDEX(GroupVertices[Group],MATCH(Vertices[[#This Row],[Vertex]],GroupVertices[Vertex],0)),1,1,"")</f>
        <v>2</v>
      </c>
      <c r="BA28" s="51" t="s">
        <v>288</v>
      </c>
      <c r="BB28" s="51" t="s">
        <v>288</v>
      </c>
      <c r="BC28" s="51" t="s">
        <v>303</v>
      </c>
      <c r="BD28" s="51" t="s">
        <v>303</v>
      </c>
      <c r="BE28" s="51" t="s">
        <v>317</v>
      </c>
      <c r="BF28" s="51" t="s">
        <v>317</v>
      </c>
      <c r="BG28" s="131" t="s">
        <v>1030</v>
      </c>
      <c r="BH28" s="131" t="s">
        <v>1030</v>
      </c>
      <c r="BI28" s="131" t="s">
        <v>1057</v>
      </c>
      <c r="BJ28" s="131" t="s">
        <v>1057</v>
      </c>
      <c r="BK28" s="131">
        <v>2</v>
      </c>
      <c r="BL28" s="134">
        <v>8.695652173913043</v>
      </c>
      <c r="BM28" s="131">
        <v>0</v>
      </c>
      <c r="BN28" s="134">
        <v>0</v>
      </c>
      <c r="BO28" s="131">
        <v>0</v>
      </c>
      <c r="BP28" s="134">
        <v>0</v>
      </c>
      <c r="BQ28" s="131">
        <v>21</v>
      </c>
      <c r="BR28" s="134">
        <v>91.30434782608695</v>
      </c>
      <c r="BS28" s="131">
        <v>23</v>
      </c>
      <c r="BT28" s="2"/>
      <c r="BU28" s="3"/>
      <c r="BV28" s="3"/>
      <c r="BW28" s="3"/>
      <c r="BX28" s="3"/>
    </row>
    <row r="29" spans="1:76" ht="15">
      <c r="A29" s="14" t="s">
        <v>241</v>
      </c>
      <c r="B29" s="15"/>
      <c r="C29" s="15" t="s">
        <v>64</v>
      </c>
      <c r="D29" s="93">
        <v>322.7935872864877</v>
      </c>
      <c r="E29" s="81"/>
      <c r="F29" s="112" t="s">
        <v>629</v>
      </c>
      <c r="G29" s="15"/>
      <c r="H29" s="16" t="s">
        <v>241</v>
      </c>
      <c r="I29" s="66"/>
      <c r="J29" s="66"/>
      <c r="K29" s="114" t="s">
        <v>692</v>
      </c>
      <c r="L29" s="94">
        <v>1</v>
      </c>
      <c r="M29" s="95">
        <v>2348.09375</v>
      </c>
      <c r="N29" s="95">
        <v>495.7742004394531</v>
      </c>
      <c r="O29" s="77"/>
      <c r="P29" s="96"/>
      <c r="Q29" s="96"/>
      <c r="R29" s="97"/>
      <c r="S29" s="51">
        <v>2</v>
      </c>
      <c r="T29" s="51">
        <v>0</v>
      </c>
      <c r="U29" s="52">
        <v>0</v>
      </c>
      <c r="V29" s="52">
        <v>0.015385</v>
      </c>
      <c r="W29" s="52">
        <v>0.013622</v>
      </c>
      <c r="X29" s="52">
        <v>0.745065</v>
      </c>
      <c r="Y29" s="52">
        <v>0.5</v>
      </c>
      <c r="Z29" s="52">
        <v>0</v>
      </c>
      <c r="AA29" s="82">
        <v>29</v>
      </c>
      <c r="AB29" s="82"/>
      <c r="AC29" s="98"/>
      <c r="AD29" s="85" t="s">
        <v>497</v>
      </c>
      <c r="AE29" s="85">
        <v>1134</v>
      </c>
      <c r="AF29" s="85">
        <v>27444</v>
      </c>
      <c r="AG29" s="85">
        <v>3318</v>
      </c>
      <c r="AH29" s="85">
        <v>2571</v>
      </c>
      <c r="AI29" s="85"/>
      <c r="AJ29" s="85" t="s">
        <v>527</v>
      </c>
      <c r="AK29" s="85" t="s">
        <v>443</v>
      </c>
      <c r="AL29" s="90" t="s">
        <v>579</v>
      </c>
      <c r="AM29" s="85"/>
      <c r="AN29" s="87">
        <v>40114.11866898148</v>
      </c>
      <c r="AO29" s="90" t="s">
        <v>609</v>
      </c>
      <c r="AP29" s="85" t="b">
        <v>0</v>
      </c>
      <c r="AQ29" s="85" t="b">
        <v>0</v>
      </c>
      <c r="AR29" s="85" t="b">
        <v>1</v>
      </c>
      <c r="AS29" s="85" t="s">
        <v>426</v>
      </c>
      <c r="AT29" s="85">
        <v>596</v>
      </c>
      <c r="AU29" s="90" t="s">
        <v>612</v>
      </c>
      <c r="AV29" s="85" t="b">
        <v>0</v>
      </c>
      <c r="AW29" s="85" t="s">
        <v>633</v>
      </c>
      <c r="AX29" s="90" t="s">
        <v>660</v>
      </c>
      <c r="AY29" s="85" t="s">
        <v>65</v>
      </c>
      <c r="AZ29" s="85" t="str">
        <f>REPLACE(INDEX(GroupVertices[Group],MATCH(Vertices[[#This Row],[Vertex]],GroupVertices[Vertex],0)),1,1,"")</f>
        <v>2</v>
      </c>
      <c r="BA29" s="51"/>
      <c r="BB29" s="51"/>
      <c r="BC29" s="51"/>
      <c r="BD29" s="51"/>
      <c r="BE29" s="51"/>
      <c r="BF29" s="51"/>
      <c r="BG29" s="51"/>
      <c r="BH29" s="51"/>
      <c r="BI29" s="51"/>
      <c r="BJ29" s="51"/>
      <c r="BK29" s="51"/>
      <c r="BL29" s="52"/>
      <c r="BM29" s="51"/>
      <c r="BN29" s="52"/>
      <c r="BO29" s="51"/>
      <c r="BP29" s="52"/>
      <c r="BQ29" s="51"/>
      <c r="BR29" s="52"/>
      <c r="BS29" s="51"/>
      <c r="BT29" s="2"/>
      <c r="BU29" s="3"/>
      <c r="BV29" s="3"/>
      <c r="BW29" s="3"/>
      <c r="BX29" s="3"/>
    </row>
    <row r="30" spans="1:76" ht="15">
      <c r="A30" s="14" t="s">
        <v>229</v>
      </c>
      <c r="B30" s="15"/>
      <c r="C30" s="15" t="s">
        <v>64</v>
      </c>
      <c r="D30" s="93">
        <v>193.02509687618036</v>
      </c>
      <c r="E30" s="81"/>
      <c r="F30" s="112" t="s">
        <v>353</v>
      </c>
      <c r="G30" s="15"/>
      <c r="H30" s="16" t="s">
        <v>229</v>
      </c>
      <c r="I30" s="66"/>
      <c r="J30" s="66"/>
      <c r="K30" s="114" t="s">
        <v>693</v>
      </c>
      <c r="L30" s="94">
        <v>922.9467194222403</v>
      </c>
      <c r="M30" s="95">
        <v>1317.978515625</v>
      </c>
      <c r="N30" s="95">
        <v>1693.36376953125</v>
      </c>
      <c r="O30" s="77"/>
      <c r="P30" s="96"/>
      <c r="Q30" s="96"/>
      <c r="R30" s="97"/>
      <c r="S30" s="51">
        <v>0</v>
      </c>
      <c r="T30" s="51">
        <v>3</v>
      </c>
      <c r="U30" s="52">
        <v>15</v>
      </c>
      <c r="V30" s="52">
        <v>0.02</v>
      </c>
      <c r="W30" s="52">
        <v>0.027796</v>
      </c>
      <c r="X30" s="52">
        <v>1.050117</v>
      </c>
      <c r="Y30" s="52">
        <v>0.3333333333333333</v>
      </c>
      <c r="Z30" s="52">
        <v>0</v>
      </c>
      <c r="AA30" s="82">
        <v>30</v>
      </c>
      <c r="AB30" s="82"/>
      <c r="AC30" s="98"/>
      <c r="AD30" s="85" t="s">
        <v>498</v>
      </c>
      <c r="AE30" s="85">
        <v>650</v>
      </c>
      <c r="AF30" s="85">
        <v>5305</v>
      </c>
      <c r="AG30" s="85">
        <v>3194</v>
      </c>
      <c r="AH30" s="85">
        <v>1195</v>
      </c>
      <c r="AI30" s="85"/>
      <c r="AJ30" s="85" t="s">
        <v>528</v>
      </c>
      <c r="AK30" s="85" t="s">
        <v>552</v>
      </c>
      <c r="AL30" s="90" t="s">
        <v>580</v>
      </c>
      <c r="AM30" s="85"/>
      <c r="AN30" s="87">
        <v>39686.85003472222</v>
      </c>
      <c r="AO30" s="85"/>
      <c r="AP30" s="85" t="b">
        <v>0</v>
      </c>
      <c r="AQ30" s="85" t="b">
        <v>0</v>
      </c>
      <c r="AR30" s="85" t="b">
        <v>1</v>
      </c>
      <c r="AS30" s="85" t="s">
        <v>426</v>
      </c>
      <c r="AT30" s="85">
        <v>391</v>
      </c>
      <c r="AU30" s="90" t="s">
        <v>612</v>
      </c>
      <c r="AV30" s="85" t="b">
        <v>0</v>
      </c>
      <c r="AW30" s="85" t="s">
        <v>633</v>
      </c>
      <c r="AX30" s="90" t="s">
        <v>661</v>
      </c>
      <c r="AY30" s="85" t="s">
        <v>66</v>
      </c>
      <c r="AZ30" s="85" t="str">
        <f>REPLACE(INDEX(GroupVertices[Group],MATCH(Vertices[[#This Row],[Vertex]],GroupVertices[Vertex],0)),1,1,"")</f>
        <v>2</v>
      </c>
      <c r="BA30" s="51" t="s">
        <v>288</v>
      </c>
      <c r="BB30" s="51" t="s">
        <v>288</v>
      </c>
      <c r="BC30" s="51" t="s">
        <v>303</v>
      </c>
      <c r="BD30" s="51" t="s">
        <v>303</v>
      </c>
      <c r="BE30" s="51" t="s">
        <v>318</v>
      </c>
      <c r="BF30" s="51" t="s">
        <v>318</v>
      </c>
      <c r="BG30" s="131" t="s">
        <v>1031</v>
      </c>
      <c r="BH30" s="131" t="s">
        <v>1031</v>
      </c>
      <c r="BI30" s="131" t="s">
        <v>1058</v>
      </c>
      <c r="BJ30" s="131" t="s">
        <v>1058</v>
      </c>
      <c r="BK30" s="131">
        <v>1</v>
      </c>
      <c r="BL30" s="134">
        <v>5.555555555555555</v>
      </c>
      <c r="BM30" s="131">
        <v>0</v>
      </c>
      <c r="BN30" s="134">
        <v>0</v>
      </c>
      <c r="BO30" s="131">
        <v>0</v>
      </c>
      <c r="BP30" s="134">
        <v>0</v>
      </c>
      <c r="BQ30" s="131">
        <v>17</v>
      </c>
      <c r="BR30" s="134">
        <v>94.44444444444444</v>
      </c>
      <c r="BS30" s="131">
        <v>18</v>
      </c>
      <c r="BT30" s="2"/>
      <c r="BU30" s="3"/>
      <c r="BV30" s="3"/>
      <c r="BW30" s="3"/>
      <c r="BX30" s="3"/>
    </row>
    <row r="31" spans="1:76" ht="15">
      <c r="A31" s="14" t="s">
        <v>231</v>
      </c>
      <c r="B31" s="15"/>
      <c r="C31" s="15" t="s">
        <v>64</v>
      </c>
      <c r="D31" s="93">
        <v>170.98573087307471</v>
      </c>
      <c r="E31" s="81"/>
      <c r="F31" s="112" t="s">
        <v>354</v>
      </c>
      <c r="G31" s="15"/>
      <c r="H31" s="16" t="s">
        <v>231</v>
      </c>
      <c r="I31" s="66"/>
      <c r="J31" s="66"/>
      <c r="K31" s="114" t="s">
        <v>694</v>
      </c>
      <c r="L31" s="94">
        <v>9999</v>
      </c>
      <c r="M31" s="95">
        <v>1279.6280517578125</v>
      </c>
      <c r="N31" s="95">
        <v>6409.248046875</v>
      </c>
      <c r="O31" s="77"/>
      <c r="P31" s="96"/>
      <c r="Q31" s="96"/>
      <c r="R31" s="97"/>
      <c r="S31" s="51">
        <v>0</v>
      </c>
      <c r="T31" s="51">
        <v>6</v>
      </c>
      <c r="U31" s="52">
        <v>162.666667</v>
      </c>
      <c r="V31" s="52">
        <v>0.032258</v>
      </c>
      <c r="W31" s="52">
        <v>0.131019</v>
      </c>
      <c r="X31" s="52">
        <v>1.7384</v>
      </c>
      <c r="Y31" s="52">
        <v>0.13333333333333333</v>
      </c>
      <c r="Z31" s="52">
        <v>0</v>
      </c>
      <c r="AA31" s="82">
        <v>31</v>
      </c>
      <c r="AB31" s="82"/>
      <c r="AC31" s="98"/>
      <c r="AD31" s="85" t="s">
        <v>499</v>
      </c>
      <c r="AE31" s="85">
        <v>3086</v>
      </c>
      <c r="AF31" s="85">
        <v>1545</v>
      </c>
      <c r="AG31" s="85">
        <v>15916</v>
      </c>
      <c r="AH31" s="85">
        <v>1418</v>
      </c>
      <c r="AI31" s="85"/>
      <c r="AJ31" s="85" t="s">
        <v>529</v>
      </c>
      <c r="AK31" s="85" t="s">
        <v>553</v>
      </c>
      <c r="AL31" s="90" t="s">
        <v>581</v>
      </c>
      <c r="AM31" s="85"/>
      <c r="AN31" s="87">
        <v>40647.68306712963</v>
      </c>
      <c r="AO31" s="90" t="s">
        <v>610</v>
      </c>
      <c r="AP31" s="85" t="b">
        <v>0</v>
      </c>
      <c r="AQ31" s="85" t="b">
        <v>0</v>
      </c>
      <c r="AR31" s="85" t="b">
        <v>0</v>
      </c>
      <c r="AS31" s="85" t="s">
        <v>426</v>
      </c>
      <c r="AT31" s="85">
        <v>281</v>
      </c>
      <c r="AU31" s="90" t="s">
        <v>612</v>
      </c>
      <c r="AV31" s="85" t="b">
        <v>0</v>
      </c>
      <c r="AW31" s="85" t="s">
        <v>633</v>
      </c>
      <c r="AX31" s="90" t="s">
        <v>662</v>
      </c>
      <c r="AY31" s="85" t="s">
        <v>66</v>
      </c>
      <c r="AZ31" s="85" t="str">
        <f>REPLACE(INDEX(GroupVertices[Group],MATCH(Vertices[[#This Row],[Vertex]],GroupVertices[Vertex],0)),1,1,"")</f>
        <v>1</v>
      </c>
      <c r="BA31" s="51" t="s">
        <v>290</v>
      </c>
      <c r="BB31" s="51" t="s">
        <v>290</v>
      </c>
      <c r="BC31" s="51" t="s">
        <v>300</v>
      </c>
      <c r="BD31" s="51" t="s">
        <v>300</v>
      </c>
      <c r="BE31" s="51" t="s">
        <v>1011</v>
      </c>
      <c r="BF31" s="51" t="s">
        <v>1011</v>
      </c>
      <c r="BG31" s="131" t="s">
        <v>1032</v>
      </c>
      <c r="BH31" s="131" t="s">
        <v>1039</v>
      </c>
      <c r="BI31" s="131" t="s">
        <v>1059</v>
      </c>
      <c r="BJ31" s="131" t="s">
        <v>1059</v>
      </c>
      <c r="BK31" s="131">
        <v>4</v>
      </c>
      <c r="BL31" s="134">
        <v>3.7735849056603774</v>
      </c>
      <c r="BM31" s="131">
        <v>2</v>
      </c>
      <c r="BN31" s="134">
        <v>1.8867924528301887</v>
      </c>
      <c r="BO31" s="131">
        <v>0</v>
      </c>
      <c r="BP31" s="134">
        <v>0</v>
      </c>
      <c r="BQ31" s="131">
        <v>100</v>
      </c>
      <c r="BR31" s="134">
        <v>94.33962264150944</v>
      </c>
      <c r="BS31" s="131">
        <v>106</v>
      </c>
      <c r="BT31" s="2"/>
      <c r="BU31" s="3"/>
      <c r="BV31" s="3"/>
      <c r="BW31" s="3"/>
      <c r="BX31" s="3"/>
    </row>
    <row r="32" spans="1:76" ht="15">
      <c r="A32" s="14" t="s">
        <v>242</v>
      </c>
      <c r="B32" s="15"/>
      <c r="C32" s="15" t="s">
        <v>64</v>
      </c>
      <c r="D32" s="93">
        <v>315.76560860624204</v>
      </c>
      <c r="E32" s="81"/>
      <c r="F32" s="112" t="s">
        <v>630</v>
      </c>
      <c r="G32" s="15"/>
      <c r="H32" s="16" t="s">
        <v>242</v>
      </c>
      <c r="I32" s="66"/>
      <c r="J32" s="66"/>
      <c r="K32" s="114" t="s">
        <v>695</v>
      </c>
      <c r="L32" s="94">
        <v>1</v>
      </c>
      <c r="M32" s="95">
        <v>809.7709350585938</v>
      </c>
      <c r="N32" s="95">
        <v>8782.7666015625</v>
      </c>
      <c r="O32" s="77"/>
      <c r="P32" s="96"/>
      <c r="Q32" s="96"/>
      <c r="R32" s="97"/>
      <c r="S32" s="51">
        <v>2</v>
      </c>
      <c r="T32" s="51">
        <v>0</v>
      </c>
      <c r="U32" s="52">
        <v>0</v>
      </c>
      <c r="V32" s="52">
        <v>0.022222</v>
      </c>
      <c r="W32" s="52">
        <v>0.057052</v>
      </c>
      <c r="X32" s="52">
        <v>0.645745</v>
      </c>
      <c r="Y32" s="52">
        <v>0.5</v>
      </c>
      <c r="Z32" s="52">
        <v>0</v>
      </c>
      <c r="AA32" s="82">
        <v>32</v>
      </c>
      <c r="AB32" s="82"/>
      <c r="AC32" s="98"/>
      <c r="AD32" s="85" t="s">
        <v>500</v>
      </c>
      <c r="AE32" s="85">
        <v>439</v>
      </c>
      <c r="AF32" s="85">
        <v>26245</v>
      </c>
      <c r="AG32" s="85">
        <v>8899</v>
      </c>
      <c r="AH32" s="85">
        <v>6788</v>
      </c>
      <c r="AI32" s="85"/>
      <c r="AJ32" s="85" t="s">
        <v>530</v>
      </c>
      <c r="AK32" s="85" t="s">
        <v>554</v>
      </c>
      <c r="AL32" s="90" t="s">
        <v>582</v>
      </c>
      <c r="AM32" s="85"/>
      <c r="AN32" s="87">
        <v>40680.70216435185</v>
      </c>
      <c r="AO32" s="90" t="s">
        <v>611</v>
      </c>
      <c r="AP32" s="85" t="b">
        <v>0</v>
      </c>
      <c r="AQ32" s="85" t="b">
        <v>0</v>
      </c>
      <c r="AR32" s="85" t="b">
        <v>0</v>
      </c>
      <c r="AS32" s="85" t="s">
        <v>426</v>
      </c>
      <c r="AT32" s="85">
        <v>452</v>
      </c>
      <c r="AU32" s="90" t="s">
        <v>612</v>
      </c>
      <c r="AV32" s="85" t="b">
        <v>1</v>
      </c>
      <c r="AW32" s="85" t="s">
        <v>633</v>
      </c>
      <c r="AX32" s="90" t="s">
        <v>663</v>
      </c>
      <c r="AY32" s="85" t="s">
        <v>65</v>
      </c>
      <c r="AZ32" s="85" t="str">
        <f>REPLACE(INDEX(GroupVertices[Group],MATCH(Vertices[[#This Row],[Vertex]],GroupVertices[Vertex],0)),1,1,"")</f>
        <v>1</v>
      </c>
      <c r="BA32" s="51"/>
      <c r="BB32" s="51"/>
      <c r="BC32" s="51"/>
      <c r="BD32" s="51"/>
      <c r="BE32" s="51"/>
      <c r="BF32" s="51"/>
      <c r="BG32" s="51"/>
      <c r="BH32" s="51"/>
      <c r="BI32" s="51"/>
      <c r="BJ32" s="51"/>
      <c r="BK32" s="51"/>
      <c r="BL32" s="52"/>
      <c r="BM32" s="51"/>
      <c r="BN32" s="52"/>
      <c r="BO32" s="51"/>
      <c r="BP32" s="52"/>
      <c r="BQ32" s="51"/>
      <c r="BR32" s="52"/>
      <c r="BS32" s="51"/>
      <c r="BT32" s="2"/>
      <c r="BU32" s="3"/>
      <c r="BV32" s="3"/>
      <c r="BW32" s="3"/>
      <c r="BX32" s="3"/>
    </row>
    <row r="33" spans="1:76" ht="15">
      <c r="A33" s="14" t="s">
        <v>243</v>
      </c>
      <c r="B33" s="15"/>
      <c r="C33" s="15" t="s">
        <v>64</v>
      </c>
      <c r="D33" s="93">
        <v>180.041800148287</v>
      </c>
      <c r="E33" s="81"/>
      <c r="F33" s="112" t="s">
        <v>631</v>
      </c>
      <c r="G33" s="15"/>
      <c r="H33" s="16" t="s">
        <v>243</v>
      </c>
      <c r="I33" s="66"/>
      <c r="J33" s="66"/>
      <c r="K33" s="114" t="s">
        <v>696</v>
      </c>
      <c r="L33" s="94">
        <v>1</v>
      </c>
      <c r="M33" s="95">
        <v>2553.422607421875</v>
      </c>
      <c r="N33" s="95">
        <v>4481.90478515625</v>
      </c>
      <c r="O33" s="77"/>
      <c r="P33" s="96"/>
      <c r="Q33" s="96"/>
      <c r="R33" s="97"/>
      <c r="S33" s="51">
        <v>2</v>
      </c>
      <c r="T33" s="51">
        <v>0</v>
      </c>
      <c r="U33" s="52">
        <v>0</v>
      </c>
      <c r="V33" s="52">
        <v>0.022222</v>
      </c>
      <c r="W33" s="52">
        <v>0.057052</v>
      </c>
      <c r="X33" s="52">
        <v>0.645745</v>
      </c>
      <c r="Y33" s="52">
        <v>0.5</v>
      </c>
      <c r="Z33" s="52">
        <v>0</v>
      </c>
      <c r="AA33" s="82">
        <v>33</v>
      </c>
      <c r="AB33" s="82"/>
      <c r="AC33" s="98"/>
      <c r="AD33" s="85" t="s">
        <v>501</v>
      </c>
      <c r="AE33" s="85">
        <v>1234</v>
      </c>
      <c r="AF33" s="85">
        <v>3090</v>
      </c>
      <c r="AG33" s="85">
        <v>6588</v>
      </c>
      <c r="AH33" s="85">
        <v>3345</v>
      </c>
      <c r="AI33" s="85"/>
      <c r="AJ33" s="85" t="s">
        <v>531</v>
      </c>
      <c r="AK33" s="85" t="s">
        <v>555</v>
      </c>
      <c r="AL33" s="85"/>
      <c r="AM33" s="85"/>
      <c r="AN33" s="87">
        <v>39780.65105324074</v>
      </c>
      <c r="AO33" s="85"/>
      <c r="AP33" s="85" t="b">
        <v>1</v>
      </c>
      <c r="AQ33" s="85" t="b">
        <v>0</v>
      </c>
      <c r="AR33" s="85" t="b">
        <v>0</v>
      </c>
      <c r="AS33" s="85" t="s">
        <v>426</v>
      </c>
      <c r="AT33" s="85">
        <v>141</v>
      </c>
      <c r="AU33" s="90" t="s">
        <v>612</v>
      </c>
      <c r="AV33" s="85" t="b">
        <v>0</v>
      </c>
      <c r="AW33" s="85" t="s">
        <v>633</v>
      </c>
      <c r="AX33" s="90" t="s">
        <v>664</v>
      </c>
      <c r="AY33" s="85" t="s">
        <v>65</v>
      </c>
      <c r="AZ33" s="85" t="str">
        <f>REPLACE(INDEX(GroupVertices[Group],MATCH(Vertices[[#This Row],[Vertex]],GroupVertices[Vertex],0)),1,1,"")</f>
        <v>1</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99" t="s">
        <v>233</v>
      </c>
      <c r="B34" s="100"/>
      <c r="C34" s="100" t="s">
        <v>64</v>
      </c>
      <c r="D34" s="101">
        <v>171.88840703384022</v>
      </c>
      <c r="E34" s="102"/>
      <c r="F34" s="113" t="s">
        <v>632</v>
      </c>
      <c r="G34" s="100"/>
      <c r="H34" s="103" t="s">
        <v>233</v>
      </c>
      <c r="I34" s="104"/>
      <c r="J34" s="104"/>
      <c r="K34" s="115" t="s">
        <v>697</v>
      </c>
      <c r="L34" s="105">
        <v>1</v>
      </c>
      <c r="M34" s="106">
        <v>6173.8466796875</v>
      </c>
      <c r="N34" s="106">
        <v>8528.55859375</v>
      </c>
      <c r="O34" s="107"/>
      <c r="P34" s="108"/>
      <c r="Q34" s="108"/>
      <c r="R34" s="109"/>
      <c r="S34" s="51">
        <v>1</v>
      </c>
      <c r="T34" s="51">
        <v>1</v>
      </c>
      <c r="U34" s="52">
        <v>0</v>
      </c>
      <c r="V34" s="52">
        <v>0</v>
      </c>
      <c r="W34" s="52">
        <v>0</v>
      </c>
      <c r="X34" s="52">
        <v>0.999985</v>
      </c>
      <c r="Y34" s="52">
        <v>0</v>
      </c>
      <c r="Z34" s="52" t="s">
        <v>1136</v>
      </c>
      <c r="AA34" s="110">
        <v>34</v>
      </c>
      <c r="AB34" s="110"/>
      <c r="AC34" s="111"/>
      <c r="AD34" s="85" t="s">
        <v>502</v>
      </c>
      <c r="AE34" s="85">
        <v>385</v>
      </c>
      <c r="AF34" s="85">
        <v>1699</v>
      </c>
      <c r="AG34" s="85">
        <v>4298</v>
      </c>
      <c r="AH34" s="85">
        <v>87</v>
      </c>
      <c r="AI34" s="85"/>
      <c r="AJ34" s="85" t="s">
        <v>532</v>
      </c>
      <c r="AK34" s="85" t="s">
        <v>556</v>
      </c>
      <c r="AL34" s="90" t="s">
        <v>583</v>
      </c>
      <c r="AM34" s="85"/>
      <c r="AN34" s="87">
        <v>40490.82125</v>
      </c>
      <c r="AO34" s="85"/>
      <c r="AP34" s="85" t="b">
        <v>0</v>
      </c>
      <c r="AQ34" s="85" t="b">
        <v>0</v>
      </c>
      <c r="AR34" s="85" t="b">
        <v>1</v>
      </c>
      <c r="AS34" s="85" t="s">
        <v>426</v>
      </c>
      <c r="AT34" s="85">
        <v>84</v>
      </c>
      <c r="AU34" s="90" t="s">
        <v>612</v>
      </c>
      <c r="AV34" s="85" t="b">
        <v>0</v>
      </c>
      <c r="AW34" s="85" t="s">
        <v>633</v>
      </c>
      <c r="AX34" s="90" t="s">
        <v>665</v>
      </c>
      <c r="AY34" s="85" t="s">
        <v>66</v>
      </c>
      <c r="AZ34" s="85" t="str">
        <f>REPLACE(INDEX(GroupVertices[Group],MATCH(Vertices[[#This Row],[Vertex]],GroupVertices[Vertex],0)),1,1,"")</f>
        <v>5</v>
      </c>
      <c r="BA34" s="51" t="s">
        <v>1001</v>
      </c>
      <c r="BB34" s="51" t="s">
        <v>1001</v>
      </c>
      <c r="BC34" s="51" t="s">
        <v>1005</v>
      </c>
      <c r="BD34" s="51" t="s">
        <v>1005</v>
      </c>
      <c r="BE34" s="51" t="s">
        <v>328</v>
      </c>
      <c r="BF34" s="51" t="s">
        <v>328</v>
      </c>
      <c r="BG34" s="131" t="s">
        <v>1033</v>
      </c>
      <c r="BH34" s="131" t="s">
        <v>1033</v>
      </c>
      <c r="BI34" s="131" t="s">
        <v>1060</v>
      </c>
      <c r="BJ34" s="131" t="s">
        <v>1060</v>
      </c>
      <c r="BK34" s="131">
        <v>0</v>
      </c>
      <c r="BL34" s="134">
        <v>0</v>
      </c>
      <c r="BM34" s="131">
        <v>1</v>
      </c>
      <c r="BN34" s="134">
        <v>3.4482758620689653</v>
      </c>
      <c r="BO34" s="131">
        <v>0</v>
      </c>
      <c r="BP34" s="134">
        <v>0</v>
      </c>
      <c r="BQ34" s="131">
        <v>28</v>
      </c>
      <c r="BR34" s="134">
        <v>96.55172413793103</v>
      </c>
      <c r="BS34" s="131">
        <v>29</v>
      </c>
      <c r="BT34" s="2"/>
      <c r="BU34" s="3"/>
      <c r="BV34" s="3"/>
      <c r="BW34" s="3"/>
      <c r="BX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hyperlinks>
    <hyperlink ref="AJ7" r:id="rId1" display="https://t.co/4peZYFpQ64"/>
    <hyperlink ref="AL3" r:id="rId2" display="http://ashot.org/links.php"/>
    <hyperlink ref="AL4" r:id="rId3" display="https://t.co/8VJ0n5Evel"/>
    <hyperlink ref="AL5" r:id="rId4" display="http://www.ensembleiq.com/"/>
    <hyperlink ref="AL6" r:id="rId5" display="http://t.co/OMpytKJiMI"/>
    <hyperlink ref="AL7" r:id="rId6" display="https://t.co/lrtS3VPSMe"/>
    <hyperlink ref="AL8" r:id="rId7" display="https://t.co/NBkc787Dpa"/>
    <hyperlink ref="AL9" r:id="rId8" display="https://www.youtube.com/watch?v=GQ33gPB8T9U"/>
    <hyperlink ref="AL10" r:id="rId9" display="http://t.co/LXW60XDkkc"/>
    <hyperlink ref="AL11" r:id="rId10" display="http://t.co/veXGlfJbtu"/>
    <hyperlink ref="AL13" r:id="rId11" display="https://t.co/bUXtrjhwkk"/>
    <hyperlink ref="AL14" r:id="rId12" display="http://t.co/4HKQ5HmWcJ"/>
    <hyperlink ref="AL15" r:id="rId13" display="https://t.co/6rx1mSy4km"/>
    <hyperlink ref="AL16" r:id="rId14" display="http://www.displaydata.com/"/>
    <hyperlink ref="AL17" r:id="rId15" display="http://www.p2pi.org/"/>
    <hyperlink ref="AL18" r:id="rId16" display="http://t.co/NchSXvwAIj"/>
    <hyperlink ref="AL20" r:id="rId17" display="http://t.co/QNnB52XXOz"/>
    <hyperlink ref="AL22" r:id="rId18" display="https://t.co/MPvFp79hdR"/>
    <hyperlink ref="AL23" r:id="rId19" display="http://t.co/XxGniIMQic"/>
    <hyperlink ref="AL24" r:id="rId20" display="http://www.freshneasybuzz.blogspot.com/"/>
    <hyperlink ref="AL25" r:id="rId21" display="http://t.co/ca1hbqzxae"/>
    <hyperlink ref="AL26" r:id="rId22" display="http://4twenty2.co.uk/"/>
    <hyperlink ref="AL28" r:id="rId23" display="http://t.co/W9x9P0FSan"/>
    <hyperlink ref="AL29" r:id="rId24" display="https://t.co/UTWdMk1UcL"/>
    <hyperlink ref="AL30" r:id="rId25" display="http://t.co/k7Icm8IwfJ"/>
    <hyperlink ref="AL31" r:id="rId26" display="https://t.co/RPkd494Zac"/>
    <hyperlink ref="AL32" r:id="rId27" display="http://www.mars.com/"/>
    <hyperlink ref="AL34" r:id="rId28" display="http://storebrands.com/"/>
    <hyperlink ref="AO3" r:id="rId29" display="https://pbs.twimg.com/profile_banners/218379543/1508776388"/>
    <hyperlink ref="AO4" r:id="rId30" display="https://pbs.twimg.com/profile_banners/17137891/1544133712"/>
    <hyperlink ref="AO5" r:id="rId31" display="https://pbs.twimg.com/profile_banners/763778486146310145/1524498989"/>
    <hyperlink ref="AO6" r:id="rId32" display="https://pbs.twimg.com/profile_banners/22723455/1354759792"/>
    <hyperlink ref="AO7" r:id="rId33" display="https://pbs.twimg.com/profile_banners/26286295/1398114836"/>
    <hyperlink ref="AO8" r:id="rId34" display="https://pbs.twimg.com/profile_banners/376837849/1534787530"/>
    <hyperlink ref="AO9" r:id="rId35" display="https://pbs.twimg.com/profile_banners/20604097/1489967402"/>
    <hyperlink ref="AO10" r:id="rId36" display="https://pbs.twimg.com/profile_banners/288863891/1506455488"/>
    <hyperlink ref="AO11" r:id="rId37" display="https://pbs.twimg.com/profile_banners/20067285/1520860857"/>
    <hyperlink ref="AO12" r:id="rId38" display="https://pbs.twimg.com/profile_banners/928114799782912000/1546528610"/>
    <hyperlink ref="AO13" r:id="rId39" display="https://pbs.twimg.com/profile_banners/175576528/1547830739"/>
    <hyperlink ref="AO14" r:id="rId40" display="https://pbs.twimg.com/profile_banners/36359791/1546524425"/>
    <hyperlink ref="AO15" r:id="rId41" display="https://pbs.twimg.com/profile_banners/23482357/1507308726"/>
    <hyperlink ref="AO16" r:id="rId42" display="https://pbs.twimg.com/profile_banners/1842259873/1404297461"/>
    <hyperlink ref="AO17" r:id="rId43" display="https://pbs.twimg.com/profile_banners/17539499/1539608936"/>
    <hyperlink ref="AO18" r:id="rId44" display="https://pbs.twimg.com/profile_banners/106752032/1401392666"/>
    <hyperlink ref="AO19" r:id="rId45" display="https://pbs.twimg.com/profile_banners/1077009064826208257/1545614632"/>
    <hyperlink ref="AO20" r:id="rId46" display="https://pbs.twimg.com/profile_banners/19007524/1407874528"/>
    <hyperlink ref="AO21" r:id="rId47" display="https://pbs.twimg.com/profile_banners/1085464147754696705/1547634983"/>
    <hyperlink ref="AO22" r:id="rId48" display="https://pbs.twimg.com/profile_banners/1157737459/1396988347"/>
    <hyperlink ref="AO23" r:id="rId49" display="https://pbs.twimg.com/profile_banners/25840746/1544544248"/>
    <hyperlink ref="AO24" r:id="rId50" display="https://pbs.twimg.com/profile_banners/15487326/1532614871"/>
    <hyperlink ref="AO26" r:id="rId51" display="https://pbs.twimg.com/profile_banners/1960420423/1505897969"/>
    <hyperlink ref="AO27" r:id="rId52" display="https://pbs.twimg.com/profile_banners/14253334/1398379152"/>
    <hyperlink ref="AO28" r:id="rId53" display="https://pbs.twimg.com/profile_banners/103012986/1511268493"/>
    <hyperlink ref="AO29" r:id="rId54" display="https://pbs.twimg.com/profile_banners/85728742/1538681705"/>
    <hyperlink ref="AO31" r:id="rId55" display="https://pbs.twimg.com/profile_banners/282134662/1382118237"/>
    <hyperlink ref="AO32" r:id="rId56" display="https://pbs.twimg.com/profile_banners/300360969/1516738328"/>
    <hyperlink ref="AU3" r:id="rId57" display="http://abs.twimg.com/images/themes/theme1/bg.png"/>
    <hyperlink ref="AU4" r:id="rId58" display="http://abs.twimg.com/images/themes/theme1/bg.png"/>
    <hyperlink ref="AU5" r:id="rId59" display="http://abs.twimg.com/images/themes/theme1/bg.png"/>
    <hyperlink ref="AU6" r:id="rId60" display="http://abs.twimg.com/images/themes/theme1/bg.png"/>
    <hyperlink ref="AU7" r:id="rId61" display="http://abs.twimg.com/images/themes/theme2/bg.gif"/>
    <hyperlink ref="AU8" r:id="rId62" display="http://abs.twimg.com/images/themes/theme14/bg.gif"/>
    <hyperlink ref="AU9" r:id="rId63" display="http://abs.twimg.com/images/themes/theme2/bg.gif"/>
    <hyperlink ref="AU10" r:id="rId64" display="http://abs.twimg.com/images/themes/theme1/bg.png"/>
    <hyperlink ref="AU11" r:id="rId65" display="http://abs.twimg.com/images/themes/theme1/bg.png"/>
    <hyperlink ref="AU13" r:id="rId66" display="http://abs.twimg.com/images/themes/theme1/bg.png"/>
    <hyperlink ref="AU14" r:id="rId67" display="http://abs.twimg.com/images/themes/theme1/bg.png"/>
    <hyperlink ref="AU15" r:id="rId68" display="http://abs.twimg.com/images/themes/theme14/bg.gif"/>
    <hyperlink ref="AU16" r:id="rId69" display="http://abs.twimg.com/images/themes/theme1/bg.png"/>
    <hyperlink ref="AU17" r:id="rId70" display="http://abs.twimg.com/images/themes/theme15/bg.png"/>
    <hyperlink ref="AU18" r:id="rId71" display="http://abs.twimg.com/images/themes/theme9/bg.gif"/>
    <hyperlink ref="AU20" r:id="rId72" display="http://abs.twimg.com/images/themes/theme15/bg.png"/>
    <hyperlink ref="AU21" r:id="rId73" display="http://abs.twimg.com/images/themes/theme1/bg.png"/>
    <hyperlink ref="AU22" r:id="rId74" display="http://abs.twimg.com/images/themes/theme15/bg.png"/>
    <hyperlink ref="AU23" r:id="rId75" display="http://abs.twimg.com/images/themes/theme1/bg.png"/>
    <hyperlink ref="AU24" r:id="rId76" display="http://abs.twimg.com/images/themes/theme1/bg.png"/>
    <hyperlink ref="AU25" r:id="rId77" display="http://abs.twimg.com/images/themes/theme1/bg.png"/>
    <hyperlink ref="AU26" r:id="rId78" display="http://abs.twimg.com/images/themes/theme1/bg.png"/>
    <hyperlink ref="AU27" r:id="rId79" display="http://abs.twimg.com/images/themes/theme1/bg.png"/>
    <hyperlink ref="AU28" r:id="rId80" display="http://abs.twimg.com/images/themes/theme2/bg.gif"/>
    <hyperlink ref="AU29" r:id="rId81" display="http://abs.twimg.com/images/themes/theme1/bg.png"/>
    <hyperlink ref="AU30" r:id="rId82" display="http://abs.twimg.com/images/themes/theme1/bg.png"/>
    <hyperlink ref="AU31" r:id="rId83" display="http://abs.twimg.com/images/themes/theme1/bg.png"/>
    <hyperlink ref="AU32" r:id="rId84" display="http://abs.twimg.com/images/themes/theme1/bg.png"/>
    <hyperlink ref="AU33" r:id="rId85" display="http://abs.twimg.com/images/themes/theme1/bg.png"/>
    <hyperlink ref="AU34" r:id="rId86" display="http://abs.twimg.com/images/themes/theme1/bg.png"/>
    <hyperlink ref="F3" r:id="rId87" display="http://pbs.twimg.com/profile_images/969331682179502081/vYy7er_C_normal.jpg"/>
    <hyperlink ref="F4" r:id="rId88" display="http://pbs.twimg.com/profile_images/1087396420141731840/c18XRlag_normal.jpg"/>
    <hyperlink ref="F5" r:id="rId89" display="http://pbs.twimg.com/profile_images/763785096436461568/Gmu9I3qZ_normal.jpg"/>
    <hyperlink ref="F6" r:id="rId90" display="http://pbs.twimg.com/profile_images/2937705486/7f3eeacdb4f46e604da953381ceb19ba_normal.jpeg"/>
    <hyperlink ref="F7" r:id="rId91" display="http://pbs.twimg.com/profile_images/575552783966990336/DhPXzN_I_normal.jpeg"/>
    <hyperlink ref="F8" r:id="rId92" display="http://pbs.twimg.com/profile_images/1031602329219346432/pvDKZRf-_normal.jpg"/>
    <hyperlink ref="F9" r:id="rId93" display="http://pbs.twimg.com/profile_images/728423696080101376/1fzChLu3_normal.jpg"/>
    <hyperlink ref="F10" r:id="rId94" display="http://pbs.twimg.com/profile_images/474272166427381760/Cw4lQ8Sr_normal.png"/>
    <hyperlink ref="F11" r:id="rId95" display="http://pbs.twimg.com/profile_images/1083053808211636225/AKM88ubf_normal.jpg"/>
    <hyperlink ref="F12" r:id="rId96" display="http://pbs.twimg.com/profile_images/1080845618682023936/wv_LgvFd_normal.jpg"/>
    <hyperlink ref="F13" r:id="rId97" display="http://pbs.twimg.com/profile_images/935478685527834624/CYXI7e-I_normal.jpg"/>
    <hyperlink ref="F14" r:id="rId98" display="http://pbs.twimg.com/profile_images/829112544921006082/rfcZbBI5_normal.jpg"/>
    <hyperlink ref="F15" r:id="rId99" display="http://pbs.twimg.com/profile_images/777321007099088897/5tkZ2z5W_normal.jpg"/>
    <hyperlink ref="F16" r:id="rId100" display="http://pbs.twimg.com/profile_images/700410755473149952/9br6ZoAf_normal.jpg"/>
    <hyperlink ref="F17" r:id="rId101" display="http://pbs.twimg.com/profile_images/877962175997812736/iyfQEmTp_normal.jpg"/>
    <hyperlink ref="F18" r:id="rId102" display="http://pbs.twimg.com/profile_images/472101385899483136/Hiey8bNM_normal.jpeg"/>
    <hyperlink ref="F19" r:id="rId103" display="http://pbs.twimg.com/profile_images/1077011815769538560/Fx6mhqpj_normal.jpg"/>
    <hyperlink ref="F20" r:id="rId104" display="http://pbs.twimg.com/profile_images/71209706/rlogo_normal.jpg"/>
    <hyperlink ref="F21" r:id="rId105" display="http://pbs.twimg.com/profile_images/1085483960896012288/iaycRW4V_normal.jpg"/>
    <hyperlink ref="F22" r:id="rId106" display="http://pbs.twimg.com/profile_images/1085679539261329409/f_yNlzO__normal.jpg"/>
    <hyperlink ref="F23" r:id="rId107" display="http://pbs.twimg.com/profile_images/941402228732186624/ujSMhmvZ_normal.jpg"/>
    <hyperlink ref="F24" r:id="rId108" display="http://pbs.twimg.com/profile_images/291447557/Grocer_pic_normal.bmp"/>
    <hyperlink ref="F25" r:id="rId109" display="http://pbs.twimg.com/profile_images/825498128585330688/XXXe6BFV_normal.jpg"/>
    <hyperlink ref="F26" r:id="rId110" display="http://pbs.twimg.com/profile_images/910429933096308736/avrLtIVO_normal.jpg"/>
    <hyperlink ref="F27" r:id="rId111" display="http://pbs.twimg.com/profile_images/459409141228777472/RfDnn7bb_normal.jpeg"/>
    <hyperlink ref="F28" r:id="rId112" display="http://pbs.twimg.com/profile_images/422495246325280769/IFO_uUuA_normal.jpeg"/>
    <hyperlink ref="F29" r:id="rId113" display="http://pbs.twimg.com/profile_images/1047933196090978308/5XrfZm31_normal.jpg"/>
    <hyperlink ref="F30" r:id="rId114" display="http://pbs.twimg.com/profile_images/958799440466255872/5rd9264q_normal.jpg"/>
    <hyperlink ref="F31" r:id="rId115" display="http://pbs.twimg.com/profile_images/785535689819561984/X5KiijPc_normal.jpg"/>
    <hyperlink ref="F32" r:id="rId116" display="http://pbs.twimg.com/profile_images/654468191314309120/45vCNMrH_normal.jpg"/>
    <hyperlink ref="F33" r:id="rId117" display="http://pbs.twimg.com/profile_images/980116812577886209/FURbEYEm_normal.jpg"/>
    <hyperlink ref="F34" r:id="rId118" display="http://pbs.twimg.com/profile_images/855090703004688384/SCTTDMV5_normal.jpg"/>
    <hyperlink ref="AX3" r:id="rId119" display="https://twitter.com/ashot_"/>
    <hyperlink ref="AX4" r:id="rId120" display="https://twitter.com/walmart"/>
    <hyperlink ref="AX5" r:id="rId121" display="https://twitter.com/ensembleiq"/>
    <hyperlink ref="AX6" r:id="rId122" display="https://twitter.com/footcarexpress"/>
    <hyperlink ref="AX7" r:id="rId123" display="https://twitter.com/floydrag"/>
    <hyperlink ref="AX8" r:id="rId124" display="https://twitter.com/reventionpos1"/>
    <hyperlink ref="AX9" r:id="rId125" display="https://twitter.com/mcre1"/>
    <hyperlink ref="AX10" r:id="rId126" display="https://twitter.com/healthcare_abc"/>
    <hyperlink ref="AX11" r:id="rId127" display="https://twitter.com/drugstorenews"/>
    <hyperlink ref="AX12" r:id="rId128" display="https://twitter.com/briley_rick"/>
    <hyperlink ref="AX13" r:id="rId129" display="https://twitter.com/chobani"/>
    <hyperlink ref="AX14" r:id="rId130" display="https://twitter.com/kroger"/>
    <hyperlink ref="AX15" r:id="rId131" display="https://twitter.com/cocacolaco"/>
    <hyperlink ref="AX16" r:id="rId132" display="https://twitter.com/paulmilner9"/>
    <hyperlink ref="AX17" r:id="rId133" display="https://twitter.com/path2purchaseiq"/>
    <hyperlink ref="AX18" r:id="rId134" display="https://twitter.com/cgtmagazine"/>
    <hyperlink ref="AX19" r:id="rId135" display="https://twitter.com/retailaggregate"/>
    <hyperlink ref="AX20" r:id="rId136" display="https://twitter.com/risnewsinsights"/>
    <hyperlink ref="AX21" r:id="rId137" display="https://twitter.com/unishopit"/>
    <hyperlink ref="AX22" r:id="rId138" display="https://twitter.com/jimdudlicek"/>
    <hyperlink ref="AX23" r:id="rId139" display="https://twitter.com/pgrocer"/>
    <hyperlink ref="AX24" r:id="rId140" display="https://twitter.com/freshneasybuzz"/>
    <hyperlink ref="AX25" r:id="rId141" display="https://twitter.com/albertsonscos"/>
    <hyperlink ref="AX26" r:id="rId142" display="https://twitter.com/4twenty2tweets"/>
    <hyperlink ref="AX27" r:id="rId143" display="https://twitter.com/davidshanker"/>
    <hyperlink ref="AX28" r:id="rId144" display="https://twitter.com/tonycdonofrio"/>
    <hyperlink ref="AX29" r:id="rId145" display="https://twitter.com/nrfbigshow"/>
    <hyperlink ref="AX30" r:id="rId146" display="https://twitter.com/joeskorupa"/>
    <hyperlink ref="AX31" r:id="rId147" display="https://twitter.com/simoneknaap"/>
    <hyperlink ref="AX32" r:id="rId148" display="https://twitter.com/marsglobal"/>
    <hyperlink ref="AX33" r:id="rId149" display="https://twitter.com/sandeepdadlani"/>
    <hyperlink ref="AX34" r:id="rId150" display="https://twitter.com/store_brands"/>
  </hyperlinks>
  <printOptions/>
  <pageMargins left="0.7" right="0.7" top="0.75" bottom="0.75" header="0.3" footer="0.3"/>
  <pageSetup horizontalDpi="600" verticalDpi="600" orientation="portrait" r:id="rId154"/>
  <legacyDrawing r:id="rId152"/>
  <tableParts>
    <tablePart r:id="rId15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788</v>
      </c>
      <c r="Z2" s="13" t="s">
        <v>805</v>
      </c>
      <c r="AA2" s="13" t="s">
        <v>842</v>
      </c>
      <c r="AB2" s="13" t="s">
        <v>893</v>
      </c>
      <c r="AC2" s="13" t="s">
        <v>951</v>
      </c>
      <c r="AD2" s="13" t="s">
        <v>975</v>
      </c>
      <c r="AE2" s="13" t="s">
        <v>976</v>
      </c>
      <c r="AF2" s="13" t="s">
        <v>990</v>
      </c>
      <c r="AG2" s="67" t="s">
        <v>1125</v>
      </c>
      <c r="AH2" s="67" t="s">
        <v>1126</v>
      </c>
      <c r="AI2" s="67" t="s">
        <v>1127</v>
      </c>
      <c r="AJ2" s="67" t="s">
        <v>1128</v>
      </c>
      <c r="AK2" s="67" t="s">
        <v>1129</v>
      </c>
      <c r="AL2" s="67" t="s">
        <v>1130</v>
      </c>
      <c r="AM2" s="67" t="s">
        <v>1131</v>
      </c>
      <c r="AN2" s="67" t="s">
        <v>1132</v>
      </c>
      <c r="AO2" s="67" t="s">
        <v>1135</v>
      </c>
    </row>
    <row r="3" spans="1:41" ht="15">
      <c r="A3" s="125" t="s">
        <v>737</v>
      </c>
      <c r="B3" s="126" t="s">
        <v>745</v>
      </c>
      <c r="C3" s="126" t="s">
        <v>56</v>
      </c>
      <c r="D3" s="117"/>
      <c r="E3" s="116"/>
      <c r="F3" s="118" t="s">
        <v>1171</v>
      </c>
      <c r="G3" s="119"/>
      <c r="H3" s="119"/>
      <c r="I3" s="120">
        <v>3</v>
      </c>
      <c r="J3" s="121"/>
      <c r="K3" s="51">
        <v>8</v>
      </c>
      <c r="L3" s="51">
        <v>10</v>
      </c>
      <c r="M3" s="51">
        <v>10</v>
      </c>
      <c r="N3" s="51">
        <v>20</v>
      </c>
      <c r="O3" s="51">
        <v>3</v>
      </c>
      <c r="P3" s="52">
        <v>0</v>
      </c>
      <c r="Q3" s="52">
        <v>0</v>
      </c>
      <c r="R3" s="51">
        <v>1</v>
      </c>
      <c r="S3" s="51">
        <v>0</v>
      </c>
      <c r="T3" s="51">
        <v>8</v>
      </c>
      <c r="U3" s="51">
        <v>20</v>
      </c>
      <c r="V3" s="51">
        <v>3</v>
      </c>
      <c r="W3" s="52">
        <v>1.40625</v>
      </c>
      <c r="X3" s="52">
        <v>0.23214285714285715</v>
      </c>
      <c r="Y3" s="85" t="s">
        <v>789</v>
      </c>
      <c r="Z3" s="85" t="s">
        <v>806</v>
      </c>
      <c r="AA3" s="85" t="s">
        <v>843</v>
      </c>
      <c r="AB3" s="91" t="s">
        <v>894</v>
      </c>
      <c r="AC3" s="91" t="s">
        <v>952</v>
      </c>
      <c r="AD3" s="91"/>
      <c r="AE3" s="91" t="s">
        <v>977</v>
      </c>
      <c r="AF3" s="91" t="s">
        <v>991</v>
      </c>
      <c r="AG3" s="131">
        <v>15</v>
      </c>
      <c r="AH3" s="134">
        <v>4.3478260869565215</v>
      </c>
      <c r="AI3" s="131">
        <v>5</v>
      </c>
      <c r="AJ3" s="134">
        <v>1.4492753623188406</v>
      </c>
      <c r="AK3" s="131">
        <v>0</v>
      </c>
      <c r="AL3" s="134">
        <v>0</v>
      </c>
      <c r="AM3" s="131">
        <v>325</v>
      </c>
      <c r="AN3" s="134">
        <v>94.20289855072464</v>
      </c>
      <c r="AO3" s="131">
        <v>345</v>
      </c>
    </row>
    <row r="4" spans="1:41" ht="15">
      <c r="A4" s="125" t="s">
        <v>738</v>
      </c>
      <c r="B4" s="126" t="s">
        <v>746</v>
      </c>
      <c r="C4" s="126" t="s">
        <v>56</v>
      </c>
      <c r="D4" s="122"/>
      <c r="E4" s="100"/>
      <c r="F4" s="103" t="s">
        <v>1172</v>
      </c>
      <c r="G4" s="107"/>
      <c r="H4" s="107"/>
      <c r="I4" s="123">
        <v>4</v>
      </c>
      <c r="J4" s="110"/>
      <c r="K4" s="51">
        <v>6</v>
      </c>
      <c r="L4" s="51">
        <v>8</v>
      </c>
      <c r="M4" s="51">
        <v>0</v>
      </c>
      <c r="N4" s="51">
        <v>8</v>
      </c>
      <c r="O4" s="51">
        <v>1</v>
      </c>
      <c r="P4" s="52">
        <v>0</v>
      </c>
      <c r="Q4" s="52">
        <v>0</v>
      </c>
      <c r="R4" s="51">
        <v>1</v>
      </c>
      <c r="S4" s="51">
        <v>0</v>
      </c>
      <c r="T4" s="51">
        <v>6</v>
      </c>
      <c r="U4" s="51">
        <v>8</v>
      </c>
      <c r="V4" s="51">
        <v>3</v>
      </c>
      <c r="W4" s="52">
        <v>1.388889</v>
      </c>
      <c r="X4" s="52">
        <v>0.23333333333333334</v>
      </c>
      <c r="Y4" s="85" t="s">
        <v>790</v>
      </c>
      <c r="Z4" s="85" t="s">
        <v>303</v>
      </c>
      <c r="AA4" s="85" t="s">
        <v>844</v>
      </c>
      <c r="AB4" s="91" t="s">
        <v>895</v>
      </c>
      <c r="AC4" s="91" t="s">
        <v>953</v>
      </c>
      <c r="AD4" s="91"/>
      <c r="AE4" s="91" t="s">
        <v>978</v>
      </c>
      <c r="AF4" s="91" t="s">
        <v>992</v>
      </c>
      <c r="AG4" s="131">
        <v>3</v>
      </c>
      <c r="AH4" s="134">
        <v>2.727272727272727</v>
      </c>
      <c r="AI4" s="131">
        <v>3</v>
      </c>
      <c r="AJ4" s="134">
        <v>2.727272727272727</v>
      </c>
      <c r="AK4" s="131">
        <v>0</v>
      </c>
      <c r="AL4" s="134">
        <v>0</v>
      </c>
      <c r="AM4" s="131">
        <v>104</v>
      </c>
      <c r="AN4" s="134">
        <v>94.54545454545455</v>
      </c>
      <c r="AO4" s="131">
        <v>110</v>
      </c>
    </row>
    <row r="5" spans="1:41" ht="15">
      <c r="A5" s="125" t="s">
        <v>739</v>
      </c>
      <c r="B5" s="126" t="s">
        <v>747</v>
      </c>
      <c r="C5" s="126" t="s">
        <v>56</v>
      </c>
      <c r="D5" s="122"/>
      <c r="E5" s="100"/>
      <c r="F5" s="103" t="s">
        <v>1173</v>
      </c>
      <c r="G5" s="107"/>
      <c r="H5" s="107"/>
      <c r="I5" s="123">
        <v>5</v>
      </c>
      <c r="J5" s="110"/>
      <c r="K5" s="51">
        <v>4</v>
      </c>
      <c r="L5" s="51">
        <v>5</v>
      </c>
      <c r="M5" s="51">
        <v>0</v>
      </c>
      <c r="N5" s="51">
        <v>5</v>
      </c>
      <c r="O5" s="51">
        <v>0</v>
      </c>
      <c r="P5" s="52">
        <v>0</v>
      </c>
      <c r="Q5" s="52">
        <v>0</v>
      </c>
      <c r="R5" s="51">
        <v>1</v>
      </c>
      <c r="S5" s="51">
        <v>0</v>
      </c>
      <c r="T5" s="51">
        <v>4</v>
      </c>
      <c r="U5" s="51">
        <v>5</v>
      </c>
      <c r="V5" s="51">
        <v>2</v>
      </c>
      <c r="W5" s="52">
        <v>0.875</v>
      </c>
      <c r="X5" s="52">
        <v>0.4166666666666667</v>
      </c>
      <c r="Y5" s="85" t="s">
        <v>286</v>
      </c>
      <c r="Z5" s="85" t="s">
        <v>300</v>
      </c>
      <c r="AA5" s="85" t="s">
        <v>315</v>
      </c>
      <c r="AB5" s="91" t="s">
        <v>896</v>
      </c>
      <c r="AC5" s="91" t="s">
        <v>954</v>
      </c>
      <c r="AD5" s="91"/>
      <c r="AE5" s="91" t="s">
        <v>979</v>
      </c>
      <c r="AF5" s="91" t="s">
        <v>993</v>
      </c>
      <c r="AG5" s="131">
        <v>0</v>
      </c>
      <c r="AH5" s="134">
        <v>0</v>
      </c>
      <c r="AI5" s="131">
        <v>0</v>
      </c>
      <c r="AJ5" s="134">
        <v>0</v>
      </c>
      <c r="AK5" s="131">
        <v>0</v>
      </c>
      <c r="AL5" s="134">
        <v>0</v>
      </c>
      <c r="AM5" s="131">
        <v>37</v>
      </c>
      <c r="AN5" s="134">
        <v>100</v>
      </c>
      <c r="AO5" s="131">
        <v>37</v>
      </c>
    </row>
    <row r="6" spans="1:41" ht="15">
      <c r="A6" s="125" t="s">
        <v>740</v>
      </c>
      <c r="B6" s="126" t="s">
        <v>748</v>
      </c>
      <c r="C6" s="126" t="s">
        <v>56</v>
      </c>
      <c r="D6" s="122"/>
      <c r="E6" s="100"/>
      <c r="F6" s="103" t="s">
        <v>740</v>
      </c>
      <c r="G6" s="107"/>
      <c r="H6" s="107"/>
      <c r="I6" s="123">
        <v>6</v>
      </c>
      <c r="J6" s="110"/>
      <c r="K6" s="51">
        <v>4</v>
      </c>
      <c r="L6" s="51">
        <v>3</v>
      </c>
      <c r="M6" s="51">
        <v>0</v>
      </c>
      <c r="N6" s="51">
        <v>3</v>
      </c>
      <c r="O6" s="51">
        <v>0</v>
      </c>
      <c r="P6" s="52">
        <v>0</v>
      </c>
      <c r="Q6" s="52">
        <v>0</v>
      </c>
      <c r="R6" s="51">
        <v>1</v>
      </c>
      <c r="S6" s="51">
        <v>0</v>
      </c>
      <c r="T6" s="51">
        <v>4</v>
      </c>
      <c r="U6" s="51">
        <v>3</v>
      </c>
      <c r="V6" s="51">
        <v>2</v>
      </c>
      <c r="W6" s="52">
        <v>1.125</v>
      </c>
      <c r="X6" s="52">
        <v>0.25</v>
      </c>
      <c r="Y6" s="85"/>
      <c r="Z6" s="85"/>
      <c r="AA6" s="85"/>
      <c r="AB6" s="91" t="s">
        <v>423</v>
      </c>
      <c r="AC6" s="91" t="s">
        <v>423</v>
      </c>
      <c r="AD6" s="91" t="s">
        <v>219</v>
      </c>
      <c r="AE6" s="91" t="s">
        <v>980</v>
      </c>
      <c r="AF6" s="91" t="s">
        <v>994</v>
      </c>
      <c r="AG6" s="131">
        <v>0</v>
      </c>
      <c r="AH6" s="134">
        <v>0</v>
      </c>
      <c r="AI6" s="131">
        <v>0</v>
      </c>
      <c r="AJ6" s="134">
        <v>0</v>
      </c>
      <c r="AK6" s="131">
        <v>0</v>
      </c>
      <c r="AL6" s="134">
        <v>0</v>
      </c>
      <c r="AM6" s="131">
        <v>4</v>
      </c>
      <c r="AN6" s="134">
        <v>100</v>
      </c>
      <c r="AO6" s="131">
        <v>4</v>
      </c>
    </row>
    <row r="7" spans="1:41" ht="15">
      <c r="A7" s="125" t="s">
        <v>741</v>
      </c>
      <c r="B7" s="126" t="s">
        <v>749</v>
      </c>
      <c r="C7" s="126" t="s">
        <v>56</v>
      </c>
      <c r="D7" s="122"/>
      <c r="E7" s="100"/>
      <c r="F7" s="103" t="s">
        <v>1174</v>
      </c>
      <c r="G7" s="107"/>
      <c r="H7" s="107"/>
      <c r="I7" s="123">
        <v>7</v>
      </c>
      <c r="J7" s="110"/>
      <c r="K7" s="51">
        <v>4</v>
      </c>
      <c r="L7" s="51">
        <v>3</v>
      </c>
      <c r="M7" s="51">
        <v>2</v>
      </c>
      <c r="N7" s="51">
        <v>5</v>
      </c>
      <c r="O7" s="51">
        <v>5</v>
      </c>
      <c r="P7" s="52" t="s">
        <v>1136</v>
      </c>
      <c r="Q7" s="52" t="s">
        <v>1136</v>
      </c>
      <c r="R7" s="51">
        <v>4</v>
      </c>
      <c r="S7" s="51">
        <v>4</v>
      </c>
      <c r="T7" s="51">
        <v>1</v>
      </c>
      <c r="U7" s="51">
        <v>2</v>
      </c>
      <c r="V7" s="51">
        <v>0</v>
      </c>
      <c r="W7" s="52">
        <v>0</v>
      </c>
      <c r="X7" s="52">
        <v>0</v>
      </c>
      <c r="Y7" s="85" t="s">
        <v>791</v>
      </c>
      <c r="Z7" s="85" t="s">
        <v>807</v>
      </c>
      <c r="AA7" s="85" t="s">
        <v>845</v>
      </c>
      <c r="AB7" s="91" t="s">
        <v>897</v>
      </c>
      <c r="AC7" s="91" t="s">
        <v>423</v>
      </c>
      <c r="AD7" s="91"/>
      <c r="AE7" s="91"/>
      <c r="AF7" s="91" t="s">
        <v>995</v>
      </c>
      <c r="AG7" s="131">
        <v>8</v>
      </c>
      <c r="AH7" s="134">
        <v>7.920792079207921</v>
      </c>
      <c r="AI7" s="131">
        <v>1</v>
      </c>
      <c r="AJ7" s="134">
        <v>0.9900990099009901</v>
      </c>
      <c r="AK7" s="131">
        <v>0</v>
      </c>
      <c r="AL7" s="134">
        <v>0</v>
      </c>
      <c r="AM7" s="131">
        <v>92</v>
      </c>
      <c r="AN7" s="134">
        <v>91.08910891089108</v>
      </c>
      <c r="AO7" s="131">
        <v>101</v>
      </c>
    </row>
    <row r="8" spans="1:41" ht="15">
      <c r="A8" s="125" t="s">
        <v>742</v>
      </c>
      <c r="B8" s="126" t="s">
        <v>750</v>
      </c>
      <c r="C8" s="126" t="s">
        <v>56</v>
      </c>
      <c r="D8" s="122"/>
      <c r="E8" s="100"/>
      <c r="F8" s="103" t="s">
        <v>1175</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t="s">
        <v>282</v>
      </c>
      <c r="Z8" s="85" t="s">
        <v>298</v>
      </c>
      <c r="AA8" s="85"/>
      <c r="AB8" s="91" t="s">
        <v>898</v>
      </c>
      <c r="AC8" s="91" t="s">
        <v>423</v>
      </c>
      <c r="AD8" s="91"/>
      <c r="AE8" s="91" t="s">
        <v>235</v>
      </c>
      <c r="AF8" s="91" t="s">
        <v>996</v>
      </c>
      <c r="AG8" s="131">
        <v>1</v>
      </c>
      <c r="AH8" s="134">
        <v>3.225806451612903</v>
      </c>
      <c r="AI8" s="131">
        <v>0</v>
      </c>
      <c r="AJ8" s="134">
        <v>0</v>
      </c>
      <c r="AK8" s="131">
        <v>0</v>
      </c>
      <c r="AL8" s="134">
        <v>0</v>
      </c>
      <c r="AM8" s="131">
        <v>30</v>
      </c>
      <c r="AN8" s="134">
        <v>96.7741935483871</v>
      </c>
      <c r="AO8" s="131">
        <v>31</v>
      </c>
    </row>
    <row r="9" spans="1:41" ht="15">
      <c r="A9" s="125" t="s">
        <v>743</v>
      </c>
      <c r="B9" s="126" t="s">
        <v>751</v>
      </c>
      <c r="C9" s="126" t="s">
        <v>56</v>
      </c>
      <c r="D9" s="122"/>
      <c r="E9" s="100"/>
      <c r="F9" s="103" t="s">
        <v>1176</v>
      </c>
      <c r="G9" s="107"/>
      <c r="H9" s="107"/>
      <c r="I9" s="123">
        <v>9</v>
      </c>
      <c r="J9" s="110"/>
      <c r="K9" s="51">
        <v>2</v>
      </c>
      <c r="L9" s="51">
        <v>2</v>
      </c>
      <c r="M9" s="51">
        <v>0</v>
      </c>
      <c r="N9" s="51">
        <v>2</v>
      </c>
      <c r="O9" s="51">
        <v>1</v>
      </c>
      <c r="P9" s="52">
        <v>0</v>
      </c>
      <c r="Q9" s="52">
        <v>0</v>
      </c>
      <c r="R9" s="51">
        <v>1</v>
      </c>
      <c r="S9" s="51">
        <v>0</v>
      </c>
      <c r="T9" s="51">
        <v>2</v>
      </c>
      <c r="U9" s="51">
        <v>2</v>
      </c>
      <c r="V9" s="51">
        <v>1</v>
      </c>
      <c r="W9" s="52">
        <v>0.5</v>
      </c>
      <c r="X9" s="52">
        <v>0.5</v>
      </c>
      <c r="Y9" s="85" t="s">
        <v>281</v>
      </c>
      <c r="Z9" s="85" t="s">
        <v>300</v>
      </c>
      <c r="AA9" s="85" t="s">
        <v>311</v>
      </c>
      <c r="AB9" s="91" t="s">
        <v>899</v>
      </c>
      <c r="AC9" s="91" t="s">
        <v>955</v>
      </c>
      <c r="AD9" s="91" t="s">
        <v>215</v>
      </c>
      <c r="AE9" s="91" t="s">
        <v>215</v>
      </c>
      <c r="AF9" s="91" t="s">
        <v>997</v>
      </c>
      <c r="AG9" s="131">
        <v>2</v>
      </c>
      <c r="AH9" s="134">
        <v>5.128205128205129</v>
      </c>
      <c r="AI9" s="131">
        <v>0</v>
      </c>
      <c r="AJ9" s="134">
        <v>0</v>
      </c>
      <c r="AK9" s="131">
        <v>0</v>
      </c>
      <c r="AL9" s="134">
        <v>0</v>
      </c>
      <c r="AM9" s="131">
        <v>37</v>
      </c>
      <c r="AN9" s="134">
        <v>94.87179487179488</v>
      </c>
      <c r="AO9" s="131">
        <v>39</v>
      </c>
    </row>
    <row r="10" spans="1:41" ht="14.25" customHeight="1">
      <c r="A10" s="125" t="s">
        <v>744</v>
      </c>
      <c r="B10" s="126" t="s">
        <v>752</v>
      </c>
      <c r="C10" s="126" t="s">
        <v>56</v>
      </c>
      <c r="D10" s="122"/>
      <c r="E10" s="100"/>
      <c r="F10" s="103" t="s">
        <v>1177</v>
      </c>
      <c r="G10" s="107"/>
      <c r="H10" s="107"/>
      <c r="I10" s="123">
        <v>10</v>
      </c>
      <c r="J10" s="110"/>
      <c r="K10" s="51">
        <v>2</v>
      </c>
      <c r="L10" s="51">
        <v>1</v>
      </c>
      <c r="M10" s="51">
        <v>2</v>
      </c>
      <c r="N10" s="51">
        <v>3</v>
      </c>
      <c r="O10" s="51">
        <v>2</v>
      </c>
      <c r="P10" s="52">
        <v>0</v>
      </c>
      <c r="Q10" s="52">
        <v>0</v>
      </c>
      <c r="R10" s="51">
        <v>1</v>
      </c>
      <c r="S10" s="51">
        <v>0</v>
      </c>
      <c r="T10" s="51">
        <v>2</v>
      </c>
      <c r="U10" s="51">
        <v>3</v>
      </c>
      <c r="V10" s="51">
        <v>1</v>
      </c>
      <c r="W10" s="52">
        <v>0.5</v>
      </c>
      <c r="X10" s="52">
        <v>0.5</v>
      </c>
      <c r="Y10" s="85" t="s">
        <v>792</v>
      </c>
      <c r="Z10" s="85" t="s">
        <v>808</v>
      </c>
      <c r="AA10" s="85" t="s">
        <v>846</v>
      </c>
      <c r="AB10" s="91" t="s">
        <v>900</v>
      </c>
      <c r="AC10" s="91" t="s">
        <v>956</v>
      </c>
      <c r="AD10" s="91"/>
      <c r="AE10" s="91" t="s">
        <v>213</v>
      </c>
      <c r="AF10" s="91" t="s">
        <v>998</v>
      </c>
      <c r="AG10" s="131">
        <v>0</v>
      </c>
      <c r="AH10" s="134">
        <v>0</v>
      </c>
      <c r="AI10" s="131">
        <v>0</v>
      </c>
      <c r="AJ10" s="134">
        <v>0</v>
      </c>
      <c r="AK10" s="131">
        <v>0</v>
      </c>
      <c r="AL10" s="134">
        <v>0</v>
      </c>
      <c r="AM10" s="131">
        <v>49</v>
      </c>
      <c r="AN10" s="134">
        <v>100</v>
      </c>
      <c r="AO10" s="131">
        <v>49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737</v>
      </c>
      <c r="B2" s="91" t="s">
        <v>231</v>
      </c>
      <c r="C2" s="85">
        <f>VLOOKUP(GroupVertices[[#This Row],[Vertex]],Vertices[],MATCH("ID",Vertices[[#Headers],[Vertex]:[Vertex Content Word Count]],0),FALSE)</f>
        <v>31</v>
      </c>
    </row>
    <row r="3" spans="1:3" ht="15">
      <c r="A3" s="85" t="s">
        <v>737</v>
      </c>
      <c r="B3" s="91" t="s">
        <v>243</v>
      </c>
      <c r="C3" s="85">
        <f>VLOOKUP(GroupVertices[[#This Row],[Vertex]],Vertices[],MATCH("ID",Vertices[[#Headers],[Vertex]:[Vertex Content Word Count]],0),FALSE)</f>
        <v>33</v>
      </c>
    </row>
    <row r="4" spans="1:3" ht="15">
      <c r="A4" s="85" t="s">
        <v>737</v>
      </c>
      <c r="B4" s="91" t="s">
        <v>232</v>
      </c>
      <c r="C4" s="85">
        <f>VLOOKUP(GroupVertices[[#This Row],[Vertex]],Vertices[],MATCH("ID",Vertices[[#Headers],[Vertex]:[Vertex Content Word Count]],0),FALSE)</f>
        <v>18</v>
      </c>
    </row>
    <row r="5" spans="1:3" ht="15">
      <c r="A5" s="85" t="s">
        <v>737</v>
      </c>
      <c r="B5" s="91" t="s">
        <v>242</v>
      </c>
      <c r="C5" s="85">
        <f>VLOOKUP(GroupVertices[[#This Row],[Vertex]],Vertices[],MATCH("ID",Vertices[[#Headers],[Vertex]:[Vertex Content Word Count]],0),FALSE)</f>
        <v>32</v>
      </c>
    </row>
    <row r="6" spans="1:3" ht="15">
      <c r="A6" s="85" t="s">
        <v>737</v>
      </c>
      <c r="B6" s="91" t="s">
        <v>234</v>
      </c>
      <c r="C6" s="85">
        <f>VLOOKUP(GroupVertices[[#This Row],[Vertex]],Vertices[],MATCH("ID",Vertices[[#Headers],[Vertex]:[Vertex Content Word Count]],0),FALSE)</f>
        <v>4</v>
      </c>
    </row>
    <row r="7" spans="1:3" ht="15">
      <c r="A7" s="85" t="s">
        <v>737</v>
      </c>
      <c r="B7" s="91" t="s">
        <v>219</v>
      </c>
      <c r="C7" s="85">
        <f>VLOOKUP(GroupVertices[[#This Row],[Vertex]],Vertices[],MATCH("ID",Vertices[[#Headers],[Vertex]:[Vertex Content Word Count]],0),FALSE)</f>
        <v>5</v>
      </c>
    </row>
    <row r="8" spans="1:3" ht="15">
      <c r="A8" s="85" t="s">
        <v>737</v>
      </c>
      <c r="B8" s="91" t="s">
        <v>221</v>
      </c>
      <c r="C8" s="85">
        <f>VLOOKUP(GroupVertices[[#This Row],[Vertex]],Vertices[],MATCH("ID",Vertices[[#Headers],[Vertex]:[Vertex Content Word Count]],0),FALSE)</f>
        <v>17</v>
      </c>
    </row>
    <row r="9" spans="1:3" ht="15">
      <c r="A9" s="85" t="s">
        <v>737</v>
      </c>
      <c r="B9" s="91" t="s">
        <v>212</v>
      </c>
      <c r="C9" s="85">
        <f>VLOOKUP(GroupVertices[[#This Row],[Vertex]],Vertices[],MATCH("ID",Vertices[[#Headers],[Vertex]:[Vertex Content Word Count]],0),FALSE)</f>
        <v>3</v>
      </c>
    </row>
    <row r="10" spans="1:3" ht="15">
      <c r="A10" s="85" t="s">
        <v>738</v>
      </c>
      <c r="B10" s="91" t="s">
        <v>230</v>
      </c>
      <c r="C10" s="85">
        <f>VLOOKUP(GroupVertices[[#This Row],[Vertex]],Vertices[],MATCH("ID",Vertices[[#Headers],[Vertex]:[Vertex Content Word Count]],0),FALSE)</f>
        <v>20</v>
      </c>
    </row>
    <row r="11" spans="1:3" ht="15">
      <c r="A11" s="85" t="s">
        <v>738</v>
      </c>
      <c r="B11" s="91" t="s">
        <v>229</v>
      </c>
      <c r="C11" s="85">
        <f>VLOOKUP(GroupVertices[[#This Row],[Vertex]],Vertices[],MATCH("ID",Vertices[[#Headers],[Vertex]:[Vertex Content Word Count]],0),FALSE)</f>
        <v>30</v>
      </c>
    </row>
    <row r="12" spans="1:3" ht="15">
      <c r="A12" s="85" t="s">
        <v>738</v>
      </c>
      <c r="B12" s="91" t="s">
        <v>228</v>
      </c>
      <c r="C12" s="85">
        <f>VLOOKUP(GroupVertices[[#This Row],[Vertex]],Vertices[],MATCH("ID",Vertices[[#Headers],[Vertex]:[Vertex Content Word Count]],0),FALSE)</f>
        <v>28</v>
      </c>
    </row>
    <row r="13" spans="1:3" ht="15">
      <c r="A13" s="85" t="s">
        <v>738</v>
      </c>
      <c r="B13" s="91" t="s">
        <v>241</v>
      </c>
      <c r="C13" s="85">
        <f>VLOOKUP(GroupVertices[[#This Row],[Vertex]],Vertices[],MATCH("ID",Vertices[[#Headers],[Vertex]:[Vertex Content Word Count]],0),FALSE)</f>
        <v>29</v>
      </c>
    </row>
    <row r="14" spans="1:3" ht="15">
      <c r="A14" s="85" t="s">
        <v>738</v>
      </c>
      <c r="B14" s="91" t="s">
        <v>223</v>
      </c>
      <c r="C14" s="85">
        <f>VLOOKUP(GroupVertices[[#This Row],[Vertex]],Vertices[],MATCH("ID",Vertices[[#Headers],[Vertex]:[Vertex Content Word Count]],0),FALSE)</f>
        <v>21</v>
      </c>
    </row>
    <row r="15" spans="1:3" ht="15">
      <c r="A15" s="85" t="s">
        <v>738</v>
      </c>
      <c r="B15" s="91" t="s">
        <v>222</v>
      </c>
      <c r="C15" s="85">
        <f>VLOOKUP(GroupVertices[[#This Row],[Vertex]],Vertices[],MATCH("ID",Vertices[[#Headers],[Vertex]:[Vertex Content Word Count]],0),FALSE)</f>
        <v>19</v>
      </c>
    </row>
    <row r="16" spans="1:3" ht="15">
      <c r="A16" s="85" t="s">
        <v>739</v>
      </c>
      <c r="B16" s="91" t="s">
        <v>225</v>
      </c>
      <c r="C16" s="85">
        <f>VLOOKUP(GroupVertices[[#This Row],[Vertex]],Vertices[],MATCH("ID",Vertices[[#Headers],[Vertex]:[Vertex Content Word Count]],0),FALSE)</f>
        <v>24</v>
      </c>
    </row>
    <row r="17" spans="1:3" ht="15">
      <c r="A17" s="85" t="s">
        <v>739</v>
      </c>
      <c r="B17" s="91" t="s">
        <v>240</v>
      </c>
      <c r="C17" s="85">
        <f>VLOOKUP(GroupVertices[[#This Row],[Vertex]],Vertices[],MATCH("ID",Vertices[[#Headers],[Vertex]:[Vertex Content Word Count]],0),FALSE)</f>
        <v>25</v>
      </c>
    </row>
    <row r="18" spans="1:3" ht="15">
      <c r="A18" s="85" t="s">
        <v>739</v>
      </c>
      <c r="B18" s="91" t="s">
        <v>224</v>
      </c>
      <c r="C18" s="85">
        <f>VLOOKUP(GroupVertices[[#This Row],[Vertex]],Vertices[],MATCH("ID",Vertices[[#Headers],[Vertex]:[Vertex Content Word Count]],0),FALSE)</f>
        <v>22</v>
      </c>
    </row>
    <row r="19" spans="1:3" ht="15">
      <c r="A19" s="85" t="s">
        <v>739</v>
      </c>
      <c r="B19" s="91" t="s">
        <v>239</v>
      </c>
      <c r="C19" s="85">
        <f>VLOOKUP(GroupVertices[[#This Row],[Vertex]],Vertices[],MATCH("ID",Vertices[[#Headers],[Vertex]:[Vertex Content Word Count]],0),FALSE)</f>
        <v>23</v>
      </c>
    </row>
    <row r="20" spans="1:3" ht="15">
      <c r="A20" s="85" t="s">
        <v>740</v>
      </c>
      <c r="B20" s="91" t="s">
        <v>218</v>
      </c>
      <c r="C20" s="85">
        <f>VLOOKUP(GroupVertices[[#This Row],[Vertex]],Vertices[],MATCH("ID",Vertices[[#Headers],[Vertex]:[Vertex Content Word Count]],0),FALSE)</f>
        <v>12</v>
      </c>
    </row>
    <row r="21" spans="1:3" ht="15">
      <c r="A21" s="85" t="s">
        <v>740</v>
      </c>
      <c r="B21" s="91" t="s">
        <v>238</v>
      </c>
      <c r="C21" s="85">
        <f>VLOOKUP(GroupVertices[[#This Row],[Vertex]],Vertices[],MATCH("ID",Vertices[[#Headers],[Vertex]:[Vertex Content Word Count]],0),FALSE)</f>
        <v>15</v>
      </c>
    </row>
    <row r="22" spans="1:3" ht="15">
      <c r="A22" s="85" t="s">
        <v>740</v>
      </c>
      <c r="B22" s="91" t="s">
        <v>237</v>
      </c>
      <c r="C22" s="85">
        <f>VLOOKUP(GroupVertices[[#This Row],[Vertex]],Vertices[],MATCH("ID",Vertices[[#Headers],[Vertex]:[Vertex Content Word Count]],0),FALSE)</f>
        <v>14</v>
      </c>
    </row>
    <row r="23" spans="1:3" ht="15">
      <c r="A23" s="85" t="s">
        <v>740</v>
      </c>
      <c r="B23" s="91" t="s">
        <v>236</v>
      </c>
      <c r="C23" s="85">
        <f>VLOOKUP(GroupVertices[[#This Row],[Vertex]],Vertices[],MATCH("ID",Vertices[[#Headers],[Vertex]:[Vertex Content Word Count]],0),FALSE)</f>
        <v>13</v>
      </c>
    </row>
    <row r="24" spans="1:3" ht="15">
      <c r="A24" s="85" t="s">
        <v>741</v>
      </c>
      <c r="B24" s="91" t="s">
        <v>220</v>
      </c>
      <c r="C24" s="85">
        <f>VLOOKUP(GroupVertices[[#This Row],[Vertex]],Vertices[],MATCH("ID",Vertices[[#Headers],[Vertex]:[Vertex Content Word Count]],0),FALSE)</f>
        <v>16</v>
      </c>
    </row>
    <row r="25" spans="1:3" ht="15">
      <c r="A25" s="85" t="s">
        <v>741</v>
      </c>
      <c r="B25" s="91" t="s">
        <v>226</v>
      </c>
      <c r="C25" s="85">
        <f>VLOOKUP(GroupVertices[[#This Row],[Vertex]],Vertices[],MATCH("ID",Vertices[[#Headers],[Vertex]:[Vertex Content Word Count]],0),FALSE)</f>
        <v>26</v>
      </c>
    </row>
    <row r="26" spans="1:3" ht="15">
      <c r="A26" s="85" t="s">
        <v>741</v>
      </c>
      <c r="B26" s="91" t="s">
        <v>227</v>
      </c>
      <c r="C26" s="85">
        <f>VLOOKUP(GroupVertices[[#This Row],[Vertex]],Vertices[],MATCH("ID",Vertices[[#Headers],[Vertex]:[Vertex Content Word Count]],0),FALSE)</f>
        <v>27</v>
      </c>
    </row>
    <row r="27" spans="1:3" ht="15">
      <c r="A27" s="85" t="s">
        <v>741</v>
      </c>
      <c r="B27" s="91" t="s">
        <v>233</v>
      </c>
      <c r="C27" s="85">
        <f>VLOOKUP(GroupVertices[[#This Row],[Vertex]],Vertices[],MATCH("ID",Vertices[[#Headers],[Vertex]:[Vertex Content Word Count]],0),FALSE)</f>
        <v>34</v>
      </c>
    </row>
    <row r="28" spans="1:3" ht="15">
      <c r="A28" s="85" t="s">
        <v>742</v>
      </c>
      <c r="B28" s="91" t="s">
        <v>217</v>
      </c>
      <c r="C28" s="85">
        <f>VLOOKUP(GroupVertices[[#This Row],[Vertex]],Vertices[],MATCH("ID",Vertices[[#Headers],[Vertex]:[Vertex Content Word Count]],0),FALSE)</f>
        <v>10</v>
      </c>
    </row>
    <row r="29" spans="1:3" ht="15">
      <c r="A29" s="85" t="s">
        <v>742</v>
      </c>
      <c r="B29" s="91" t="s">
        <v>235</v>
      </c>
      <c r="C29" s="85">
        <f>VLOOKUP(GroupVertices[[#This Row],[Vertex]],Vertices[],MATCH("ID",Vertices[[#Headers],[Vertex]:[Vertex Content Word Count]],0),FALSE)</f>
        <v>11</v>
      </c>
    </row>
    <row r="30" spans="1:3" ht="15">
      <c r="A30" s="85" t="s">
        <v>743</v>
      </c>
      <c r="B30" s="91" t="s">
        <v>216</v>
      </c>
      <c r="C30" s="85">
        <f>VLOOKUP(GroupVertices[[#This Row],[Vertex]],Vertices[],MATCH("ID",Vertices[[#Headers],[Vertex]:[Vertex Content Word Count]],0),FALSE)</f>
        <v>9</v>
      </c>
    </row>
    <row r="31" spans="1:3" ht="15">
      <c r="A31" s="85" t="s">
        <v>743</v>
      </c>
      <c r="B31" s="91" t="s">
        <v>215</v>
      </c>
      <c r="C31" s="85">
        <f>VLOOKUP(GroupVertices[[#This Row],[Vertex]],Vertices[],MATCH("ID",Vertices[[#Headers],[Vertex]:[Vertex Content Word Count]],0),FALSE)</f>
        <v>8</v>
      </c>
    </row>
    <row r="32" spans="1:3" ht="15">
      <c r="A32" s="85" t="s">
        <v>744</v>
      </c>
      <c r="B32" s="91" t="s">
        <v>214</v>
      </c>
      <c r="C32" s="85">
        <f>VLOOKUP(GroupVertices[[#This Row],[Vertex]],Vertices[],MATCH("ID",Vertices[[#Headers],[Vertex]:[Vertex Content Word Count]],0),FALSE)</f>
        <v>7</v>
      </c>
    </row>
    <row r="33" spans="1:3" ht="15">
      <c r="A33" s="85" t="s">
        <v>744</v>
      </c>
      <c r="B33" s="91" t="s">
        <v>213</v>
      </c>
      <c r="C33" s="85">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759</v>
      </c>
      <c r="B2" s="36" t="s">
        <v>698</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24</v>
      </c>
      <c r="L2" s="39">
        <f>MIN(Vertices[Closeness Centrality])</f>
        <v>0</v>
      </c>
      <c r="M2" s="40">
        <f>COUNTIF(Vertices[Closeness Centrality],"&gt;= "&amp;L2)-COUNTIF(Vertices[Closeness Centrality],"&gt;="&amp;L3)</f>
        <v>7</v>
      </c>
      <c r="N2" s="39">
        <f>MIN(Vertices[Eigenvector Centrality])</f>
        <v>0</v>
      </c>
      <c r="O2" s="40">
        <f>COUNTIF(Vertices[Eigenvector Centrality],"&gt;= "&amp;N2)-COUNTIF(Vertices[Eigenvector Centrality],"&gt;="&amp;N3)</f>
        <v>14</v>
      </c>
      <c r="P2" s="39">
        <f>MIN(Vertices[PageRank])</f>
        <v>0.435933</v>
      </c>
      <c r="Q2" s="40">
        <f>COUNTIF(Vertices[PageRank],"&gt;= "&amp;P2)-COUNTIF(Vertices[PageRank],"&gt;="&amp;P3)</f>
        <v>2</v>
      </c>
      <c r="R2" s="39">
        <f>MIN(Vertices[Clustering Coefficient])</f>
        <v>0</v>
      </c>
      <c r="S2" s="45">
        <f>COUNTIF(Vertices[Clustering Coefficient],"&gt;= "&amp;R2)-COUNTIF(Vertices[Clustering Coefficient],"&gt;="&amp;R3)</f>
        <v>14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2.9575757636363633</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15</v>
      </c>
      <c r="N3" s="41">
        <f aca="true" t="shared" si="6" ref="N3:N26">N2+($N$57-$N$2)/BinDivisor</f>
        <v>0.0023821636363636363</v>
      </c>
      <c r="O3" s="42">
        <f>COUNTIF(Vertices[Eigenvector Centrality],"&gt;= "&amp;N3)-COUNTIF(Vertices[Eigenvector Centrality],"&gt;="&amp;N4)</f>
        <v>0</v>
      </c>
      <c r="P3" s="41">
        <f aca="true" t="shared" si="7" ref="P3:P26">P2+($P$57-$P$2)/BinDivisor</f>
        <v>0.46470429090909093</v>
      </c>
      <c r="Q3" s="42">
        <f>COUNTIF(Vertices[PageRank],"&gt;= "&amp;P3)-COUNTIF(Vertices[PageRank],"&gt;="&amp;P4)</f>
        <v>2</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0.21818181818181817</v>
      </c>
      <c r="G4" s="40">
        <f>COUNTIF(Vertices[In-Degree],"&gt;= "&amp;F4)-COUNTIF(Vertices[In-Degree],"&gt;="&amp;F5)</f>
        <v>0</v>
      </c>
      <c r="H4" s="39">
        <f t="shared" si="3"/>
        <v>0.21818181818181817</v>
      </c>
      <c r="I4" s="40">
        <f>COUNTIF(Vertices[Out-Degree],"&gt;= "&amp;H4)-COUNTIF(Vertices[Out-Degree],"&gt;="&amp;H5)</f>
        <v>0</v>
      </c>
      <c r="J4" s="39">
        <f t="shared" si="4"/>
        <v>5.915151527272727</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0.004764327272727273</v>
      </c>
      <c r="O4" s="40">
        <f>COUNTIF(Vertices[Eigenvector Centrality],"&gt;= "&amp;N4)-COUNTIF(Vertices[Eigenvector Centrality],"&gt;="&amp;N5)</f>
        <v>0</v>
      </c>
      <c r="P4" s="39">
        <f t="shared" si="7"/>
        <v>0.49347558181818185</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0.32727272727272727</v>
      </c>
      <c r="G5" s="42">
        <f>COUNTIF(Vertices[In-Degree],"&gt;= "&amp;F5)-COUNTIF(Vertices[In-Degree],"&gt;="&amp;F6)</f>
        <v>0</v>
      </c>
      <c r="H5" s="41">
        <f t="shared" si="3"/>
        <v>0.32727272727272727</v>
      </c>
      <c r="I5" s="42">
        <f>COUNTIF(Vertices[Out-Degree],"&gt;= "&amp;H5)-COUNTIF(Vertices[Out-Degree],"&gt;="&amp;H6)</f>
        <v>0</v>
      </c>
      <c r="J5" s="41">
        <f t="shared" si="4"/>
        <v>8.87272729090909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0.007146490909090909</v>
      </c>
      <c r="O5" s="42">
        <f>COUNTIF(Vertices[Eigenvector Centrality],"&gt;= "&amp;N5)-COUNTIF(Vertices[Eigenvector Centrality],"&gt;="&amp;N6)</f>
        <v>0</v>
      </c>
      <c r="P5" s="41">
        <f t="shared" si="7"/>
        <v>0.5222468727272728</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36</v>
      </c>
      <c r="D6" s="34">
        <f t="shared" si="1"/>
        <v>0</v>
      </c>
      <c r="E6" s="3">
        <f>COUNTIF(Vertices[Degree],"&gt;= "&amp;D6)-COUNTIF(Vertices[Degree],"&gt;="&amp;D7)</f>
        <v>0</v>
      </c>
      <c r="F6" s="39">
        <f t="shared" si="2"/>
        <v>0.43636363636363634</v>
      </c>
      <c r="G6" s="40">
        <f>COUNTIF(Vertices[In-Degree],"&gt;= "&amp;F6)-COUNTIF(Vertices[In-Degree],"&gt;="&amp;F7)</f>
        <v>0</v>
      </c>
      <c r="H6" s="39">
        <f t="shared" si="3"/>
        <v>0.43636363636363634</v>
      </c>
      <c r="I6" s="40">
        <f>COUNTIF(Vertices[Out-Degree],"&gt;= "&amp;H6)-COUNTIF(Vertices[Out-Degree],"&gt;="&amp;H7)</f>
        <v>0</v>
      </c>
      <c r="J6" s="39">
        <f t="shared" si="4"/>
        <v>11.830303054545453</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0.009528654545454545</v>
      </c>
      <c r="O6" s="40">
        <f>COUNTIF(Vertices[Eigenvector Centrality],"&gt;= "&amp;N6)-COUNTIF(Vertices[Eigenvector Centrality],"&gt;="&amp;N7)</f>
        <v>2</v>
      </c>
      <c r="P6" s="39">
        <f t="shared" si="7"/>
        <v>0.5510181636363637</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0.5454545454545454</v>
      </c>
      <c r="G7" s="42">
        <f>COUNTIF(Vertices[In-Degree],"&gt;= "&amp;F7)-COUNTIF(Vertices[In-Degree],"&gt;="&amp;F8)</f>
        <v>0</v>
      </c>
      <c r="H7" s="41">
        <f t="shared" si="3"/>
        <v>0.5454545454545454</v>
      </c>
      <c r="I7" s="42">
        <f>COUNTIF(Vertices[Out-Degree],"&gt;= "&amp;H7)-COUNTIF(Vertices[Out-Degree],"&gt;="&amp;H8)</f>
        <v>0</v>
      </c>
      <c r="J7" s="41">
        <f t="shared" si="4"/>
        <v>14.787878818181817</v>
      </c>
      <c r="K7" s="42">
        <f>COUNTIF(Vertices[Betweenness Centrality],"&gt;= "&amp;J7)-COUNTIF(Vertices[Betweenness Centrality],"&gt;="&amp;J8)</f>
        <v>3</v>
      </c>
      <c r="L7" s="41">
        <f t="shared" si="5"/>
        <v>0.09090909090909091</v>
      </c>
      <c r="M7" s="42">
        <f>COUNTIF(Vertices[Closeness Centrality],"&gt;= "&amp;L7)-COUNTIF(Vertices[Closeness Centrality],"&gt;="&amp;L8)</f>
        <v>0</v>
      </c>
      <c r="N7" s="41">
        <f t="shared" si="6"/>
        <v>0.011910818181818182</v>
      </c>
      <c r="O7" s="42">
        <f>COUNTIF(Vertices[Eigenvector Centrality],"&gt;= "&amp;N7)-COUNTIF(Vertices[Eigenvector Centrality],"&gt;="&amp;N8)</f>
        <v>1</v>
      </c>
      <c r="P7" s="41">
        <f t="shared" si="7"/>
        <v>0.5797894545454546</v>
      </c>
      <c r="Q7" s="42">
        <f>COUNTIF(Vertices[PageRank],"&gt;= "&amp;P7)-COUNTIF(Vertices[PageRank],"&gt;="&amp;P8)</f>
        <v>0</v>
      </c>
      <c r="R7" s="41">
        <f t="shared" si="8"/>
        <v>0.045454545454545456</v>
      </c>
      <c r="S7" s="46">
        <f>COUNTIF(Vertices[Clustering Coefficient],"&gt;= "&amp;R7)-COUNTIF(Vertices[Clustering Coefficient],"&gt;="&amp;R8)</f>
        <v>1</v>
      </c>
      <c r="T7" s="41" t="e">
        <f ca="1" t="shared" si="9"/>
        <v>#REF!</v>
      </c>
      <c r="U7" s="42" t="e">
        <f ca="1" t="shared" si="0"/>
        <v>#REF!</v>
      </c>
    </row>
    <row r="8" spans="1:21" ht="15">
      <c r="A8" s="36" t="s">
        <v>150</v>
      </c>
      <c r="B8" s="36">
        <v>50</v>
      </c>
      <c r="D8" s="34">
        <f t="shared" si="1"/>
        <v>0</v>
      </c>
      <c r="E8" s="3">
        <f>COUNTIF(Vertices[Degree],"&gt;= "&amp;D8)-COUNTIF(Vertices[Degree],"&gt;="&amp;D9)</f>
        <v>0</v>
      </c>
      <c r="F8" s="39">
        <f t="shared" si="2"/>
        <v>0.6545454545454545</v>
      </c>
      <c r="G8" s="40">
        <f>COUNTIF(Vertices[In-Degree],"&gt;= "&amp;F8)-COUNTIF(Vertices[In-Degree],"&gt;="&amp;F9)</f>
        <v>0</v>
      </c>
      <c r="H8" s="39">
        <f t="shared" si="3"/>
        <v>0.6545454545454545</v>
      </c>
      <c r="I8" s="40">
        <f>COUNTIF(Vertices[Out-Degree],"&gt;= "&amp;H8)-COUNTIF(Vertices[Out-Degree],"&gt;="&amp;H9)</f>
        <v>0</v>
      </c>
      <c r="J8" s="39">
        <f t="shared" si="4"/>
        <v>17.74545458181818</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0.014292981818181819</v>
      </c>
      <c r="O8" s="40">
        <f>COUNTIF(Vertices[Eigenvector Centrality],"&gt;= "&amp;N8)-COUNTIF(Vertices[Eigenvector Centrality],"&gt;="&amp;N9)</f>
        <v>0</v>
      </c>
      <c r="P8" s="39">
        <f t="shared" si="7"/>
        <v>0.6085607454545455</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0.7636363636363637</v>
      </c>
      <c r="G9" s="42">
        <f>COUNTIF(Vertices[In-Degree],"&gt;= "&amp;F9)-COUNTIF(Vertices[In-Degree],"&gt;="&amp;F10)</f>
        <v>0</v>
      </c>
      <c r="H9" s="41">
        <f t="shared" si="3"/>
        <v>0.7636363636363637</v>
      </c>
      <c r="I9" s="42">
        <f>COUNTIF(Vertices[Out-Degree],"&gt;= "&amp;H9)-COUNTIF(Vertices[Out-Degree],"&gt;="&amp;H10)</f>
        <v>0</v>
      </c>
      <c r="J9" s="41">
        <f t="shared" si="4"/>
        <v>20.703030345454543</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0.016675145454545456</v>
      </c>
      <c r="O9" s="42">
        <f>COUNTIF(Vertices[Eigenvector Centrality],"&gt;= "&amp;N9)-COUNTIF(Vertices[Eigenvector Centrality],"&gt;="&amp;N10)</f>
        <v>2</v>
      </c>
      <c r="P9" s="41">
        <f t="shared" si="7"/>
        <v>0.6373320363636364</v>
      </c>
      <c r="Q9" s="42">
        <f>COUNTIF(Vertices[PageRank],"&gt;= "&amp;P9)-COUNTIF(Vertices[PageRank],"&gt;="&amp;P10)</f>
        <v>4</v>
      </c>
      <c r="R9" s="41">
        <f t="shared" si="8"/>
        <v>0.06363636363636364</v>
      </c>
      <c r="S9" s="46">
        <f>COUNTIF(Vertices[Clustering Coefficient],"&gt;= "&amp;R9)-COUNTIF(Vertices[Clustering Coefficient],"&gt;="&amp;R10)</f>
        <v>0</v>
      </c>
      <c r="T9" s="41" t="e">
        <f ca="1" t="shared" si="9"/>
        <v>#REF!</v>
      </c>
      <c r="U9" s="42" t="e">
        <f ca="1" t="shared" si="0"/>
        <v>#REF!</v>
      </c>
    </row>
    <row r="10" spans="1:21" ht="15">
      <c r="A10" s="36" t="s">
        <v>760</v>
      </c>
      <c r="B10" s="36">
        <v>3</v>
      </c>
      <c r="D10" s="34">
        <f t="shared" si="1"/>
        <v>0</v>
      </c>
      <c r="E10" s="3">
        <f>COUNTIF(Vertices[Degree],"&gt;= "&amp;D10)-COUNTIF(Vertices[Degree],"&gt;="&amp;D11)</f>
        <v>0</v>
      </c>
      <c r="F10" s="39">
        <f t="shared" si="2"/>
        <v>0.8727272727272728</v>
      </c>
      <c r="G10" s="40">
        <f>COUNTIF(Vertices[In-Degree],"&gt;= "&amp;F10)-COUNTIF(Vertices[In-Degree],"&gt;="&amp;F11)</f>
        <v>0</v>
      </c>
      <c r="H10" s="39">
        <f t="shared" si="3"/>
        <v>0.8727272727272728</v>
      </c>
      <c r="I10" s="40">
        <f>COUNTIF(Vertices[Out-Degree],"&gt;= "&amp;H10)-COUNTIF(Vertices[Out-Degree],"&gt;="&amp;H11)</f>
        <v>0</v>
      </c>
      <c r="J10" s="39">
        <f t="shared" si="4"/>
        <v>23.660606109090907</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0.01905730909090909</v>
      </c>
      <c r="O10" s="40">
        <f>COUNTIF(Vertices[Eigenvector Centrality],"&gt;= "&amp;N10)-COUNTIF(Vertices[Eigenvector Centrality],"&gt;="&amp;N11)</f>
        <v>0</v>
      </c>
      <c r="P10" s="39">
        <f t="shared" si="7"/>
        <v>0.6661033272727274</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0.9818181818181819</v>
      </c>
      <c r="G11" s="42">
        <f>COUNTIF(Vertices[In-Degree],"&gt;= "&amp;F11)-COUNTIF(Vertices[In-Degree],"&gt;="&amp;F12)</f>
        <v>9</v>
      </c>
      <c r="H11" s="41">
        <f t="shared" si="3"/>
        <v>0.9818181818181819</v>
      </c>
      <c r="I11" s="42">
        <f>COUNTIF(Vertices[Out-Degree],"&gt;= "&amp;H11)-COUNTIF(Vertices[Out-Degree],"&gt;="&amp;H12)</f>
        <v>12</v>
      </c>
      <c r="J11" s="41">
        <f t="shared" si="4"/>
        <v>26.61818187272727</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0.021439472727272726</v>
      </c>
      <c r="O11" s="42">
        <f>COUNTIF(Vertices[Eigenvector Centrality],"&gt;= "&amp;N11)-COUNTIF(Vertices[Eigenvector Centrality],"&gt;="&amp;N12)</f>
        <v>0</v>
      </c>
      <c r="P11" s="41">
        <f t="shared" si="7"/>
        <v>0.6948746181818183</v>
      </c>
      <c r="Q11" s="42">
        <f>COUNTIF(Vertices[PageRank],"&gt;= "&amp;P11)-COUNTIF(Vertices[PageRank],"&gt;="&amp;P12)</f>
        <v>2</v>
      </c>
      <c r="R11" s="41">
        <f t="shared" si="8"/>
        <v>0.08181818181818183</v>
      </c>
      <c r="S11" s="46">
        <f>COUNTIF(Vertices[Clustering Coefficient],"&gt;= "&amp;R11)-COUNTIF(Vertices[Clustering Coefficient],"&gt;="&amp;R12)</f>
        <v>1</v>
      </c>
      <c r="T11" s="41" t="e">
        <f ca="1" t="shared" si="9"/>
        <v>#REF!</v>
      </c>
      <c r="U11" s="42" t="e">
        <f ca="1" t="shared" si="0"/>
        <v>#REF!</v>
      </c>
    </row>
    <row r="12" spans="1:21" ht="15">
      <c r="A12" s="36" t="s">
        <v>176</v>
      </c>
      <c r="B12" s="36">
        <v>12</v>
      </c>
      <c r="D12" s="34">
        <f t="shared" si="1"/>
        <v>0</v>
      </c>
      <c r="E12" s="3">
        <f>COUNTIF(Vertices[Degree],"&gt;= "&amp;D12)-COUNTIF(Vertices[Degree],"&gt;="&amp;D13)</f>
        <v>0</v>
      </c>
      <c r="F12" s="39">
        <f t="shared" si="2"/>
        <v>1.090909090909091</v>
      </c>
      <c r="G12" s="40">
        <f>COUNTIF(Vertices[In-Degree],"&gt;= "&amp;F12)-COUNTIF(Vertices[In-Degree],"&gt;="&amp;F13)</f>
        <v>0</v>
      </c>
      <c r="H12" s="39">
        <f t="shared" si="3"/>
        <v>1.090909090909091</v>
      </c>
      <c r="I12" s="40">
        <f>COUNTIF(Vertices[Out-Degree],"&gt;= "&amp;H12)-COUNTIF(Vertices[Out-Degree],"&gt;="&amp;H13)</f>
        <v>0</v>
      </c>
      <c r="J12" s="39">
        <f t="shared" si="4"/>
        <v>29.575757636363633</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0.02382163636363636</v>
      </c>
      <c r="O12" s="40">
        <f>COUNTIF(Vertices[Eigenvector Centrality],"&gt;= "&amp;N12)-COUNTIF(Vertices[Eigenvector Centrality],"&gt;="&amp;N13)</f>
        <v>0</v>
      </c>
      <c r="P12" s="39">
        <f t="shared" si="7"/>
        <v>0.7236459090909092</v>
      </c>
      <c r="Q12" s="40">
        <f>COUNTIF(Vertices[PageRank],"&gt;= "&amp;P12)-COUNTIF(Vertices[PageRank],"&gt;="&amp;P13)</f>
        <v>2</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244</v>
      </c>
      <c r="B13" s="36">
        <v>37</v>
      </c>
      <c r="D13" s="34">
        <f t="shared" si="1"/>
        <v>0</v>
      </c>
      <c r="E13" s="3">
        <f>COUNTIF(Vertices[Degree],"&gt;= "&amp;D13)-COUNTIF(Vertices[Degree],"&gt;="&amp;D14)</f>
        <v>0</v>
      </c>
      <c r="F13" s="41">
        <f t="shared" si="2"/>
        <v>1.2000000000000002</v>
      </c>
      <c r="G13" s="42">
        <f>COUNTIF(Vertices[In-Degree],"&gt;= "&amp;F13)-COUNTIF(Vertices[In-Degree],"&gt;="&amp;F14)</f>
        <v>0</v>
      </c>
      <c r="H13" s="41">
        <f t="shared" si="3"/>
        <v>1.2000000000000002</v>
      </c>
      <c r="I13" s="42">
        <f>COUNTIF(Vertices[Out-Degree],"&gt;= "&amp;H13)-COUNTIF(Vertices[Out-Degree],"&gt;="&amp;H14)</f>
        <v>0</v>
      </c>
      <c r="J13" s="41">
        <f t="shared" si="4"/>
        <v>32.5333334</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0.026203799999999996</v>
      </c>
      <c r="O13" s="42">
        <f>COUNTIF(Vertices[Eigenvector Centrality],"&gt;= "&amp;N13)-COUNTIF(Vertices[Eigenvector Centrality],"&gt;="&amp;N14)</f>
        <v>2</v>
      </c>
      <c r="P13" s="41">
        <f t="shared" si="7"/>
        <v>0.7524172000000001</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245</v>
      </c>
      <c r="B14" s="36">
        <v>1</v>
      </c>
      <c r="D14" s="34">
        <f t="shared" si="1"/>
        <v>0</v>
      </c>
      <c r="E14" s="3">
        <f>COUNTIF(Vertices[Degree],"&gt;= "&amp;D14)-COUNTIF(Vertices[Degree],"&gt;="&amp;D15)</f>
        <v>0</v>
      </c>
      <c r="F14" s="39">
        <f t="shared" si="2"/>
        <v>1.3090909090909093</v>
      </c>
      <c r="G14" s="40">
        <f>COUNTIF(Vertices[In-Degree],"&gt;= "&amp;F14)-COUNTIF(Vertices[In-Degree],"&gt;="&amp;F15)</f>
        <v>0</v>
      </c>
      <c r="H14" s="39">
        <f t="shared" si="3"/>
        <v>1.3090909090909093</v>
      </c>
      <c r="I14" s="40">
        <f>COUNTIF(Vertices[Out-Degree],"&gt;= "&amp;H14)-COUNTIF(Vertices[Out-Degree],"&gt;="&amp;H15)</f>
        <v>0</v>
      </c>
      <c r="J14" s="39">
        <f t="shared" si="4"/>
        <v>35.49090916363636</v>
      </c>
      <c r="K14" s="40">
        <f>COUNTIF(Vertices[Betweenness Centrality],"&gt;= "&amp;J14)-COUNTIF(Vertices[Betweenness Centrality],"&gt;="&amp;J15)</f>
        <v>1</v>
      </c>
      <c r="L14" s="39">
        <f t="shared" si="5"/>
        <v>0.21818181818181823</v>
      </c>
      <c r="M14" s="40">
        <f>COUNTIF(Vertices[Closeness Centrality],"&gt;= "&amp;L14)-COUNTIF(Vertices[Closeness Centrality],"&gt;="&amp;L15)</f>
        <v>0</v>
      </c>
      <c r="N14" s="39">
        <f t="shared" si="6"/>
        <v>0.02858596363636363</v>
      </c>
      <c r="O14" s="40">
        <f>COUNTIF(Vertices[Eigenvector Centrality],"&gt;= "&amp;N14)-COUNTIF(Vertices[Eigenvector Centrality],"&gt;="&amp;N15)</f>
        <v>0</v>
      </c>
      <c r="P14" s="39">
        <f t="shared" si="7"/>
        <v>0.781188490909091</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1.4181818181818184</v>
      </c>
      <c r="G15" s="42">
        <f>COUNTIF(Vertices[In-Degree],"&gt;= "&amp;F15)-COUNTIF(Vertices[In-Degree],"&gt;="&amp;F16)</f>
        <v>0</v>
      </c>
      <c r="H15" s="41">
        <f t="shared" si="3"/>
        <v>1.4181818181818184</v>
      </c>
      <c r="I15" s="42">
        <f>COUNTIF(Vertices[Out-Degree],"&gt;= "&amp;H15)-COUNTIF(Vertices[Out-Degree],"&gt;="&amp;H16)</f>
        <v>0</v>
      </c>
      <c r="J15" s="41">
        <f t="shared" si="4"/>
        <v>38.44848492727272</v>
      </c>
      <c r="K15" s="42">
        <f>COUNTIF(Vertices[Betweenness Centrality],"&gt;= "&amp;J15)-COUNTIF(Vertices[Betweenness Centrality],"&gt;="&amp;J16)</f>
        <v>0</v>
      </c>
      <c r="L15" s="41">
        <f t="shared" si="5"/>
        <v>0.23636363636363641</v>
      </c>
      <c r="M15" s="42">
        <f>COUNTIF(Vertices[Closeness Centrality],"&gt;= "&amp;L15)-COUNTIF(Vertices[Closeness Centrality],"&gt;="&amp;L16)</f>
        <v>2</v>
      </c>
      <c r="N15" s="41">
        <f t="shared" si="6"/>
        <v>0.030968127272727266</v>
      </c>
      <c r="O15" s="42">
        <f>COUNTIF(Vertices[Eigenvector Centrality],"&gt;= "&amp;N15)-COUNTIF(Vertices[Eigenvector Centrality],"&gt;="&amp;N16)</f>
        <v>0</v>
      </c>
      <c r="P15" s="41">
        <f t="shared" si="7"/>
        <v>0.809959781818182</v>
      </c>
      <c r="Q15" s="42">
        <f>COUNTIF(Vertices[PageRank],"&gt;= "&amp;P15)-COUNTIF(Vertices[PageRank],"&gt;="&amp;P16)</f>
        <v>2</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12</v>
      </c>
      <c r="D16" s="34">
        <f t="shared" si="1"/>
        <v>0</v>
      </c>
      <c r="E16" s="3">
        <f>COUNTIF(Vertices[Degree],"&gt;= "&amp;D16)-COUNTIF(Vertices[Degree],"&gt;="&amp;D17)</f>
        <v>0</v>
      </c>
      <c r="F16" s="39">
        <f t="shared" si="2"/>
        <v>1.5272727272727276</v>
      </c>
      <c r="G16" s="40">
        <f>COUNTIF(Vertices[In-Degree],"&gt;= "&amp;F16)-COUNTIF(Vertices[In-Degree],"&gt;="&amp;F17)</f>
        <v>0</v>
      </c>
      <c r="H16" s="39">
        <f t="shared" si="3"/>
        <v>1.5272727272727276</v>
      </c>
      <c r="I16" s="40">
        <f>COUNTIF(Vertices[Out-Degree],"&gt;= "&amp;H16)-COUNTIF(Vertices[Out-Degree],"&gt;="&amp;H17)</f>
        <v>0</v>
      </c>
      <c r="J16" s="39">
        <f t="shared" si="4"/>
        <v>41.40606069090909</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0.033350290909090904</v>
      </c>
      <c r="O16" s="40">
        <f>COUNTIF(Vertices[Eigenvector Centrality],"&gt;= "&amp;N16)-COUNTIF(Vertices[Eigenvector Centrality],"&gt;="&amp;N17)</f>
        <v>0</v>
      </c>
      <c r="P16" s="39">
        <f t="shared" si="7"/>
        <v>0.8387310727272729</v>
      </c>
      <c r="Q16" s="40">
        <f>COUNTIF(Vertices[PageRank],"&gt;= "&amp;P16)-COUNTIF(Vertices[PageRank],"&gt;="&amp;P17)</f>
        <v>0</v>
      </c>
      <c r="R16" s="39">
        <f t="shared" si="8"/>
        <v>0.1272727272727273</v>
      </c>
      <c r="S16" s="45">
        <f>COUNTIF(Vertices[Clustering Coefficient],"&gt;= "&amp;R16)-COUNTIF(Vertices[Clustering Coefficient],"&gt;="&amp;R17)</f>
        <v>1</v>
      </c>
      <c r="T16" s="39" t="e">
        <f ca="1" t="shared" si="9"/>
        <v>#REF!</v>
      </c>
      <c r="U16" s="40" t="e">
        <f ca="1" t="shared" si="0"/>
        <v>#REF!</v>
      </c>
    </row>
    <row r="17" spans="1:21" ht="15">
      <c r="A17" s="129"/>
      <c r="B17" s="129"/>
      <c r="D17" s="34">
        <f t="shared" si="1"/>
        <v>0</v>
      </c>
      <c r="E17" s="3">
        <f>COUNTIF(Vertices[Degree],"&gt;= "&amp;D17)-COUNTIF(Vertices[Degree],"&gt;="&amp;D18)</f>
        <v>0</v>
      </c>
      <c r="F17" s="41">
        <f t="shared" si="2"/>
        <v>1.6363636363636367</v>
      </c>
      <c r="G17" s="42">
        <f>COUNTIF(Vertices[In-Degree],"&gt;= "&amp;F17)-COUNTIF(Vertices[In-Degree],"&gt;="&amp;F18)</f>
        <v>0</v>
      </c>
      <c r="H17" s="41">
        <f t="shared" si="3"/>
        <v>1.6363636363636367</v>
      </c>
      <c r="I17" s="42">
        <f>COUNTIF(Vertices[Out-Degree],"&gt;= "&amp;H17)-COUNTIF(Vertices[Out-Degree],"&gt;="&amp;H18)</f>
        <v>0</v>
      </c>
      <c r="J17" s="41">
        <f t="shared" si="4"/>
        <v>44.36363645454545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0.03573245454545454</v>
      </c>
      <c r="O17" s="42">
        <f>COUNTIF(Vertices[Eigenvector Centrality],"&gt;= "&amp;N17)-COUNTIF(Vertices[Eigenvector Centrality],"&gt;="&amp;N18)</f>
        <v>0</v>
      </c>
      <c r="P17" s="41">
        <f t="shared" si="7"/>
        <v>0.8675023636363638</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1.7454545454545458</v>
      </c>
      <c r="G18" s="40">
        <f>COUNTIF(Vertices[In-Degree],"&gt;= "&amp;F18)-COUNTIF(Vertices[In-Degree],"&gt;="&amp;F19)</f>
        <v>0</v>
      </c>
      <c r="H18" s="39">
        <f t="shared" si="3"/>
        <v>1.7454545454545458</v>
      </c>
      <c r="I18" s="40">
        <f>COUNTIF(Vertices[Out-Degree],"&gt;= "&amp;H18)-COUNTIF(Vertices[Out-Degree],"&gt;="&amp;H19)</f>
        <v>0</v>
      </c>
      <c r="J18" s="39">
        <f t="shared" si="4"/>
        <v>47.32121221818181</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0.038114618181818175</v>
      </c>
      <c r="O18" s="40">
        <f>COUNTIF(Vertices[Eigenvector Centrality],"&gt;= "&amp;N18)-COUNTIF(Vertices[Eigenvector Centrality],"&gt;="&amp;N19)</f>
        <v>0</v>
      </c>
      <c r="P18" s="39">
        <f t="shared" si="7"/>
        <v>0.8962736545454547</v>
      </c>
      <c r="Q18" s="40">
        <f>COUNTIF(Vertices[PageRank],"&gt;= "&amp;P18)-COUNTIF(Vertices[PageRank],"&gt;="&amp;P19)</f>
        <v>0</v>
      </c>
      <c r="R18" s="39">
        <f t="shared" si="8"/>
        <v>0.14545454545454548</v>
      </c>
      <c r="S18" s="45">
        <f>COUNTIF(Vertices[Clustering Coefficient],"&gt;= "&amp;R18)-COUNTIF(Vertices[Clustering Coefficient],"&gt;="&amp;R19)</f>
        <v>1</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1.854545454545455</v>
      </c>
      <c r="G19" s="42">
        <f>COUNTIF(Vertices[In-Degree],"&gt;= "&amp;F19)-COUNTIF(Vertices[In-Degree],"&gt;="&amp;F20)</f>
        <v>0</v>
      </c>
      <c r="H19" s="41">
        <f t="shared" si="3"/>
        <v>1.854545454545455</v>
      </c>
      <c r="I19" s="42">
        <f>COUNTIF(Vertices[Out-Degree],"&gt;= "&amp;H19)-COUNTIF(Vertices[Out-Degree],"&gt;="&amp;H20)</f>
        <v>0</v>
      </c>
      <c r="J19" s="41">
        <f t="shared" si="4"/>
        <v>50.278787981818176</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0.04049678181818181</v>
      </c>
      <c r="O19" s="42">
        <f>COUNTIF(Vertices[Eigenvector Centrality],"&gt;= "&amp;N19)-COUNTIF(Vertices[Eigenvector Centrality],"&gt;="&amp;N20)</f>
        <v>0</v>
      </c>
      <c r="P19" s="41">
        <f t="shared" si="7"/>
        <v>0.9250449454545456</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1.963636363636364</v>
      </c>
      <c r="G20" s="40">
        <f>COUNTIF(Vertices[In-Degree],"&gt;= "&amp;F20)-COUNTIF(Vertices[In-Degree],"&gt;="&amp;F21)</f>
        <v>9</v>
      </c>
      <c r="H20" s="39">
        <f t="shared" si="3"/>
        <v>1.963636363636364</v>
      </c>
      <c r="I20" s="40">
        <f>COUNTIF(Vertices[Out-Degree],"&gt;= "&amp;H20)-COUNTIF(Vertices[Out-Degree],"&gt;="&amp;H21)</f>
        <v>4</v>
      </c>
      <c r="J20" s="39">
        <f t="shared" si="4"/>
        <v>53.23636374545454</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0.042878945454545445</v>
      </c>
      <c r="O20" s="40">
        <f>COUNTIF(Vertices[Eigenvector Centrality],"&gt;= "&amp;N20)-COUNTIF(Vertices[Eigenvector Centrality],"&gt;="&amp;N21)</f>
        <v>1</v>
      </c>
      <c r="P20" s="39">
        <f t="shared" si="7"/>
        <v>0.9538162363636365</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9</v>
      </c>
      <c r="D21" s="34">
        <f t="shared" si="1"/>
        <v>0</v>
      </c>
      <c r="E21" s="3">
        <f>COUNTIF(Vertices[Degree],"&gt;= "&amp;D21)-COUNTIF(Vertices[Degree],"&gt;="&amp;D22)</f>
        <v>0</v>
      </c>
      <c r="F21" s="41">
        <f t="shared" si="2"/>
        <v>2.072727272727273</v>
      </c>
      <c r="G21" s="42">
        <f>COUNTIF(Vertices[In-Degree],"&gt;= "&amp;F21)-COUNTIF(Vertices[In-Degree],"&gt;="&amp;F22)</f>
        <v>0</v>
      </c>
      <c r="H21" s="41">
        <f t="shared" si="3"/>
        <v>2.072727272727273</v>
      </c>
      <c r="I21" s="42">
        <f>COUNTIF(Vertices[Out-Degree],"&gt;= "&amp;H21)-COUNTIF(Vertices[Out-Degree],"&gt;="&amp;H22)</f>
        <v>0</v>
      </c>
      <c r="J21" s="41">
        <f t="shared" si="4"/>
        <v>56.1939395090909</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0.04526110909090908</v>
      </c>
      <c r="O21" s="42">
        <f>COUNTIF(Vertices[Eigenvector Centrality],"&gt;= "&amp;N21)-COUNTIF(Vertices[Eigenvector Centrality],"&gt;="&amp;N22)</f>
        <v>0</v>
      </c>
      <c r="P21" s="41">
        <f t="shared" si="7"/>
        <v>0.9825875272727275</v>
      </c>
      <c r="Q21" s="42">
        <f>COUNTIF(Vertices[PageRank],"&gt;= "&amp;P21)-COUNTIF(Vertices[PageRank],"&gt;="&amp;P22)</f>
        <v>6</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4</v>
      </c>
      <c r="D22" s="34">
        <f t="shared" si="1"/>
        <v>0</v>
      </c>
      <c r="E22" s="3">
        <f>COUNTIF(Vertices[Degree],"&gt;= "&amp;D22)-COUNTIF(Vertices[Degree],"&gt;="&amp;D23)</f>
        <v>0</v>
      </c>
      <c r="F22" s="39">
        <f t="shared" si="2"/>
        <v>2.181818181818182</v>
      </c>
      <c r="G22" s="40">
        <f>COUNTIF(Vertices[In-Degree],"&gt;= "&amp;F22)-COUNTIF(Vertices[In-Degree],"&gt;="&amp;F23)</f>
        <v>0</v>
      </c>
      <c r="H22" s="39">
        <f t="shared" si="3"/>
        <v>2.181818181818182</v>
      </c>
      <c r="I22" s="40">
        <f>COUNTIF(Vertices[Out-Degree],"&gt;= "&amp;H22)-COUNTIF(Vertices[Out-Degree],"&gt;="&amp;H23)</f>
        <v>0</v>
      </c>
      <c r="J22" s="39">
        <f t="shared" si="4"/>
        <v>59.151515272727266</v>
      </c>
      <c r="K22" s="40">
        <f>COUNTIF(Vertices[Betweenness Centrality],"&gt;= "&amp;J22)-COUNTIF(Vertices[Betweenness Centrality],"&gt;="&amp;J23)</f>
        <v>1</v>
      </c>
      <c r="L22" s="39">
        <f t="shared" si="5"/>
        <v>0.3636363636363637</v>
      </c>
      <c r="M22" s="40">
        <f>COUNTIF(Vertices[Closeness Centrality],"&gt;= "&amp;L22)-COUNTIF(Vertices[Closeness Centrality],"&gt;="&amp;L23)</f>
        <v>0</v>
      </c>
      <c r="N22" s="39">
        <f t="shared" si="6"/>
        <v>0.047643272727272715</v>
      </c>
      <c r="O22" s="40">
        <f>COUNTIF(Vertices[Eigenvector Centrality],"&gt;= "&amp;N22)-COUNTIF(Vertices[Eigenvector Centrality],"&gt;="&amp;N23)</f>
        <v>1</v>
      </c>
      <c r="P22" s="39">
        <f t="shared" si="7"/>
        <v>1.0113588181818183</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18</v>
      </c>
      <c r="D23" s="34">
        <f t="shared" si="1"/>
        <v>0</v>
      </c>
      <c r="E23" s="3">
        <f>COUNTIF(Vertices[Degree],"&gt;= "&amp;D23)-COUNTIF(Vertices[Degree],"&gt;="&amp;D24)</f>
        <v>0</v>
      </c>
      <c r="F23" s="41">
        <f t="shared" si="2"/>
        <v>2.290909090909091</v>
      </c>
      <c r="G23" s="42">
        <f>COUNTIF(Vertices[In-Degree],"&gt;= "&amp;F23)-COUNTIF(Vertices[In-Degree],"&gt;="&amp;F24)</f>
        <v>0</v>
      </c>
      <c r="H23" s="41">
        <f t="shared" si="3"/>
        <v>2.290909090909091</v>
      </c>
      <c r="I23" s="42">
        <f>COUNTIF(Vertices[Out-Degree],"&gt;= "&amp;H23)-COUNTIF(Vertices[Out-Degree],"&gt;="&amp;H24)</f>
        <v>0</v>
      </c>
      <c r="J23" s="41">
        <f t="shared" si="4"/>
        <v>62.10909103636363</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0.05002543636363635</v>
      </c>
      <c r="O23" s="42">
        <f>COUNTIF(Vertices[Eigenvector Centrality],"&gt;= "&amp;N23)-COUNTIF(Vertices[Eigenvector Centrality],"&gt;="&amp;N24)</f>
        <v>0</v>
      </c>
      <c r="P23" s="41">
        <f t="shared" si="7"/>
        <v>1.0401301090909092</v>
      </c>
      <c r="Q23" s="42">
        <f>COUNTIF(Vertices[PageRank],"&gt;= "&amp;P23)-COUNTIF(Vertices[PageRank],"&gt;="&amp;P24)</f>
        <v>2</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34</v>
      </c>
      <c r="D24" s="34">
        <f t="shared" si="1"/>
        <v>0</v>
      </c>
      <c r="E24" s="3">
        <f>COUNTIF(Vertices[Degree],"&gt;= "&amp;D24)-COUNTIF(Vertices[Degree],"&gt;="&amp;D25)</f>
        <v>0</v>
      </c>
      <c r="F24" s="39">
        <f t="shared" si="2"/>
        <v>2.4</v>
      </c>
      <c r="G24" s="40">
        <f>COUNTIF(Vertices[In-Degree],"&gt;= "&amp;F24)-COUNTIF(Vertices[In-Degree],"&gt;="&amp;F25)</f>
        <v>0</v>
      </c>
      <c r="H24" s="39">
        <f t="shared" si="3"/>
        <v>2.4</v>
      </c>
      <c r="I24" s="40">
        <f>COUNTIF(Vertices[Out-Degree],"&gt;= "&amp;H24)-COUNTIF(Vertices[Out-Degree],"&gt;="&amp;H25)</f>
        <v>0</v>
      </c>
      <c r="J24" s="39">
        <f t="shared" si="4"/>
        <v>65.0666668</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0.052407599999999985</v>
      </c>
      <c r="O24" s="40">
        <f>COUNTIF(Vertices[Eigenvector Centrality],"&gt;= "&amp;N24)-COUNTIF(Vertices[Eigenvector Centrality],"&gt;="&amp;N25)</f>
        <v>1</v>
      </c>
      <c r="P24" s="39">
        <f t="shared" si="7"/>
        <v>1.0689014000000001</v>
      </c>
      <c r="Q24" s="40">
        <f>COUNTIF(Vertices[PageRank],"&gt;= "&amp;P24)-COUNTIF(Vertices[PageRank],"&gt;="&amp;P25)</f>
        <v>0</v>
      </c>
      <c r="R24" s="39">
        <f t="shared" si="8"/>
        <v>0.20000000000000004</v>
      </c>
      <c r="S24" s="45">
        <f>COUNTIF(Vertices[Clustering Coefficient],"&gt;= "&amp;R24)-COUNTIF(Vertices[Clustering Coefficient],"&gt;="&amp;R25)</f>
        <v>2</v>
      </c>
      <c r="T24" s="39" t="e">
        <f ca="1" t="shared" si="9"/>
        <v>#REF!</v>
      </c>
      <c r="U24" s="40" t="e">
        <f ca="1" t="shared" si="0"/>
        <v>#REF!</v>
      </c>
    </row>
    <row r="25" spans="1:21" ht="15">
      <c r="A25" s="129"/>
      <c r="B25" s="129"/>
      <c r="D25" s="34">
        <f t="shared" si="1"/>
        <v>0</v>
      </c>
      <c r="E25" s="3">
        <f>COUNTIF(Vertices[Degree],"&gt;= "&amp;D25)-COUNTIF(Vertices[Degree],"&gt;="&amp;D26)</f>
        <v>0</v>
      </c>
      <c r="F25" s="41">
        <f t="shared" si="2"/>
        <v>2.509090909090909</v>
      </c>
      <c r="G25" s="42">
        <f>COUNTIF(Vertices[In-Degree],"&gt;= "&amp;F25)-COUNTIF(Vertices[In-Degree],"&gt;="&amp;F26)</f>
        <v>0</v>
      </c>
      <c r="H25" s="41">
        <f t="shared" si="3"/>
        <v>2.509090909090909</v>
      </c>
      <c r="I25" s="42">
        <f>COUNTIF(Vertices[Out-Degree],"&gt;= "&amp;H25)-COUNTIF(Vertices[Out-Degree],"&gt;="&amp;H26)</f>
        <v>0</v>
      </c>
      <c r="J25" s="41">
        <f t="shared" si="4"/>
        <v>68.02424256363636</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0.05478976363636362</v>
      </c>
      <c r="O25" s="42">
        <f>COUNTIF(Vertices[Eigenvector Centrality],"&gt;= "&amp;N25)-COUNTIF(Vertices[Eigenvector Centrality],"&gt;="&amp;N26)</f>
        <v>2</v>
      </c>
      <c r="P25" s="41">
        <f t="shared" si="7"/>
        <v>1.097672690909091</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6</v>
      </c>
      <c r="D26" s="34">
        <f t="shared" si="1"/>
        <v>0</v>
      </c>
      <c r="E26" s="3">
        <f>COUNTIF(Vertices[Degree],"&gt;= "&amp;D26)-COUNTIF(Vertices[Degree],"&gt;="&amp;D28)</f>
        <v>0</v>
      </c>
      <c r="F26" s="39">
        <f t="shared" si="2"/>
        <v>2.6181818181818177</v>
      </c>
      <c r="G26" s="40">
        <f>COUNTIF(Vertices[In-Degree],"&gt;= "&amp;F26)-COUNTIF(Vertices[In-Degree],"&gt;="&amp;F28)</f>
        <v>0</v>
      </c>
      <c r="H26" s="39">
        <f t="shared" si="3"/>
        <v>2.6181818181818177</v>
      </c>
      <c r="I26" s="40">
        <f>COUNTIF(Vertices[Out-Degree],"&gt;= "&amp;H26)-COUNTIF(Vertices[Out-Degree],"&gt;="&amp;H28)</f>
        <v>0</v>
      </c>
      <c r="J26" s="39">
        <f t="shared" si="4"/>
        <v>70.98181832727272</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0.057171927272727255</v>
      </c>
      <c r="O26" s="40">
        <f>COUNTIF(Vertices[Eigenvector Centrality],"&gt;= "&amp;N26)-COUNTIF(Vertices[Eigenvector Centrality],"&gt;="&amp;N28)</f>
        <v>0</v>
      </c>
      <c r="P26" s="39">
        <f t="shared" si="7"/>
        <v>1.126443981818182</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2.466292</v>
      </c>
      <c r="D27" s="34"/>
      <c r="E27" s="3">
        <f>COUNTIF(Vertices[Degree],"&gt;= "&amp;D27)-COUNTIF(Vertices[Degree],"&gt;="&amp;D28)</f>
        <v>0</v>
      </c>
      <c r="F27" s="78"/>
      <c r="G27" s="79">
        <f>COUNTIF(Vertices[In-Degree],"&gt;= "&amp;F27)-COUNTIF(Vertices[In-Degree],"&gt;="&amp;F28)</f>
        <v>-3</v>
      </c>
      <c r="H27" s="78"/>
      <c r="I27" s="79">
        <f>COUNTIF(Vertices[Out-Degree],"&gt;= "&amp;H27)-COUNTIF(Vertices[Out-Degree],"&gt;="&amp;H28)</f>
        <v>-6</v>
      </c>
      <c r="J27" s="78"/>
      <c r="K27" s="79">
        <f>COUNTIF(Vertices[Betweenness Centrality],"&gt;= "&amp;J27)-COUNTIF(Vertices[Betweenness Centrality],"&gt;="&amp;J28)</f>
        <v>-3</v>
      </c>
      <c r="L27" s="78"/>
      <c r="M27" s="79">
        <f>COUNTIF(Vertices[Closeness Centrality],"&gt;= "&amp;L27)-COUNTIF(Vertices[Closeness Centrality],"&gt;="&amp;L28)</f>
        <v>-6</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-12</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2.7272727272727266</v>
      </c>
      <c r="I28" s="42">
        <f>COUNTIF(Vertices[Out-Degree],"&gt;= "&amp;H28)-COUNTIF(Vertices[Out-Degree],"&gt;="&amp;H40)</f>
        <v>0</v>
      </c>
      <c r="J28" s="41">
        <f>J26+($J$57-$J$2)/BinDivisor</f>
        <v>73.93939409090908</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0.05955409090909089</v>
      </c>
      <c r="O28" s="42">
        <f>COUNTIF(Vertices[Eigenvector Centrality],"&gt;= "&amp;N28)-COUNTIF(Vertices[Eigenvector Centrality],"&gt;="&amp;N40)</f>
        <v>1</v>
      </c>
      <c r="P28" s="41">
        <f>P26+($P$57-$P$2)/BinDivisor</f>
        <v>1.1552152727272729</v>
      </c>
      <c r="Q28" s="42">
        <f>COUNTIF(Vertices[PageRank],"&gt;= "&amp;P28)-COUNTIF(Vertices[PageRank],"&gt;="&amp;P40)</f>
        <v>2</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0.034274193548387094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761</v>
      </c>
      <c r="B30" s="36">
        <v>0.5642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762</v>
      </c>
      <c r="B32" s="36" t="s">
        <v>763</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-6</v>
      </c>
      <c r="J38" s="78"/>
      <c r="K38" s="79">
        <f>COUNTIF(Vertices[Betweenness Centrality],"&gt;= "&amp;J38)-COUNTIF(Vertices[Betweenness Centrality],"&gt;="&amp;J40)</f>
        <v>-3</v>
      </c>
      <c r="L38" s="78"/>
      <c r="M38" s="79">
        <f>COUNTIF(Vertices[Closeness Centrality],"&gt;= "&amp;L38)-COUNTIF(Vertices[Closeness Centrality],"&gt;="&amp;L40)</f>
        <v>-6</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-12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-6</v>
      </c>
      <c r="J39" s="78"/>
      <c r="K39" s="79">
        <f>COUNTIF(Vertices[Betweenness Centrality],"&gt;= "&amp;J39)-COUNTIF(Vertices[Betweenness Centrality],"&gt;="&amp;J40)</f>
        <v>-3</v>
      </c>
      <c r="L39" s="78"/>
      <c r="M39" s="79">
        <f>COUNTIF(Vertices[Closeness Centrality],"&gt;= "&amp;L39)-COUNTIF(Vertices[Closeness Centrality],"&gt;="&amp;L40)</f>
        <v>-6</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-12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2.8363636363636355</v>
      </c>
      <c r="I40" s="40">
        <f>COUNTIF(Vertices[Out-Degree],"&gt;= "&amp;H40)-COUNTIF(Vertices[Out-Degree],"&gt;="&amp;H41)</f>
        <v>0</v>
      </c>
      <c r="J40" s="39">
        <f>J28+($J$57-$J$2)/BinDivisor</f>
        <v>76.89696985454543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0.061936254545454525</v>
      </c>
      <c r="O40" s="40">
        <f>COUNTIF(Vertices[Eigenvector Centrality],"&gt;= "&amp;N40)-COUNTIF(Vertices[Eigenvector Centrality],"&gt;="&amp;N41)</f>
        <v>0</v>
      </c>
      <c r="P40" s="39">
        <f>P28+($P$57-$P$2)/BinDivisor</f>
        <v>1.1839865636363638</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0</v>
      </c>
      <c r="H41" s="41">
        <f aca="true" t="shared" si="12" ref="H41:H56">H40+($H$57-$H$2)/BinDivisor</f>
        <v>2.9454545454545444</v>
      </c>
      <c r="I41" s="42">
        <f>COUNTIF(Vertices[Out-Degree],"&gt;= "&amp;H41)-COUNTIF(Vertices[Out-Degree],"&gt;="&amp;H42)</f>
        <v>4</v>
      </c>
      <c r="J41" s="41">
        <f aca="true" t="shared" si="13" ref="J41:J56">J40+($J$57-$J$2)/BinDivisor</f>
        <v>79.85454561818179</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0.06431841818181816</v>
      </c>
      <c r="O41" s="42">
        <f>COUNTIF(Vertices[Eigenvector Centrality],"&gt;= "&amp;N41)-COUNTIF(Vertices[Eigenvector Centrality],"&gt;="&amp;N42)</f>
        <v>0</v>
      </c>
      <c r="P41" s="41">
        <f aca="true" t="shared" si="16" ref="P41:P56">P40+($P$57-$P$2)/BinDivisor</f>
        <v>1.2127578545454547</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3.0545454545454533</v>
      </c>
      <c r="G42" s="40">
        <f>COUNTIF(Vertices[In-Degree],"&gt;= "&amp;F42)-COUNTIF(Vertices[In-Degree],"&gt;="&amp;F43)</f>
        <v>0</v>
      </c>
      <c r="H42" s="39">
        <f t="shared" si="12"/>
        <v>3.0545454545454533</v>
      </c>
      <c r="I42" s="40">
        <f>COUNTIF(Vertices[Out-Degree],"&gt;= "&amp;H42)-COUNTIF(Vertices[Out-Degree],"&gt;="&amp;H43)</f>
        <v>0</v>
      </c>
      <c r="J42" s="39">
        <f t="shared" si="13"/>
        <v>82.81212138181814</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0.0667005818181818</v>
      </c>
      <c r="O42" s="40">
        <f>COUNTIF(Vertices[Eigenvector Centrality],"&gt;= "&amp;N42)-COUNTIF(Vertices[Eigenvector Centrality],"&gt;="&amp;N43)</f>
        <v>0</v>
      </c>
      <c r="P42" s="39">
        <f t="shared" si="16"/>
        <v>1.2415291454545456</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3.1636363636363622</v>
      </c>
      <c r="G43" s="42">
        <f>COUNTIF(Vertices[In-Degree],"&gt;= "&amp;F43)-COUNTIF(Vertices[In-Degree],"&gt;="&amp;F44)</f>
        <v>0</v>
      </c>
      <c r="H43" s="41">
        <f t="shared" si="12"/>
        <v>3.1636363636363622</v>
      </c>
      <c r="I43" s="42">
        <f>COUNTIF(Vertices[Out-Degree],"&gt;= "&amp;H43)-COUNTIF(Vertices[Out-Degree],"&gt;="&amp;H44)</f>
        <v>0</v>
      </c>
      <c r="J43" s="41">
        <f t="shared" si="13"/>
        <v>85.7696971454545</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0.06908274545454543</v>
      </c>
      <c r="O43" s="42">
        <f>COUNTIF(Vertices[Eigenvector Centrality],"&gt;= "&amp;N43)-COUNTIF(Vertices[Eigenvector Centrality],"&gt;="&amp;N44)</f>
        <v>0</v>
      </c>
      <c r="P43" s="41">
        <f t="shared" si="16"/>
        <v>1.2703004363636365</v>
      </c>
      <c r="Q43" s="42">
        <f>COUNTIF(Vertices[PageRank],"&gt;= "&amp;P43)-COUNTIF(Vertices[PageRank],"&gt;="&amp;P44)</f>
        <v>2</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3.272727272727271</v>
      </c>
      <c r="G44" s="40">
        <f>COUNTIF(Vertices[In-Degree],"&gt;= "&amp;F44)-COUNTIF(Vertices[In-Degree],"&gt;="&amp;F45)</f>
        <v>0</v>
      </c>
      <c r="H44" s="39">
        <f t="shared" si="12"/>
        <v>3.272727272727271</v>
      </c>
      <c r="I44" s="40">
        <f>COUNTIF(Vertices[Out-Degree],"&gt;= "&amp;H44)-COUNTIF(Vertices[Out-Degree],"&gt;="&amp;H45)</f>
        <v>0</v>
      </c>
      <c r="J44" s="39">
        <f t="shared" si="13"/>
        <v>88.72727290909086</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0.07146490909090907</v>
      </c>
      <c r="O44" s="40">
        <f>COUNTIF(Vertices[Eigenvector Centrality],"&gt;= "&amp;N44)-COUNTIF(Vertices[Eigenvector Centrality],"&gt;="&amp;N45)</f>
        <v>1</v>
      </c>
      <c r="P44" s="39">
        <f t="shared" si="16"/>
        <v>1.2990717272727275</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3.38181818181818</v>
      </c>
      <c r="G45" s="42">
        <f>COUNTIF(Vertices[In-Degree],"&gt;= "&amp;F45)-COUNTIF(Vertices[In-Degree],"&gt;="&amp;F46)</f>
        <v>0</v>
      </c>
      <c r="H45" s="41">
        <f t="shared" si="12"/>
        <v>3.38181818181818</v>
      </c>
      <c r="I45" s="42">
        <f>COUNTIF(Vertices[Out-Degree],"&gt;= "&amp;H45)-COUNTIF(Vertices[Out-Degree],"&gt;="&amp;H46)</f>
        <v>0</v>
      </c>
      <c r="J45" s="41">
        <f t="shared" si="13"/>
        <v>91.68484867272721</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0.0738470727272727</v>
      </c>
      <c r="O45" s="42">
        <f>COUNTIF(Vertices[Eigenvector Centrality],"&gt;= "&amp;N45)-COUNTIF(Vertices[Eigenvector Centrality],"&gt;="&amp;N46)</f>
        <v>0</v>
      </c>
      <c r="P45" s="41">
        <f t="shared" si="16"/>
        <v>1.3278430181818184</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3.490909090909089</v>
      </c>
      <c r="G46" s="40">
        <f>COUNTIF(Vertices[In-Degree],"&gt;= "&amp;F46)-COUNTIF(Vertices[In-Degree],"&gt;="&amp;F47)</f>
        <v>0</v>
      </c>
      <c r="H46" s="39">
        <f t="shared" si="12"/>
        <v>3.490909090909089</v>
      </c>
      <c r="I46" s="40">
        <f>COUNTIF(Vertices[Out-Degree],"&gt;= "&amp;H46)-COUNTIF(Vertices[Out-Degree],"&gt;="&amp;H47)</f>
        <v>0</v>
      </c>
      <c r="J46" s="39">
        <f t="shared" si="13"/>
        <v>94.64242443636357</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0.07622923636363634</v>
      </c>
      <c r="O46" s="40">
        <f>COUNTIF(Vertices[Eigenvector Centrality],"&gt;= "&amp;N46)-COUNTIF(Vertices[Eigenvector Centrality],"&gt;="&amp;N47)</f>
        <v>0</v>
      </c>
      <c r="P46" s="39">
        <f t="shared" si="16"/>
        <v>1.3566143090909093</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3.599999999999998</v>
      </c>
      <c r="G47" s="42">
        <f>COUNTIF(Vertices[In-Degree],"&gt;= "&amp;F47)-COUNTIF(Vertices[In-Degree],"&gt;="&amp;F48)</f>
        <v>0</v>
      </c>
      <c r="H47" s="41">
        <f t="shared" si="12"/>
        <v>3.599999999999998</v>
      </c>
      <c r="I47" s="42">
        <f>COUNTIF(Vertices[Out-Degree],"&gt;= "&amp;H47)-COUNTIF(Vertices[Out-Degree],"&gt;="&amp;H48)</f>
        <v>0</v>
      </c>
      <c r="J47" s="41">
        <f t="shared" si="13"/>
        <v>97.60000019999993</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0.07861139999999997</v>
      </c>
      <c r="O47" s="42">
        <f>COUNTIF(Vertices[Eigenvector Centrality],"&gt;= "&amp;N47)-COUNTIF(Vertices[Eigenvector Centrality],"&gt;="&amp;N48)</f>
        <v>0</v>
      </c>
      <c r="P47" s="41">
        <f t="shared" si="16"/>
        <v>1.3853856000000002</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3.7090909090909068</v>
      </c>
      <c r="G48" s="40">
        <f>COUNTIF(Vertices[In-Degree],"&gt;= "&amp;F48)-COUNTIF(Vertices[In-Degree],"&gt;="&amp;F49)</f>
        <v>0</v>
      </c>
      <c r="H48" s="39">
        <f t="shared" si="12"/>
        <v>3.7090909090909068</v>
      </c>
      <c r="I48" s="40">
        <f>COUNTIF(Vertices[Out-Degree],"&gt;= "&amp;H48)-COUNTIF(Vertices[Out-Degree],"&gt;="&amp;H49)</f>
        <v>0</v>
      </c>
      <c r="J48" s="39">
        <f t="shared" si="13"/>
        <v>100.55757596363628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0.0809935636363636</v>
      </c>
      <c r="O48" s="40">
        <f>COUNTIF(Vertices[Eigenvector Centrality],"&gt;= "&amp;N48)-COUNTIF(Vertices[Eigenvector Centrality],"&gt;="&amp;N49)</f>
        <v>0</v>
      </c>
      <c r="P48" s="39">
        <f t="shared" si="16"/>
        <v>1.4141568909090911</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3.8181818181818157</v>
      </c>
      <c r="G49" s="42">
        <f>COUNTIF(Vertices[In-Degree],"&gt;= "&amp;F49)-COUNTIF(Vertices[In-Degree],"&gt;="&amp;F50)</f>
        <v>0</v>
      </c>
      <c r="H49" s="41">
        <f t="shared" si="12"/>
        <v>3.8181818181818157</v>
      </c>
      <c r="I49" s="42">
        <f>COUNTIF(Vertices[Out-Degree],"&gt;= "&amp;H49)-COUNTIF(Vertices[Out-Degree],"&gt;="&amp;H50)</f>
        <v>0</v>
      </c>
      <c r="J49" s="41">
        <f t="shared" si="13"/>
        <v>103.51515172727264</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0.08337572727272724</v>
      </c>
      <c r="O49" s="42">
        <f>COUNTIF(Vertices[Eigenvector Centrality],"&gt;= "&amp;N49)-COUNTIF(Vertices[Eigenvector Centrality],"&gt;="&amp;N50)</f>
        <v>0</v>
      </c>
      <c r="P49" s="41">
        <f t="shared" si="16"/>
        <v>1.442928181818182</v>
      </c>
      <c r="Q49" s="42">
        <f>COUNTIF(Vertices[PageRank],"&gt;= "&amp;P49)-COUNTIF(Vertices[PageRank],"&gt;="&amp;P50)</f>
        <v>2</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3.9272727272727246</v>
      </c>
      <c r="G50" s="40">
        <f>COUNTIF(Vertices[In-Degree],"&gt;= "&amp;F50)-COUNTIF(Vertices[In-Degree],"&gt;="&amp;F51)</f>
        <v>1</v>
      </c>
      <c r="H50" s="39">
        <f t="shared" si="12"/>
        <v>3.9272727272727246</v>
      </c>
      <c r="I50" s="40">
        <f>COUNTIF(Vertices[Out-Degree],"&gt;= "&amp;H50)-COUNTIF(Vertices[Out-Degree],"&gt;="&amp;H51)</f>
        <v>1</v>
      </c>
      <c r="J50" s="39">
        <f t="shared" si="13"/>
        <v>106.472727490909</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0.08575789090909088</v>
      </c>
      <c r="O50" s="40">
        <f>COUNTIF(Vertices[Eigenvector Centrality],"&gt;= "&amp;N50)-COUNTIF(Vertices[Eigenvector Centrality],"&gt;="&amp;N51)</f>
        <v>0</v>
      </c>
      <c r="P50" s="39">
        <f t="shared" si="16"/>
        <v>1.471699472727273</v>
      </c>
      <c r="Q50" s="40">
        <f>COUNTIF(Vertices[PageRank],"&gt;= "&amp;P50)-COUNTIF(Vertices[PageRank],"&gt;="&amp;P51)</f>
        <v>0</v>
      </c>
      <c r="R50" s="39">
        <f t="shared" si="17"/>
        <v>0.3272727272727273</v>
      </c>
      <c r="S50" s="45">
        <f>COUNTIF(Vertices[Clustering Coefficient],"&gt;= "&amp;R50)-COUNTIF(Vertices[Clustering Coefficient],"&gt;="&amp;R51)</f>
        <v>4</v>
      </c>
      <c r="T50" s="39" t="e">
        <f ca="1" t="shared" si="18"/>
        <v>#REF!</v>
      </c>
      <c r="U50" s="40" t="e">
        <f ca="1" t="shared" si="0"/>
        <v>#REF!</v>
      </c>
    </row>
    <row r="51" spans="4:21" ht="15">
      <c r="D51" s="34">
        <f t="shared" si="10"/>
        <v>0</v>
      </c>
      <c r="E51" s="3">
        <f>COUNTIF(Vertices[Degree],"&gt;= "&amp;D51)-COUNTIF(Vertices[Degree],"&gt;="&amp;D52)</f>
        <v>0</v>
      </c>
      <c r="F51" s="41">
        <f t="shared" si="11"/>
        <v>4.0363636363636335</v>
      </c>
      <c r="G51" s="42">
        <f>COUNTIF(Vertices[In-Degree],"&gt;= "&amp;F51)-COUNTIF(Vertices[In-Degree],"&gt;="&amp;F52)</f>
        <v>0</v>
      </c>
      <c r="H51" s="41">
        <f t="shared" si="12"/>
        <v>4.0363636363636335</v>
      </c>
      <c r="I51" s="42">
        <f>COUNTIF(Vertices[Out-Degree],"&gt;= "&amp;H51)-COUNTIF(Vertices[Out-Degree],"&gt;="&amp;H52)</f>
        <v>0</v>
      </c>
      <c r="J51" s="41">
        <f t="shared" si="13"/>
        <v>109.43030325454535</v>
      </c>
      <c r="K51" s="42">
        <f>COUNTIF(Vertices[Betweenness Centrality],"&gt;= "&amp;J51)-COUNTIF(Vertices[Betweenness Centrality],"&gt;="&amp;J52)</f>
        <v>1</v>
      </c>
      <c r="L51" s="41">
        <f t="shared" si="14"/>
        <v>0.6727272727272728</v>
      </c>
      <c r="M51" s="42">
        <f>COUNTIF(Vertices[Closeness Centrality],"&gt;= "&amp;L51)-COUNTIF(Vertices[Closeness Centrality],"&gt;="&amp;L52)</f>
        <v>0</v>
      </c>
      <c r="N51" s="41">
        <f t="shared" si="15"/>
        <v>0.08814005454545451</v>
      </c>
      <c r="O51" s="42">
        <f>COUNTIF(Vertices[Eigenvector Centrality],"&gt;= "&amp;N51)-COUNTIF(Vertices[Eigenvector Centrality],"&gt;="&amp;N52)</f>
        <v>0</v>
      </c>
      <c r="P51" s="41">
        <f t="shared" si="16"/>
        <v>1.500470763636364</v>
      </c>
      <c r="Q51" s="42">
        <f>COUNTIF(Vertices[PageRank],"&gt;= "&amp;P51)-COUNTIF(Vertices[PageRank],"&gt;="&amp;P52)</f>
        <v>1</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4.145454545454543</v>
      </c>
      <c r="G52" s="40">
        <f>COUNTIF(Vertices[In-Degree],"&gt;= "&amp;F52)-COUNTIF(Vertices[In-Degree],"&gt;="&amp;F53)</f>
        <v>0</v>
      </c>
      <c r="H52" s="39">
        <f t="shared" si="12"/>
        <v>4.145454545454543</v>
      </c>
      <c r="I52" s="40">
        <f>COUNTIF(Vertices[Out-Degree],"&gt;= "&amp;H52)-COUNTIF(Vertices[Out-Degree],"&gt;="&amp;H53)</f>
        <v>0</v>
      </c>
      <c r="J52" s="39">
        <f t="shared" si="13"/>
        <v>112.3878790181817</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0.09052221818181815</v>
      </c>
      <c r="O52" s="40">
        <f>COUNTIF(Vertices[Eigenvector Centrality],"&gt;= "&amp;N52)-COUNTIF(Vertices[Eigenvector Centrality],"&gt;="&amp;N53)</f>
        <v>0</v>
      </c>
      <c r="P52" s="39">
        <f t="shared" si="16"/>
        <v>1.5292420545454548</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4.254545454545452</v>
      </c>
      <c r="I53" s="42">
        <f>COUNTIF(Vertices[Out-Degree],"&gt;= "&amp;H53)-COUNTIF(Vertices[Out-Degree],"&gt;="&amp;H54)</f>
        <v>0</v>
      </c>
      <c r="J53" s="41">
        <f t="shared" si="13"/>
        <v>115.34545478181806</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0.09290438181818178</v>
      </c>
      <c r="O53" s="42">
        <f>COUNTIF(Vertices[Eigenvector Centrality],"&gt;= "&amp;N53)-COUNTIF(Vertices[Eigenvector Centrality],"&gt;="&amp;N54)</f>
        <v>0</v>
      </c>
      <c r="P53" s="41">
        <f t="shared" si="16"/>
        <v>1.5580133454545457</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4.3636363636363615</v>
      </c>
      <c r="I54" s="40">
        <f>COUNTIF(Vertices[Out-Degree],"&gt;= "&amp;H54)-COUNTIF(Vertices[Out-Degree],"&gt;="&amp;H55)</f>
        <v>0</v>
      </c>
      <c r="J54" s="39">
        <f t="shared" si="13"/>
        <v>118.30303054545442</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0.09528654545454542</v>
      </c>
      <c r="O54" s="40">
        <f>COUNTIF(Vertices[Eigenvector Centrality],"&gt;= "&amp;N54)-COUNTIF(Vertices[Eigenvector Centrality],"&gt;="&amp;N55)</f>
        <v>0</v>
      </c>
      <c r="P54" s="39">
        <f t="shared" si="16"/>
        <v>1.5867846363636366</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4.472727272727271</v>
      </c>
      <c r="G55" s="42">
        <f>COUNTIF(Vertices[In-Degree],"&gt;= "&amp;F55)-COUNTIF(Vertices[In-Degree],"&gt;="&amp;F56)</f>
        <v>0</v>
      </c>
      <c r="H55" s="41">
        <f t="shared" si="12"/>
        <v>4.472727272727271</v>
      </c>
      <c r="I55" s="42">
        <f>COUNTIF(Vertices[Out-Degree],"&gt;= "&amp;H55)-COUNTIF(Vertices[Out-Degree],"&gt;="&amp;H56)</f>
        <v>0</v>
      </c>
      <c r="J55" s="41">
        <f t="shared" si="13"/>
        <v>121.26060630909078</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0.09766870909090905</v>
      </c>
      <c r="O55" s="42">
        <f>COUNTIF(Vertices[Eigenvector Centrality],"&gt;= "&amp;N55)-COUNTIF(Vertices[Eigenvector Centrality],"&gt;="&amp;N56)</f>
        <v>0</v>
      </c>
      <c r="P55" s="41">
        <f t="shared" si="16"/>
        <v>1.6155559272727276</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4.58181818181818</v>
      </c>
      <c r="G56" s="40">
        <f>COUNTIF(Vertices[In-Degree],"&gt;= "&amp;F56)-COUNTIF(Vertices[In-Degree],"&gt;="&amp;F57)</f>
        <v>1</v>
      </c>
      <c r="H56" s="39">
        <f t="shared" si="12"/>
        <v>4.58181818181818</v>
      </c>
      <c r="I56" s="40">
        <f>COUNTIF(Vertices[Out-Degree],"&gt;= "&amp;H56)-COUNTIF(Vertices[Out-Degree],"&gt;="&amp;H57)</f>
        <v>0</v>
      </c>
      <c r="J56" s="39">
        <f t="shared" si="13"/>
        <v>124.21818207272713</v>
      </c>
      <c r="K56" s="40">
        <f>COUNTIF(Vertices[Betweenness Centrality],"&gt;= "&amp;J56)-COUNTIF(Vertices[Betweenness Centrality],"&gt;="&amp;J57)</f>
        <v>1</v>
      </c>
      <c r="L56" s="39">
        <f t="shared" si="14"/>
        <v>0.7636363636363638</v>
      </c>
      <c r="M56" s="40">
        <f>COUNTIF(Vertices[Closeness Centrality],"&gt;= "&amp;L56)-COUNTIF(Vertices[Closeness Centrality],"&gt;="&amp;L57)</f>
        <v>0</v>
      </c>
      <c r="N56" s="39">
        <f t="shared" si="15"/>
        <v>0.10005087272727269</v>
      </c>
      <c r="O56" s="40">
        <f>COUNTIF(Vertices[Eigenvector Centrality],"&gt;= "&amp;N56)-COUNTIF(Vertices[Eigenvector Centrality],"&gt;="&amp;N57)</f>
        <v>3</v>
      </c>
      <c r="P56" s="39">
        <f t="shared" si="16"/>
        <v>1.6443272181818185</v>
      </c>
      <c r="Q56" s="40">
        <f>COUNTIF(Vertices[PageRank],"&gt;= "&amp;P56)-COUNTIF(Vertices[PageRank],"&gt;="&amp;P57)</f>
        <v>2</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6</v>
      </c>
      <c r="G57" s="44">
        <f>COUNTIF(Vertices[In-Degree],"&gt;= "&amp;F57)-COUNTIF(Vertices[In-Degree],"&gt;="&amp;F58)</f>
        <v>1</v>
      </c>
      <c r="H57" s="43">
        <f>MAX(Vertices[Out-Degree])</f>
        <v>6</v>
      </c>
      <c r="I57" s="44">
        <f>COUNTIF(Vertices[Out-Degree],"&gt;= "&amp;H57)-COUNTIF(Vertices[Out-Degree],"&gt;="&amp;H58)</f>
        <v>1</v>
      </c>
      <c r="J57" s="43">
        <f>MAX(Vertices[Betweenness Centrality])</f>
        <v>162.666667</v>
      </c>
      <c r="K57" s="44">
        <f>COUNTIF(Vertices[Betweenness Centrality],"&gt;= "&amp;J57)-COUNTIF(Vertices[Betweenness Centrality],"&gt;="&amp;J58)</f>
        <v>1</v>
      </c>
      <c r="L57" s="43">
        <f>MAX(Vertices[Closeness Centrality])</f>
        <v>1</v>
      </c>
      <c r="M57" s="44">
        <f>COUNTIF(Vertices[Closeness Centrality],"&gt;= "&amp;L57)-COUNTIF(Vertices[Closeness Centrality],"&gt;="&amp;L58)</f>
        <v>6</v>
      </c>
      <c r="N57" s="43">
        <f>MAX(Vertices[Eigenvector Centrality])</f>
        <v>0.131019</v>
      </c>
      <c r="O57" s="44">
        <f>COUNTIF(Vertices[Eigenvector Centrality],"&gt;= "&amp;N57)-COUNTIF(Vertices[Eigenvector Centrality],"&gt;="&amp;N58)</f>
        <v>1</v>
      </c>
      <c r="P57" s="43">
        <f>MAX(Vertices[PageRank])</f>
        <v>2.018354</v>
      </c>
      <c r="Q57" s="44">
        <f>COUNTIF(Vertices[PageRank],"&gt;= "&amp;P57)-COUNTIF(Vertices[PageRank],"&gt;="&amp;P58)</f>
        <v>1</v>
      </c>
      <c r="R57" s="43">
        <f>MAX(Vertices[Clustering Coefficient])</f>
        <v>0.5</v>
      </c>
      <c r="S57" s="47">
        <f>COUNTIF(Vertices[Clustering Coefficient],"&gt;= "&amp;R57)-COUNTIF(Vertices[Clustering Coefficient],"&gt;="&amp;R58)</f>
        <v>8</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6</v>
      </c>
    </row>
    <row r="71" spans="1:2" ht="15">
      <c r="A71" s="35" t="s">
        <v>90</v>
      </c>
      <c r="B71" s="49">
        <f>_xlfn.IFERROR(AVERAGE(Vertices[In-Degree]),NoMetricMessage)</f>
        <v>1.3125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6</v>
      </c>
    </row>
    <row r="85" spans="1:2" ht="15">
      <c r="A85" s="35" t="s">
        <v>96</v>
      </c>
      <c r="B85" s="49">
        <f>_xlfn.IFERROR(AVERAGE(Vertices[Out-Degree]),NoMetricMessage)</f>
        <v>1.3125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162.666667</v>
      </c>
    </row>
    <row r="99" spans="1:2" ht="15">
      <c r="A99" s="35" t="s">
        <v>102</v>
      </c>
      <c r="B99" s="49">
        <f>_xlfn.IFERROR(AVERAGE(Vertices[Betweenness Centrality]),NoMetricMessage)</f>
        <v>17.3125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0.23622396874999999</v>
      </c>
    </row>
    <row r="114" spans="1:2" ht="15">
      <c r="A114" s="35" t="s">
        <v>109</v>
      </c>
      <c r="B114" s="49">
        <f>_xlfn.IFERROR(MEDIAN(Vertices[Closeness Centrality]),NoMetricMessage)</f>
        <v>0.022222</v>
      </c>
    </row>
    <row r="125" spans="1:2" ht="15">
      <c r="A125" s="35" t="s">
        <v>112</v>
      </c>
      <c r="B125" s="49">
        <f>IF(COUNT(Vertices[Eigenvector Centrality])&gt;0,N2,NoMetricMessage)</f>
        <v>0</v>
      </c>
    </row>
    <row r="126" spans="1:2" ht="15">
      <c r="A126" s="35" t="s">
        <v>113</v>
      </c>
      <c r="B126" s="49">
        <f>IF(COUNT(Vertices[Eigenvector Centrality])&gt;0,N57,NoMetricMessage)</f>
        <v>0.131019</v>
      </c>
    </row>
    <row r="127" spans="1:2" ht="15">
      <c r="A127" s="35" t="s">
        <v>114</v>
      </c>
      <c r="B127" s="49">
        <f>_xlfn.IFERROR(AVERAGE(Vertices[Eigenvector Centrality]),NoMetricMessage)</f>
        <v>0.031250031250000004</v>
      </c>
    </row>
    <row r="128" spans="1:2" ht="15">
      <c r="A128" s="35" t="s">
        <v>115</v>
      </c>
      <c r="B128" s="49">
        <f>_xlfn.IFERROR(MEDIAN(Vertices[Eigenvector Centrality]),NoMetricMessage)</f>
        <v>0.012734</v>
      </c>
    </row>
    <row r="139" spans="1:2" ht="15">
      <c r="A139" s="35" t="s">
        <v>140</v>
      </c>
      <c r="B139" s="49">
        <f>IF(COUNT(Vertices[PageRank])&gt;0,P2,NoMetricMessage)</f>
        <v>0.435933</v>
      </c>
    </row>
    <row r="140" spans="1:2" ht="15">
      <c r="A140" s="35" t="s">
        <v>141</v>
      </c>
      <c r="B140" s="49">
        <f>IF(COUNT(Vertices[PageRank])&gt;0,P57,NoMetricMessage)</f>
        <v>2.018354</v>
      </c>
    </row>
    <row r="141" spans="1:2" ht="15">
      <c r="A141" s="35" t="s">
        <v>142</v>
      </c>
      <c r="B141" s="49">
        <f>_xlfn.IFERROR(AVERAGE(Vertices[PageRank]),NoMetricMessage)</f>
        <v>0.99998475</v>
      </c>
    </row>
    <row r="142" spans="1:2" ht="15">
      <c r="A142" s="35" t="s">
        <v>143</v>
      </c>
      <c r="B142" s="49">
        <f>_xlfn.IFERROR(MEDIAN(Vertices[PageRank]),NoMetricMessage)</f>
        <v>0.999985</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0.1921875</v>
      </c>
    </row>
    <row r="156" spans="1:2" ht="15">
      <c r="A156" s="35" t="s">
        <v>121</v>
      </c>
      <c r="B156" s="49">
        <f>_xlfn.IFERROR(MEDIAN(Vertices[Clustering Coefficient]),NoMetricMessage)</f>
        <v>0.10833333333333334</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700</v>
      </c>
      <c r="K7" s="13" t="s">
        <v>701</v>
      </c>
    </row>
    <row r="8" spans="1:11" ht="409.5">
      <c r="A8"/>
      <c r="B8">
        <v>2</v>
      </c>
      <c r="C8">
        <v>2</v>
      </c>
      <c r="D8" t="s">
        <v>61</v>
      </c>
      <c r="E8" t="s">
        <v>61</v>
      </c>
      <c r="H8" t="s">
        <v>73</v>
      </c>
      <c r="J8" t="s">
        <v>702</v>
      </c>
      <c r="K8" s="13" t="s">
        <v>703</v>
      </c>
    </row>
    <row r="9" spans="1:11" ht="409.5">
      <c r="A9"/>
      <c r="B9">
        <v>3</v>
      </c>
      <c r="C9">
        <v>4</v>
      </c>
      <c r="D9" t="s">
        <v>62</v>
      </c>
      <c r="E9" t="s">
        <v>62</v>
      </c>
      <c r="H9" t="s">
        <v>74</v>
      </c>
      <c r="J9" t="s">
        <v>704</v>
      </c>
      <c r="K9" s="13" t="s">
        <v>705</v>
      </c>
    </row>
    <row r="10" spans="1:11" ht="409.5">
      <c r="A10"/>
      <c r="B10">
        <v>4</v>
      </c>
      <c r="D10" t="s">
        <v>63</v>
      </c>
      <c r="E10" t="s">
        <v>63</v>
      </c>
      <c r="H10" t="s">
        <v>75</v>
      </c>
      <c r="J10" t="s">
        <v>706</v>
      </c>
      <c r="K10" s="13" t="s">
        <v>707</v>
      </c>
    </row>
    <row r="11" spans="1:11" ht="15">
      <c r="A11"/>
      <c r="B11">
        <v>5</v>
      </c>
      <c r="D11" t="s">
        <v>46</v>
      </c>
      <c r="E11">
        <v>1</v>
      </c>
      <c r="H11" t="s">
        <v>76</v>
      </c>
      <c r="J11" t="s">
        <v>708</v>
      </c>
      <c r="K11" t="s">
        <v>709</v>
      </c>
    </row>
    <row r="12" spans="1:11" ht="15">
      <c r="A12"/>
      <c r="B12"/>
      <c r="D12" t="s">
        <v>64</v>
      </c>
      <c r="E12">
        <v>2</v>
      </c>
      <c r="H12">
        <v>0</v>
      </c>
      <c r="J12" t="s">
        <v>710</v>
      </c>
      <c r="K12" t="s">
        <v>711</v>
      </c>
    </row>
    <row r="13" spans="1:11" ht="15">
      <c r="A13"/>
      <c r="B13"/>
      <c r="D13">
        <v>1</v>
      </c>
      <c r="E13">
        <v>3</v>
      </c>
      <c r="H13">
        <v>1</v>
      </c>
      <c r="J13" t="s">
        <v>712</v>
      </c>
      <c r="K13" t="s">
        <v>713</v>
      </c>
    </row>
    <row r="14" spans="4:11" ht="15">
      <c r="D14">
        <v>2</v>
      </c>
      <c r="E14">
        <v>4</v>
      </c>
      <c r="H14">
        <v>2</v>
      </c>
      <c r="J14" t="s">
        <v>714</v>
      </c>
      <c r="K14" t="s">
        <v>715</v>
      </c>
    </row>
    <row r="15" spans="4:11" ht="15">
      <c r="D15">
        <v>3</v>
      </c>
      <c r="E15">
        <v>5</v>
      </c>
      <c r="H15">
        <v>3</v>
      </c>
      <c r="J15" t="s">
        <v>716</v>
      </c>
      <c r="K15" t="s">
        <v>717</v>
      </c>
    </row>
    <row r="16" spans="4:11" ht="15">
      <c r="D16">
        <v>4</v>
      </c>
      <c r="E16">
        <v>6</v>
      </c>
      <c r="H16">
        <v>4</v>
      </c>
      <c r="J16" t="s">
        <v>718</v>
      </c>
      <c r="K16" t="s">
        <v>719</v>
      </c>
    </row>
    <row r="17" spans="4:11" ht="15">
      <c r="D17">
        <v>5</v>
      </c>
      <c r="E17">
        <v>7</v>
      </c>
      <c r="H17">
        <v>5</v>
      </c>
      <c r="J17" t="s">
        <v>720</v>
      </c>
      <c r="K17" t="s">
        <v>721</v>
      </c>
    </row>
    <row r="18" spans="4:11" ht="15">
      <c r="D18">
        <v>6</v>
      </c>
      <c r="E18">
        <v>8</v>
      </c>
      <c r="H18">
        <v>6</v>
      </c>
      <c r="J18" t="s">
        <v>722</v>
      </c>
      <c r="K18" t="s">
        <v>723</v>
      </c>
    </row>
    <row r="19" spans="4:11" ht="15">
      <c r="D19">
        <v>7</v>
      </c>
      <c r="E19">
        <v>9</v>
      </c>
      <c r="H19">
        <v>7</v>
      </c>
      <c r="J19" t="s">
        <v>724</v>
      </c>
      <c r="K19" t="s">
        <v>725</v>
      </c>
    </row>
    <row r="20" spans="4:11" ht="15">
      <c r="D20">
        <v>8</v>
      </c>
      <c r="H20">
        <v>8</v>
      </c>
      <c r="J20" t="s">
        <v>726</v>
      </c>
      <c r="K20" t="s">
        <v>727</v>
      </c>
    </row>
    <row r="21" spans="4:11" ht="409.5">
      <c r="D21">
        <v>9</v>
      </c>
      <c r="H21">
        <v>9</v>
      </c>
      <c r="J21" t="s">
        <v>728</v>
      </c>
      <c r="K21" s="13" t="s">
        <v>729</v>
      </c>
    </row>
    <row r="22" spans="4:11" ht="409.5">
      <c r="D22">
        <v>10</v>
      </c>
      <c r="J22" t="s">
        <v>730</v>
      </c>
      <c r="K22" s="13" t="s">
        <v>731</v>
      </c>
    </row>
    <row r="23" spans="4:11" ht="409.5">
      <c r="D23">
        <v>11</v>
      </c>
      <c r="J23" t="s">
        <v>732</v>
      </c>
      <c r="K23" s="13" t="s">
        <v>733</v>
      </c>
    </row>
    <row r="24" spans="10:11" ht="409.5">
      <c r="J24" t="s">
        <v>734</v>
      </c>
      <c r="K24" s="13" t="s">
        <v>1180</v>
      </c>
    </row>
    <row r="25" spans="10:11" ht="15">
      <c r="J25" t="s">
        <v>735</v>
      </c>
      <c r="K25" t="b">
        <v>0</v>
      </c>
    </row>
    <row r="26" spans="10:11" ht="15">
      <c r="J26" t="s">
        <v>1178</v>
      </c>
      <c r="K26" t="s">
        <v>1179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756</v>
      </c>
      <c r="B2" s="128" t="s">
        <v>757</v>
      </c>
      <c r="C2" s="67" t="s">
        <v>758</v>
      </c>
    </row>
    <row r="3" spans="1:3" ht="15">
      <c r="A3" s="127" t="s">
        <v>737</v>
      </c>
      <c r="B3" s="127" t="s">
        <v>737</v>
      </c>
      <c r="C3" s="36">
        <v>20</v>
      </c>
    </row>
    <row r="4" spans="1:3" ht="15">
      <c r="A4" s="127" t="s">
        <v>737</v>
      </c>
      <c r="B4" s="127" t="s">
        <v>738</v>
      </c>
      <c r="C4" s="36">
        <v>1</v>
      </c>
    </row>
    <row r="5" spans="1:3" ht="15">
      <c r="A5" s="127" t="s">
        <v>737</v>
      </c>
      <c r="B5" s="127" t="s">
        <v>740</v>
      </c>
      <c r="C5" s="36">
        <v>1</v>
      </c>
    </row>
    <row r="6" spans="1:3" ht="15">
      <c r="A6" s="127" t="s">
        <v>738</v>
      </c>
      <c r="B6" s="127" t="s">
        <v>738</v>
      </c>
      <c r="C6" s="36">
        <v>8</v>
      </c>
    </row>
    <row r="7" spans="1:3" ht="15">
      <c r="A7" s="127" t="s">
        <v>739</v>
      </c>
      <c r="B7" s="127" t="s">
        <v>739</v>
      </c>
      <c r="C7" s="36">
        <v>5</v>
      </c>
    </row>
    <row r="8" spans="1:3" ht="15">
      <c r="A8" s="127" t="s">
        <v>740</v>
      </c>
      <c r="B8" s="127" t="s">
        <v>737</v>
      </c>
      <c r="C8" s="36">
        <v>1</v>
      </c>
    </row>
    <row r="9" spans="1:3" ht="15">
      <c r="A9" s="127" t="s">
        <v>740</v>
      </c>
      <c r="B9" s="127" t="s">
        <v>740</v>
      </c>
      <c r="C9" s="36">
        <v>3</v>
      </c>
    </row>
    <row r="10" spans="1:3" ht="15">
      <c r="A10" s="127" t="s">
        <v>741</v>
      </c>
      <c r="B10" s="127" t="s">
        <v>741</v>
      </c>
      <c r="C10" s="36">
        <v>5</v>
      </c>
    </row>
    <row r="11" spans="1:3" ht="15">
      <c r="A11" s="127" t="s">
        <v>742</v>
      </c>
      <c r="B11" s="127" t="s">
        <v>742</v>
      </c>
      <c r="C11" s="36">
        <v>1</v>
      </c>
    </row>
    <row r="12" spans="1:3" ht="15">
      <c r="A12" s="127" t="s">
        <v>743</v>
      </c>
      <c r="B12" s="127" t="s">
        <v>743</v>
      </c>
      <c r="C12" s="36">
        <v>2</v>
      </c>
    </row>
    <row r="13" spans="1:3" ht="15">
      <c r="A13" s="127" t="s">
        <v>744</v>
      </c>
      <c r="B13" s="127" t="s">
        <v>744</v>
      </c>
      <c r="C13" s="36">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764</v>
      </c>
      <c r="B1" s="13" t="s">
        <v>766</v>
      </c>
      <c r="C1" s="13" t="s">
        <v>767</v>
      </c>
      <c r="D1" s="13" t="s">
        <v>772</v>
      </c>
      <c r="E1" s="13" t="s">
        <v>771</v>
      </c>
      <c r="F1" s="13" t="s">
        <v>774</v>
      </c>
      <c r="G1" s="13" t="s">
        <v>773</v>
      </c>
      <c r="H1" s="13" t="s">
        <v>776</v>
      </c>
      <c r="I1" s="85" t="s">
        <v>775</v>
      </c>
      <c r="J1" s="85" t="s">
        <v>778</v>
      </c>
      <c r="K1" s="13" t="s">
        <v>777</v>
      </c>
      <c r="L1" s="13" t="s">
        <v>780</v>
      </c>
      <c r="M1" s="13" t="s">
        <v>779</v>
      </c>
      <c r="N1" s="13" t="s">
        <v>782</v>
      </c>
      <c r="O1" s="13" t="s">
        <v>781</v>
      </c>
      <c r="P1" s="13" t="s">
        <v>784</v>
      </c>
      <c r="Q1" s="13" t="s">
        <v>783</v>
      </c>
      <c r="R1" s="13" t="s">
        <v>787</v>
      </c>
    </row>
    <row r="2" spans="1:18" ht="15">
      <c r="A2" s="90" t="s">
        <v>279</v>
      </c>
      <c r="B2" s="85">
        <v>3</v>
      </c>
      <c r="C2" s="90" t="s">
        <v>294</v>
      </c>
      <c r="D2" s="85">
        <v>2</v>
      </c>
      <c r="E2" s="90" t="s">
        <v>288</v>
      </c>
      <c r="F2" s="85">
        <v>2</v>
      </c>
      <c r="G2" s="90" t="s">
        <v>286</v>
      </c>
      <c r="H2" s="85">
        <v>1</v>
      </c>
      <c r="I2" s="85"/>
      <c r="J2" s="85"/>
      <c r="K2" s="90" t="s">
        <v>284</v>
      </c>
      <c r="L2" s="85">
        <v>1</v>
      </c>
      <c r="M2" s="90" t="s">
        <v>282</v>
      </c>
      <c r="N2" s="85">
        <v>1</v>
      </c>
      <c r="O2" s="90" t="s">
        <v>281</v>
      </c>
      <c r="P2" s="85">
        <v>1</v>
      </c>
      <c r="Q2" s="90" t="s">
        <v>279</v>
      </c>
      <c r="R2" s="85">
        <v>3</v>
      </c>
    </row>
    <row r="3" spans="1:18" ht="15">
      <c r="A3" s="90" t="s">
        <v>294</v>
      </c>
      <c r="B3" s="85">
        <v>2</v>
      </c>
      <c r="C3" s="90" t="s">
        <v>290</v>
      </c>
      <c r="D3" s="85">
        <v>1</v>
      </c>
      <c r="E3" s="90" t="s">
        <v>289</v>
      </c>
      <c r="F3" s="85">
        <v>1</v>
      </c>
      <c r="G3" s="85"/>
      <c r="H3" s="85"/>
      <c r="I3" s="85"/>
      <c r="J3" s="85"/>
      <c r="K3" s="90" t="s">
        <v>287</v>
      </c>
      <c r="L3" s="85">
        <v>1</v>
      </c>
      <c r="M3" s="85"/>
      <c r="N3" s="85"/>
      <c r="O3" s="85"/>
      <c r="P3" s="85"/>
      <c r="Q3" s="90" t="s">
        <v>785</v>
      </c>
      <c r="R3" s="85">
        <v>1</v>
      </c>
    </row>
    <row r="4" spans="1:18" ht="15">
      <c r="A4" s="90" t="s">
        <v>288</v>
      </c>
      <c r="B4" s="85">
        <v>2</v>
      </c>
      <c r="C4" s="90" t="s">
        <v>283</v>
      </c>
      <c r="D4" s="85">
        <v>1</v>
      </c>
      <c r="E4" s="85"/>
      <c r="F4" s="85"/>
      <c r="G4" s="85"/>
      <c r="H4" s="85"/>
      <c r="I4" s="85"/>
      <c r="J4" s="85"/>
      <c r="K4" s="90" t="s">
        <v>296</v>
      </c>
      <c r="L4" s="85">
        <v>1</v>
      </c>
      <c r="M4" s="85"/>
      <c r="N4" s="85"/>
      <c r="O4" s="85"/>
      <c r="P4" s="85"/>
      <c r="Q4" s="90" t="s">
        <v>786</v>
      </c>
      <c r="R4" s="85">
        <v>1</v>
      </c>
    </row>
    <row r="5" spans="1:18" ht="15">
      <c r="A5" s="90" t="s">
        <v>296</v>
      </c>
      <c r="B5" s="85">
        <v>1</v>
      </c>
      <c r="C5" s="90" t="s">
        <v>291</v>
      </c>
      <c r="D5" s="85">
        <v>1</v>
      </c>
      <c r="E5" s="85"/>
      <c r="F5" s="85"/>
      <c r="G5" s="85"/>
      <c r="H5" s="85"/>
      <c r="I5" s="85"/>
      <c r="J5" s="85"/>
      <c r="K5" s="90" t="s">
        <v>295</v>
      </c>
      <c r="L5" s="85">
        <v>1</v>
      </c>
      <c r="M5" s="85"/>
      <c r="N5" s="85"/>
      <c r="O5" s="85"/>
      <c r="P5" s="85"/>
      <c r="Q5" s="85"/>
      <c r="R5" s="85"/>
    </row>
    <row r="6" spans="1:18" ht="15">
      <c r="A6" s="90" t="s">
        <v>295</v>
      </c>
      <c r="B6" s="85">
        <v>1</v>
      </c>
      <c r="C6" s="90" t="s">
        <v>768</v>
      </c>
      <c r="D6" s="85">
        <v>1</v>
      </c>
      <c r="E6" s="85"/>
      <c r="F6" s="85"/>
      <c r="G6" s="85"/>
      <c r="H6" s="85"/>
      <c r="I6" s="85"/>
      <c r="J6" s="85"/>
      <c r="K6" s="85"/>
      <c r="L6" s="85"/>
      <c r="M6" s="85"/>
      <c r="N6" s="85"/>
      <c r="O6" s="85"/>
      <c r="P6" s="85"/>
      <c r="Q6" s="85"/>
      <c r="R6" s="85"/>
    </row>
    <row r="7" spans="1:18" ht="15">
      <c r="A7" s="90" t="s">
        <v>290</v>
      </c>
      <c r="B7" s="85">
        <v>1</v>
      </c>
      <c r="C7" s="90" t="s">
        <v>769</v>
      </c>
      <c r="D7" s="85">
        <v>1</v>
      </c>
      <c r="E7" s="85"/>
      <c r="F7" s="85"/>
      <c r="G7" s="85"/>
      <c r="H7" s="85"/>
      <c r="I7" s="85"/>
      <c r="J7" s="85"/>
      <c r="K7" s="85"/>
      <c r="L7" s="85"/>
      <c r="M7" s="85"/>
      <c r="N7" s="85"/>
      <c r="O7" s="85"/>
      <c r="P7" s="85"/>
      <c r="Q7" s="85"/>
      <c r="R7" s="85"/>
    </row>
    <row r="8" spans="1:18" ht="15">
      <c r="A8" s="90" t="s">
        <v>287</v>
      </c>
      <c r="B8" s="85">
        <v>1</v>
      </c>
      <c r="C8" s="90" t="s">
        <v>293</v>
      </c>
      <c r="D8" s="85">
        <v>1</v>
      </c>
      <c r="E8" s="85"/>
      <c r="F8" s="85"/>
      <c r="G8" s="85"/>
      <c r="H8" s="85"/>
      <c r="I8" s="85"/>
      <c r="J8" s="85"/>
      <c r="K8" s="85"/>
      <c r="L8" s="85"/>
      <c r="M8" s="85"/>
      <c r="N8" s="85"/>
      <c r="O8" s="85"/>
      <c r="P8" s="85"/>
      <c r="Q8" s="85"/>
      <c r="R8" s="85"/>
    </row>
    <row r="9" spans="1:18" ht="15">
      <c r="A9" s="90" t="s">
        <v>286</v>
      </c>
      <c r="B9" s="85">
        <v>1</v>
      </c>
      <c r="C9" s="90" t="s">
        <v>765</v>
      </c>
      <c r="D9" s="85">
        <v>1</v>
      </c>
      <c r="E9" s="85"/>
      <c r="F9" s="85"/>
      <c r="G9" s="85"/>
      <c r="H9" s="85"/>
      <c r="I9" s="85"/>
      <c r="J9" s="85"/>
      <c r="K9" s="85"/>
      <c r="L9" s="85"/>
      <c r="M9" s="85"/>
      <c r="N9" s="85"/>
      <c r="O9" s="85"/>
      <c r="P9" s="85"/>
      <c r="Q9" s="85"/>
      <c r="R9" s="85"/>
    </row>
    <row r="10" spans="1:18" ht="15">
      <c r="A10" s="90" t="s">
        <v>289</v>
      </c>
      <c r="B10" s="85">
        <v>1</v>
      </c>
      <c r="C10" s="90" t="s">
        <v>770</v>
      </c>
      <c r="D10" s="85">
        <v>1</v>
      </c>
      <c r="E10" s="85"/>
      <c r="F10" s="85"/>
      <c r="G10" s="85"/>
      <c r="H10" s="85"/>
      <c r="I10" s="85"/>
      <c r="J10" s="85"/>
      <c r="K10" s="85"/>
      <c r="L10" s="85"/>
      <c r="M10" s="85"/>
      <c r="N10" s="85"/>
      <c r="O10" s="85"/>
      <c r="P10" s="85"/>
      <c r="Q10" s="85"/>
      <c r="R10" s="85"/>
    </row>
    <row r="11" spans="1:18" ht="15">
      <c r="A11" s="90" t="s">
        <v>765</v>
      </c>
      <c r="B11" s="85">
        <v>1</v>
      </c>
      <c r="C11" s="85"/>
      <c r="D11" s="85"/>
      <c r="E11" s="85"/>
      <c r="F11" s="85"/>
      <c r="G11" s="85"/>
      <c r="H11" s="85"/>
      <c r="I11" s="85"/>
      <c r="J11" s="85"/>
      <c r="K11" s="85"/>
      <c r="L11" s="85"/>
      <c r="M11" s="85"/>
      <c r="N11" s="85"/>
      <c r="O11" s="85"/>
      <c r="P11" s="85"/>
      <c r="Q11" s="85"/>
      <c r="R11" s="85"/>
    </row>
    <row r="14" spans="1:18" ht="15" customHeight="1">
      <c r="A14" s="13" t="s">
        <v>793</v>
      </c>
      <c r="B14" s="13" t="s">
        <v>766</v>
      </c>
      <c r="C14" s="13" t="s">
        <v>797</v>
      </c>
      <c r="D14" s="13" t="s">
        <v>772</v>
      </c>
      <c r="E14" s="13" t="s">
        <v>798</v>
      </c>
      <c r="F14" s="13" t="s">
        <v>774</v>
      </c>
      <c r="G14" s="13" t="s">
        <v>799</v>
      </c>
      <c r="H14" s="13" t="s">
        <v>776</v>
      </c>
      <c r="I14" s="85" t="s">
        <v>800</v>
      </c>
      <c r="J14" s="85" t="s">
        <v>778</v>
      </c>
      <c r="K14" s="13" t="s">
        <v>801</v>
      </c>
      <c r="L14" s="13" t="s">
        <v>780</v>
      </c>
      <c r="M14" s="13" t="s">
        <v>802</v>
      </c>
      <c r="N14" s="13" t="s">
        <v>782</v>
      </c>
      <c r="O14" s="13" t="s">
        <v>803</v>
      </c>
      <c r="P14" s="13" t="s">
        <v>784</v>
      </c>
      <c r="Q14" s="13" t="s">
        <v>804</v>
      </c>
      <c r="R14" s="13" t="s">
        <v>787</v>
      </c>
    </row>
    <row r="15" spans="1:18" ht="15">
      <c r="A15" s="85" t="s">
        <v>300</v>
      </c>
      <c r="B15" s="85">
        <v>7</v>
      </c>
      <c r="C15" s="85" t="s">
        <v>300</v>
      </c>
      <c r="D15" s="85">
        <v>4</v>
      </c>
      <c r="E15" s="85" t="s">
        <v>303</v>
      </c>
      <c r="F15" s="85">
        <v>3</v>
      </c>
      <c r="G15" s="85" t="s">
        <v>300</v>
      </c>
      <c r="H15" s="85">
        <v>1</v>
      </c>
      <c r="I15" s="85"/>
      <c r="J15" s="85"/>
      <c r="K15" s="85" t="s">
        <v>300</v>
      </c>
      <c r="L15" s="85">
        <v>1</v>
      </c>
      <c r="M15" s="85" t="s">
        <v>298</v>
      </c>
      <c r="N15" s="85">
        <v>1</v>
      </c>
      <c r="O15" s="85" t="s">
        <v>300</v>
      </c>
      <c r="P15" s="85">
        <v>1</v>
      </c>
      <c r="Q15" s="85" t="s">
        <v>298</v>
      </c>
      <c r="R15" s="85">
        <v>3</v>
      </c>
    </row>
    <row r="16" spans="1:18" ht="15">
      <c r="A16" s="85" t="s">
        <v>298</v>
      </c>
      <c r="B16" s="85">
        <v>5</v>
      </c>
      <c r="C16" s="85" t="s">
        <v>306</v>
      </c>
      <c r="D16" s="85">
        <v>2</v>
      </c>
      <c r="E16" s="85"/>
      <c r="F16" s="85"/>
      <c r="G16" s="85"/>
      <c r="H16" s="85"/>
      <c r="I16" s="85"/>
      <c r="J16" s="85"/>
      <c r="K16" s="85" t="s">
        <v>302</v>
      </c>
      <c r="L16" s="85">
        <v>1</v>
      </c>
      <c r="M16" s="85"/>
      <c r="N16" s="85"/>
      <c r="O16" s="85"/>
      <c r="P16" s="85"/>
      <c r="Q16" s="85" t="s">
        <v>796</v>
      </c>
      <c r="R16" s="85">
        <v>1</v>
      </c>
    </row>
    <row r="17" spans="1:18" ht="15">
      <c r="A17" s="85" t="s">
        <v>303</v>
      </c>
      <c r="B17" s="85">
        <v>4</v>
      </c>
      <c r="C17" s="85" t="s">
        <v>303</v>
      </c>
      <c r="D17" s="85">
        <v>1</v>
      </c>
      <c r="E17" s="85"/>
      <c r="F17" s="85"/>
      <c r="G17" s="85"/>
      <c r="H17" s="85"/>
      <c r="I17" s="85"/>
      <c r="J17" s="85"/>
      <c r="K17" s="85" t="s">
        <v>298</v>
      </c>
      <c r="L17" s="85">
        <v>1</v>
      </c>
      <c r="M17" s="85"/>
      <c r="N17" s="85"/>
      <c r="O17" s="85"/>
      <c r="P17" s="85"/>
      <c r="Q17" s="85" t="s">
        <v>302</v>
      </c>
      <c r="R17" s="85">
        <v>1</v>
      </c>
    </row>
    <row r="18" spans="1:18" ht="15">
      <c r="A18" s="85" t="s">
        <v>306</v>
      </c>
      <c r="B18" s="85">
        <v>2</v>
      </c>
      <c r="C18" s="85" t="s">
        <v>305</v>
      </c>
      <c r="D18" s="85">
        <v>1</v>
      </c>
      <c r="E18" s="85"/>
      <c r="F18" s="85"/>
      <c r="G18" s="85"/>
      <c r="H18" s="85"/>
      <c r="I18" s="85"/>
      <c r="J18" s="85"/>
      <c r="K18" s="85" t="s">
        <v>307</v>
      </c>
      <c r="L18" s="85">
        <v>1</v>
      </c>
      <c r="M18" s="85"/>
      <c r="N18" s="85"/>
      <c r="O18" s="85"/>
      <c r="P18" s="85"/>
      <c r="Q18" s="85"/>
      <c r="R18" s="85"/>
    </row>
    <row r="19" spans="1:18" ht="15">
      <c r="A19" s="85" t="s">
        <v>302</v>
      </c>
      <c r="B19" s="85">
        <v>2</v>
      </c>
      <c r="C19" s="85" t="s">
        <v>794</v>
      </c>
      <c r="D19" s="85">
        <v>1</v>
      </c>
      <c r="E19" s="85"/>
      <c r="F19" s="85"/>
      <c r="G19" s="85"/>
      <c r="H19" s="85"/>
      <c r="I19" s="85"/>
      <c r="J19" s="85"/>
      <c r="K19" s="85"/>
      <c r="L19" s="85"/>
      <c r="M19" s="85"/>
      <c r="N19" s="85"/>
      <c r="O19" s="85"/>
      <c r="P19" s="85"/>
      <c r="Q19" s="85"/>
      <c r="R19" s="85"/>
    </row>
    <row r="20" spans="1:18" ht="15">
      <c r="A20" s="85" t="s">
        <v>307</v>
      </c>
      <c r="B20" s="85">
        <v>1</v>
      </c>
      <c r="C20" s="85" t="s">
        <v>795</v>
      </c>
      <c r="D20" s="85">
        <v>1</v>
      </c>
      <c r="E20" s="85"/>
      <c r="F20" s="85"/>
      <c r="G20" s="85"/>
      <c r="H20" s="85"/>
      <c r="I20" s="85"/>
      <c r="J20" s="85"/>
      <c r="K20" s="85"/>
      <c r="L20" s="85"/>
      <c r="M20" s="85"/>
      <c r="N20" s="85"/>
      <c r="O20" s="85"/>
      <c r="P20" s="85"/>
      <c r="Q20" s="85"/>
      <c r="R20" s="85"/>
    </row>
    <row r="21" spans="1:18" ht="15">
      <c r="A21" s="85" t="s">
        <v>794</v>
      </c>
      <c r="B21" s="85">
        <v>1</v>
      </c>
      <c r="C21" s="85"/>
      <c r="D21" s="85"/>
      <c r="E21" s="85"/>
      <c r="F21" s="85"/>
      <c r="G21" s="85"/>
      <c r="H21" s="85"/>
      <c r="I21" s="85"/>
      <c r="J21" s="85"/>
      <c r="K21" s="85"/>
      <c r="L21" s="85"/>
      <c r="M21" s="85"/>
      <c r="N21" s="85"/>
      <c r="O21" s="85"/>
      <c r="P21" s="85"/>
      <c r="Q21" s="85"/>
      <c r="R21" s="85"/>
    </row>
    <row r="22" spans="1:18" ht="15">
      <c r="A22" s="85" t="s">
        <v>795</v>
      </c>
      <c r="B22" s="85">
        <v>1</v>
      </c>
      <c r="C22" s="85"/>
      <c r="D22" s="85"/>
      <c r="E22" s="85"/>
      <c r="F22" s="85"/>
      <c r="G22" s="85"/>
      <c r="H22" s="85"/>
      <c r="I22" s="85"/>
      <c r="J22" s="85"/>
      <c r="K22" s="85"/>
      <c r="L22" s="85"/>
      <c r="M22" s="85"/>
      <c r="N22" s="85"/>
      <c r="O22" s="85"/>
      <c r="P22" s="85"/>
      <c r="Q22" s="85"/>
      <c r="R22" s="85"/>
    </row>
    <row r="23" spans="1:18" ht="15">
      <c r="A23" s="85" t="s">
        <v>796</v>
      </c>
      <c r="B23" s="85">
        <v>1</v>
      </c>
      <c r="C23" s="85"/>
      <c r="D23" s="85"/>
      <c r="E23" s="85"/>
      <c r="F23" s="85"/>
      <c r="G23" s="85"/>
      <c r="H23" s="85"/>
      <c r="I23" s="85"/>
      <c r="J23" s="85"/>
      <c r="K23" s="85"/>
      <c r="L23" s="85"/>
      <c r="M23" s="85"/>
      <c r="N23" s="85"/>
      <c r="O23" s="85"/>
      <c r="P23" s="85"/>
      <c r="Q23" s="85"/>
      <c r="R23" s="85"/>
    </row>
    <row r="24" spans="1:18" ht="15">
      <c r="A24" s="85" t="s">
        <v>305</v>
      </c>
      <c r="B24" s="85">
        <v>1</v>
      </c>
      <c r="C24" s="85"/>
      <c r="D24" s="85"/>
      <c r="E24" s="85"/>
      <c r="F24" s="85"/>
      <c r="G24" s="85"/>
      <c r="H24" s="85"/>
      <c r="I24" s="85"/>
      <c r="J24" s="85"/>
      <c r="K24" s="85"/>
      <c r="L24" s="85"/>
      <c r="M24" s="85"/>
      <c r="N24" s="85"/>
      <c r="O24" s="85"/>
      <c r="P24" s="85"/>
      <c r="Q24" s="85"/>
      <c r="R24" s="85"/>
    </row>
    <row r="27" spans="1:18" ht="15" customHeight="1">
      <c r="A27" s="13" t="s">
        <v>809</v>
      </c>
      <c r="B27" s="13" t="s">
        <v>766</v>
      </c>
      <c r="C27" s="13" t="s">
        <v>816</v>
      </c>
      <c r="D27" s="13" t="s">
        <v>772</v>
      </c>
      <c r="E27" s="13" t="s">
        <v>818</v>
      </c>
      <c r="F27" s="13" t="s">
        <v>774</v>
      </c>
      <c r="G27" s="13" t="s">
        <v>821</v>
      </c>
      <c r="H27" s="13" t="s">
        <v>776</v>
      </c>
      <c r="I27" s="85" t="s">
        <v>824</v>
      </c>
      <c r="J27" s="85" t="s">
        <v>778</v>
      </c>
      <c r="K27" s="13" t="s">
        <v>825</v>
      </c>
      <c r="L27" s="13" t="s">
        <v>780</v>
      </c>
      <c r="M27" s="85" t="s">
        <v>830</v>
      </c>
      <c r="N27" s="85" t="s">
        <v>782</v>
      </c>
      <c r="O27" s="13" t="s">
        <v>831</v>
      </c>
      <c r="P27" s="13" t="s">
        <v>784</v>
      </c>
      <c r="Q27" s="13" t="s">
        <v>835</v>
      </c>
      <c r="R27" s="13" t="s">
        <v>787</v>
      </c>
    </row>
    <row r="28" spans="1:18" ht="15">
      <c r="A28" s="85" t="s">
        <v>308</v>
      </c>
      <c r="B28" s="85">
        <v>8</v>
      </c>
      <c r="C28" s="85" t="s">
        <v>308</v>
      </c>
      <c r="D28" s="85">
        <v>8</v>
      </c>
      <c r="E28" s="85" t="s">
        <v>314</v>
      </c>
      <c r="F28" s="85">
        <v>3</v>
      </c>
      <c r="G28" s="85" t="s">
        <v>822</v>
      </c>
      <c r="H28" s="85">
        <v>2</v>
      </c>
      <c r="I28" s="85"/>
      <c r="J28" s="85"/>
      <c r="K28" s="85" t="s">
        <v>312</v>
      </c>
      <c r="L28" s="85">
        <v>1</v>
      </c>
      <c r="M28" s="85"/>
      <c r="N28" s="85"/>
      <c r="O28" s="85" t="s">
        <v>832</v>
      </c>
      <c r="P28" s="85">
        <v>2</v>
      </c>
      <c r="Q28" s="85" t="s">
        <v>836</v>
      </c>
      <c r="R28" s="85">
        <v>2</v>
      </c>
    </row>
    <row r="29" spans="1:18" ht="15">
      <c r="A29" s="85" t="s">
        <v>810</v>
      </c>
      <c r="B29" s="85">
        <v>5</v>
      </c>
      <c r="C29" s="85" t="s">
        <v>810</v>
      </c>
      <c r="D29" s="85">
        <v>3</v>
      </c>
      <c r="E29" s="85" t="s">
        <v>318</v>
      </c>
      <c r="F29" s="85">
        <v>3</v>
      </c>
      <c r="G29" s="85" t="s">
        <v>823</v>
      </c>
      <c r="H29" s="85">
        <v>2</v>
      </c>
      <c r="I29" s="85"/>
      <c r="J29" s="85"/>
      <c r="K29" s="85" t="s">
        <v>826</v>
      </c>
      <c r="L29" s="85">
        <v>1</v>
      </c>
      <c r="M29" s="85"/>
      <c r="N29" s="85"/>
      <c r="O29" s="85" t="s">
        <v>833</v>
      </c>
      <c r="P29" s="85">
        <v>2</v>
      </c>
      <c r="Q29" s="85" t="s">
        <v>837</v>
      </c>
      <c r="R29" s="85">
        <v>1</v>
      </c>
    </row>
    <row r="30" spans="1:18" ht="15">
      <c r="A30" s="85" t="s">
        <v>318</v>
      </c>
      <c r="B30" s="85">
        <v>5</v>
      </c>
      <c r="C30" s="85" t="s">
        <v>813</v>
      </c>
      <c r="D30" s="85">
        <v>3</v>
      </c>
      <c r="E30" s="85" t="s">
        <v>819</v>
      </c>
      <c r="F30" s="85">
        <v>1</v>
      </c>
      <c r="G30" s="85"/>
      <c r="H30" s="85"/>
      <c r="I30" s="85"/>
      <c r="J30" s="85"/>
      <c r="K30" s="85" t="s">
        <v>810</v>
      </c>
      <c r="L30" s="85">
        <v>1</v>
      </c>
      <c r="M30" s="85"/>
      <c r="N30" s="85"/>
      <c r="O30" s="85" t="s">
        <v>834</v>
      </c>
      <c r="P30" s="85">
        <v>2</v>
      </c>
      <c r="Q30" s="85" t="s">
        <v>838</v>
      </c>
      <c r="R30" s="85">
        <v>1</v>
      </c>
    </row>
    <row r="31" spans="1:18" ht="15">
      <c r="A31" s="85" t="s">
        <v>811</v>
      </c>
      <c r="B31" s="85">
        <v>3</v>
      </c>
      <c r="C31" s="85" t="s">
        <v>812</v>
      </c>
      <c r="D31" s="85">
        <v>3</v>
      </c>
      <c r="E31" s="85" t="s">
        <v>811</v>
      </c>
      <c r="F31" s="85">
        <v>1</v>
      </c>
      <c r="G31" s="85"/>
      <c r="H31" s="85"/>
      <c r="I31" s="85"/>
      <c r="J31" s="85"/>
      <c r="K31" s="85" t="s">
        <v>827</v>
      </c>
      <c r="L31" s="85">
        <v>1</v>
      </c>
      <c r="M31" s="85"/>
      <c r="N31" s="85"/>
      <c r="O31" s="85" t="s">
        <v>219</v>
      </c>
      <c r="P31" s="85">
        <v>2</v>
      </c>
      <c r="Q31" s="85" t="s">
        <v>839</v>
      </c>
      <c r="R31" s="85">
        <v>1</v>
      </c>
    </row>
    <row r="32" spans="1:18" ht="15">
      <c r="A32" s="85" t="s">
        <v>812</v>
      </c>
      <c r="B32" s="85">
        <v>3</v>
      </c>
      <c r="C32" s="85" t="s">
        <v>815</v>
      </c>
      <c r="D32" s="85">
        <v>2</v>
      </c>
      <c r="E32" s="85" t="s">
        <v>810</v>
      </c>
      <c r="F32" s="85">
        <v>1</v>
      </c>
      <c r="G32" s="85"/>
      <c r="H32" s="85"/>
      <c r="I32" s="85"/>
      <c r="J32" s="85"/>
      <c r="K32" s="85" t="s">
        <v>828</v>
      </c>
      <c r="L32" s="85">
        <v>1</v>
      </c>
      <c r="M32" s="85"/>
      <c r="N32" s="85"/>
      <c r="O32" s="85"/>
      <c r="P32" s="85"/>
      <c r="Q32" s="85" t="s">
        <v>840</v>
      </c>
      <c r="R32" s="85">
        <v>1</v>
      </c>
    </row>
    <row r="33" spans="1:18" ht="15">
      <c r="A33" s="85" t="s">
        <v>813</v>
      </c>
      <c r="B33" s="85">
        <v>3</v>
      </c>
      <c r="C33" s="85" t="s">
        <v>817</v>
      </c>
      <c r="D33" s="85">
        <v>2</v>
      </c>
      <c r="E33" s="85" t="s">
        <v>312</v>
      </c>
      <c r="F33" s="85">
        <v>1</v>
      </c>
      <c r="G33" s="85"/>
      <c r="H33" s="85"/>
      <c r="I33" s="85"/>
      <c r="J33" s="85"/>
      <c r="K33" s="85" t="s">
        <v>829</v>
      </c>
      <c r="L33" s="85">
        <v>1</v>
      </c>
      <c r="M33" s="85"/>
      <c r="N33" s="85"/>
      <c r="O33" s="85"/>
      <c r="P33" s="85"/>
      <c r="Q33" s="85" t="s">
        <v>213</v>
      </c>
      <c r="R33" s="85">
        <v>1</v>
      </c>
    </row>
    <row r="34" spans="1:18" ht="15">
      <c r="A34" s="85" t="s">
        <v>314</v>
      </c>
      <c r="B34" s="85">
        <v>3</v>
      </c>
      <c r="C34" s="85" t="s">
        <v>325</v>
      </c>
      <c r="D34" s="85">
        <v>2</v>
      </c>
      <c r="E34" s="85" t="s">
        <v>820</v>
      </c>
      <c r="F34" s="85">
        <v>1</v>
      </c>
      <c r="G34" s="85"/>
      <c r="H34" s="85"/>
      <c r="I34" s="85"/>
      <c r="J34" s="85"/>
      <c r="K34" s="85" t="s">
        <v>328</v>
      </c>
      <c r="L34" s="85">
        <v>1</v>
      </c>
      <c r="M34" s="85"/>
      <c r="N34" s="85"/>
      <c r="O34" s="85"/>
      <c r="P34" s="85"/>
      <c r="Q34" s="85" t="s">
        <v>841</v>
      </c>
      <c r="R34" s="85">
        <v>1</v>
      </c>
    </row>
    <row r="35" spans="1:18" ht="15">
      <c r="A35" s="85" t="s">
        <v>814</v>
      </c>
      <c r="B35" s="85">
        <v>2</v>
      </c>
      <c r="C35" s="85" t="s">
        <v>318</v>
      </c>
      <c r="D35" s="85">
        <v>2</v>
      </c>
      <c r="E35" s="85"/>
      <c r="F35" s="85"/>
      <c r="G35" s="85"/>
      <c r="H35" s="85"/>
      <c r="I35" s="85"/>
      <c r="J35" s="85"/>
      <c r="K35" s="85"/>
      <c r="L35" s="85"/>
      <c r="M35" s="85"/>
      <c r="N35" s="85"/>
      <c r="O35" s="85"/>
      <c r="P35" s="85"/>
      <c r="Q35" s="85"/>
      <c r="R35" s="85"/>
    </row>
    <row r="36" spans="1:18" ht="15">
      <c r="A36" s="85" t="s">
        <v>325</v>
      </c>
      <c r="B36" s="85">
        <v>2</v>
      </c>
      <c r="C36" s="85" t="s">
        <v>811</v>
      </c>
      <c r="D36" s="85">
        <v>2</v>
      </c>
      <c r="E36" s="85"/>
      <c r="F36" s="85"/>
      <c r="G36" s="85"/>
      <c r="H36" s="85"/>
      <c r="I36" s="85"/>
      <c r="J36" s="85"/>
      <c r="K36" s="85"/>
      <c r="L36" s="85"/>
      <c r="M36" s="85"/>
      <c r="N36" s="85"/>
      <c r="O36" s="85"/>
      <c r="P36" s="85"/>
      <c r="Q36" s="85"/>
      <c r="R36" s="85"/>
    </row>
    <row r="37" spans="1:18" ht="15">
      <c r="A37" s="85" t="s">
        <v>815</v>
      </c>
      <c r="B37" s="85">
        <v>2</v>
      </c>
      <c r="C37" s="85" t="s">
        <v>814</v>
      </c>
      <c r="D37" s="85">
        <v>2</v>
      </c>
      <c r="E37" s="85"/>
      <c r="F37" s="85"/>
      <c r="G37" s="85"/>
      <c r="H37" s="85"/>
      <c r="I37" s="85"/>
      <c r="J37" s="85"/>
      <c r="K37" s="85"/>
      <c r="L37" s="85"/>
      <c r="M37" s="85"/>
      <c r="N37" s="85"/>
      <c r="O37" s="85"/>
      <c r="P37" s="85"/>
      <c r="Q37" s="85"/>
      <c r="R37" s="85"/>
    </row>
    <row r="40" spans="1:18" ht="15" customHeight="1">
      <c r="A40" s="13" t="s">
        <v>847</v>
      </c>
      <c r="B40" s="13" t="s">
        <v>766</v>
      </c>
      <c r="C40" s="13" t="s">
        <v>855</v>
      </c>
      <c r="D40" s="13" t="s">
        <v>772</v>
      </c>
      <c r="E40" s="13" t="s">
        <v>861</v>
      </c>
      <c r="F40" s="13" t="s">
        <v>774</v>
      </c>
      <c r="G40" s="13" t="s">
        <v>870</v>
      </c>
      <c r="H40" s="13" t="s">
        <v>776</v>
      </c>
      <c r="I40" s="85" t="s">
        <v>878</v>
      </c>
      <c r="J40" s="85" t="s">
        <v>778</v>
      </c>
      <c r="K40" s="13" t="s">
        <v>879</v>
      </c>
      <c r="L40" s="13" t="s">
        <v>780</v>
      </c>
      <c r="M40" s="13" t="s">
        <v>881</v>
      </c>
      <c r="N40" s="13" t="s">
        <v>782</v>
      </c>
      <c r="O40" s="13" t="s">
        <v>884</v>
      </c>
      <c r="P40" s="13" t="s">
        <v>784</v>
      </c>
      <c r="Q40" s="13" t="s">
        <v>889</v>
      </c>
      <c r="R40" s="13" t="s">
        <v>787</v>
      </c>
    </row>
    <row r="41" spans="1:18" ht="15">
      <c r="A41" s="91" t="s">
        <v>848</v>
      </c>
      <c r="B41" s="91">
        <v>29</v>
      </c>
      <c r="C41" s="91" t="s">
        <v>853</v>
      </c>
      <c r="D41" s="91">
        <v>9</v>
      </c>
      <c r="E41" s="91" t="s">
        <v>862</v>
      </c>
      <c r="F41" s="91">
        <v>5</v>
      </c>
      <c r="G41" s="91" t="s">
        <v>871</v>
      </c>
      <c r="H41" s="91">
        <v>2</v>
      </c>
      <c r="I41" s="91"/>
      <c r="J41" s="91"/>
      <c r="K41" s="91" t="s">
        <v>864</v>
      </c>
      <c r="L41" s="91">
        <v>3</v>
      </c>
      <c r="M41" s="91" t="s">
        <v>882</v>
      </c>
      <c r="N41" s="91">
        <v>3</v>
      </c>
      <c r="O41" s="91" t="s">
        <v>215</v>
      </c>
      <c r="P41" s="91">
        <v>3</v>
      </c>
      <c r="Q41" s="91" t="s">
        <v>213</v>
      </c>
      <c r="R41" s="91">
        <v>3</v>
      </c>
    </row>
    <row r="42" spans="1:18" ht="15">
      <c r="A42" s="91" t="s">
        <v>849</v>
      </c>
      <c r="B42" s="91">
        <v>9</v>
      </c>
      <c r="C42" s="91" t="s">
        <v>308</v>
      </c>
      <c r="D42" s="91">
        <v>8</v>
      </c>
      <c r="E42" s="91" t="s">
        <v>230</v>
      </c>
      <c r="F42" s="91">
        <v>4</v>
      </c>
      <c r="G42" s="91" t="s">
        <v>872</v>
      </c>
      <c r="H42" s="91">
        <v>2</v>
      </c>
      <c r="I42" s="91"/>
      <c r="J42" s="91"/>
      <c r="K42" s="91" t="s">
        <v>880</v>
      </c>
      <c r="L42" s="91">
        <v>3</v>
      </c>
      <c r="M42" s="91" t="s">
        <v>883</v>
      </c>
      <c r="N42" s="91">
        <v>2</v>
      </c>
      <c r="O42" s="91" t="s">
        <v>885</v>
      </c>
      <c r="P42" s="91">
        <v>2</v>
      </c>
      <c r="Q42" s="91" t="s">
        <v>890</v>
      </c>
      <c r="R42" s="91">
        <v>2</v>
      </c>
    </row>
    <row r="43" spans="1:18" ht="15">
      <c r="A43" s="91" t="s">
        <v>850</v>
      </c>
      <c r="B43" s="91">
        <v>0</v>
      </c>
      <c r="C43" s="91" t="s">
        <v>234</v>
      </c>
      <c r="D43" s="91">
        <v>8</v>
      </c>
      <c r="E43" s="91" t="s">
        <v>863</v>
      </c>
      <c r="F43" s="91">
        <v>3</v>
      </c>
      <c r="G43" s="91" t="s">
        <v>873</v>
      </c>
      <c r="H43" s="91">
        <v>2</v>
      </c>
      <c r="I43" s="91"/>
      <c r="J43" s="91"/>
      <c r="K43" s="91"/>
      <c r="L43" s="91"/>
      <c r="M43" s="91"/>
      <c r="N43" s="91"/>
      <c r="O43" s="91" t="s">
        <v>886</v>
      </c>
      <c r="P43" s="91">
        <v>2</v>
      </c>
      <c r="Q43" s="91" t="s">
        <v>891</v>
      </c>
      <c r="R43" s="91">
        <v>2</v>
      </c>
    </row>
    <row r="44" spans="1:18" ht="15">
      <c r="A44" s="91" t="s">
        <v>851</v>
      </c>
      <c r="B44" s="91">
        <v>678</v>
      </c>
      <c r="C44" s="91" t="s">
        <v>856</v>
      </c>
      <c r="D44" s="91">
        <v>6</v>
      </c>
      <c r="E44" s="91" t="s">
        <v>864</v>
      </c>
      <c r="F44" s="91">
        <v>3</v>
      </c>
      <c r="G44" s="91" t="s">
        <v>874</v>
      </c>
      <c r="H44" s="91">
        <v>2</v>
      </c>
      <c r="I44" s="91"/>
      <c r="J44" s="91"/>
      <c r="K44" s="91"/>
      <c r="L44" s="91"/>
      <c r="M44" s="91"/>
      <c r="N44" s="91"/>
      <c r="O44" s="91" t="s">
        <v>832</v>
      </c>
      <c r="P44" s="91">
        <v>2</v>
      </c>
      <c r="Q44" s="91" t="s">
        <v>836</v>
      </c>
      <c r="R44" s="91">
        <v>2</v>
      </c>
    </row>
    <row r="45" spans="1:18" ht="15">
      <c r="A45" s="91" t="s">
        <v>852</v>
      </c>
      <c r="B45" s="91">
        <v>716</v>
      </c>
      <c r="C45" s="91" t="s">
        <v>857</v>
      </c>
      <c r="D45" s="91">
        <v>5</v>
      </c>
      <c r="E45" s="91" t="s">
        <v>314</v>
      </c>
      <c r="F45" s="91">
        <v>3</v>
      </c>
      <c r="G45" s="91" t="s">
        <v>875</v>
      </c>
      <c r="H45" s="91">
        <v>2</v>
      </c>
      <c r="I45" s="91"/>
      <c r="J45" s="91"/>
      <c r="K45" s="91"/>
      <c r="L45" s="91"/>
      <c r="M45" s="91"/>
      <c r="N45" s="91"/>
      <c r="O45" s="91" t="s">
        <v>833</v>
      </c>
      <c r="P45" s="91">
        <v>2</v>
      </c>
      <c r="Q45" s="91" t="s">
        <v>892</v>
      </c>
      <c r="R45" s="91">
        <v>2</v>
      </c>
    </row>
    <row r="46" spans="1:18" ht="15">
      <c r="A46" s="91" t="s">
        <v>853</v>
      </c>
      <c r="B46" s="91">
        <v>9</v>
      </c>
      <c r="C46" s="91" t="s">
        <v>858</v>
      </c>
      <c r="D46" s="91">
        <v>5</v>
      </c>
      <c r="E46" s="91" t="s">
        <v>865</v>
      </c>
      <c r="F46" s="91">
        <v>3</v>
      </c>
      <c r="G46" s="91" t="s">
        <v>876</v>
      </c>
      <c r="H46" s="91">
        <v>2</v>
      </c>
      <c r="I46" s="91"/>
      <c r="J46" s="91"/>
      <c r="K46" s="91"/>
      <c r="L46" s="91"/>
      <c r="M46" s="91"/>
      <c r="N46" s="91"/>
      <c r="O46" s="91" t="s">
        <v>834</v>
      </c>
      <c r="P46" s="91">
        <v>2</v>
      </c>
      <c r="Q46" s="91" t="s">
        <v>876</v>
      </c>
      <c r="R46" s="91">
        <v>2</v>
      </c>
    </row>
    <row r="47" spans="1:18" ht="15">
      <c r="A47" s="91" t="s">
        <v>234</v>
      </c>
      <c r="B47" s="91">
        <v>9</v>
      </c>
      <c r="C47" s="91" t="s">
        <v>859</v>
      </c>
      <c r="D47" s="91">
        <v>5</v>
      </c>
      <c r="E47" s="91" t="s">
        <v>866</v>
      </c>
      <c r="F47" s="91">
        <v>3</v>
      </c>
      <c r="G47" s="91" t="s">
        <v>822</v>
      </c>
      <c r="H47" s="91">
        <v>2</v>
      </c>
      <c r="I47" s="91"/>
      <c r="J47" s="91"/>
      <c r="K47" s="91"/>
      <c r="L47" s="91"/>
      <c r="M47" s="91"/>
      <c r="N47" s="91"/>
      <c r="O47" s="91" t="s">
        <v>887</v>
      </c>
      <c r="P47" s="91">
        <v>2</v>
      </c>
      <c r="Q47" s="91" t="s">
        <v>865</v>
      </c>
      <c r="R47" s="91">
        <v>2</v>
      </c>
    </row>
    <row r="48" spans="1:18" ht="15">
      <c r="A48" s="91" t="s">
        <v>219</v>
      </c>
      <c r="B48" s="91">
        <v>9</v>
      </c>
      <c r="C48" s="91" t="s">
        <v>219</v>
      </c>
      <c r="D48" s="91">
        <v>5</v>
      </c>
      <c r="E48" s="91" t="s">
        <v>867</v>
      </c>
      <c r="F48" s="91">
        <v>3</v>
      </c>
      <c r="G48" s="91" t="s">
        <v>823</v>
      </c>
      <c r="H48" s="91">
        <v>2</v>
      </c>
      <c r="I48" s="91"/>
      <c r="J48" s="91"/>
      <c r="K48" s="91"/>
      <c r="L48" s="91"/>
      <c r="M48" s="91"/>
      <c r="N48" s="91"/>
      <c r="O48" s="91" t="s">
        <v>888</v>
      </c>
      <c r="P48" s="91">
        <v>2</v>
      </c>
      <c r="Q48" s="91"/>
      <c r="R48" s="91"/>
    </row>
    <row r="49" spans="1:18" ht="15">
      <c r="A49" s="91" t="s">
        <v>308</v>
      </c>
      <c r="B49" s="91">
        <v>8</v>
      </c>
      <c r="C49" s="91" t="s">
        <v>860</v>
      </c>
      <c r="D49" s="91">
        <v>5</v>
      </c>
      <c r="E49" s="91" t="s">
        <v>868</v>
      </c>
      <c r="F49" s="91">
        <v>3</v>
      </c>
      <c r="G49" s="91" t="s">
        <v>877</v>
      </c>
      <c r="H49" s="91">
        <v>2</v>
      </c>
      <c r="I49" s="91"/>
      <c r="J49" s="91"/>
      <c r="K49" s="91"/>
      <c r="L49" s="91"/>
      <c r="M49" s="91"/>
      <c r="N49" s="91"/>
      <c r="O49" s="91" t="s">
        <v>219</v>
      </c>
      <c r="P49" s="91">
        <v>2</v>
      </c>
      <c r="Q49" s="91"/>
      <c r="R49" s="91"/>
    </row>
    <row r="50" spans="1:18" ht="15">
      <c r="A50" s="91" t="s">
        <v>854</v>
      </c>
      <c r="B50" s="91">
        <v>7</v>
      </c>
      <c r="C50" s="91" t="s">
        <v>232</v>
      </c>
      <c r="D50" s="91">
        <v>4</v>
      </c>
      <c r="E50" s="91" t="s">
        <v>869</v>
      </c>
      <c r="F50" s="91">
        <v>3</v>
      </c>
      <c r="G50" s="91" t="s">
        <v>854</v>
      </c>
      <c r="H50" s="91">
        <v>2</v>
      </c>
      <c r="I50" s="91"/>
      <c r="J50" s="91"/>
      <c r="K50" s="91"/>
      <c r="L50" s="91"/>
      <c r="M50" s="91"/>
      <c r="N50" s="91"/>
      <c r="O50" s="91"/>
      <c r="P50" s="91"/>
      <c r="Q50" s="91"/>
      <c r="R50" s="91"/>
    </row>
    <row r="53" spans="1:18" ht="15" customHeight="1">
      <c r="A53" s="13" t="s">
        <v>901</v>
      </c>
      <c r="B53" s="13" t="s">
        <v>766</v>
      </c>
      <c r="C53" s="13" t="s">
        <v>912</v>
      </c>
      <c r="D53" s="13" t="s">
        <v>772</v>
      </c>
      <c r="E53" s="13" t="s">
        <v>915</v>
      </c>
      <c r="F53" s="13" t="s">
        <v>774</v>
      </c>
      <c r="G53" s="13" t="s">
        <v>926</v>
      </c>
      <c r="H53" s="13" t="s">
        <v>776</v>
      </c>
      <c r="I53" s="85" t="s">
        <v>936</v>
      </c>
      <c r="J53" s="85" t="s">
        <v>778</v>
      </c>
      <c r="K53" s="85" t="s">
        <v>937</v>
      </c>
      <c r="L53" s="85" t="s">
        <v>780</v>
      </c>
      <c r="M53" s="85" t="s">
        <v>938</v>
      </c>
      <c r="N53" s="85" t="s">
        <v>782</v>
      </c>
      <c r="O53" s="13" t="s">
        <v>939</v>
      </c>
      <c r="P53" s="13" t="s">
        <v>784</v>
      </c>
      <c r="Q53" s="13" t="s">
        <v>948</v>
      </c>
      <c r="R53" s="13" t="s">
        <v>787</v>
      </c>
    </row>
    <row r="54" spans="1:18" ht="15">
      <c r="A54" s="91" t="s">
        <v>902</v>
      </c>
      <c r="B54" s="91">
        <v>5</v>
      </c>
      <c r="C54" s="91" t="s">
        <v>902</v>
      </c>
      <c r="D54" s="91">
        <v>5</v>
      </c>
      <c r="E54" s="91" t="s">
        <v>916</v>
      </c>
      <c r="F54" s="91">
        <v>3</v>
      </c>
      <c r="G54" s="91" t="s">
        <v>927</v>
      </c>
      <c r="H54" s="91">
        <v>2</v>
      </c>
      <c r="I54" s="91"/>
      <c r="J54" s="91"/>
      <c r="K54" s="91"/>
      <c r="L54" s="91"/>
      <c r="M54" s="91"/>
      <c r="N54" s="91"/>
      <c r="O54" s="91" t="s">
        <v>940</v>
      </c>
      <c r="P54" s="91">
        <v>2</v>
      </c>
      <c r="Q54" s="91" t="s">
        <v>906</v>
      </c>
      <c r="R54" s="91">
        <v>2</v>
      </c>
    </row>
    <row r="55" spans="1:18" ht="15">
      <c r="A55" s="91" t="s">
        <v>903</v>
      </c>
      <c r="B55" s="91">
        <v>5</v>
      </c>
      <c r="C55" s="91" t="s">
        <v>903</v>
      </c>
      <c r="D55" s="91">
        <v>5</v>
      </c>
      <c r="E55" s="91" t="s">
        <v>917</v>
      </c>
      <c r="F55" s="91">
        <v>3</v>
      </c>
      <c r="G55" s="91" t="s">
        <v>928</v>
      </c>
      <c r="H55" s="91">
        <v>2</v>
      </c>
      <c r="I55" s="91"/>
      <c r="J55" s="91"/>
      <c r="K55" s="91"/>
      <c r="L55" s="91"/>
      <c r="M55" s="91"/>
      <c r="N55" s="91"/>
      <c r="O55" s="91" t="s">
        <v>941</v>
      </c>
      <c r="P55" s="91">
        <v>2</v>
      </c>
      <c r="Q55" s="91" t="s">
        <v>949</v>
      </c>
      <c r="R55" s="91">
        <v>2</v>
      </c>
    </row>
    <row r="56" spans="1:18" ht="15">
      <c r="A56" s="91" t="s">
        <v>904</v>
      </c>
      <c r="B56" s="91">
        <v>4</v>
      </c>
      <c r="C56" s="91" t="s">
        <v>905</v>
      </c>
      <c r="D56" s="91">
        <v>4</v>
      </c>
      <c r="E56" s="91" t="s">
        <v>918</v>
      </c>
      <c r="F56" s="91">
        <v>3</v>
      </c>
      <c r="G56" s="91" t="s">
        <v>929</v>
      </c>
      <c r="H56" s="91">
        <v>2</v>
      </c>
      <c r="I56" s="91"/>
      <c r="J56" s="91"/>
      <c r="K56" s="91"/>
      <c r="L56" s="91"/>
      <c r="M56" s="91"/>
      <c r="N56" s="91"/>
      <c r="O56" s="91" t="s">
        <v>942</v>
      </c>
      <c r="P56" s="91">
        <v>2</v>
      </c>
      <c r="Q56" s="91" t="s">
        <v>950</v>
      </c>
      <c r="R56" s="91">
        <v>2</v>
      </c>
    </row>
    <row r="57" spans="1:18" ht="15">
      <c r="A57" s="91" t="s">
        <v>905</v>
      </c>
      <c r="B57" s="91">
        <v>4</v>
      </c>
      <c r="C57" s="91" t="s">
        <v>907</v>
      </c>
      <c r="D57" s="91">
        <v>3</v>
      </c>
      <c r="E57" s="91" t="s">
        <v>919</v>
      </c>
      <c r="F57" s="91">
        <v>3</v>
      </c>
      <c r="G57" s="91" t="s">
        <v>930</v>
      </c>
      <c r="H57" s="91">
        <v>2</v>
      </c>
      <c r="I57" s="91"/>
      <c r="J57" s="91"/>
      <c r="K57" s="91"/>
      <c r="L57" s="91"/>
      <c r="M57" s="91"/>
      <c r="N57" s="91"/>
      <c r="O57" s="91" t="s">
        <v>943</v>
      </c>
      <c r="P57" s="91">
        <v>2</v>
      </c>
      <c r="Q57" s="91"/>
      <c r="R57" s="91"/>
    </row>
    <row r="58" spans="1:18" ht="15">
      <c r="A58" s="91" t="s">
        <v>906</v>
      </c>
      <c r="B58" s="91">
        <v>3</v>
      </c>
      <c r="C58" s="91" t="s">
        <v>913</v>
      </c>
      <c r="D58" s="91">
        <v>3</v>
      </c>
      <c r="E58" s="91" t="s">
        <v>920</v>
      </c>
      <c r="F58" s="91">
        <v>3</v>
      </c>
      <c r="G58" s="91" t="s">
        <v>931</v>
      </c>
      <c r="H58" s="91">
        <v>2</v>
      </c>
      <c r="I58" s="91"/>
      <c r="J58" s="91"/>
      <c r="K58" s="91"/>
      <c r="L58" s="91"/>
      <c r="M58" s="91"/>
      <c r="N58" s="91"/>
      <c r="O58" s="91" t="s">
        <v>944</v>
      </c>
      <c r="P58" s="91">
        <v>2</v>
      </c>
      <c r="Q58" s="91"/>
      <c r="R58" s="91"/>
    </row>
    <row r="59" spans="1:18" ht="15">
      <c r="A59" s="91" t="s">
        <v>907</v>
      </c>
      <c r="B59" s="91">
        <v>3</v>
      </c>
      <c r="C59" s="91" t="s">
        <v>914</v>
      </c>
      <c r="D59" s="91">
        <v>3</v>
      </c>
      <c r="E59" s="91" t="s">
        <v>921</v>
      </c>
      <c r="F59" s="91">
        <v>3</v>
      </c>
      <c r="G59" s="91" t="s">
        <v>932</v>
      </c>
      <c r="H59" s="91">
        <v>2</v>
      </c>
      <c r="I59" s="91"/>
      <c r="J59" s="91"/>
      <c r="K59" s="91"/>
      <c r="L59" s="91"/>
      <c r="M59" s="91"/>
      <c r="N59" s="91"/>
      <c r="O59" s="91" t="s">
        <v>945</v>
      </c>
      <c r="P59" s="91">
        <v>2</v>
      </c>
      <c r="Q59" s="91"/>
      <c r="R59" s="91"/>
    </row>
    <row r="60" spans="1:18" ht="15">
      <c r="A60" s="91" t="s">
        <v>908</v>
      </c>
      <c r="B60" s="91">
        <v>3</v>
      </c>
      <c r="C60" s="91" t="s">
        <v>908</v>
      </c>
      <c r="D60" s="91">
        <v>3</v>
      </c>
      <c r="E60" s="91" t="s">
        <v>922</v>
      </c>
      <c r="F60" s="91">
        <v>3</v>
      </c>
      <c r="G60" s="91" t="s">
        <v>933</v>
      </c>
      <c r="H60" s="91">
        <v>2</v>
      </c>
      <c r="I60" s="91"/>
      <c r="J60" s="91"/>
      <c r="K60" s="91"/>
      <c r="L60" s="91"/>
      <c r="M60" s="91"/>
      <c r="N60" s="91"/>
      <c r="O60" s="91" t="s">
        <v>946</v>
      </c>
      <c r="P60" s="91">
        <v>2</v>
      </c>
      <c r="Q60" s="91"/>
      <c r="R60" s="91"/>
    </row>
    <row r="61" spans="1:18" ht="15">
      <c r="A61" s="91" t="s">
        <v>909</v>
      </c>
      <c r="B61" s="91">
        <v>3</v>
      </c>
      <c r="C61" s="91" t="s">
        <v>909</v>
      </c>
      <c r="D61" s="91">
        <v>3</v>
      </c>
      <c r="E61" s="91" t="s">
        <v>923</v>
      </c>
      <c r="F61" s="91">
        <v>3</v>
      </c>
      <c r="G61" s="91" t="s">
        <v>934</v>
      </c>
      <c r="H61" s="91">
        <v>2</v>
      </c>
      <c r="I61" s="91"/>
      <c r="J61" s="91"/>
      <c r="K61" s="91"/>
      <c r="L61" s="91"/>
      <c r="M61" s="91"/>
      <c r="N61" s="91"/>
      <c r="O61" s="91" t="s">
        <v>947</v>
      </c>
      <c r="P61" s="91">
        <v>2</v>
      </c>
      <c r="Q61" s="91"/>
      <c r="R61" s="91"/>
    </row>
    <row r="62" spans="1:18" ht="15">
      <c r="A62" s="91" t="s">
        <v>910</v>
      </c>
      <c r="B62" s="91">
        <v>3</v>
      </c>
      <c r="C62" s="91" t="s">
        <v>910</v>
      </c>
      <c r="D62" s="91">
        <v>3</v>
      </c>
      <c r="E62" s="91" t="s">
        <v>924</v>
      </c>
      <c r="F62" s="91">
        <v>3</v>
      </c>
      <c r="G62" s="91" t="s">
        <v>935</v>
      </c>
      <c r="H62" s="91">
        <v>2</v>
      </c>
      <c r="I62" s="91"/>
      <c r="J62" s="91"/>
      <c r="K62" s="91"/>
      <c r="L62" s="91"/>
      <c r="M62" s="91"/>
      <c r="N62" s="91"/>
      <c r="O62" s="91"/>
      <c r="P62" s="91"/>
      <c r="Q62" s="91"/>
      <c r="R62" s="91"/>
    </row>
    <row r="63" spans="1:18" ht="15">
      <c r="A63" s="91" t="s">
        <v>911</v>
      </c>
      <c r="B63" s="91">
        <v>3</v>
      </c>
      <c r="C63" s="91" t="s">
        <v>911</v>
      </c>
      <c r="D63" s="91">
        <v>3</v>
      </c>
      <c r="E63" s="91" t="s">
        <v>925</v>
      </c>
      <c r="F63" s="91">
        <v>2</v>
      </c>
      <c r="G63" s="91"/>
      <c r="H63" s="91"/>
      <c r="I63" s="91"/>
      <c r="J63" s="91"/>
      <c r="K63" s="91"/>
      <c r="L63" s="91"/>
      <c r="M63" s="91"/>
      <c r="N63" s="91"/>
      <c r="O63" s="91"/>
      <c r="P63" s="91"/>
      <c r="Q63" s="91"/>
      <c r="R63" s="91"/>
    </row>
    <row r="66" spans="1:18" ht="15" customHeight="1">
      <c r="A66" s="13" t="s">
        <v>957</v>
      </c>
      <c r="B66" s="13" t="s">
        <v>766</v>
      </c>
      <c r="C66" s="85" t="s">
        <v>959</v>
      </c>
      <c r="D66" s="85" t="s">
        <v>772</v>
      </c>
      <c r="E66" s="85" t="s">
        <v>960</v>
      </c>
      <c r="F66" s="85" t="s">
        <v>774</v>
      </c>
      <c r="G66" s="85" t="s">
        <v>963</v>
      </c>
      <c r="H66" s="85" t="s">
        <v>776</v>
      </c>
      <c r="I66" s="13" t="s">
        <v>965</v>
      </c>
      <c r="J66" s="13" t="s">
        <v>778</v>
      </c>
      <c r="K66" s="85" t="s">
        <v>967</v>
      </c>
      <c r="L66" s="85" t="s">
        <v>780</v>
      </c>
      <c r="M66" s="85" t="s">
        <v>969</v>
      </c>
      <c r="N66" s="85" t="s">
        <v>782</v>
      </c>
      <c r="O66" s="13" t="s">
        <v>971</v>
      </c>
      <c r="P66" s="13" t="s">
        <v>784</v>
      </c>
      <c r="Q66" s="85" t="s">
        <v>973</v>
      </c>
      <c r="R66" s="85" t="s">
        <v>787</v>
      </c>
    </row>
    <row r="67" spans="1:18" ht="15">
      <c r="A67" s="85" t="s">
        <v>219</v>
      </c>
      <c r="B67" s="85">
        <v>1</v>
      </c>
      <c r="C67" s="85"/>
      <c r="D67" s="85"/>
      <c r="E67" s="85"/>
      <c r="F67" s="85"/>
      <c r="G67" s="85"/>
      <c r="H67" s="85"/>
      <c r="I67" s="85" t="s">
        <v>219</v>
      </c>
      <c r="J67" s="85">
        <v>1</v>
      </c>
      <c r="K67" s="85"/>
      <c r="L67" s="85"/>
      <c r="M67" s="85"/>
      <c r="N67" s="85"/>
      <c r="O67" s="85" t="s">
        <v>215</v>
      </c>
      <c r="P67" s="85">
        <v>1</v>
      </c>
      <c r="Q67" s="85"/>
      <c r="R67" s="85"/>
    </row>
    <row r="68" spans="1:18" ht="15">
      <c r="A68" s="85" t="s">
        <v>215</v>
      </c>
      <c r="B68" s="85">
        <v>1</v>
      </c>
      <c r="C68" s="85"/>
      <c r="D68" s="85"/>
      <c r="E68" s="85"/>
      <c r="F68" s="85"/>
      <c r="G68" s="85"/>
      <c r="H68" s="85"/>
      <c r="I68" s="85"/>
      <c r="J68" s="85"/>
      <c r="K68" s="85"/>
      <c r="L68" s="85"/>
      <c r="M68" s="85"/>
      <c r="N68" s="85"/>
      <c r="O68" s="85"/>
      <c r="P68" s="85"/>
      <c r="Q68" s="85"/>
      <c r="R68" s="85"/>
    </row>
    <row r="71" spans="1:18" ht="15" customHeight="1">
      <c r="A71" s="13" t="s">
        <v>958</v>
      </c>
      <c r="B71" s="13" t="s">
        <v>766</v>
      </c>
      <c r="C71" s="13" t="s">
        <v>961</v>
      </c>
      <c r="D71" s="13" t="s">
        <v>772</v>
      </c>
      <c r="E71" s="13" t="s">
        <v>962</v>
      </c>
      <c r="F71" s="13" t="s">
        <v>774</v>
      </c>
      <c r="G71" s="13" t="s">
        <v>964</v>
      </c>
      <c r="H71" s="13" t="s">
        <v>776</v>
      </c>
      <c r="I71" s="13" t="s">
        <v>966</v>
      </c>
      <c r="J71" s="13" t="s">
        <v>778</v>
      </c>
      <c r="K71" s="85" t="s">
        <v>968</v>
      </c>
      <c r="L71" s="85" t="s">
        <v>780</v>
      </c>
      <c r="M71" s="13" t="s">
        <v>970</v>
      </c>
      <c r="N71" s="13" t="s">
        <v>782</v>
      </c>
      <c r="O71" s="13" t="s">
        <v>972</v>
      </c>
      <c r="P71" s="13" t="s">
        <v>784</v>
      </c>
      <c r="Q71" s="13" t="s">
        <v>974</v>
      </c>
      <c r="R71" s="13" t="s">
        <v>787</v>
      </c>
    </row>
    <row r="72" spans="1:18" ht="15">
      <c r="A72" s="85" t="s">
        <v>234</v>
      </c>
      <c r="B72" s="85">
        <v>5</v>
      </c>
      <c r="C72" s="85" t="s">
        <v>234</v>
      </c>
      <c r="D72" s="85">
        <v>5</v>
      </c>
      <c r="E72" s="85" t="s">
        <v>230</v>
      </c>
      <c r="F72" s="85">
        <v>4</v>
      </c>
      <c r="G72" s="85" t="s">
        <v>240</v>
      </c>
      <c r="H72" s="85">
        <v>2</v>
      </c>
      <c r="I72" s="85" t="s">
        <v>238</v>
      </c>
      <c r="J72" s="85">
        <v>1</v>
      </c>
      <c r="K72" s="85"/>
      <c r="L72" s="85"/>
      <c r="M72" s="85" t="s">
        <v>235</v>
      </c>
      <c r="N72" s="85">
        <v>1</v>
      </c>
      <c r="O72" s="85" t="s">
        <v>215</v>
      </c>
      <c r="P72" s="85">
        <v>1</v>
      </c>
      <c r="Q72" s="85" t="s">
        <v>213</v>
      </c>
      <c r="R72" s="85">
        <v>1</v>
      </c>
    </row>
    <row r="73" spans="1:18" ht="15">
      <c r="A73" s="85" t="s">
        <v>230</v>
      </c>
      <c r="B73" s="85">
        <v>5</v>
      </c>
      <c r="C73" s="85" t="s">
        <v>232</v>
      </c>
      <c r="D73" s="85">
        <v>4</v>
      </c>
      <c r="E73" s="85" t="s">
        <v>241</v>
      </c>
      <c r="F73" s="85">
        <v>2</v>
      </c>
      <c r="G73" s="85" t="s">
        <v>239</v>
      </c>
      <c r="H73" s="85">
        <v>2</v>
      </c>
      <c r="I73" s="85" t="s">
        <v>237</v>
      </c>
      <c r="J73" s="85">
        <v>1</v>
      </c>
      <c r="K73" s="85"/>
      <c r="L73" s="85"/>
      <c r="M73" s="85"/>
      <c r="N73" s="85"/>
      <c r="O73" s="85"/>
      <c r="P73" s="85"/>
      <c r="Q73" s="85"/>
      <c r="R73" s="85"/>
    </row>
    <row r="74" spans="1:18" ht="15">
      <c r="A74" s="85" t="s">
        <v>232</v>
      </c>
      <c r="B74" s="85">
        <v>4</v>
      </c>
      <c r="C74" s="85" t="s">
        <v>219</v>
      </c>
      <c r="D74" s="85">
        <v>4</v>
      </c>
      <c r="E74" s="85" t="s">
        <v>228</v>
      </c>
      <c r="F74" s="85">
        <v>1</v>
      </c>
      <c r="G74" s="85" t="s">
        <v>224</v>
      </c>
      <c r="H74" s="85">
        <v>1</v>
      </c>
      <c r="I74" s="85" t="s">
        <v>236</v>
      </c>
      <c r="J74" s="85">
        <v>1</v>
      </c>
      <c r="K74" s="85"/>
      <c r="L74" s="85"/>
      <c r="M74" s="85"/>
      <c r="N74" s="85"/>
      <c r="O74" s="85"/>
      <c r="P74" s="85"/>
      <c r="Q74" s="85"/>
      <c r="R74" s="85"/>
    </row>
    <row r="75" spans="1:18" ht="15">
      <c r="A75" s="85" t="s">
        <v>219</v>
      </c>
      <c r="B75" s="85">
        <v>4</v>
      </c>
      <c r="C75" s="85" t="s">
        <v>243</v>
      </c>
      <c r="D75" s="85">
        <v>2</v>
      </c>
      <c r="E75" s="85"/>
      <c r="F75" s="85"/>
      <c r="G75" s="85"/>
      <c r="H75" s="85"/>
      <c r="I75" s="85"/>
      <c r="J75" s="85"/>
      <c r="K75" s="85"/>
      <c r="L75" s="85"/>
      <c r="M75" s="85"/>
      <c r="N75" s="85"/>
      <c r="O75" s="85"/>
      <c r="P75" s="85"/>
      <c r="Q75" s="85"/>
      <c r="R75" s="85"/>
    </row>
    <row r="76" spans="1:18" ht="15">
      <c r="A76" s="85" t="s">
        <v>243</v>
      </c>
      <c r="B76" s="85">
        <v>2</v>
      </c>
      <c r="C76" s="85" t="s">
        <v>242</v>
      </c>
      <c r="D76" s="85">
        <v>2</v>
      </c>
      <c r="E76" s="85"/>
      <c r="F76" s="85"/>
      <c r="G76" s="85"/>
      <c r="H76" s="85"/>
      <c r="I76" s="85"/>
      <c r="J76" s="85"/>
      <c r="K76" s="85"/>
      <c r="L76" s="85"/>
      <c r="M76" s="85"/>
      <c r="N76" s="85"/>
      <c r="O76" s="85"/>
      <c r="P76" s="85"/>
      <c r="Q76" s="85"/>
      <c r="R76" s="85"/>
    </row>
    <row r="77" spans="1:18" ht="15">
      <c r="A77" s="85" t="s">
        <v>242</v>
      </c>
      <c r="B77" s="85">
        <v>2</v>
      </c>
      <c r="C77" s="85" t="s">
        <v>230</v>
      </c>
      <c r="D77" s="85">
        <v>1</v>
      </c>
      <c r="E77" s="85"/>
      <c r="F77" s="85"/>
      <c r="G77" s="85"/>
      <c r="H77" s="85"/>
      <c r="I77" s="85"/>
      <c r="J77" s="85"/>
      <c r="K77" s="85"/>
      <c r="L77" s="85"/>
      <c r="M77" s="85"/>
      <c r="N77" s="85"/>
      <c r="O77" s="85"/>
      <c r="P77" s="85"/>
      <c r="Q77" s="85"/>
      <c r="R77" s="85"/>
    </row>
    <row r="78" spans="1:18" ht="15">
      <c r="A78" s="85" t="s">
        <v>241</v>
      </c>
      <c r="B78" s="85">
        <v>2</v>
      </c>
      <c r="C78" s="85" t="s">
        <v>238</v>
      </c>
      <c r="D78" s="85">
        <v>1</v>
      </c>
      <c r="E78" s="85"/>
      <c r="F78" s="85"/>
      <c r="G78" s="85"/>
      <c r="H78" s="85"/>
      <c r="I78" s="85"/>
      <c r="J78" s="85"/>
      <c r="K78" s="85"/>
      <c r="L78" s="85"/>
      <c r="M78" s="85"/>
      <c r="N78" s="85"/>
      <c r="O78" s="85"/>
      <c r="P78" s="85"/>
      <c r="Q78" s="85"/>
      <c r="R78" s="85"/>
    </row>
    <row r="79" spans="1:18" ht="15">
      <c r="A79" s="85" t="s">
        <v>240</v>
      </c>
      <c r="B79" s="85">
        <v>2</v>
      </c>
      <c r="C79" s="85"/>
      <c r="D79" s="85"/>
      <c r="E79" s="85"/>
      <c r="F79" s="85"/>
      <c r="G79" s="85"/>
      <c r="H79" s="85"/>
      <c r="I79" s="85"/>
      <c r="J79" s="85"/>
      <c r="K79" s="85"/>
      <c r="L79" s="85"/>
      <c r="M79" s="85"/>
      <c r="N79" s="85"/>
      <c r="O79" s="85"/>
      <c r="P79" s="85"/>
      <c r="Q79" s="85"/>
      <c r="R79" s="85"/>
    </row>
    <row r="80" spans="1:18" ht="15">
      <c r="A80" s="85" t="s">
        <v>239</v>
      </c>
      <c r="B80" s="85">
        <v>2</v>
      </c>
      <c r="C80" s="85"/>
      <c r="D80" s="85"/>
      <c r="E80" s="85"/>
      <c r="F80" s="85"/>
      <c r="G80" s="85"/>
      <c r="H80" s="85"/>
      <c r="I80" s="85"/>
      <c r="J80" s="85"/>
      <c r="K80" s="85"/>
      <c r="L80" s="85"/>
      <c r="M80" s="85"/>
      <c r="N80" s="85"/>
      <c r="O80" s="85"/>
      <c r="P80" s="85"/>
      <c r="Q80" s="85"/>
      <c r="R80" s="85"/>
    </row>
    <row r="81" spans="1:18" ht="15">
      <c r="A81" s="85" t="s">
        <v>238</v>
      </c>
      <c r="B81" s="85">
        <v>2</v>
      </c>
      <c r="C81" s="85"/>
      <c r="D81" s="85"/>
      <c r="E81" s="85"/>
      <c r="F81" s="85"/>
      <c r="G81" s="85"/>
      <c r="H81" s="85"/>
      <c r="I81" s="85"/>
      <c r="J81" s="85"/>
      <c r="K81" s="85"/>
      <c r="L81" s="85"/>
      <c r="M81" s="85"/>
      <c r="N81" s="85"/>
      <c r="O81" s="85"/>
      <c r="P81" s="85"/>
      <c r="Q81" s="85"/>
      <c r="R81" s="85"/>
    </row>
    <row r="84" spans="1:18" ht="15" customHeight="1">
      <c r="A84" s="13" t="s">
        <v>981</v>
      </c>
      <c r="B84" s="13" t="s">
        <v>766</v>
      </c>
      <c r="C84" s="13" t="s">
        <v>982</v>
      </c>
      <c r="D84" s="13" t="s">
        <v>772</v>
      </c>
      <c r="E84" s="13" t="s">
        <v>983</v>
      </c>
      <c r="F84" s="13" t="s">
        <v>774</v>
      </c>
      <c r="G84" s="13" t="s">
        <v>984</v>
      </c>
      <c r="H84" s="13" t="s">
        <v>776</v>
      </c>
      <c r="I84" s="13" t="s">
        <v>985</v>
      </c>
      <c r="J84" s="13" t="s">
        <v>778</v>
      </c>
      <c r="K84" s="13" t="s">
        <v>986</v>
      </c>
      <c r="L84" s="13" t="s">
        <v>780</v>
      </c>
      <c r="M84" s="13" t="s">
        <v>987</v>
      </c>
      <c r="N84" s="13" t="s">
        <v>782</v>
      </c>
      <c r="O84" s="13" t="s">
        <v>988</v>
      </c>
      <c r="P84" s="13" t="s">
        <v>784</v>
      </c>
      <c r="Q84" s="13" t="s">
        <v>989</v>
      </c>
      <c r="R84" s="13" t="s">
        <v>787</v>
      </c>
    </row>
    <row r="85" spans="1:18" ht="15">
      <c r="A85" s="124" t="s">
        <v>234</v>
      </c>
      <c r="B85" s="85">
        <v>524289</v>
      </c>
      <c r="C85" s="124" t="s">
        <v>234</v>
      </c>
      <c r="D85" s="85">
        <v>524289</v>
      </c>
      <c r="E85" s="124" t="s">
        <v>230</v>
      </c>
      <c r="F85" s="85">
        <v>12961</v>
      </c>
      <c r="G85" s="124" t="s">
        <v>239</v>
      </c>
      <c r="H85" s="85">
        <v>25685</v>
      </c>
      <c r="I85" s="124" t="s">
        <v>236</v>
      </c>
      <c r="J85" s="85">
        <v>147695</v>
      </c>
      <c r="K85" s="124" t="s">
        <v>233</v>
      </c>
      <c r="L85" s="85">
        <v>4298</v>
      </c>
      <c r="M85" s="124" t="s">
        <v>235</v>
      </c>
      <c r="N85" s="85">
        <v>21469</v>
      </c>
      <c r="O85" s="124" t="s">
        <v>216</v>
      </c>
      <c r="P85" s="85">
        <v>86090</v>
      </c>
      <c r="Q85" s="124" t="s">
        <v>214</v>
      </c>
      <c r="R85" s="85">
        <v>9101</v>
      </c>
    </row>
    <row r="86" spans="1:18" ht="15">
      <c r="A86" s="124" t="s">
        <v>236</v>
      </c>
      <c r="B86" s="85">
        <v>147695</v>
      </c>
      <c r="C86" s="124" t="s">
        <v>212</v>
      </c>
      <c r="D86" s="85">
        <v>144804</v>
      </c>
      <c r="E86" s="124" t="s">
        <v>228</v>
      </c>
      <c r="F86" s="85">
        <v>11865</v>
      </c>
      <c r="G86" s="124" t="s">
        <v>225</v>
      </c>
      <c r="H86" s="85">
        <v>18300</v>
      </c>
      <c r="I86" s="124" t="s">
        <v>237</v>
      </c>
      <c r="J86" s="85">
        <v>60686</v>
      </c>
      <c r="K86" s="124" t="s">
        <v>227</v>
      </c>
      <c r="L86" s="85">
        <v>3608</v>
      </c>
      <c r="M86" s="124" t="s">
        <v>217</v>
      </c>
      <c r="N86" s="85">
        <v>2776</v>
      </c>
      <c r="O86" s="124" t="s">
        <v>215</v>
      </c>
      <c r="P86" s="85">
        <v>524</v>
      </c>
      <c r="Q86" s="124" t="s">
        <v>213</v>
      </c>
      <c r="R86" s="85">
        <v>2027</v>
      </c>
    </row>
    <row r="87" spans="1:18" ht="15">
      <c r="A87" s="124" t="s">
        <v>212</v>
      </c>
      <c r="B87" s="85">
        <v>144804</v>
      </c>
      <c r="C87" s="124" t="s">
        <v>231</v>
      </c>
      <c r="D87" s="85">
        <v>15916</v>
      </c>
      <c r="E87" s="124" t="s">
        <v>241</v>
      </c>
      <c r="F87" s="85">
        <v>3318</v>
      </c>
      <c r="G87" s="124" t="s">
        <v>224</v>
      </c>
      <c r="H87" s="85">
        <v>9640</v>
      </c>
      <c r="I87" s="124" t="s">
        <v>238</v>
      </c>
      <c r="J87" s="85">
        <v>18983</v>
      </c>
      <c r="K87" s="124" t="s">
        <v>220</v>
      </c>
      <c r="L87" s="85">
        <v>3026</v>
      </c>
      <c r="M87" s="124"/>
      <c r="N87" s="85"/>
      <c r="O87" s="124"/>
      <c r="P87" s="85"/>
      <c r="Q87" s="124"/>
      <c r="R87" s="85"/>
    </row>
    <row r="88" spans="1:18" ht="15">
      <c r="A88" s="124" t="s">
        <v>216</v>
      </c>
      <c r="B88" s="85">
        <v>86090</v>
      </c>
      <c r="C88" s="124" t="s">
        <v>221</v>
      </c>
      <c r="D88" s="85">
        <v>9401</v>
      </c>
      <c r="E88" s="124" t="s">
        <v>229</v>
      </c>
      <c r="F88" s="85">
        <v>3194</v>
      </c>
      <c r="G88" s="124" t="s">
        <v>240</v>
      </c>
      <c r="H88" s="85">
        <v>67</v>
      </c>
      <c r="I88" s="124" t="s">
        <v>218</v>
      </c>
      <c r="J88" s="85">
        <v>11</v>
      </c>
      <c r="K88" s="124" t="s">
        <v>226</v>
      </c>
      <c r="L88" s="85">
        <v>2477</v>
      </c>
      <c r="M88" s="124"/>
      <c r="N88" s="85"/>
      <c r="O88" s="124"/>
      <c r="P88" s="85"/>
      <c r="Q88" s="124"/>
      <c r="R88" s="85"/>
    </row>
    <row r="89" spans="1:18" ht="15">
      <c r="A89" s="124" t="s">
        <v>237</v>
      </c>
      <c r="B89" s="85">
        <v>60686</v>
      </c>
      <c r="C89" s="124" t="s">
        <v>242</v>
      </c>
      <c r="D89" s="85">
        <v>8899</v>
      </c>
      <c r="E89" s="124" t="s">
        <v>222</v>
      </c>
      <c r="F89" s="85">
        <v>1851</v>
      </c>
      <c r="G89" s="124"/>
      <c r="H89" s="85"/>
      <c r="I89" s="124"/>
      <c r="J89" s="85"/>
      <c r="K89" s="124"/>
      <c r="L89" s="85"/>
      <c r="M89" s="124"/>
      <c r="N89" s="85"/>
      <c r="O89" s="124"/>
      <c r="P89" s="85"/>
      <c r="Q89" s="124"/>
      <c r="R89" s="85"/>
    </row>
    <row r="90" spans="1:18" ht="15">
      <c r="A90" s="124" t="s">
        <v>239</v>
      </c>
      <c r="B90" s="85">
        <v>25685</v>
      </c>
      <c r="C90" s="124" t="s">
        <v>232</v>
      </c>
      <c r="D90" s="85">
        <v>7057</v>
      </c>
      <c r="E90" s="124" t="s">
        <v>223</v>
      </c>
      <c r="F90" s="85">
        <v>324</v>
      </c>
      <c r="G90" s="124"/>
      <c r="H90" s="85"/>
      <c r="I90" s="124"/>
      <c r="J90" s="85"/>
      <c r="K90" s="124"/>
      <c r="L90" s="85"/>
      <c r="M90" s="124"/>
      <c r="N90" s="85"/>
      <c r="O90" s="124"/>
      <c r="P90" s="85"/>
      <c r="Q90" s="124"/>
      <c r="R90" s="85"/>
    </row>
    <row r="91" spans="1:18" ht="15">
      <c r="A91" s="124" t="s">
        <v>235</v>
      </c>
      <c r="B91" s="85">
        <v>21469</v>
      </c>
      <c r="C91" s="124" t="s">
        <v>243</v>
      </c>
      <c r="D91" s="85">
        <v>6588</v>
      </c>
      <c r="E91" s="124"/>
      <c r="F91" s="85"/>
      <c r="G91" s="124"/>
      <c r="H91" s="85"/>
      <c r="I91" s="124"/>
      <c r="J91" s="85"/>
      <c r="K91" s="124"/>
      <c r="L91" s="85"/>
      <c r="M91" s="124"/>
      <c r="N91" s="85"/>
      <c r="O91" s="124"/>
      <c r="P91" s="85"/>
      <c r="Q91" s="124"/>
      <c r="R91" s="85"/>
    </row>
    <row r="92" spans="1:18" ht="15">
      <c r="A92" s="124" t="s">
        <v>238</v>
      </c>
      <c r="B92" s="85">
        <v>18983</v>
      </c>
      <c r="C92" s="124" t="s">
        <v>219</v>
      </c>
      <c r="D92" s="85">
        <v>472</v>
      </c>
      <c r="E92" s="124"/>
      <c r="F92" s="85"/>
      <c r="G92" s="124"/>
      <c r="H92" s="85"/>
      <c r="I92" s="124"/>
      <c r="J92" s="85"/>
      <c r="K92" s="124"/>
      <c r="L92" s="85"/>
      <c r="M92" s="124"/>
      <c r="N92" s="85"/>
      <c r="O92" s="124"/>
      <c r="P92" s="85"/>
      <c r="Q92" s="124"/>
      <c r="R92" s="85"/>
    </row>
    <row r="93" spans="1:18" ht="15">
      <c r="A93" s="124" t="s">
        <v>225</v>
      </c>
      <c r="B93" s="85">
        <v>18300</v>
      </c>
      <c r="C93" s="124"/>
      <c r="D93" s="85"/>
      <c r="E93" s="124"/>
      <c r="F93" s="85"/>
      <c r="G93" s="124"/>
      <c r="H93" s="85"/>
      <c r="I93" s="124"/>
      <c r="J93" s="85"/>
      <c r="K93" s="124"/>
      <c r="L93" s="85"/>
      <c r="M93" s="124"/>
      <c r="N93" s="85"/>
      <c r="O93" s="124"/>
      <c r="P93" s="85"/>
      <c r="Q93" s="124"/>
      <c r="R93" s="85"/>
    </row>
    <row r="94" spans="1:18" ht="15">
      <c r="A94" s="124" t="s">
        <v>231</v>
      </c>
      <c r="B94" s="85">
        <v>15916</v>
      </c>
      <c r="C94" s="124"/>
      <c r="D94" s="85"/>
      <c r="E94" s="124"/>
      <c r="F94" s="85"/>
      <c r="G94" s="124"/>
      <c r="H94" s="85"/>
      <c r="I94" s="124"/>
      <c r="J94" s="85"/>
      <c r="K94" s="124"/>
      <c r="L94" s="85"/>
      <c r="M94" s="124"/>
      <c r="N94" s="85"/>
      <c r="O94" s="124"/>
      <c r="P94" s="85"/>
      <c r="Q94" s="124"/>
      <c r="R94" s="85"/>
    </row>
  </sheetData>
  <hyperlinks>
    <hyperlink ref="A2" r:id="rId1" display="http://www.nxtbook.com/nxtbooks/ensembleiq/dsn_201812/index.php#/38"/>
    <hyperlink ref="A3" r:id="rId2" display="https://events.ensembleiq.com/rcas-2019/208595"/>
    <hyperlink ref="A4" r:id="rId3" display="https://risnews.com/nrf-show-coverage-ensembleiq-2019"/>
    <hyperlink ref="A5" r:id="rId4" display="https://www.nxtbook.com/nxtbooks/ensembleiq/storebrands_201901/"/>
    <hyperlink ref="A6" r:id="rId5" display="https://ensembleiq.dragonforms.com/init.do?omedasite=StoreBrands_prefnew"/>
    <hyperlink ref="A7" r:id="rId6" display="https://twitter.com/i/web/status/1088497674473689090"/>
    <hyperlink ref="A8" r:id="rId7" display="https://lnkd.in/ePc-jUN"/>
    <hyperlink ref="A9" r:id="rId8" display="https://twitter.com/i/web/status/1086153331003641856"/>
    <hyperlink ref="A10" r:id="rId9" display="https://risnews.com/nrf-show-coverage-ensembleiq-2019?ajs_uid=6577H0150145A3A&amp;oly_enc_id=6577H0150145A3A&amp;ajs_trait_oebid=5235H5701912B7O"/>
    <hyperlink ref="A11" r:id="rId10" display="https://www.consumergoods.com/analytics-summit"/>
    <hyperlink ref="C2" r:id="rId11" display="https://events.ensembleiq.com/rcas-2019/208595"/>
    <hyperlink ref="C3" r:id="rId12" display="https://twitter.com/i/web/status/1088497674473689090"/>
    <hyperlink ref="C4" r:id="rId13" display="https://twitter.com/i/web/status/1087805874821885954"/>
    <hyperlink ref="C5" r:id="rId14" display="https://twitter.com/i/web/status/1085635369436151809"/>
    <hyperlink ref="C6" r:id="rId15" display="https://risnews.com/best-nrf-2019-top-10-takeaways"/>
    <hyperlink ref="C7" r:id="rId16" display="https://twitter.com/i/web/status/1085939810941001728"/>
    <hyperlink ref="C8" r:id="rId17" display="https://www.path2purchasesummit.com/"/>
    <hyperlink ref="C9" r:id="rId18" display="https://www.consumergoods.com/analytics-summit"/>
    <hyperlink ref="C10" r:id="rId19" display="http://www.prweb.com/releases/2019/1/prweb16036834.htm"/>
    <hyperlink ref="E2" r:id="rId20" display="https://risnews.com/nrf-show-coverage-ensembleiq-2019"/>
    <hyperlink ref="E3" r:id="rId21" display="https://risnews.com/nrf-show-coverage-ensembleiq-2019?ajs_uid=6577H0150145A3A&amp;oly_enc_id=6577H0150145A3A&amp;ajs_trait_oebid=5235H5701912B7O"/>
    <hyperlink ref="G2" r:id="rId22" display="https://twitter.com/i/web/status/1086153331003641856"/>
    <hyperlink ref="K2" r:id="rId23" display="https://twitter.com/i/web/status/1088416988198780928"/>
    <hyperlink ref="K3" r:id="rId24" display="https://lnkd.in/ePc-jUN"/>
    <hyperlink ref="K4" r:id="rId25" display="https://www.nxtbook.com/nxtbooks/ensembleiq/storebrands_201901/"/>
    <hyperlink ref="K5" r:id="rId26" display="https://ensembleiq.dragonforms.com/init.do?omedasite=StoreBrands_prefnew"/>
    <hyperlink ref="M2" r:id="rId27" display="http://www.nxtbook.com/nxtbooks/ensembleiq/dsn_201901/index.php#/26"/>
    <hyperlink ref="O2" r:id="rId28" display="https://twitter.com/i/web/status/1052612225054269440"/>
    <hyperlink ref="Q2" r:id="rId29" display="http://www.nxtbook.com/nxtbooks/ensembleiq/dsn_201812/index.php#/38"/>
    <hyperlink ref="Q3" r:id="rId30" display="https://www.footcarexpress.com/"/>
    <hyperlink ref="Q4" r:id="rId31" display="https://lnkd.in/eTKaRNC"/>
  </hyperlinks>
  <printOptions/>
  <pageMargins left="0.7" right="0.7" top="0.75" bottom="0.75" header="0.3" footer="0.3"/>
  <pageSetup orientation="portrait" paperSize="9"/>
  <tableParts>
    <tablePart r:id="rId36"/>
    <tablePart r:id="rId37"/>
    <tablePart r:id="rId35"/>
    <tablePart r:id="rId34"/>
    <tablePart r:id="rId39"/>
    <tablePart r:id="rId32"/>
    <tablePart r:id="rId38"/>
    <tablePart r:id="rId3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2019-01-31T14:18:00Z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